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fairoojchowdhury/Desktop/Data alalysis/Excel/"/>
    </mc:Choice>
  </mc:AlternateContent>
  <xr:revisionPtr revIDLastSave="0" documentId="13_ncr:1_{0CBA0FA5-1173-2041-97F7-01394504A0E0}" xr6:coauthVersionLast="47" xr6:coauthVersionMax="47" xr10:uidLastSave="{00000000-0000-0000-0000-000000000000}"/>
  <bookViews>
    <workbookView xWindow="0" yWindow="500" windowWidth="28800" windowHeight="15840" activeTab="7" xr2:uid="{26D4546B-D2A1-4444-8EAF-A6228F96F0C1}"/>
  </bookViews>
  <sheets>
    <sheet name="Dashboard" sheetId="14" r:id="rId1"/>
    <sheet name="dynamic country sales report" sheetId="10" r:id="rId2"/>
    <sheet name="Data" sheetId="1" r:id="rId3"/>
    <sheet name="table" sheetId="2" r:id="rId4"/>
    <sheet name="Statistical data" sheetId="3" r:id="rId5"/>
    <sheet name="Sales by country" sheetId="4" r:id="rId6"/>
    <sheet name="Pivottable analysis" sheetId="5" r:id="rId7"/>
    <sheet name="Top 5 products by £ per unit" sheetId="6" r:id="rId8"/>
    <sheet name="Profits by product" sheetId="9" r:id="rId9"/>
    <sheet name="data analysis" sheetId="11" r:id="rId10"/>
  </sheets>
  <definedNames>
    <definedName name="_xlnm._FilterDatabase" localSheetId="2" hidden="1">Data!$C$11:$G$11</definedName>
    <definedName name="_xlnm._FilterDatabase" localSheetId="5" hidden="1">'Sales by country'!$B$3:$E$9</definedName>
    <definedName name="_xlchart.v1.0" hidden="1">'Top 5 products by £ per unit'!$M$12</definedName>
    <definedName name="_xlchart.v1.1" hidden="1">'Top 5 products by £ per unit'!$M$13:$M$312</definedName>
    <definedName name="_xlchart.v1.2" hidden="1">'Top 5 products by £ per unit'!$K$13:$K$312</definedName>
    <definedName name="_xlchart.v1.3" hidden="1">'Top 5 products by £ per unit'!$M$12</definedName>
    <definedName name="_xlchart.v1.4" hidden="1">'Top 5 products by £ per unit'!$M$13:$M$312</definedName>
    <definedName name="Slicer_Geography">#N/A</definedName>
    <definedName name="Slicer_Geography1">#N/A</definedName>
    <definedName name="Slicer_Product">#N/A</definedName>
    <definedName name="Slicer_Sales_Person">#N/A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4" l="1"/>
  <c r="D16" i="4"/>
  <c r="D17" i="4"/>
  <c r="D18" i="4"/>
  <c r="D19" i="4"/>
  <c r="D14" i="4"/>
  <c r="C19" i="4"/>
  <c r="C18" i="4"/>
  <c r="C17" i="4"/>
  <c r="C16" i="4"/>
  <c r="C15" i="4"/>
  <c r="C14" i="4"/>
  <c r="D19" i="10"/>
  <c r="C19" i="10"/>
  <c r="J14" i="10"/>
  <c r="J15" i="10"/>
  <c r="J16" i="10"/>
  <c r="J17" i="10"/>
  <c r="J18" i="10"/>
  <c r="J19" i="10"/>
  <c r="J20" i="10"/>
  <c r="J21" i="10"/>
  <c r="J22" i="10"/>
  <c r="J13" i="10"/>
  <c r="I14" i="10"/>
  <c r="K14" i="10" s="1"/>
  <c r="I15" i="10"/>
  <c r="K15" i="10" s="1"/>
  <c r="I16" i="10"/>
  <c r="K16" i="10" s="1"/>
  <c r="I17" i="10"/>
  <c r="K17" i="10" s="1"/>
  <c r="I18" i="10"/>
  <c r="K18" i="10" s="1"/>
  <c r="I19" i="10"/>
  <c r="K19" i="10" s="1"/>
  <c r="I20" i="10"/>
  <c r="K20" i="10" s="1"/>
  <c r="I21" i="10"/>
  <c r="K21" i="10" s="1"/>
  <c r="I22" i="10"/>
  <c r="K22" i="10" s="1"/>
  <c r="I13" i="10"/>
  <c r="K13" i="10" s="1"/>
  <c r="D16" i="10"/>
  <c r="C16" i="10"/>
  <c r="C7" i="10"/>
  <c r="G200" i="2"/>
  <c r="H200" i="2" s="1"/>
  <c r="I200" i="2" s="1"/>
  <c r="G215" i="2"/>
  <c r="H215" i="2" s="1"/>
  <c r="I215" i="2" s="1"/>
  <c r="G100" i="2"/>
  <c r="H100" i="2" s="1"/>
  <c r="I100" i="2" s="1"/>
  <c r="G256" i="2"/>
  <c r="H256" i="2" s="1"/>
  <c r="I256" i="2" s="1"/>
  <c r="G243" i="2"/>
  <c r="H243" i="2" s="1"/>
  <c r="I243" i="2" s="1"/>
  <c r="G115" i="2"/>
  <c r="H115" i="2" s="1"/>
  <c r="I115" i="2" s="1"/>
  <c r="G127" i="2"/>
  <c r="H127" i="2" s="1"/>
  <c r="I127" i="2" s="1"/>
  <c r="G225" i="2"/>
  <c r="H225" i="2" s="1"/>
  <c r="I225" i="2" s="1"/>
  <c r="G201" i="2"/>
  <c r="H201" i="2" s="1"/>
  <c r="I201" i="2" s="1"/>
  <c r="G187" i="2"/>
  <c r="H187" i="2" s="1"/>
  <c r="I187" i="2" s="1"/>
  <c r="G116" i="2"/>
  <c r="H116" i="2" s="1"/>
  <c r="I116" i="2" s="1"/>
  <c r="G17" i="2"/>
  <c r="H17" i="2" s="1"/>
  <c r="I17" i="2" s="1"/>
  <c r="G72" i="2"/>
  <c r="H72" i="2" s="1"/>
  <c r="I72" i="2" s="1"/>
  <c r="G138" i="2"/>
  <c r="H138" i="2" s="1"/>
  <c r="I138" i="2" s="1"/>
  <c r="G56" i="2"/>
  <c r="H56" i="2" s="1"/>
  <c r="I56" i="2" s="1"/>
  <c r="G244" i="2"/>
  <c r="H244" i="2" s="1"/>
  <c r="I244" i="2" s="1"/>
  <c r="G257" i="2"/>
  <c r="H257" i="2" s="1"/>
  <c r="I257" i="2" s="1"/>
  <c r="G128" i="2"/>
  <c r="H128" i="2" s="1"/>
  <c r="I128" i="2" s="1"/>
  <c r="G129" i="2"/>
  <c r="H129" i="2" s="1"/>
  <c r="I129" i="2" s="1"/>
  <c r="G245" i="2"/>
  <c r="H245" i="2" s="1"/>
  <c r="I245" i="2" s="1"/>
  <c r="G216" i="2"/>
  <c r="H216" i="2" s="1"/>
  <c r="I216" i="2" s="1"/>
  <c r="G202" i="2"/>
  <c r="H202" i="2" s="1"/>
  <c r="I202" i="2" s="1"/>
  <c r="G18" i="2"/>
  <c r="H18" i="2" s="1"/>
  <c r="I18" i="2" s="1"/>
  <c r="G170" i="2"/>
  <c r="H170" i="2" s="1"/>
  <c r="I170" i="2" s="1"/>
  <c r="G269" i="2"/>
  <c r="H269" i="2" s="1"/>
  <c r="I269" i="2" s="1"/>
  <c r="G246" i="2"/>
  <c r="H246" i="2" s="1"/>
  <c r="I246" i="2" s="1"/>
  <c r="G33" i="2"/>
  <c r="H33" i="2" s="1"/>
  <c r="I33" i="2" s="1"/>
  <c r="G83" i="2"/>
  <c r="H83" i="2" s="1"/>
  <c r="I83" i="2" s="1"/>
  <c r="G289" i="2"/>
  <c r="H289" i="2" s="1"/>
  <c r="I289" i="2" s="1"/>
  <c r="G217" i="2"/>
  <c r="H217" i="2" s="1"/>
  <c r="I217" i="2" s="1"/>
  <c r="G57" i="2"/>
  <c r="H57" i="2" s="1"/>
  <c r="I57" i="2" s="1"/>
  <c r="G171" i="2"/>
  <c r="H171" i="2" s="1"/>
  <c r="I171" i="2" s="1"/>
  <c r="G155" i="2"/>
  <c r="H155" i="2" s="1"/>
  <c r="I155" i="2" s="1"/>
  <c r="G84" i="2"/>
  <c r="H84" i="2" s="1"/>
  <c r="I84" i="2" s="1"/>
  <c r="G247" i="2"/>
  <c r="H247" i="2" s="1"/>
  <c r="I247" i="2" s="1"/>
  <c r="G258" i="2"/>
  <c r="H258" i="2" s="1"/>
  <c r="I258" i="2" s="1"/>
  <c r="G226" i="2"/>
  <c r="H226" i="2" s="1"/>
  <c r="I226" i="2" s="1"/>
  <c r="G117" i="2"/>
  <c r="H117" i="2" s="1"/>
  <c r="I117" i="2" s="1"/>
  <c r="G139" i="2"/>
  <c r="H139" i="2" s="1"/>
  <c r="I139" i="2" s="1"/>
  <c r="G270" i="2"/>
  <c r="H270" i="2" s="1"/>
  <c r="I270" i="2" s="1"/>
  <c r="G42" i="2"/>
  <c r="H42" i="2" s="1"/>
  <c r="I42" i="2" s="1"/>
  <c r="G279" i="2"/>
  <c r="H279" i="2" s="1"/>
  <c r="I279" i="2" s="1"/>
  <c r="G43" i="2"/>
  <c r="H43" i="2" s="1"/>
  <c r="I43" i="2" s="1"/>
  <c r="G290" i="2"/>
  <c r="H290" i="2" s="1"/>
  <c r="I290" i="2" s="1"/>
  <c r="G101" i="2"/>
  <c r="H101" i="2" s="1"/>
  <c r="I101" i="2" s="1"/>
  <c r="G280" i="2"/>
  <c r="H280" i="2" s="1"/>
  <c r="I280" i="2" s="1"/>
  <c r="G102" i="2"/>
  <c r="H102" i="2" s="1"/>
  <c r="I102" i="2" s="1"/>
  <c r="G259" i="2"/>
  <c r="H259" i="2" s="1"/>
  <c r="I259" i="2" s="1"/>
  <c r="G218" i="2"/>
  <c r="H218" i="2" s="1"/>
  <c r="I218" i="2" s="1"/>
  <c r="G6" i="2"/>
  <c r="H6" i="2" s="1"/>
  <c r="G188" i="2"/>
  <c r="H188" i="2" s="1"/>
  <c r="I188" i="2" s="1"/>
  <c r="G19" i="2"/>
  <c r="H19" i="2" s="1"/>
  <c r="I19" i="2" s="1"/>
  <c r="G227" i="2"/>
  <c r="H227" i="2" s="1"/>
  <c r="I227" i="2" s="1"/>
  <c r="G58" i="2"/>
  <c r="H58" i="2" s="1"/>
  <c r="I58" i="2" s="1"/>
  <c r="G73" i="2"/>
  <c r="H73" i="2" s="1"/>
  <c r="I73" i="2" s="1"/>
  <c r="G59" i="2"/>
  <c r="H59" i="2" s="1"/>
  <c r="I59" i="2" s="1"/>
  <c r="G281" i="2"/>
  <c r="H281" i="2" s="1"/>
  <c r="I281" i="2" s="1"/>
  <c r="G85" i="2"/>
  <c r="H85" i="2" s="1"/>
  <c r="I85" i="2" s="1"/>
  <c r="G20" i="2"/>
  <c r="H20" i="2" s="1"/>
  <c r="I20" i="2" s="1"/>
  <c r="G86" i="2"/>
  <c r="H86" i="2" s="1"/>
  <c r="I86" i="2" s="1"/>
  <c r="G118" i="2"/>
  <c r="H118" i="2" s="1"/>
  <c r="I118" i="2" s="1"/>
  <c r="G119" i="2"/>
  <c r="H119" i="2" s="1"/>
  <c r="I119" i="2" s="1"/>
  <c r="G120" i="2"/>
  <c r="H120" i="2" s="1"/>
  <c r="I120" i="2" s="1"/>
  <c r="G260" i="2"/>
  <c r="H260" i="2" s="1"/>
  <c r="I260" i="2" s="1"/>
  <c r="G7" i="2"/>
  <c r="H7" i="2" s="1"/>
  <c r="I7" i="2" s="1"/>
  <c r="G103" i="2"/>
  <c r="H103" i="2" s="1"/>
  <c r="I103" i="2" s="1"/>
  <c r="G21" i="2"/>
  <c r="H21" i="2" s="1"/>
  <c r="I21" i="2" s="1"/>
  <c r="G282" i="2"/>
  <c r="H282" i="2" s="1"/>
  <c r="I282" i="2" s="1"/>
  <c r="G34" i="2"/>
  <c r="H34" i="2" s="1"/>
  <c r="I34" i="2" s="1"/>
  <c r="G248" i="2"/>
  <c r="H248" i="2" s="1"/>
  <c r="I248" i="2" s="1"/>
  <c r="G228" i="2"/>
  <c r="H228" i="2" s="1"/>
  <c r="I228" i="2" s="1"/>
  <c r="G156" i="2"/>
  <c r="H156" i="2" s="1"/>
  <c r="I156" i="2" s="1"/>
  <c r="G291" i="2"/>
  <c r="H291" i="2" s="1"/>
  <c r="I291" i="2" s="1"/>
  <c r="G60" i="2"/>
  <c r="H60" i="2" s="1"/>
  <c r="I60" i="2" s="1"/>
  <c r="G87" i="2"/>
  <c r="H87" i="2" s="1"/>
  <c r="I87" i="2" s="1"/>
  <c r="G189" i="2"/>
  <c r="H189" i="2" s="1"/>
  <c r="I189" i="2" s="1"/>
  <c r="G229" i="2"/>
  <c r="H229" i="2" s="1"/>
  <c r="I229" i="2" s="1"/>
  <c r="G74" i="2"/>
  <c r="H74" i="2" s="1"/>
  <c r="I74" i="2" s="1"/>
  <c r="G22" i="2"/>
  <c r="H22" i="2" s="1"/>
  <c r="I22" i="2" s="1"/>
  <c r="G121" i="2"/>
  <c r="H121" i="2" s="1"/>
  <c r="I121" i="2" s="1"/>
  <c r="G130" i="2"/>
  <c r="H130" i="2" s="1"/>
  <c r="I130" i="2" s="1"/>
  <c r="G140" i="2"/>
  <c r="H140" i="2" s="1"/>
  <c r="I140" i="2" s="1"/>
  <c r="G104" i="2"/>
  <c r="H104" i="2" s="1"/>
  <c r="I104" i="2" s="1"/>
  <c r="G61" i="2"/>
  <c r="H61" i="2" s="1"/>
  <c r="I61" i="2" s="1"/>
  <c r="G62" i="2"/>
  <c r="H62" i="2" s="1"/>
  <c r="I62" i="2" s="1"/>
  <c r="G261" i="2"/>
  <c r="H261" i="2" s="1"/>
  <c r="I261" i="2" s="1"/>
  <c r="G105" i="2"/>
  <c r="H105" i="2" s="1"/>
  <c r="I105" i="2" s="1"/>
  <c r="G190" i="2"/>
  <c r="H190" i="2" s="1"/>
  <c r="I190" i="2" s="1"/>
  <c r="G8" i="2"/>
  <c r="H8" i="2" s="1"/>
  <c r="I8" i="2" s="1"/>
  <c r="G172" i="2"/>
  <c r="H172" i="2" s="1"/>
  <c r="I172" i="2" s="1"/>
  <c r="G44" i="2"/>
  <c r="H44" i="2" s="1"/>
  <c r="I44" i="2" s="1"/>
  <c r="G292" i="2"/>
  <c r="H292" i="2" s="1"/>
  <c r="I292" i="2" s="1"/>
  <c r="G45" i="2"/>
  <c r="H45" i="2" s="1"/>
  <c r="I45" i="2" s="1"/>
  <c r="G88" i="2"/>
  <c r="H88" i="2" s="1"/>
  <c r="I88" i="2" s="1"/>
  <c r="G89" i="2"/>
  <c r="H89" i="2" s="1"/>
  <c r="I89" i="2" s="1"/>
  <c r="G106" i="2"/>
  <c r="H106" i="2" s="1"/>
  <c r="I106" i="2" s="1"/>
  <c r="G122" i="2"/>
  <c r="H122" i="2" s="1"/>
  <c r="I122" i="2" s="1"/>
  <c r="G141" i="2"/>
  <c r="H141" i="2" s="1"/>
  <c r="I141" i="2" s="1"/>
  <c r="G157" i="2"/>
  <c r="H157" i="2" s="1"/>
  <c r="I157" i="2" s="1"/>
  <c r="G63" i="2"/>
  <c r="H63" i="2" s="1"/>
  <c r="I63" i="2" s="1"/>
  <c r="G9" i="2"/>
  <c r="H9" i="2" s="1"/>
  <c r="I9" i="2" s="1"/>
  <c r="G90" i="2"/>
  <c r="H90" i="2" s="1"/>
  <c r="I90" i="2" s="1"/>
  <c r="G142" i="2"/>
  <c r="H142" i="2" s="1"/>
  <c r="I142" i="2" s="1"/>
  <c r="G91" i="2"/>
  <c r="H91" i="2" s="1"/>
  <c r="I91" i="2" s="1"/>
  <c r="G158" i="2"/>
  <c r="H158" i="2" s="1"/>
  <c r="I158" i="2" s="1"/>
  <c r="G159" i="2"/>
  <c r="H159" i="2" s="1"/>
  <c r="I159" i="2" s="1"/>
  <c r="G283" i="2"/>
  <c r="H283" i="2" s="1"/>
  <c r="I283" i="2" s="1"/>
  <c r="G262" i="2"/>
  <c r="H262" i="2" s="1"/>
  <c r="I262" i="2" s="1"/>
  <c r="G23" i="2"/>
  <c r="H23" i="2" s="1"/>
  <c r="I23" i="2" s="1"/>
  <c r="G191" i="2"/>
  <c r="H191" i="2" s="1"/>
  <c r="I191" i="2" s="1"/>
  <c r="G230" i="2"/>
  <c r="H230" i="2" s="1"/>
  <c r="I230" i="2" s="1"/>
  <c r="G271" i="2"/>
  <c r="H271" i="2" s="1"/>
  <c r="I271" i="2" s="1"/>
  <c r="G203" i="2"/>
  <c r="H203" i="2" s="1"/>
  <c r="I203" i="2" s="1"/>
  <c r="G160" i="2"/>
  <c r="H160" i="2" s="1"/>
  <c r="I160" i="2" s="1"/>
  <c r="G10" i="2"/>
  <c r="H10" i="2" s="1"/>
  <c r="I10" i="2" s="1"/>
  <c r="G173" i="2"/>
  <c r="H173" i="2" s="1"/>
  <c r="I173" i="2" s="1"/>
  <c r="G46" i="2"/>
  <c r="H46" i="2" s="1"/>
  <c r="I46" i="2" s="1"/>
  <c r="G204" i="2"/>
  <c r="H204" i="2" s="1"/>
  <c r="I204" i="2" s="1"/>
  <c r="G143" i="2"/>
  <c r="H143" i="2" s="1"/>
  <c r="I143" i="2" s="1"/>
  <c r="G174" i="2"/>
  <c r="H174" i="2" s="1"/>
  <c r="I174" i="2" s="1"/>
  <c r="G144" i="2"/>
  <c r="H144" i="2" s="1"/>
  <c r="I144" i="2" s="1"/>
  <c r="G192" i="2"/>
  <c r="H192" i="2" s="1"/>
  <c r="I192" i="2" s="1"/>
  <c r="G161" i="2"/>
  <c r="H161" i="2" s="1"/>
  <c r="I161" i="2" s="1"/>
  <c r="G272" i="2"/>
  <c r="H272" i="2" s="1"/>
  <c r="I272" i="2" s="1"/>
  <c r="G193" i="2"/>
  <c r="H193" i="2" s="1"/>
  <c r="I193" i="2" s="1"/>
  <c r="G293" i="2"/>
  <c r="H293" i="2" s="1"/>
  <c r="I293" i="2" s="1"/>
  <c r="G231" i="2"/>
  <c r="H231" i="2" s="1"/>
  <c r="I231" i="2" s="1"/>
  <c r="G35" i="2"/>
  <c r="H35" i="2" s="1"/>
  <c r="I35" i="2" s="1"/>
  <c r="G64" i="2"/>
  <c r="H64" i="2" s="1"/>
  <c r="I64" i="2" s="1"/>
  <c r="G36" i="2"/>
  <c r="H36" i="2" s="1"/>
  <c r="I36" i="2" s="1"/>
  <c r="G47" i="2"/>
  <c r="H47" i="2" s="1"/>
  <c r="I47" i="2" s="1"/>
  <c r="G249" i="2"/>
  <c r="H249" i="2" s="1"/>
  <c r="I249" i="2" s="1"/>
  <c r="G145" i="2"/>
  <c r="H145" i="2" s="1"/>
  <c r="I145" i="2" s="1"/>
  <c r="G11" i="2"/>
  <c r="H11" i="2" s="1"/>
  <c r="I11" i="2" s="1"/>
  <c r="G37" i="2"/>
  <c r="H37" i="2" s="1"/>
  <c r="I37" i="2" s="1"/>
  <c r="G232" i="2"/>
  <c r="H232" i="2" s="1"/>
  <c r="I232" i="2" s="1"/>
  <c r="G294" i="2"/>
  <c r="H294" i="2" s="1"/>
  <c r="I294" i="2" s="1"/>
  <c r="G263" i="2"/>
  <c r="H263" i="2" s="1"/>
  <c r="I263" i="2" s="1"/>
  <c r="G131" i="2"/>
  <c r="H131" i="2" s="1"/>
  <c r="I131" i="2" s="1"/>
  <c r="G250" i="2"/>
  <c r="H250" i="2" s="1"/>
  <c r="I250" i="2" s="1"/>
  <c r="G162" i="2"/>
  <c r="H162" i="2" s="1"/>
  <c r="I162" i="2" s="1"/>
  <c r="G146" i="2"/>
  <c r="H146" i="2" s="1"/>
  <c r="I146" i="2" s="1"/>
  <c r="G123" i="2"/>
  <c r="H123" i="2" s="1"/>
  <c r="I123" i="2" s="1"/>
  <c r="G107" i="2"/>
  <c r="H107" i="2" s="1"/>
  <c r="I107" i="2" s="1"/>
  <c r="G175" i="2"/>
  <c r="H175" i="2" s="1"/>
  <c r="I175" i="2" s="1"/>
  <c r="G24" i="2"/>
  <c r="H24" i="2" s="1"/>
  <c r="I24" i="2" s="1"/>
  <c r="G108" i="2"/>
  <c r="H108" i="2" s="1"/>
  <c r="I108" i="2" s="1"/>
  <c r="G75" i="2"/>
  <c r="H75" i="2" s="1"/>
  <c r="I75" i="2" s="1"/>
  <c r="G273" i="2"/>
  <c r="H273" i="2" s="1"/>
  <c r="I273" i="2" s="1"/>
  <c r="G12" i="2"/>
  <c r="H12" i="2" s="1"/>
  <c r="I12" i="2" s="1"/>
  <c r="G25" i="2"/>
  <c r="H25" i="2" s="1"/>
  <c r="I25" i="2" s="1"/>
  <c r="G219" i="2"/>
  <c r="H219" i="2" s="1"/>
  <c r="I219" i="2" s="1"/>
  <c r="G147" i="2"/>
  <c r="H147" i="2" s="1"/>
  <c r="I147" i="2" s="1"/>
  <c r="G176" i="2"/>
  <c r="H176" i="2" s="1"/>
  <c r="I176" i="2" s="1"/>
  <c r="G295" i="2"/>
  <c r="H295" i="2" s="1"/>
  <c r="I295" i="2" s="1"/>
  <c r="G124" i="2"/>
  <c r="H124" i="2" s="1"/>
  <c r="I124" i="2" s="1"/>
  <c r="G296" i="2"/>
  <c r="H296" i="2" s="1"/>
  <c r="I296" i="2" s="1"/>
  <c r="G233" i="2"/>
  <c r="H233" i="2" s="1"/>
  <c r="I233" i="2" s="1"/>
  <c r="G92" i="2"/>
  <c r="H92" i="2" s="1"/>
  <c r="I92" i="2" s="1"/>
  <c r="G109" i="2"/>
  <c r="H109" i="2" s="1"/>
  <c r="I109" i="2" s="1"/>
  <c r="G274" i="2"/>
  <c r="H274" i="2" s="1"/>
  <c r="I274" i="2" s="1"/>
  <c r="G110" i="2"/>
  <c r="H110" i="2" s="1"/>
  <c r="I110" i="2" s="1"/>
  <c r="G177" i="2"/>
  <c r="H177" i="2" s="1"/>
  <c r="I177" i="2" s="1"/>
  <c r="G38" i="2"/>
  <c r="H38" i="2" s="1"/>
  <c r="I38" i="2" s="1"/>
  <c r="G125" i="2"/>
  <c r="H125" i="2" s="1"/>
  <c r="I125" i="2" s="1"/>
  <c r="G284" i="2"/>
  <c r="H284" i="2" s="1"/>
  <c r="I284" i="2" s="1"/>
  <c r="G148" i="2"/>
  <c r="H148" i="2" s="1"/>
  <c r="I148" i="2" s="1"/>
  <c r="G111" i="2"/>
  <c r="H111" i="2" s="1"/>
  <c r="I111" i="2" s="1"/>
  <c r="G178" i="2"/>
  <c r="H178" i="2" s="1"/>
  <c r="I178" i="2" s="1"/>
  <c r="G48" i="2"/>
  <c r="H48" i="2" s="1"/>
  <c r="I48" i="2" s="1"/>
  <c r="G264" i="2"/>
  <c r="H264" i="2" s="1"/>
  <c r="I264" i="2" s="1"/>
  <c r="G93" i="2"/>
  <c r="H93" i="2" s="1"/>
  <c r="I93" i="2" s="1"/>
  <c r="G39" i="2"/>
  <c r="H39" i="2" s="1"/>
  <c r="I39" i="2" s="1"/>
  <c r="G163" i="2"/>
  <c r="H163" i="2" s="1"/>
  <c r="I163" i="2" s="1"/>
  <c r="G76" i="2"/>
  <c r="H76" i="2" s="1"/>
  <c r="I76" i="2" s="1"/>
  <c r="G164" i="2"/>
  <c r="H164" i="2" s="1"/>
  <c r="I164" i="2" s="1"/>
  <c r="G220" i="2"/>
  <c r="H220" i="2" s="1"/>
  <c r="I220" i="2" s="1"/>
  <c r="G275" i="2"/>
  <c r="H275" i="2" s="1"/>
  <c r="I275" i="2" s="1"/>
  <c r="G132" i="2"/>
  <c r="H132" i="2" s="1"/>
  <c r="I132" i="2" s="1"/>
  <c r="G205" i="2"/>
  <c r="H205" i="2" s="1"/>
  <c r="I205" i="2" s="1"/>
  <c r="G133" i="2"/>
  <c r="H133" i="2" s="1"/>
  <c r="I133" i="2" s="1"/>
  <c r="G221" i="2"/>
  <c r="H221" i="2" s="1"/>
  <c r="I221" i="2" s="1"/>
  <c r="G265" i="2"/>
  <c r="H265" i="2" s="1"/>
  <c r="I265" i="2" s="1"/>
  <c r="G297" i="2"/>
  <c r="H297" i="2" s="1"/>
  <c r="I297" i="2" s="1"/>
  <c r="G179" i="2"/>
  <c r="H179" i="2" s="1"/>
  <c r="I179" i="2" s="1"/>
  <c r="G234" i="2"/>
  <c r="H234" i="2" s="1"/>
  <c r="I234" i="2" s="1"/>
  <c r="G180" i="2"/>
  <c r="H180" i="2" s="1"/>
  <c r="I180" i="2" s="1"/>
  <c r="G298" i="2"/>
  <c r="H298" i="2" s="1"/>
  <c r="I298" i="2" s="1"/>
  <c r="G94" i="2"/>
  <c r="H94" i="2" s="1"/>
  <c r="I94" i="2" s="1"/>
  <c r="G235" i="2"/>
  <c r="H235" i="2" s="1"/>
  <c r="I235" i="2" s="1"/>
  <c r="G13" i="2"/>
  <c r="H13" i="2" s="1"/>
  <c r="I13" i="2" s="1"/>
  <c r="G134" i="2"/>
  <c r="H134" i="2" s="1"/>
  <c r="I134" i="2" s="1"/>
  <c r="G149" i="2"/>
  <c r="H149" i="2" s="1"/>
  <c r="I149" i="2" s="1"/>
  <c r="G95" i="2"/>
  <c r="H95" i="2" s="1"/>
  <c r="I95" i="2" s="1"/>
  <c r="G165" i="2"/>
  <c r="H165" i="2" s="1"/>
  <c r="I165" i="2" s="1"/>
  <c r="G194" i="2"/>
  <c r="H194" i="2" s="1"/>
  <c r="I194" i="2" s="1"/>
  <c r="G236" i="2"/>
  <c r="H236" i="2" s="1"/>
  <c r="I236" i="2" s="1"/>
  <c r="G26" i="2"/>
  <c r="H26" i="2" s="1"/>
  <c r="I26" i="2" s="1"/>
  <c r="G237" i="2"/>
  <c r="H237" i="2" s="1"/>
  <c r="I237" i="2" s="1"/>
  <c r="G251" i="2"/>
  <c r="H251" i="2" s="1"/>
  <c r="I251" i="2" s="1"/>
  <c r="G206" i="2"/>
  <c r="H206" i="2" s="1"/>
  <c r="I206" i="2" s="1"/>
  <c r="G166" i="2"/>
  <c r="H166" i="2" s="1"/>
  <c r="I166" i="2" s="1"/>
  <c r="G65" i="2"/>
  <c r="H65" i="2" s="1"/>
  <c r="I65" i="2" s="1"/>
  <c r="G222" i="2"/>
  <c r="H222" i="2" s="1"/>
  <c r="I222" i="2" s="1"/>
  <c r="G276" i="2"/>
  <c r="H276" i="2" s="1"/>
  <c r="I276" i="2" s="1"/>
  <c r="G299" i="2"/>
  <c r="H299" i="2" s="1"/>
  <c r="I299" i="2" s="1"/>
  <c r="G207" i="2"/>
  <c r="H207" i="2" s="1"/>
  <c r="I207" i="2" s="1"/>
  <c r="G266" i="2"/>
  <c r="H266" i="2" s="1"/>
  <c r="I266" i="2" s="1"/>
  <c r="G181" i="2"/>
  <c r="H181" i="2" s="1"/>
  <c r="I181" i="2" s="1"/>
  <c r="G300" i="2"/>
  <c r="H300" i="2" s="1"/>
  <c r="I300" i="2" s="1"/>
  <c r="G182" i="2"/>
  <c r="H182" i="2" s="1"/>
  <c r="I182" i="2" s="1"/>
  <c r="G167" i="2"/>
  <c r="H167" i="2" s="1"/>
  <c r="I167" i="2" s="1"/>
  <c r="G208" i="2"/>
  <c r="H208" i="2" s="1"/>
  <c r="I208" i="2" s="1"/>
  <c r="G209" i="2"/>
  <c r="H209" i="2" s="1"/>
  <c r="I209" i="2" s="1"/>
  <c r="G277" i="2"/>
  <c r="H277" i="2" s="1"/>
  <c r="I277" i="2" s="1"/>
  <c r="G223" i="2"/>
  <c r="H223" i="2" s="1"/>
  <c r="I223" i="2" s="1"/>
  <c r="G14" i="2"/>
  <c r="H14" i="2" s="1"/>
  <c r="I14" i="2" s="1"/>
  <c r="G49" i="2"/>
  <c r="H49" i="2" s="1"/>
  <c r="I49" i="2" s="1"/>
  <c r="G210" i="2"/>
  <c r="H210" i="2" s="1"/>
  <c r="I210" i="2" s="1"/>
  <c r="G66" i="2"/>
  <c r="H66" i="2" s="1"/>
  <c r="I66" i="2" s="1"/>
  <c r="G301" i="2"/>
  <c r="H301" i="2" s="1"/>
  <c r="I301" i="2" s="1"/>
  <c r="G135" i="2"/>
  <c r="H135" i="2" s="1"/>
  <c r="I135" i="2" s="1"/>
  <c r="G50" i="2"/>
  <c r="H50" i="2" s="1"/>
  <c r="I50" i="2" s="1"/>
  <c r="G168" i="2"/>
  <c r="H168" i="2" s="1"/>
  <c r="I168" i="2" s="1"/>
  <c r="G112" i="2"/>
  <c r="H112" i="2" s="1"/>
  <c r="I112" i="2" s="1"/>
  <c r="G252" i="2"/>
  <c r="H252" i="2" s="1"/>
  <c r="I252" i="2" s="1"/>
  <c r="G27" i="2"/>
  <c r="H27" i="2" s="1"/>
  <c r="I27" i="2" s="1"/>
  <c r="G40" i="2"/>
  <c r="H40" i="2" s="1"/>
  <c r="I40" i="2" s="1"/>
  <c r="G28" i="2"/>
  <c r="H28" i="2" s="1"/>
  <c r="I28" i="2" s="1"/>
  <c r="G183" i="2"/>
  <c r="H183" i="2" s="1"/>
  <c r="I183" i="2" s="1"/>
  <c r="G150" i="2"/>
  <c r="H150" i="2" s="1"/>
  <c r="I150" i="2" s="1"/>
  <c r="G67" i="2"/>
  <c r="H67" i="2" s="1"/>
  <c r="I67" i="2" s="1"/>
  <c r="G302" i="2"/>
  <c r="H302" i="2" s="1"/>
  <c r="I302" i="2" s="1"/>
  <c r="G96" i="2"/>
  <c r="H96" i="2" s="1"/>
  <c r="I96" i="2" s="1"/>
  <c r="G29" i="2"/>
  <c r="H29" i="2" s="1"/>
  <c r="I29" i="2" s="1"/>
  <c r="G30" i="2"/>
  <c r="H30" i="2" s="1"/>
  <c r="I30" i="2" s="1"/>
  <c r="G136" i="2"/>
  <c r="H136" i="2" s="1"/>
  <c r="I136" i="2" s="1"/>
  <c r="G151" i="2"/>
  <c r="H151" i="2" s="1"/>
  <c r="I151" i="2" s="1"/>
  <c r="G267" i="2"/>
  <c r="H267" i="2" s="1"/>
  <c r="I267" i="2" s="1"/>
  <c r="G303" i="2"/>
  <c r="H303" i="2" s="1"/>
  <c r="I303" i="2" s="1"/>
  <c r="G238" i="2"/>
  <c r="H238" i="2" s="1"/>
  <c r="I238" i="2" s="1"/>
  <c r="G184" i="2"/>
  <c r="H184" i="2" s="1"/>
  <c r="I184" i="2" s="1"/>
  <c r="G77" i="2"/>
  <c r="H77" i="2" s="1"/>
  <c r="I77" i="2" s="1"/>
  <c r="G15" i="2"/>
  <c r="H15" i="2" s="1"/>
  <c r="I15" i="2" s="1"/>
  <c r="G51" i="2"/>
  <c r="H51" i="2" s="1"/>
  <c r="I51" i="2" s="1"/>
  <c r="G211" i="2"/>
  <c r="H211" i="2" s="1"/>
  <c r="I211" i="2" s="1"/>
  <c r="G239" i="2"/>
  <c r="H239" i="2" s="1"/>
  <c r="I239" i="2" s="1"/>
  <c r="G185" i="2"/>
  <c r="H185" i="2" s="1"/>
  <c r="I185" i="2" s="1"/>
  <c r="G224" i="2"/>
  <c r="H224" i="2" s="1"/>
  <c r="I224" i="2" s="1"/>
  <c r="G16" i="2"/>
  <c r="H16" i="2" s="1"/>
  <c r="I16" i="2" s="1"/>
  <c r="G113" i="2"/>
  <c r="H113" i="2" s="1"/>
  <c r="I113" i="2" s="1"/>
  <c r="G240" i="2"/>
  <c r="H240" i="2" s="1"/>
  <c r="I240" i="2" s="1"/>
  <c r="G78" i="2"/>
  <c r="H78" i="2" s="1"/>
  <c r="I78" i="2" s="1"/>
  <c r="G253" i="2"/>
  <c r="H253" i="2" s="1"/>
  <c r="I253" i="2" s="1"/>
  <c r="G195" i="2"/>
  <c r="H195" i="2" s="1"/>
  <c r="I195" i="2" s="1"/>
  <c r="G79" i="2"/>
  <c r="H79" i="2" s="1"/>
  <c r="I79" i="2" s="1"/>
  <c r="G212" i="2"/>
  <c r="H212" i="2" s="1"/>
  <c r="I212" i="2" s="1"/>
  <c r="G213" i="2"/>
  <c r="H213" i="2" s="1"/>
  <c r="I213" i="2" s="1"/>
  <c r="G52" i="2"/>
  <c r="H52" i="2" s="1"/>
  <c r="I52" i="2" s="1"/>
  <c r="G114" i="2"/>
  <c r="H114" i="2" s="1"/>
  <c r="I114" i="2" s="1"/>
  <c r="G241" i="2"/>
  <c r="H241" i="2" s="1"/>
  <c r="I241" i="2" s="1"/>
  <c r="G196" i="2"/>
  <c r="H196" i="2" s="1"/>
  <c r="I196" i="2" s="1"/>
  <c r="G254" i="2"/>
  <c r="H254" i="2" s="1"/>
  <c r="I254" i="2" s="1"/>
  <c r="G242" i="2"/>
  <c r="H242" i="2" s="1"/>
  <c r="I242" i="2" s="1"/>
  <c r="G268" i="2"/>
  <c r="H268" i="2" s="1"/>
  <c r="I268" i="2" s="1"/>
  <c r="G152" i="2"/>
  <c r="H152" i="2" s="1"/>
  <c r="I152" i="2" s="1"/>
  <c r="G153" i="2"/>
  <c r="H153" i="2" s="1"/>
  <c r="I153" i="2" s="1"/>
  <c r="G169" i="2"/>
  <c r="H169" i="2" s="1"/>
  <c r="I169" i="2" s="1"/>
  <c r="G41" i="2"/>
  <c r="H41" i="2" s="1"/>
  <c r="I41" i="2" s="1"/>
  <c r="G53" i="2"/>
  <c r="H53" i="2" s="1"/>
  <c r="I53" i="2" s="1"/>
  <c r="G97" i="2"/>
  <c r="H97" i="2" s="1"/>
  <c r="I97" i="2" s="1"/>
  <c r="G285" i="2"/>
  <c r="H285" i="2" s="1"/>
  <c r="I285" i="2" s="1"/>
  <c r="G31" i="2"/>
  <c r="H31" i="2" s="1"/>
  <c r="I31" i="2" s="1"/>
  <c r="G54" i="2"/>
  <c r="H54" i="2" s="1"/>
  <c r="I54" i="2" s="1"/>
  <c r="G80" i="2"/>
  <c r="H80" i="2" s="1"/>
  <c r="I80" i="2" s="1"/>
  <c r="G68" i="2"/>
  <c r="H68" i="2" s="1"/>
  <c r="I68" i="2" s="1"/>
  <c r="G286" i="2"/>
  <c r="H286" i="2" s="1"/>
  <c r="I286" i="2" s="1"/>
  <c r="G69" i="2"/>
  <c r="H69" i="2" s="1"/>
  <c r="I69" i="2" s="1"/>
  <c r="G304" i="2"/>
  <c r="H304" i="2" s="1"/>
  <c r="I304" i="2" s="1"/>
  <c r="G287" i="2"/>
  <c r="H287" i="2" s="1"/>
  <c r="I287" i="2" s="1"/>
  <c r="G137" i="2"/>
  <c r="H137" i="2" s="1"/>
  <c r="I137" i="2" s="1"/>
  <c r="G255" i="2"/>
  <c r="H255" i="2" s="1"/>
  <c r="I255" i="2" s="1"/>
  <c r="G70" i="2"/>
  <c r="H70" i="2" s="1"/>
  <c r="I70" i="2" s="1"/>
  <c r="G126" i="2"/>
  <c r="H126" i="2" s="1"/>
  <c r="I126" i="2" s="1"/>
  <c r="G81" i="2"/>
  <c r="H81" i="2" s="1"/>
  <c r="I81" i="2" s="1"/>
  <c r="G197" i="2"/>
  <c r="H197" i="2" s="1"/>
  <c r="I197" i="2" s="1"/>
  <c r="G288" i="2"/>
  <c r="H288" i="2" s="1"/>
  <c r="I288" i="2" s="1"/>
  <c r="G55" i="2"/>
  <c r="H55" i="2" s="1"/>
  <c r="I55" i="2" s="1"/>
  <c r="G82" i="2"/>
  <c r="H82" i="2" s="1"/>
  <c r="I82" i="2" s="1"/>
  <c r="G154" i="2"/>
  <c r="H154" i="2" s="1"/>
  <c r="I154" i="2" s="1"/>
  <c r="G278" i="2"/>
  <c r="H278" i="2" s="1"/>
  <c r="I278" i="2" s="1"/>
  <c r="G71" i="2"/>
  <c r="H71" i="2" s="1"/>
  <c r="I71" i="2" s="1"/>
  <c r="G305" i="2"/>
  <c r="H305" i="2" s="1"/>
  <c r="I305" i="2" s="1"/>
  <c r="G98" i="2"/>
  <c r="H98" i="2" s="1"/>
  <c r="I98" i="2" s="1"/>
  <c r="G99" i="2"/>
  <c r="H99" i="2" s="1"/>
  <c r="I99" i="2" s="1"/>
  <c r="G198" i="2"/>
  <c r="H198" i="2" s="1"/>
  <c r="I198" i="2" s="1"/>
  <c r="G199" i="2"/>
  <c r="H199" i="2" s="1"/>
  <c r="I199" i="2" s="1"/>
  <c r="G32" i="2"/>
  <c r="H32" i="2" s="1"/>
  <c r="I32" i="2" s="1"/>
  <c r="G214" i="2"/>
  <c r="H214" i="2" s="1"/>
  <c r="I214" i="2" s="1"/>
  <c r="G186" i="2"/>
  <c r="H186" i="2" s="1"/>
  <c r="I186" i="2" s="1"/>
  <c r="C5" i="4"/>
  <c r="D5" i="4" s="1"/>
  <c r="C6" i="4"/>
  <c r="D6" i="4" s="1"/>
  <c r="C7" i="4"/>
  <c r="D7" i="4" s="1"/>
  <c r="C9" i="4"/>
  <c r="D9" i="4" s="1"/>
  <c r="C8" i="4"/>
  <c r="D8" i="4" s="1"/>
  <c r="C4" i="4"/>
  <c r="D4" i="4" s="1"/>
  <c r="B15" i="3"/>
  <c r="C12" i="3"/>
  <c r="B12" i="3"/>
  <c r="B11" i="3"/>
  <c r="C11" i="3"/>
  <c r="C7" i="3"/>
  <c r="C6" i="3"/>
  <c r="B7" i="3"/>
  <c r="B6" i="3"/>
  <c r="C5" i="3"/>
  <c r="B5" i="3"/>
  <c r="C4" i="3"/>
  <c r="B4" i="3"/>
  <c r="C17" i="10" l="1"/>
  <c r="I6" i="2"/>
  <c r="E7" i="4"/>
  <c r="E4" i="4"/>
  <c r="E5" i="4"/>
  <c r="E9" i="4"/>
  <c r="E8" i="4"/>
  <c r="E6" i="4"/>
  <c r="B8" i="3"/>
  <c r="C8" i="3"/>
  <c r="C18" i="10" l="1"/>
  <c r="D18" i="10"/>
  <c r="D17" i="10"/>
</calcChain>
</file>

<file path=xl/sharedStrings.xml><?xml version="1.0" encoding="utf-8"?>
<sst xmlns="http://schemas.openxmlformats.org/spreadsheetml/2006/main" count="2925" uniqueCount="82">
  <si>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</si>
  <si>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</si>
  <si>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</si>
  <si>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</si>
  <si>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</si>
  <si>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</si>
  <si>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</si>
  <si>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</si>
  <si>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</si>
  <si>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</si>
  <si>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</si>
  <si>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</si>
  <si>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</si>
  <si>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</si>
  <si>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</si>
  <si>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</si>
  <si>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</si>
  <si>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</si>
  <si>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</si>
  <si>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</si>
  <si>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</si>
  <si>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</si>
  <si>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</si>
  <si>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</si>
  <si>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</si>
  <si>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</si>
  <si>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</si>
  <si>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</si>
  <si>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</si>
  <si>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</si>
  <si>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</si>
  <si>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</si>
  <si>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</si>
  <si>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</si>
  <si>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</si>
  <si>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</si>
  <si>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</si>
  <si>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</si>
  <si>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</si>
  <si>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</si>
  <si>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</si>
  <si>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</si>
  <si>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</si>
  <si>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</si>
  <si>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Average</t>
  </si>
  <si>
    <t>Median</t>
  </si>
  <si>
    <t>Min</t>
  </si>
  <si>
    <t>Max</t>
  </si>
  <si>
    <t>range</t>
  </si>
  <si>
    <t>first Q</t>
  </si>
  <si>
    <t>Third Q</t>
  </si>
  <si>
    <t>Distinct products</t>
  </si>
  <si>
    <t>Country</t>
  </si>
  <si>
    <t>Row Labels</t>
  </si>
  <si>
    <t>Grand Total</t>
  </si>
  <si>
    <t>Sum of Amount</t>
  </si>
  <si>
    <t>Sum of Units</t>
  </si>
  <si>
    <t xml:space="preserve"> </t>
  </si>
  <si>
    <t>Sum of sales per unit</t>
  </si>
  <si>
    <t>Find anomolys</t>
  </si>
  <si>
    <t>Top 5 products per unit£</t>
  </si>
  <si>
    <t>Best sales person by country</t>
  </si>
  <si>
    <t>worst sales person in each country</t>
  </si>
  <si>
    <t>Cost per item</t>
  </si>
  <si>
    <t>cost</t>
  </si>
  <si>
    <t>Profits</t>
  </si>
  <si>
    <t>Sum of Total profit</t>
  </si>
  <si>
    <t>Quick Summary</t>
  </si>
  <si>
    <t>Total</t>
  </si>
  <si>
    <t>Countries</t>
  </si>
  <si>
    <t>Number of Transactions</t>
  </si>
  <si>
    <t>Sales</t>
  </si>
  <si>
    <t>Cost</t>
  </si>
  <si>
    <t>Profit</t>
  </si>
  <si>
    <t>Quantity</t>
  </si>
  <si>
    <t>profit</t>
  </si>
  <si>
    <t>By sales person</t>
  </si>
  <si>
    <t>Sales target met</t>
  </si>
  <si>
    <t>Which product should be discontinued?</t>
  </si>
  <si>
    <t>Sum of Profit%</t>
  </si>
  <si>
    <t>RAW DATA FOR CHOCOLATE COMPANY ANALYSIS</t>
  </si>
  <si>
    <t>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</si>
</sst>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_);[Red]\(&quot;$&quot;#,##0\)"/>
    <numFmt numFmtId="165" formatCode="&quot;$&quot;#,##0.00_);[Red]\(&quot;$&quot;#,##0.00\)"/>
    <numFmt numFmtId="166" formatCode="_(&quot;£&quot;* #,##0_);_(&quot;£&quot;* \(#,##0\);_(&quot;£&quot;* &quot;-&quot;??_);_(@_)"/>
    <numFmt numFmtId="167" formatCode="_-[$£-809]* #,##0_-;\-[$£-809]* #,##0_-;_-[$£-809]* &quot;-&quot;??_-;_-@_-"/>
    <numFmt numFmtId="168" formatCode="0.0%"/>
  </numFmts>
  <fonts count="10"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5"/>
      <name val="Calibri"/>
      <family val="2"/>
      <scheme val="minor"/>
    </font>
    <font>
      <sz val="14"/>
      <color theme="1"/>
      <name val="Helvetica"/>
      <family val="2"/>
    </font>
    <font>
      <sz val="28"/>
      <color theme="0"/>
      <name val="Helvetica"/>
      <family val="2"/>
    </font>
    <font>
      <sz val="28"/>
      <color theme="0"/>
      <name val="Calibri"/>
      <family val="2"/>
      <scheme val="minor"/>
    </font>
    <font>
      <b/>
      <sz val="28"/>
      <color theme="1"/>
      <name val="Helvetica"/>
      <family val="2"/>
    </font>
    <font>
      <sz val="11"/>
      <color theme="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70C0"/>
        <bgColor indexed="64"/>
      </patternFill>
    </fill>
  </fills>
  <borders count="5">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4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0" xfId="0" applyFont="1" applyAlignment="1">
      <alignment horizontal="right"/>
    </xf>
    <xf numFmtId="165" fontId="0" fillId="0" borderId="0" xfId="0" applyNumberFormat="1"/>
    <xf numFmtId="0" fontId="2" fillId="0" borderId="0" xfId="0" applyFont="1" applyAlignment="1">
      <alignment horizontal="left"/>
    </xf>
    <xf numFmtId="0" fontId="0" fillId="0" borderId="0" xfId="0" applyAlignment="1">
      <alignment horizontal="left"/>
    </xf>
    <xf numFmtId="166" fontId="0" fillId="0" borderId="0" xfId="0" applyNumberFormat="1"/>
    <xf numFmtId="167" fontId="0" fillId="0" borderId="0" xfId="0" applyNumberFormat="1"/>
    <xf numFmtId="0" fontId="2" fillId="4" borderId="2" xfId="0" applyFont="1" applyFill="1" applyBorder="1"/>
    <xf numFmtId="0" fontId="2" fillId="4" borderId="2" xfId="0" applyFont="1" applyFill="1" applyBorder="1" applyAlignment="1">
      <alignment horizontal="right"/>
    </xf>
    <xf numFmtId="0" fontId="0" fillId="0" borderId="2" xfId="0" applyBorder="1"/>
    <xf numFmtId="166" fontId="0" fillId="0" borderId="2" xfId="1" applyNumberFormat="1" applyFont="1" applyBorder="1" applyAlignment="1">
      <alignment horizontal="right"/>
    </xf>
    <xf numFmtId="0" fontId="0" fillId="0" borderId="1" xfId="0" applyBorder="1"/>
    <xf numFmtId="166" fontId="0" fillId="0" borderId="1" xfId="1" applyNumberFormat="1" applyFont="1" applyBorder="1" applyAlignment="1">
      <alignment horizontal="right"/>
    </xf>
    <xf numFmtId="166" fontId="0" fillId="0" borderId="2" xfId="0" applyNumberFormat="1" applyBorder="1"/>
    <xf numFmtId="166" fontId="0" fillId="0" borderId="1" xfId="0" applyNumberFormat="1" applyBorder="1"/>
    <xf numFmtId="0" fontId="0" fillId="4" borderId="2" xfId="0" applyFill="1" applyBorder="1"/>
    <xf numFmtId="0" fontId="0" fillId="0" borderId="2" xfId="0" applyBorder="1" applyAlignment="1">
      <alignment horizontal="right"/>
    </xf>
    <xf numFmtId="0" fontId="0" fillId="0" borderId="1" xfId="0" applyBorder="1" applyAlignment="1">
      <alignment horizontal="right"/>
    </xf>
    <xf numFmtId="0" fontId="0" fillId="0" borderId="0" xfId="0" pivotButton="1"/>
    <xf numFmtId="0" fontId="0" fillId="0" borderId="0" xfId="0" applyAlignment="1">
      <alignment horizontal="left" indent="1"/>
    </xf>
    <xf numFmtId="44" fontId="0" fillId="0" borderId="0" xfId="0" applyNumberFormat="1"/>
    <xf numFmtId="0" fontId="4" fillId="5" borderId="0" xfId="0" applyFont="1" applyFill="1"/>
    <xf numFmtId="9" fontId="0" fillId="0" borderId="0" xfId="0" applyNumberFormat="1"/>
    <xf numFmtId="168" fontId="0" fillId="0" borderId="0" xfId="0" applyNumberFormat="1"/>
    <xf numFmtId="0" fontId="2" fillId="0" borderId="3" xfId="0" applyFont="1" applyBorder="1"/>
    <xf numFmtId="0" fontId="6" fillId="7" borderId="0" xfId="0" applyFont="1" applyFill="1"/>
    <xf numFmtId="0" fontId="7" fillId="7" borderId="0" xfId="0" applyFont="1" applyFill="1"/>
    <xf numFmtId="0" fontId="0" fillId="0" borderId="4" xfId="0" applyBorder="1"/>
    <xf numFmtId="0" fontId="8" fillId="0" borderId="0" xfId="0" applyFont="1"/>
    <xf numFmtId="0" fontId="5" fillId="0" borderId="0" xfId="0" applyFont="1"/>
    <xf numFmtId="0" fontId="9" fillId="0" borderId="0" xfId="0" applyFont="1"/>
    <xf numFmtId="0" fontId="2" fillId="0" borderId="4" xfId="0" applyFont="1" applyBorder="1"/>
    <xf numFmtId="0" fontId="2" fillId="6" borderId="4" xfId="0" applyFont="1" applyFill="1" applyBorder="1"/>
    <xf numFmtId="0" fontId="0" fillId="0" borderId="3" xfId="0" applyBorder="1"/>
    <xf numFmtId="0" fontId="2" fillId="0" borderId="2" xfId="0" applyFont="1" applyBorder="1"/>
    <xf numFmtId="44" fontId="0" fillId="0" borderId="2" xfId="1" applyFont="1" applyFill="1" applyBorder="1"/>
    <xf numFmtId="0" fontId="2" fillId="0" borderId="1" xfId="0" applyFont="1" applyBorder="1"/>
    <xf numFmtId="0" fontId="0" fillId="0" borderId="1" xfId="1" applyNumberFormat="1" applyFont="1" applyFill="1" applyBorder="1"/>
    <xf numFmtId="1" fontId="0" fillId="0" borderId="1" xfId="0" applyNumberFormat="1" applyBorder="1"/>
    <xf numFmtId="166" fontId="0" fillId="0" borderId="2" xfId="1" applyNumberFormat="1" applyFont="1" applyBorder="1"/>
    <xf numFmtId="0" fontId="0" fillId="0" borderId="2" xfId="0" applyBorder="1" applyAlignment="1">
      <alignment horizontal="center"/>
    </xf>
    <xf numFmtId="0" fontId="2" fillId="8" borderId="4" xfId="0" applyFont="1" applyFill="1" applyBorder="1"/>
    <xf numFmtId="0" fontId="9" fillId="9" borderId="4" xfId="0" applyFont="1" applyFill="1" applyBorder="1"/>
  </cellXfs>
  <cellStyles count="2">
    <cellStyle name="Currency" xfId="1" builtinId="4"/>
    <cellStyle name="Normal" xfId="0" builtinId="0"/>
  </cellStyles>
  <dxfs count="17">
    <dxf>
      <numFmt numFmtId="13" formatCode="0%"/>
    </dxf>
    <dxf>
      <numFmt numFmtId="168"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quot;£&quot;* #,##0_);_(&quot;£&quot;* \(#,##0\);_(&quot;£&quot;* &quot;-&quot;??_);_(@_)"/>
    </dxf>
    <dxf>
      <numFmt numFmtId="34" formatCode="_(&quot;£&quot;* #,##0.00_);_(&quot;£&quot;* \(#,##0.00\);_(&quot;£&quot;* &quot;-&quot;??_);_(@_)"/>
    </dxf>
    <dxf>
      <numFmt numFmtId="2" formatCode="0.00"/>
    </dxf>
    <dxf>
      <numFmt numFmtId="164" formatCode="&quot;$&quot;#,##0_);[Red]\(&quot;$&quot;#,##0\)"/>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colors>
    <mruColors>
      <color rgb="FF6DA2F3"/>
      <color rgb="FF699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data analysis.xlsx]Sales by country!sales by country</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65911989150456"/>
          <c:y val="5.461767626613704E-2"/>
          <c:w val="0.57870262467191602"/>
          <c:h val="0.83023833167825223"/>
        </c:manualLayout>
      </c:layout>
      <c:barChart>
        <c:barDir val="bar"/>
        <c:grouping val="clustered"/>
        <c:varyColors val="0"/>
        <c:ser>
          <c:idx val="0"/>
          <c:order val="0"/>
          <c:tx>
            <c:strRef>
              <c:f>'Sales by country'!$G$13</c:f>
              <c:strCache>
                <c:ptCount val="1"/>
                <c:pt idx="0">
                  <c:v>Sum of Amount</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country'!$F$14:$F$20</c:f>
              <c:strCache>
                <c:ptCount val="6"/>
                <c:pt idx="0">
                  <c:v>Australia</c:v>
                </c:pt>
                <c:pt idx="1">
                  <c:v>Canada</c:v>
                </c:pt>
                <c:pt idx="2">
                  <c:v>India</c:v>
                </c:pt>
                <c:pt idx="3">
                  <c:v>New Zealand</c:v>
                </c:pt>
                <c:pt idx="4">
                  <c:v>UK</c:v>
                </c:pt>
                <c:pt idx="5">
                  <c:v>USA</c:v>
                </c:pt>
              </c:strCache>
            </c:strRef>
          </c:cat>
          <c:val>
            <c:numRef>
              <c:f>'Sales by country'!$G$14:$G$20</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286D-B642-B7DF-6F2D89CC7CB0}"/>
            </c:ext>
          </c:extLst>
        </c:ser>
        <c:ser>
          <c:idx val="1"/>
          <c:order val="1"/>
          <c:tx>
            <c:strRef>
              <c:f>'Sales by country'!$H$13</c:f>
              <c:strCache>
                <c:ptCount val="1"/>
                <c:pt idx="0">
                  <c:v>Sum of Units</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country'!$F$14:$F$20</c:f>
              <c:strCache>
                <c:ptCount val="6"/>
                <c:pt idx="0">
                  <c:v>Australia</c:v>
                </c:pt>
                <c:pt idx="1">
                  <c:v>Canada</c:v>
                </c:pt>
                <c:pt idx="2">
                  <c:v>India</c:v>
                </c:pt>
                <c:pt idx="3">
                  <c:v>New Zealand</c:v>
                </c:pt>
                <c:pt idx="4">
                  <c:v>UK</c:v>
                </c:pt>
                <c:pt idx="5">
                  <c:v>USA</c:v>
                </c:pt>
              </c:strCache>
            </c:strRef>
          </c:cat>
          <c:val>
            <c:numRef>
              <c:f>'Sales by country'!$H$14:$H$20</c:f>
              <c:numCache>
                <c:formatCode>General</c:formatCode>
                <c:ptCount val="6"/>
                <c:pt idx="0">
                  <c:v>6264</c:v>
                </c:pt>
                <c:pt idx="1">
                  <c:v>7302</c:v>
                </c:pt>
                <c:pt idx="2">
                  <c:v>8760</c:v>
                </c:pt>
                <c:pt idx="3">
                  <c:v>7431</c:v>
                </c:pt>
                <c:pt idx="4">
                  <c:v>5745</c:v>
                </c:pt>
                <c:pt idx="5">
                  <c:v>10158</c:v>
                </c:pt>
              </c:numCache>
            </c:numRef>
          </c:val>
          <c:extLst>
            <c:ext xmlns:c16="http://schemas.microsoft.com/office/drawing/2014/chart" uri="{C3380CC4-5D6E-409C-BE32-E72D297353CC}">
              <c16:uniqueId val="{00000001-286D-B642-B7DF-6F2D89CC7CB0}"/>
            </c:ext>
          </c:extLst>
        </c:ser>
        <c:dLbls>
          <c:showLegendKey val="0"/>
          <c:showVal val="0"/>
          <c:showCatName val="0"/>
          <c:showSerName val="0"/>
          <c:showPercent val="0"/>
          <c:showBubbleSize val="0"/>
        </c:dLbls>
        <c:gapWidth val="219"/>
        <c:axId val="1875305823"/>
        <c:axId val="1875253503"/>
      </c:barChart>
      <c:catAx>
        <c:axId val="187530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875253503"/>
        <c:crosses val="autoZero"/>
        <c:auto val="1"/>
        <c:lblAlgn val="ctr"/>
        <c:lblOffset val="100"/>
        <c:noMultiLvlLbl val="0"/>
      </c:catAx>
      <c:valAx>
        <c:axId val="1875253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5305823"/>
        <c:crosses val="autoZero"/>
        <c:crossBetween val="between"/>
      </c:valAx>
      <c:spPr>
        <a:noFill/>
        <a:ln>
          <a:noFill/>
        </a:ln>
        <a:effectLst/>
      </c:spPr>
    </c:plotArea>
    <c:legend>
      <c:legendPos val="r"/>
      <c:layout>
        <c:manualLayout>
          <c:xMode val="edge"/>
          <c:yMode val="edge"/>
          <c:x val="0.80099580052493435"/>
          <c:y val="0.42363704923084411"/>
          <c:w val="0.19900419947506562"/>
          <c:h val="0.1527254960792104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data analysis.xlsx]Pivottable analysis!PivotTable9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92D05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00B05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583889922748881E-2"/>
          <c:y val="9.2030043105748049E-4"/>
          <c:w val="0.53371142231103585"/>
          <c:h val="0.97968550745016658"/>
        </c:manualLayout>
      </c:layout>
      <c:pieChart>
        <c:varyColors val="1"/>
        <c:ser>
          <c:idx val="0"/>
          <c:order val="0"/>
          <c:tx>
            <c:strRef>
              <c:f>'Pivottable analysis'!$C$14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7B5-6548-BAE8-1EC674D295A5}"/>
              </c:ext>
            </c:extLst>
          </c:dPt>
          <c:dPt>
            <c:idx val="1"/>
            <c:bubble3D val="0"/>
            <c:spPr>
              <a:solidFill>
                <a:schemeClr val="accent6"/>
              </a:solidFill>
              <a:ln>
                <a:noFill/>
              </a:ln>
              <a:effectLst/>
            </c:spPr>
            <c:extLst>
              <c:ext xmlns:c16="http://schemas.microsoft.com/office/drawing/2014/chart" uri="{C3380CC4-5D6E-409C-BE32-E72D297353CC}">
                <c16:uniqueId val="{00000003-F7B5-6548-BAE8-1EC674D295A5}"/>
              </c:ext>
            </c:extLst>
          </c:dPt>
          <c:dPt>
            <c:idx val="2"/>
            <c:bubble3D val="0"/>
            <c:spPr>
              <a:solidFill>
                <a:schemeClr val="accent5"/>
              </a:solidFill>
              <a:ln>
                <a:noFill/>
              </a:ln>
              <a:effectLst/>
            </c:spPr>
            <c:extLst>
              <c:ext xmlns:c16="http://schemas.microsoft.com/office/drawing/2014/chart" uri="{C3380CC4-5D6E-409C-BE32-E72D297353CC}">
                <c16:uniqueId val="{00000005-F7B5-6548-BAE8-1EC674D295A5}"/>
              </c:ext>
            </c:extLst>
          </c:dPt>
          <c:dPt>
            <c:idx val="3"/>
            <c:bubble3D val="0"/>
            <c:spPr>
              <a:solidFill>
                <a:schemeClr val="accent1">
                  <a:lumMod val="60000"/>
                </a:schemeClr>
              </a:solidFill>
              <a:ln>
                <a:noFill/>
              </a:ln>
              <a:effectLst/>
            </c:spPr>
            <c:extLst>
              <c:ext xmlns:c16="http://schemas.microsoft.com/office/drawing/2014/chart" uri="{C3380CC4-5D6E-409C-BE32-E72D297353CC}">
                <c16:uniqueId val="{00000007-F7B5-6548-BAE8-1EC674D295A5}"/>
              </c:ext>
            </c:extLst>
          </c:dPt>
          <c:dPt>
            <c:idx val="4"/>
            <c:bubble3D val="0"/>
            <c:spPr>
              <a:solidFill>
                <a:schemeClr val="accent6">
                  <a:lumMod val="75000"/>
                </a:schemeClr>
              </a:solidFill>
              <a:ln>
                <a:noFill/>
              </a:ln>
              <a:effectLst/>
            </c:spPr>
            <c:extLst>
              <c:ext xmlns:c16="http://schemas.microsoft.com/office/drawing/2014/chart" uri="{C3380CC4-5D6E-409C-BE32-E72D297353CC}">
                <c16:uniqueId val="{00000009-F7B5-6548-BAE8-1EC674D295A5}"/>
              </c:ext>
            </c:extLst>
          </c:dPt>
          <c:dPt>
            <c:idx val="5"/>
            <c:bubble3D val="0"/>
            <c:spPr>
              <a:solidFill>
                <a:schemeClr val="accent5">
                  <a:lumMod val="60000"/>
                </a:schemeClr>
              </a:solidFill>
              <a:ln>
                <a:noFill/>
              </a:ln>
              <a:effectLst/>
            </c:spPr>
            <c:extLst>
              <c:ext xmlns:c16="http://schemas.microsoft.com/office/drawing/2014/chart" uri="{C3380CC4-5D6E-409C-BE32-E72D297353CC}">
                <c16:uniqueId val="{0000000B-F7B5-6548-BAE8-1EC674D295A5}"/>
              </c:ext>
            </c:extLst>
          </c:dPt>
          <c:dPt>
            <c:idx val="6"/>
            <c:bubble3D val="0"/>
            <c:spPr>
              <a:solidFill>
                <a:schemeClr val="accent1">
                  <a:lumMod val="80000"/>
                  <a:lumOff val="20000"/>
                </a:schemeClr>
              </a:solidFill>
              <a:ln>
                <a:noFill/>
              </a:ln>
              <a:effectLst/>
            </c:spPr>
            <c:extLst>
              <c:ext xmlns:c16="http://schemas.microsoft.com/office/drawing/2014/chart" uri="{C3380CC4-5D6E-409C-BE32-E72D297353CC}">
                <c16:uniqueId val="{0000000D-F7B5-6548-BAE8-1EC674D295A5}"/>
              </c:ext>
            </c:extLst>
          </c:dPt>
          <c:dPt>
            <c:idx val="7"/>
            <c:bubble3D val="0"/>
            <c:spPr>
              <a:solidFill>
                <a:srgbClr val="92D050"/>
              </a:solidFill>
              <a:ln>
                <a:noFill/>
              </a:ln>
              <a:effectLst/>
            </c:spPr>
            <c:extLst>
              <c:ext xmlns:c16="http://schemas.microsoft.com/office/drawing/2014/chart" uri="{C3380CC4-5D6E-409C-BE32-E72D297353CC}">
                <c16:uniqueId val="{0000000F-F7B5-6548-BAE8-1EC674D295A5}"/>
              </c:ext>
            </c:extLst>
          </c:dPt>
          <c:dPt>
            <c:idx val="8"/>
            <c:bubble3D val="0"/>
            <c:spPr>
              <a:solidFill>
                <a:schemeClr val="accent5">
                  <a:lumMod val="80000"/>
                  <a:lumOff val="20000"/>
                </a:schemeClr>
              </a:solidFill>
              <a:ln>
                <a:noFill/>
              </a:ln>
              <a:effectLst/>
            </c:spPr>
            <c:extLst>
              <c:ext xmlns:c16="http://schemas.microsoft.com/office/drawing/2014/chart" uri="{C3380CC4-5D6E-409C-BE32-E72D297353CC}">
                <c16:uniqueId val="{00000011-F7B5-6548-BAE8-1EC674D295A5}"/>
              </c:ext>
            </c:extLst>
          </c:dPt>
          <c:dPt>
            <c:idx val="9"/>
            <c:bubble3D val="0"/>
            <c:spPr>
              <a:solidFill>
                <a:srgbClr val="00B050"/>
              </a:solidFill>
              <a:ln>
                <a:noFill/>
              </a:ln>
              <a:effectLst/>
            </c:spPr>
            <c:extLst>
              <c:ext xmlns:c16="http://schemas.microsoft.com/office/drawing/2014/chart" uri="{C3380CC4-5D6E-409C-BE32-E72D297353CC}">
                <c16:uniqueId val="{00000013-F7B5-6548-BAE8-1EC674D295A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B5-6548-BAE8-1EC674D295A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B5-6548-BAE8-1EC674D295A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B5-6548-BAE8-1EC674D295A5}"/>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B5-6548-BAE8-1EC674D295A5}"/>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B5-6548-BAE8-1EC674D295A5}"/>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B5-6548-BAE8-1EC674D295A5}"/>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B5-6548-BAE8-1EC674D295A5}"/>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B5-6548-BAE8-1EC674D295A5}"/>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B5-6548-BAE8-1EC674D295A5}"/>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B5-6548-BAE8-1EC674D295A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'Pivottable analysis'!$B$15:$B$25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'Pivottable analysis'!$C$15:$C$25</c:f>
              <c:numCache>
                <c:formatCode>General</c:formatCode>
                <c:ptCount val="10"/>
                <c:pt idx="0">
                  <c:v>4110</c:v>
                </c:pt>
                <c:pt idx="1">
                  <c:v>4704</c:v>
                </c:pt>
                <c:pt idx="2">
                  <c:v>3867</c:v>
                </c:pt>
                <c:pt idx="3">
                  <c:v>5295</c:v>
                </c:pt>
                <c:pt idx="4">
                  <c:v>5925</c:v>
                </c:pt>
                <c:pt idx="5">
                  <c:v>3669</c:v>
                </c:pt>
                <c:pt idx="6">
                  <c:v>5007</c:v>
                </c:pt>
                <c:pt idx="7">
                  <c:v>4554</c:v>
                </c:pt>
                <c:pt idx="8">
                  <c:v>3843</c:v>
                </c:pt>
                <c:pt idx="9">
                  <c:v>4686</c:v>
                </c:pt>
              </c:numCache>
            </c:numRef>
          </c:val>
          <c:extLst>
            <c:ext xmlns:c16="http://schemas.microsoft.com/office/drawing/2014/chart" uri="{C3380CC4-5D6E-409C-BE32-E72D297353CC}">
              <c16:uniqueId val="{00000014-F7B5-6548-BAE8-1EC674D295A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993292505103529"/>
          <c:y val="3.461122047244092E-3"/>
          <c:w val="0.33333319387148869"/>
          <c:h val="0.94653887795275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[chocolate data analysis.xlsx]Top 5 products by £ per unit!PivotTable3</c:name>
    <c:fmtId val="2"/>
  </c:pivotSource>
  <c:chart>
    <c:autoTitleDeleted val="1"/>
    <c:pivotFmts>
      <c:pivotFmt>
        <c:idx val="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tint val="54000"/>
            </a:schemeClr>
          </a:solidFill>
          <a:ln>
            <a:noFill/>
          </a:ln>
          <a:effectLst/>
        </c:spPr>
      </c:pivotFmt>
      <c:pivotFmt>
        <c:idx val="3"/>
        <c:spPr>
          <a:solidFill>
            <a:schemeClr val="accent5">
              <a:tint val="77000"/>
            </a:schemeClr>
          </a:solidFill>
          <a:ln>
            <a:noFill/>
          </a:ln>
          <a:effectLst/>
        </c:spPr>
      </c:pivotFmt>
      <c:pivotFmt>
        <c:idx val="4"/>
        <c:spPr>
          <a:solidFill>
            <a:schemeClr val="accent5"/>
          </a:solidFill>
          <a:ln>
            <a:noFill/>
          </a:ln>
          <a:effectLst/>
        </c:spPr>
      </c:pivotFmt>
      <c:pivotFmt>
        <c:idx val="5"/>
        <c:spPr>
          <a:solidFill>
            <a:schemeClr val="accent5">
              <a:shade val="76000"/>
            </a:schemeClr>
          </a:solidFill>
          <a:ln>
            <a:noFill/>
          </a:ln>
          <a:effectLst/>
        </c:spPr>
      </c:pivotFmt>
      <c:pivotFmt>
        <c:idx val="6"/>
        <c:spPr>
          <a:solidFill>
            <a:schemeClr val="accent5">
              <a:shade val="53000"/>
            </a:schemeClr>
          </a:solidFill>
          <a:ln>
            <a:noFill/>
          </a:ln>
          <a:effectLst/>
        </c:spP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5">
              <a:tint val="77000"/>
            </a:schemeClr>
          </a:solidFill>
          <a:ln>
            <a:noFill/>
          </a:ln>
          <a:effectLst/>
        </c:spPr>
      </c:pivotFmt>
      <c:pivotFmt>
        <c:idx val="10"/>
        <c:spPr>
          <a:solidFill>
            <a:schemeClr val="accent5">
              <a:shade val="53000"/>
            </a:schemeClr>
          </a:solidFill>
          <a:ln>
            <a:noFill/>
          </a:ln>
          <a:effectLst/>
        </c:spPr>
      </c:pivotFmt>
      <c:pivotFmt>
        <c:idx val="11"/>
        <c:spPr>
          <a:solidFill>
            <a:schemeClr val="accent5">
              <a:shade val="76000"/>
            </a:schemeClr>
          </a:solidFill>
          <a:ln>
            <a:noFill/>
          </a:ln>
          <a:effectLst/>
        </c:spPr>
      </c:pivotFmt>
      <c:pivotFmt>
        <c:idx val="12"/>
        <c:spPr>
          <a:solidFill>
            <a:schemeClr val="accent5">
              <a:shade val="53000"/>
            </a:schemeClr>
          </a:solidFill>
          <a:ln>
            <a:noFill/>
          </a:ln>
          <a:effectLst/>
        </c:spPr>
      </c:pivotFmt>
      <c:pivotFmt>
        <c:idx val="13"/>
        <c:spPr>
          <a:solidFill>
            <a:schemeClr val="accent5">
              <a:shade val="76000"/>
            </a:schemeClr>
          </a:solidFill>
          <a:ln>
            <a:noFill/>
          </a:ln>
          <a:effectLst/>
        </c:spPr>
      </c:pivotFmt>
    </c:pivotFmts>
    <c:plotArea>
      <c:layout>
        <c:manualLayout>
          <c:layoutTarget val="inner"/>
          <c:xMode val="edge"/>
          <c:yMode val="edge"/>
          <c:x val="3.1573322335227298E-2"/>
          <c:y val="0"/>
          <c:w val="0.61442993731916973"/>
          <c:h val="1"/>
        </c:manualLayout>
      </c:layout>
      <c:doughnutChart>
        <c:varyColors val="1"/>
        <c:ser>
          <c:idx val="0"/>
          <c:order val="0"/>
          <c:tx>
            <c:strRef>
              <c:f>'Top 5 products by £ per unit'!$D$5</c:f>
              <c:strCache>
                <c:ptCount val="1"/>
                <c:pt idx="0">
                  <c:v>Total</c:v>
                </c:pt>
              </c:strCache>
            </c:strRef>
          </c:tx>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1-612A-2748-B369-6B6625201E1F}"/>
              </c:ext>
            </c:extLst>
          </c:dPt>
          <c:dPt>
            <c:idx val="1"/>
            <c:bubble3D val="0"/>
            <c:spPr>
              <a:solidFill>
                <a:schemeClr val="accent5">
                  <a:tint val="77000"/>
                </a:schemeClr>
              </a:solidFill>
              <a:ln>
                <a:noFill/>
              </a:ln>
              <a:effectLst/>
            </c:spPr>
            <c:extLst>
              <c:ext xmlns:c16="http://schemas.microsoft.com/office/drawing/2014/chart" uri="{C3380CC4-5D6E-409C-BE32-E72D297353CC}">
                <c16:uniqueId val="{00000003-612A-2748-B369-6B6625201E1F}"/>
              </c:ext>
            </c:extLst>
          </c:dPt>
          <c:dPt>
            <c:idx val="2"/>
            <c:bubble3D val="0"/>
            <c:spPr>
              <a:solidFill>
                <a:schemeClr val="accent5">
                  <a:shade val="53000"/>
                </a:schemeClr>
              </a:solidFill>
              <a:ln>
                <a:noFill/>
              </a:ln>
              <a:effectLst/>
            </c:spPr>
            <c:extLst>
              <c:ext xmlns:c16="http://schemas.microsoft.com/office/drawing/2014/chart" uri="{C3380CC4-5D6E-409C-BE32-E72D297353CC}">
                <c16:uniqueId val="{00000005-612A-2748-B369-6B6625201E1F}"/>
              </c:ext>
            </c:extLst>
          </c:dPt>
          <c:dPt>
            <c:idx val="3"/>
            <c:bubble3D val="0"/>
            <c:spPr>
              <a:solidFill>
                <a:schemeClr val="accent5">
                  <a:shade val="76000"/>
                </a:schemeClr>
              </a:solidFill>
              <a:ln>
                <a:noFill/>
              </a:ln>
              <a:effectLst/>
            </c:spPr>
            <c:extLst>
              <c:ext xmlns:c16="http://schemas.microsoft.com/office/drawing/2014/chart" uri="{C3380CC4-5D6E-409C-BE32-E72D297353CC}">
                <c16:uniqueId val="{00000007-612A-2748-B369-6B6625201E1F}"/>
              </c:ext>
            </c:extLst>
          </c:dPt>
          <c:dPt>
            <c:idx val="4"/>
            <c:bubble3D val="0"/>
            <c:spPr>
              <a:solidFill>
                <a:schemeClr val="accent5">
                  <a:shade val="53000"/>
                </a:schemeClr>
              </a:solidFill>
              <a:ln>
                <a:noFill/>
              </a:ln>
              <a:effectLst/>
            </c:spPr>
            <c:extLst>
              <c:ext xmlns:c16="http://schemas.microsoft.com/office/drawing/2014/chart" uri="{C3380CC4-5D6E-409C-BE32-E72D297353CC}">
                <c16:uniqueId val="{00000009-612A-2748-B369-6B6625201E1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products by £ per unit'!$C$6:$C$11</c:f>
              <c:strCache>
                <c:ptCount val="5"/>
                <c:pt idx="0">
                  <c:v>Raspberry Choco</c:v>
                </c:pt>
                <c:pt idx="1">
                  <c:v>Peanut Butter Cubes</c:v>
                </c:pt>
                <c:pt idx="2">
                  <c:v>After Nines</c:v>
                </c:pt>
                <c:pt idx="3">
                  <c:v>Eclairs</c:v>
                </c:pt>
                <c:pt idx="4">
                  <c:v>85% Dark Bars</c:v>
                </c:pt>
              </c:strCache>
            </c:strRef>
          </c:cat>
          <c:val>
            <c:numRef>
              <c:f>'Top 5 products by £ per unit'!$D$6:$D$11</c:f>
              <c:numCache>
                <c:formatCode>_("£"* #,##0.00_);_("£"* \(#,##0.00\);_("£"* "-"??_);_(@_)</c:formatCode>
                <c:ptCount val="5"/>
                <c:pt idx="0">
                  <c:v>159.54166666666666</c:v>
                </c:pt>
                <c:pt idx="1">
                  <c:v>89.760416666666671</c:v>
                </c:pt>
                <c:pt idx="2">
                  <c:v>73.373493975903614</c:v>
                </c:pt>
                <c:pt idx="3">
                  <c:v>42.176767676767675</c:v>
                </c:pt>
                <c:pt idx="4">
                  <c:v>38.465346534653463</c:v>
                </c:pt>
              </c:numCache>
            </c:numRef>
          </c:val>
          <c:extLst>
            <c:ext xmlns:c16="http://schemas.microsoft.com/office/drawing/2014/chart" uri="{C3380CC4-5D6E-409C-BE32-E72D297353CC}">
              <c16:uniqueId val="{0000000A-612A-2748-B369-6B6625201E1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[chocolate data analysis.xlsx]Profits by product!profits</c:name>
    <c:fmtId val="8"/>
  </c:pivotSource>
  <c:chart>
    <c:autoTitleDeleted val="1"/>
    <c:pivotFmts>
      <c:pivotFmt>
        <c:idx val="0"/>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950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'Profits by product'!$C$5</c:f>
              <c:strCache>
                <c:ptCount val="1"/>
                <c:pt idx="0">
                  <c:v>Total</c:v>
                </c:pt>
              </c:strCache>
            </c:strRef>
          </c:tx>
          <c:spPr>
            <a:ln w="28575" cap="rnd">
              <a:solidFill>
                <a:schemeClr val="bg1">
                  <a:lumMod val="95000"/>
                </a:schemeClr>
              </a:solidFill>
              <a:round/>
            </a:ln>
            <a:effectLst/>
          </c:spPr>
          <c:marker>
            <c:symbol val="circle"/>
            <c:size val="5"/>
            <c:spPr>
              <a:solidFill>
                <a:schemeClr val="dk1">
                  <a:tint val="88500"/>
                </a:schemeClr>
              </a:solidFill>
              <a:ln w="9525">
                <a:solidFill>
                  <a:schemeClr val="dk1">
                    <a:tint val="885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'Profits by product'!$B$6:$B$24</c:f>
              <c:strCache>
                <c:ptCount val="18"/>
                <c:pt idx="0">
                  <c:v>Organic Choco Syrup</c:v>
                </c:pt>
                <c:pt idx="1">
                  <c:v>White Choc</c:v>
                </c:pt>
                <c:pt idx="2">
                  <c:v>Orange Choco</c:v>
                </c:pt>
                <c:pt idx="3">
                  <c:v>Smooth Sliky Salty</c:v>
                </c:pt>
                <c:pt idx="4">
                  <c:v>Drinking Coco</c:v>
                </c:pt>
                <c:pt idx="5">
                  <c:v>Choco Coated Almonds</c:v>
                </c:pt>
                <c:pt idx="6">
                  <c:v>99% Dark &amp; Pure</c:v>
                </c:pt>
                <c:pt idx="7">
                  <c:v>Mint Chip Choco</c:v>
                </c:pt>
                <c:pt idx="8">
                  <c:v>Raspberry Choco</c:v>
                </c:pt>
                <c:pt idx="9">
                  <c:v>Manuka Honey Choco</c:v>
                </c:pt>
                <c:pt idx="10">
                  <c:v>Caramel Stuffed Bars</c:v>
                </c:pt>
                <c:pt idx="11">
                  <c:v>Baker's Choco Chips</c:v>
                </c:pt>
                <c:pt idx="12">
                  <c:v>50% Dark Bites</c:v>
                </c:pt>
                <c:pt idx="13">
                  <c:v>Peanut Butter Cubes</c:v>
                </c:pt>
                <c:pt idx="14">
                  <c:v>85% Dark Bars</c:v>
                </c:pt>
                <c:pt idx="15">
                  <c:v>70% Dark Bites</c:v>
                </c:pt>
                <c:pt idx="16">
                  <c:v>Eclairs</c:v>
                </c:pt>
                <c:pt idx="17">
                  <c:v>After Nines</c:v>
                </c:pt>
              </c:strCache>
            </c:strRef>
          </c:cat>
          <c:val>
            <c:numRef>
              <c:f>'Profits by product'!$C$6:$C$24</c:f>
              <c:numCache>
                <c:formatCode>_("£"* #,##0_);_("£"* \(#,##0\);_("£"* "-"??_);_(@_)</c:formatCode>
                <c:ptCount val="18"/>
                <c:pt idx="0">
                  <c:v>-219.86999999999989</c:v>
                </c:pt>
                <c:pt idx="1">
                  <c:v>305.59999999999991</c:v>
                </c:pt>
                <c:pt idx="2">
                  <c:v>739.44</c:v>
                </c:pt>
                <c:pt idx="3">
                  <c:v>1471.5700000000002</c:v>
                </c:pt>
                <c:pt idx="4">
                  <c:v>1531.9099999999999</c:v>
                </c:pt>
                <c:pt idx="5">
                  <c:v>2140.6999999999998</c:v>
                </c:pt>
                <c:pt idx="6">
                  <c:v>3329.3999999999996</c:v>
                </c:pt>
                <c:pt idx="7">
                  <c:v>3457.6000000000004</c:v>
                </c:pt>
                <c:pt idx="8">
                  <c:v>3547.48</c:v>
                </c:pt>
                <c:pt idx="9">
                  <c:v>3746.6800000000003</c:v>
                </c:pt>
                <c:pt idx="10">
                  <c:v>5203.5199999999995</c:v>
                </c:pt>
                <c:pt idx="11">
                  <c:v>5306</c:v>
                </c:pt>
                <c:pt idx="12">
                  <c:v>5862.6</c:v>
                </c:pt>
                <c:pt idx="13">
                  <c:v>7429.48</c:v>
                </c:pt>
                <c:pt idx="14">
                  <c:v>10149.09</c:v>
                </c:pt>
                <c:pt idx="15">
                  <c:v>14383.18</c:v>
                </c:pt>
                <c:pt idx="16">
                  <c:v>15470.44</c:v>
                </c:pt>
                <c:pt idx="17">
                  <c:v>15837.27</c:v>
                </c:pt>
              </c:numCache>
            </c:numRef>
          </c:val>
          <c:smooth val="0"/>
          <c:extLst>
            <c:ext xmlns:c16="http://schemas.microsoft.com/office/drawing/2014/chart" uri="{C3380CC4-5D6E-409C-BE32-E72D297353CC}">
              <c16:uniqueId val="{00000000-63CC-9F4C-A179-ACD255928606}"/>
            </c:ext>
          </c:extLst>
        </c:ser>
        <c:dLbls>
          <c:dLblPos val="ctr"/>
          <c:showLegendKey val="0"/>
          <c:showVal val="1"/>
          <c:showCatName val="0"/>
          <c:showSerName val="0"/>
          <c:showPercent val="0"/>
          <c:showBubbleSize val="0"/>
        </c:dLbls>
        <c:marker val="1"/>
        <c:smooth val="0"/>
        <c:axId val="1900505855"/>
        <c:axId val="1900177935"/>
      </c:lineChart>
      <c:catAx>
        <c:axId val="190050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0177935"/>
        <c:crosses val="autoZero"/>
        <c:auto val="1"/>
        <c:lblAlgn val="ctr"/>
        <c:lblOffset val="100"/>
        <c:noMultiLvlLbl val="0"/>
      </c:catAx>
      <c:valAx>
        <c:axId val="19001779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050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data analysis.xlsx]Sales by country!sales by country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country'!$G$13</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country'!$F$14:$F$20</c:f>
              <c:strCache>
                <c:ptCount val="6"/>
                <c:pt idx="0">
                  <c:v>Australia</c:v>
                </c:pt>
                <c:pt idx="1">
                  <c:v>Canada</c:v>
                </c:pt>
                <c:pt idx="2">
                  <c:v>India</c:v>
                </c:pt>
                <c:pt idx="3">
                  <c:v>New Zealand</c:v>
                </c:pt>
                <c:pt idx="4">
                  <c:v>UK</c:v>
                </c:pt>
                <c:pt idx="5">
                  <c:v>USA</c:v>
                </c:pt>
              </c:strCache>
            </c:strRef>
          </c:cat>
          <c:val>
            <c:numRef>
              <c:f>'Sales by country'!$G$14:$G$20</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02AF-B14A-8CDA-343CED1CBBA2}"/>
            </c:ext>
          </c:extLst>
        </c:ser>
        <c:ser>
          <c:idx val="1"/>
          <c:order val="1"/>
          <c:tx>
            <c:strRef>
              <c:f>'Sales by country'!$H$13</c:f>
              <c:strCache>
                <c:ptCount val="1"/>
                <c:pt idx="0">
                  <c:v>Sum of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country'!$F$14:$F$20</c:f>
              <c:strCache>
                <c:ptCount val="6"/>
                <c:pt idx="0">
                  <c:v>Australia</c:v>
                </c:pt>
                <c:pt idx="1">
                  <c:v>Canada</c:v>
                </c:pt>
                <c:pt idx="2">
                  <c:v>India</c:v>
                </c:pt>
                <c:pt idx="3">
                  <c:v>New Zealand</c:v>
                </c:pt>
                <c:pt idx="4">
                  <c:v>UK</c:v>
                </c:pt>
                <c:pt idx="5">
                  <c:v>USA</c:v>
                </c:pt>
              </c:strCache>
            </c:strRef>
          </c:cat>
          <c:val>
            <c:numRef>
              <c:f>'Sales by country'!$H$14:$H$20</c:f>
              <c:numCache>
                <c:formatCode>General</c:formatCode>
                <c:ptCount val="6"/>
                <c:pt idx="0">
                  <c:v>6264</c:v>
                </c:pt>
                <c:pt idx="1">
                  <c:v>7302</c:v>
                </c:pt>
                <c:pt idx="2">
                  <c:v>8760</c:v>
                </c:pt>
                <c:pt idx="3">
                  <c:v>7431</c:v>
                </c:pt>
                <c:pt idx="4">
                  <c:v>5745</c:v>
                </c:pt>
                <c:pt idx="5">
                  <c:v>10158</c:v>
                </c:pt>
              </c:numCache>
            </c:numRef>
          </c:val>
          <c:extLst>
            <c:ext xmlns:c16="http://schemas.microsoft.com/office/drawing/2014/chart" uri="{C3380CC4-5D6E-409C-BE32-E72D297353CC}">
              <c16:uniqueId val="{00000001-02AF-B14A-8CDA-343CED1CBBA2}"/>
            </c:ext>
          </c:extLst>
        </c:ser>
        <c:dLbls>
          <c:showLegendKey val="0"/>
          <c:showVal val="0"/>
          <c:showCatName val="0"/>
          <c:showSerName val="0"/>
          <c:showPercent val="0"/>
          <c:showBubbleSize val="0"/>
        </c:dLbls>
        <c:gapWidth val="219"/>
        <c:axId val="1875305823"/>
        <c:axId val="1875253503"/>
      </c:barChart>
      <c:catAx>
        <c:axId val="187530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253503"/>
        <c:crosses val="autoZero"/>
        <c:auto val="1"/>
        <c:lblAlgn val="ctr"/>
        <c:lblOffset val="100"/>
        <c:noMultiLvlLbl val="0"/>
      </c:catAx>
      <c:valAx>
        <c:axId val="1875253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30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[chocolate data analysis.xlsx]Pivottable analysis!PivotTable9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hade val="42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hade val="5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hade val="68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hade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hade val="93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tint val="94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tint val="81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6DA2F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6997E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 analysis'!$C$14</c:f>
              <c:strCache>
                <c:ptCount val="1"/>
                <c:pt idx="0">
                  <c:v>Total</c:v>
                </c:pt>
              </c:strCache>
            </c:strRef>
          </c:tx>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17-47C7-2A4C-8C53-6D2740ACFB9D}"/>
              </c:ext>
            </c:extLst>
          </c:dPt>
          <c:dPt>
            <c:idx val="1"/>
            <c:bubble3D val="0"/>
            <c:spPr>
              <a:solidFill>
                <a:srgbClr val="6997E2"/>
              </a:solidFill>
              <a:ln>
                <a:noFill/>
              </a:ln>
              <a:effectLst/>
            </c:spPr>
            <c:extLst>
              <c:ext xmlns:c16="http://schemas.microsoft.com/office/drawing/2014/chart" uri="{C3380CC4-5D6E-409C-BE32-E72D297353CC}">
                <c16:uniqueId val="{00000020-47C7-2A4C-8C53-6D2740ACFB9D}"/>
              </c:ext>
            </c:extLst>
          </c:dPt>
          <c:dPt>
            <c:idx val="2"/>
            <c:bubble3D val="0"/>
            <c:spPr>
              <a:solidFill>
                <a:srgbClr val="6DA2F3"/>
              </a:solidFill>
              <a:ln>
                <a:noFill/>
              </a:ln>
              <a:effectLst/>
            </c:spPr>
            <c:extLst>
              <c:ext xmlns:c16="http://schemas.microsoft.com/office/drawing/2014/chart" uri="{C3380CC4-5D6E-409C-BE32-E72D297353CC}">
                <c16:uniqueId val="{0000001F-47C7-2A4C-8C53-6D2740ACFB9D}"/>
              </c:ext>
            </c:extLst>
          </c:dPt>
          <c:dPt>
            <c:idx val="3"/>
            <c:bubble3D val="0"/>
            <c:spPr>
              <a:solidFill>
                <a:schemeClr val="accent1">
                  <a:tint val="81000"/>
                </a:schemeClr>
              </a:solidFill>
              <a:ln>
                <a:noFill/>
              </a:ln>
              <a:effectLst/>
            </c:spPr>
            <c:extLst>
              <c:ext xmlns:c16="http://schemas.microsoft.com/office/drawing/2014/chart" uri="{C3380CC4-5D6E-409C-BE32-E72D297353CC}">
                <c16:uniqueId val="{0000001E-47C7-2A4C-8C53-6D2740ACFB9D}"/>
              </c:ext>
            </c:extLst>
          </c:dPt>
          <c:dPt>
            <c:idx val="4"/>
            <c:bubble3D val="0"/>
            <c:spPr>
              <a:solidFill>
                <a:schemeClr val="accent1">
                  <a:tint val="94000"/>
                </a:schemeClr>
              </a:solidFill>
              <a:ln>
                <a:noFill/>
              </a:ln>
              <a:effectLst/>
            </c:spPr>
            <c:extLst>
              <c:ext xmlns:c16="http://schemas.microsoft.com/office/drawing/2014/chart" uri="{C3380CC4-5D6E-409C-BE32-E72D297353CC}">
                <c16:uniqueId val="{0000001D-47C7-2A4C-8C53-6D2740ACFB9D}"/>
              </c:ext>
            </c:extLst>
          </c:dPt>
          <c:dPt>
            <c:idx val="5"/>
            <c:bubble3D val="0"/>
            <c:spPr>
              <a:solidFill>
                <a:schemeClr val="accent1">
                  <a:shade val="93000"/>
                </a:schemeClr>
              </a:solidFill>
              <a:ln>
                <a:noFill/>
              </a:ln>
              <a:effectLst/>
            </c:spPr>
            <c:extLst>
              <c:ext xmlns:c16="http://schemas.microsoft.com/office/drawing/2014/chart" uri="{C3380CC4-5D6E-409C-BE32-E72D297353CC}">
                <c16:uniqueId val="{0000001C-47C7-2A4C-8C53-6D2740ACFB9D}"/>
              </c:ext>
            </c:extLst>
          </c:dPt>
          <c:dPt>
            <c:idx val="6"/>
            <c:bubble3D val="0"/>
            <c:spPr>
              <a:solidFill>
                <a:schemeClr val="accent1">
                  <a:shade val="80000"/>
                </a:schemeClr>
              </a:solidFill>
              <a:ln>
                <a:noFill/>
              </a:ln>
              <a:effectLst/>
            </c:spPr>
            <c:extLst>
              <c:ext xmlns:c16="http://schemas.microsoft.com/office/drawing/2014/chart" uri="{C3380CC4-5D6E-409C-BE32-E72D297353CC}">
                <c16:uniqueId val="{0000001B-47C7-2A4C-8C53-6D2740ACFB9D}"/>
              </c:ext>
            </c:extLst>
          </c:dPt>
          <c:dPt>
            <c:idx val="7"/>
            <c:bubble3D val="0"/>
            <c:spPr>
              <a:solidFill>
                <a:schemeClr val="accent1">
                  <a:shade val="68000"/>
                </a:schemeClr>
              </a:solidFill>
              <a:ln>
                <a:noFill/>
              </a:ln>
              <a:effectLst/>
            </c:spPr>
            <c:extLst>
              <c:ext xmlns:c16="http://schemas.microsoft.com/office/drawing/2014/chart" uri="{C3380CC4-5D6E-409C-BE32-E72D297353CC}">
                <c16:uniqueId val="{0000001A-47C7-2A4C-8C53-6D2740ACFB9D}"/>
              </c:ext>
            </c:extLst>
          </c:dPt>
          <c:dPt>
            <c:idx val="8"/>
            <c:bubble3D val="0"/>
            <c:spPr>
              <a:solidFill>
                <a:schemeClr val="accent1">
                  <a:shade val="55000"/>
                </a:schemeClr>
              </a:solidFill>
              <a:ln>
                <a:noFill/>
              </a:ln>
              <a:effectLst/>
            </c:spPr>
            <c:extLst>
              <c:ext xmlns:c16="http://schemas.microsoft.com/office/drawing/2014/chart" uri="{C3380CC4-5D6E-409C-BE32-E72D297353CC}">
                <c16:uniqueId val="{00000019-47C7-2A4C-8C53-6D2740ACFB9D}"/>
              </c:ext>
            </c:extLst>
          </c:dPt>
          <c:dPt>
            <c:idx val="9"/>
            <c:bubble3D val="0"/>
            <c:spPr>
              <a:solidFill>
                <a:schemeClr val="accent1">
                  <a:shade val="42000"/>
                </a:schemeClr>
              </a:solidFill>
              <a:ln>
                <a:noFill/>
              </a:ln>
              <a:effectLst/>
            </c:spPr>
            <c:extLst>
              <c:ext xmlns:c16="http://schemas.microsoft.com/office/drawing/2014/chart" uri="{C3380CC4-5D6E-409C-BE32-E72D297353CC}">
                <c16:uniqueId val="{00000018-47C7-2A4C-8C53-6D2740ACFB9D}"/>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7C7-2A4C-8C53-6D2740ACFB9D}"/>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7C7-2A4C-8C53-6D2740ACFB9D}"/>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7C7-2A4C-8C53-6D2740ACFB9D}"/>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7C7-2A4C-8C53-6D2740ACFB9D}"/>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7C7-2A4C-8C53-6D2740ACFB9D}"/>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7C7-2A4C-8C53-6D2740ACFB9D}"/>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7C7-2A4C-8C53-6D2740ACFB9D}"/>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7C7-2A4C-8C53-6D2740ACFB9D}"/>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7C7-2A4C-8C53-6D2740ACFB9D}"/>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7C7-2A4C-8C53-6D2740ACFB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'Pivottable analysis'!$B$15:$B$25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'Pivottable analysis'!$C$15:$C$25</c:f>
              <c:numCache>
                <c:formatCode>General</c:formatCode>
                <c:ptCount val="10"/>
                <c:pt idx="0">
                  <c:v>4110</c:v>
                </c:pt>
                <c:pt idx="1">
                  <c:v>4704</c:v>
                </c:pt>
                <c:pt idx="2">
                  <c:v>3867</c:v>
                </c:pt>
                <c:pt idx="3">
                  <c:v>5295</c:v>
                </c:pt>
                <c:pt idx="4">
                  <c:v>5925</c:v>
                </c:pt>
                <c:pt idx="5">
                  <c:v>3669</c:v>
                </c:pt>
                <c:pt idx="6">
                  <c:v>5007</c:v>
                </c:pt>
                <c:pt idx="7">
                  <c:v>4554</c:v>
                </c:pt>
                <c:pt idx="8">
                  <c:v>3843</c:v>
                </c:pt>
                <c:pt idx="9">
                  <c:v>4686</c:v>
                </c:pt>
              </c:numCache>
            </c:numRef>
          </c:val>
          <c:extLst>
            <c:ext xmlns:c16="http://schemas.microsoft.com/office/drawing/2014/chart" uri="{C3380CC4-5D6E-409C-BE32-E72D297353CC}">
              <c16:uniqueId val="{00000000-47C7-2A4C-8C53-6D2740ACFB9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'Top 5 products by £ per unit'!$N$12</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'Top 5 products by £ per unit'!$M$13:$M$312</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'Top 5 products by £ per unit'!$N$13:$N$312</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6F8B-F945-BAD8-81CE3090CD19}"/>
            </c:ext>
          </c:extLst>
        </c:ser>
        <c:dLbls>
          <c:showLegendKey val="0"/>
          <c:showVal val="0"/>
          <c:showCatName val="0"/>
          <c:showSerName val="0"/>
          <c:showPercent val="0"/>
          <c:showBubbleSize val="0"/>
        </c:dLbls>
        <c:axId val="1064009343"/>
        <c:axId val="1561206703"/>
      </c:scatterChart>
      <c:valAx>
        <c:axId val="1064009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206703"/>
        <c:crosses val="autoZero"/>
        <c:crossBetween val="midCat"/>
      </c:valAx>
      <c:valAx>
        <c:axId val="1561206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0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[chocolate data analysis.xlsx]Top 5 products by £ per unit!PivotTable3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tint val="54000"/>
            </a:schemeClr>
          </a:solidFill>
          <a:ln>
            <a:noFill/>
          </a:ln>
          <a:effectLst/>
        </c:spPr>
      </c:pivotFmt>
      <c:pivotFmt>
        <c:idx val="2"/>
        <c:spPr>
          <a:solidFill>
            <a:schemeClr val="accent5">
              <a:tint val="77000"/>
            </a:schemeClr>
          </a:solidFill>
          <a:ln>
            <a:noFill/>
          </a:ln>
          <a:effectLst/>
        </c:spPr>
      </c:pivotFmt>
      <c:pivotFmt>
        <c:idx val="3"/>
        <c:spPr>
          <a:solidFill>
            <a:schemeClr val="accent5"/>
          </a:solidFill>
          <a:ln>
            <a:noFill/>
          </a:ln>
          <a:effectLst/>
        </c:spPr>
      </c:pivotFmt>
      <c:pivotFmt>
        <c:idx val="4"/>
        <c:spPr>
          <a:solidFill>
            <a:schemeClr val="accent5">
              <a:shade val="76000"/>
            </a:schemeClr>
          </a:solidFill>
          <a:ln>
            <a:noFill/>
          </a:ln>
          <a:effectLst/>
        </c:spPr>
      </c:pivotFmt>
      <c:pivotFmt>
        <c:idx val="5"/>
        <c:spPr>
          <a:solidFill>
            <a:schemeClr val="accent5">
              <a:shade val="53000"/>
            </a:schemeClr>
          </a:solidFill>
          <a:ln>
            <a:noFill/>
          </a:ln>
          <a:effectLst/>
        </c:spPr>
      </c:pivotFmt>
    </c:pivotFmts>
    <c:plotArea>
      <c:layout/>
      <c:doughnutChart>
        <c:varyColors val="1"/>
        <c:ser>
          <c:idx val="0"/>
          <c:order val="0"/>
          <c:tx>
            <c:strRef>
              <c:f>'Top 5 products by £ per unit'!$D$5</c:f>
              <c:strCache>
                <c:ptCount val="1"/>
                <c:pt idx="0">
                  <c:v>Total</c:v>
                </c:pt>
              </c:strCache>
            </c:strRef>
          </c:tx>
          <c:dPt>
            <c:idx val="0"/>
            <c:bubble3D val="0"/>
            <c:spPr>
              <a:solidFill>
                <a:schemeClr val="accent5">
                  <a:tint val="54000"/>
                </a:schemeClr>
              </a:solidFill>
              <a:ln>
                <a:noFill/>
              </a:ln>
              <a:effectLst/>
            </c:spPr>
            <c:extLst>
              <c:ext xmlns:c16="http://schemas.microsoft.com/office/drawing/2014/chart" uri="{C3380CC4-5D6E-409C-BE32-E72D297353CC}">
                <c16:uniqueId val="{00000001-B956-2A4D-BF38-B3473741F806}"/>
              </c:ext>
            </c:extLst>
          </c:dPt>
          <c:dPt>
            <c:idx val="1"/>
            <c:bubble3D val="0"/>
            <c:spPr>
              <a:solidFill>
                <a:schemeClr val="accent5">
                  <a:tint val="77000"/>
                </a:schemeClr>
              </a:solidFill>
              <a:ln>
                <a:noFill/>
              </a:ln>
              <a:effectLst/>
            </c:spPr>
            <c:extLst>
              <c:ext xmlns:c16="http://schemas.microsoft.com/office/drawing/2014/chart" uri="{C3380CC4-5D6E-409C-BE32-E72D297353CC}">
                <c16:uniqueId val="{00000003-B956-2A4D-BF38-B3473741F806}"/>
              </c:ext>
            </c:extLst>
          </c:dPt>
          <c:dPt>
            <c:idx val="2"/>
            <c:bubble3D val="0"/>
            <c:spPr>
              <a:solidFill>
                <a:schemeClr val="accent5"/>
              </a:solidFill>
              <a:ln>
                <a:noFill/>
              </a:ln>
              <a:effectLst/>
            </c:spPr>
            <c:extLst>
              <c:ext xmlns:c16="http://schemas.microsoft.com/office/drawing/2014/chart" uri="{C3380CC4-5D6E-409C-BE32-E72D297353CC}">
                <c16:uniqueId val="{00000005-B956-2A4D-BF38-B3473741F806}"/>
              </c:ext>
            </c:extLst>
          </c:dPt>
          <c:dPt>
            <c:idx val="3"/>
            <c:bubble3D val="0"/>
            <c:spPr>
              <a:solidFill>
                <a:schemeClr val="accent5">
                  <a:shade val="76000"/>
                </a:schemeClr>
              </a:solidFill>
              <a:ln>
                <a:noFill/>
              </a:ln>
              <a:effectLst/>
            </c:spPr>
            <c:extLst>
              <c:ext xmlns:c16="http://schemas.microsoft.com/office/drawing/2014/chart" uri="{C3380CC4-5D6E-409C-BE32-E72D297353CC}">
                <c16:uniqueId val="{00000007-B956-2A4D-BF38-B3473741F806}"/>
              </c:ext>
            </c:extLst>
          </c:dPt>
          <c:dPt>
            <c:idx val="4"/>
            <c:bubble3D val="0"/>
            <c:spPr>
              <a:solidFill>
                <a:schemeClr val="accent5">
                  <a:shade val="53000"/>
                </a:schemeClr>
              </a:solidFill>
              <a:ln>
                <a:noFill/>
              </a:ln>
              <a:effectLst/>
            </c:spPr>
            <c:extLst>
              <c:ext xmlns:c16="http://schemas.microsoft.com/office/drawing/2014/chart" uri="{C3380CC4-5D6E-409C-BE32-E72D297353CC}">
                <c16:uniqueId val="{00000009-B956-2A4D-BF38-B3473741F806}"/>
              </c:ext>
            </c:extLst>
          </c:dPt>
          <c:cat>
            <c:strRef>
              <c:f>'Top 5 products by £ per unit'!$C$6:$C$11</c:f>
              <c:strCache>
                <c:ptCount val="5"/>
                <c:pt idx="0">
                  <c:v>Raspberry Choco</c:v>
                </c:pt>
                <c:pt idx="1">
                  <c:v>Peanut Butter Cubes</c:v>
                </c:pt>
                <c:pt idx="2">
                  <c:v>After Nines</c:v>
                </c:pt>
                <c:pt idx="3">
                  <c:v>Eclairs</c:v>
                </c:pt>
                <c:pt idx="4">
                  <c:v>85% Dark Bars</c:v>
                </c:pt>
              </c:strCache>
            </c:strRef>
          </c:cat>
          <c:val>
            <c:numRef>
              <c:f>'Top 5 products by £ per unit'!$D$6:$D$11</c:f>
              <c:numCache>
                <c:formatCode>_("£"* #,##0.00_);_("£"* \(#,##0.00\);_("£"* "-"??_);_(@_)</c:formatCode>
                <c:ptCount val="5"/>
                <c:pt idx="0">
                  <c:v>159.54166666666666</c:v>
                </c:pt>
                <c:pt idx="1">
                  <c:v>89.760416666666671</c:v>
                </c:pt>
                <c:pt idx="2">
                  <c:v>73.373493975903614</c:v>
                </c:pt>
                <c:pt idx="3">
                  <c:v>42.176767676767675</c:v>
                </c:pt>
                <c:pt idx="4">
                  <c:v>38.465346534653463</c:v>
                </c:pt>
              </c:numCache>
            </c:numRef>
          </c:val>
          <c:extLst>
            <c:ext xmlns:c16="http://schemas.microsoft.com/office/drawing/2014/chart" uri="{C3380CC4-5D6E-409C-BE32-E72D297353CC}">
              <c16:uniqueId val="{00000000-A765-E248-90AD-FDCAB361F8B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[chocolate data analysis.xlsx]Profits by product!profits</c:name>
    <c:fmtId val="0"/>
  </c:pivotSource>
  <c:chart>
    <c:autoTitleDeleted val="1"/>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'Profits by product'!$C$5</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'Profits by product'!$B$6:$B$24</c:f>
              <c:strCache>
                <c:ptCount val="18"/>
                <c:pt idx="0">
                  <c:v>Organic Choco Syrup</c:v>
                </c:pt>
                <c:pt idx="1">
                  <c:v>White Choc</c:v>
                </c:pt>
                <c:pt idx="2">
                  <c:v>Orange Choco</c:v>
                </c:pt>
                <c:pt idx="3">
                  <c:v>Smooth Sliky Salty</c:v>
                </c:pt>
                <c:pt idx="4">
                  <c:v>Drinking Coco</c:v>
                </c:pt>
                <c:pt idx="5">
                  <c:v>Choco Coated Almonds</c:v>
                </c:pt>
                <c:pt idx="6">
                  <c:v>99% Dark &amp; Pure</c:v>
                </c:pt>
                <c:pt idx="7">
                  <c:v>Mint Chip Choco</c:v>
                </c:pt>
                <c:pt idx="8">
                  <c:v>Raspberry Choco</c:v>
                </c:pt>
                <c:pt idx="9">
                  <c:v>Manuka Honey Choco</c:v>
                </c:pt>
                <c:pt idx="10">
                  <c:v>Caramel Stuffed Bars</c:v>
                </c:pt>
                <c:pt idx="11">
                  <c:v>Baker's Choco Chips</c:v>
                </c:pt>
                <c:pt idx="12">
                  <c:v>50% Dark Bites</c:v>
                </c:pt>
                <c:pt idx="13">
                  <c:v>Peanut Butter Cubes</c:v>
                </c:pt>
                <c:pt idx="14">
                  <c:v>85% Dark Bars</c:v>
                </c:pt>
                <c:pt idx="15">
                  <c:v>70% Dark Bites</c:v>
                </c:pt>
                <c:pt idx="16">
                  <c:v>Eclairs</c:v>
                </c:pt>
                <c:pt idx="17">
                  <c:v>After Nines</c:v>
                </c:pt>
              </c:strCache>
            </c:strRef>
          </c:cat>
          <c:val>
            <c:numRef>
              <c:f>'Profits by product'!$C$6:$C$24</c:f>
              <c:numCache>
                <c:formatCode>_("£"* #,##0_);_("£"* \(#,##0\);_("£"* "-"??_);_(@_)</c:formatCode>
                <c:ptCount val="18"/>
                <c:pt idx="0">
                  <c:v>-219.86999999999989</c:v>
                </c:pt>
                <c:pt idx="1">
                  <c:v>305.59999999999991</c:v>
                </c:pt>
                <c:pt idx="2">
                  <c:v>739.44</c:v>
                </c:pt>
                <c:pt idx="3">
                  <c:v>1471.5700000000002</c:v>
                </c:pt>
                <c:pt idx="4">
                  <c:v>1531.9099999999999</c:v>
                </c:pt>
                <c:pt idx="5">
                  <c:v>2140.6999999999998</c:v>
                </c:pt>
                <c:pt idx="6">
                  <c:v>3329.3999999999996</c:v>
                </c:pt>
                <c:pt idx="7">
                  <c:v>3457.6000000000004</c:v>
                </c:pt>
                <c:pt idx="8">
                  <c:v>3547.48</c:v>
                </c:pt>
                <c:pt idx="9">
                  <c:v>3746.6800000000003</c:v>
                </c:pt>
                <c:pt idx="10">
                  <c:v>5203.5199999999995</c:v>
                </c:pt>
                <c:pt idx="11">
                  <c:v>5306</c:v>
                </c:pt>
                <c:pt idx="12">
                  <c:v>5862.6</c:v>
                </c:pt>
                <c:pt idx="13">
                  <c:v>7429.48</c:v>
                </c:pt>
                <c:pt idx="14">
                  <c:v>10149.09</c:v>
                </c:pt>
                <c:pt idx="15">
                  <c:v>14383.18</c:v>
                </c:pt>
                <c:pt idx="16">
                  <c:v>15470.44</c:v>
                </c:pt>
                <c:pt idx="17">
                  <c:v>15837.27</c:v>
                </c:pt>
              </c:numCache>
            </c:numRef>
          </c:val>
          <c:smooth val="0"/>
          <c:extLst>
            <c:ext xmlns:c16="http://schemas.microsoft.com/office/drawing/2014/chart" uri="{C3380CC4-5D6E-409C-BE32-E72D297353CC}">
              <c16:uniqueId val="{00000000-864B-F945-AE93-E6473A498A68}"/>
            </c:ext>
          </c:extLst>
        </c:ser>
        <c:dLbls>
          <c:dLblPos val="ctr"/>
          <c:showLegendKey val="0"/>
          <c:showVal val="1"/>
          <c:showCatName val="0"/>
          <c:showSerName val="0"/>
          <c:showPercent val="0"/>
          <c:showBubbleSize val="0"/>
        </c:dLbls>
        <c:marker val="1"/>
        <c:smooth val="0"/>
        <c:axId val="1900505855"/>
        <c:axId val="1900177935"/>
      </c:lineChart>
      <c:catAx>
        <c:axId val="190050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177935"/>
        <c:crosses val="autoZero"/>
        <c:auto val="1"/>
        <c:lblAlgn val="ctr"/>
        <c:lblOffset val="100"/>
        <c:noMultiLvlLbl val="0"/>
      </c:catAx>
      <c:valAx>
        <c:axId val="19001779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0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Amount</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Amount</a:t>
          </a:r>
        </a:p>
      </cx:txPr>
    </cx:title>
    <cx:plotArea>
      <cx:plotAreaRegion>
        <cx:series layoutId="boxWhisker" uniqueId="{A02D06F8-2E65-0B4A-A9FC-078D056FC865}" formatIdx="0">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country amounts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country amounts</a:t>
          </a:r>
        </a:p>
      </cx:txPr>
    </cx:title>
    <cx:plotArea>
      <cx:plotAreaRegion>
        <cx:series layoutId="boxWhisker" uniqueId="{A53CF86C-FEE5-1246-AEAA-A071373E3FBF}">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chart" Target="../charts/chart4.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7.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698500</xdr:colOff>
      <xdr:row>2</xdr:row>
      <xdr:rowOff>190500</xdr:rowOff>
    </xdr:from>
    <xdr:to>
      <xdr:col>4</xdr:col>
      <xdr:colOff>698500</xdr:colOff>
      <xdr:row>2</xdr:row>
      <xdr:rowOff>190500</xdr:rowOff>
    </xdr:to>
    <xdr:cxnSp macro="">
      <xdr:nvCxnSpPr>
        <xdr:cNvPr id="2" name="Straight Connector 1">
          <a:extLst>
            <a:ext uri="{FF2B5EF4-FFF2-40B4-BE49-F238E27FC236}">
              <a16:creationId xmlns:a16="http://schemas.microsoft.com/office/drawing/2014/main" id="{238C6513-9267-2649-A8F2-0EA7F9CC1928}"/>
            </a:ext>
          </a:extLst>
        </xdr:cNvPr>
        <xdr:cNvCxnSpPr/>
      </xdr:nvCxnSpPr>
      <xdr:spPr>
        <a:xfrm>
          <a:off x="1524000" y="825500"/>
          <a:ext cx="247650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647700</xdr:colOff>
      <xdr:row>1</xdr:row>
      <xdr:rowOff>304800</xdr:rowOff>
    </xdr:from>
    <xdr:to>
      <xdr:col>5</xdr:col>
      <xdr:colOff>101600</xdr:colOff>
      <xdr:row>3</xdr:row>
      <xdr:rowOff>25400</xdr:rowOff>
    </xdr:to>
    <xdr:sp macro="" textlink="">
      <xdr:nvSpPr>
        <xdr:cNvPr id="3" name="TextBox 2">
          <a:extLst>
            <a:ext uri="{FF2B5EF4-FFF2-40B4-BE49-F238E27FC236}">
              <a16:creationId xmlns:a16="http://schemas.microsoft.com/office/drawing/2014/main" id="{E91BFBC8-6864-4949-90A3-3ECA81F3AFD2}"/>
            </a:ext>
          </a:extLst>
        </xdr:cNvPr>
        <xdr:cNvSpPr txBox="1"/>
      </xdr:nvSpPr>
      <xdr:spPr>
        <a:xfrm>
          <a:off x="1473200" y="495300"/>
          <a:ext cx="27559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bg1"/>
              </a:solidFill>
              <a:latin typeface="Helvetica" pitchFamily="2" charset="0"/>
            </a:rPr>
            <a:t>Sales Dashboard</a:t>
          </a:r>
        </a:p>
      </xdr:txBody>
    </xdr:sp>
    <xdr:clientData/>
  </xdr:twoCellAnchor>
  <xdr:twoCellAnchor>
    <xdr:from>
      <xdr:col>2</xdr:col>
      <xdr:colOff>127000</xdr:colOff>
      <xdr:row>2</xdr:row>
      <xdr:rowOff>203200</xdr:rowOff>
    </xdr:from>
    <xdr:to>
      <xdr:col>4</xdr:col>
      <xdr:colOff>431800</xdr:colOff>
      <xdr:row>4</xdr:row>
      <xdr:rowOff>101600</xdr:rowOff>
    </xdr:to>
    <xdr:sp macro="" textlink="">
      <xdr:nvSpPr>
        <xdr:cNvPr id="4" name="TextBox 3">
          <a:extLst>
            <a:ext uri="{FF2B5EF4-FFF2-40B4-BE49-F238E27FC236}">
              <a16:creationId xmlns:a16="http://schemas.microsoft.com/office/drawing/2014/main" id="{7F745763-E3F0-DD4B-82F9-CDAB0159210A}"/>
            </a:ext>
          </a:extLst>
        </xdr:cNvPr>
        <xdr:cNvSpPr txBox="1"/>
      </xdr:nvSpPr>
      <xdr:spPr>
        <a:xfrm>
          <a:off x="1778000" y="838200"/>
          <a:ext cx="1955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latin typeface="Helvetica" pitchFamily="2" charset="0"/>
              <a:cs typeface="Arial" panose="020B0604020202020204" pitchFamily="34" charset="0"/>
            </a:rPr>
            <a:t>Chocolate company</a:t>
          </a:r>
        </a:p>
      </xdr:txBody>
    </xdr:sp>
    <xdr:clientData/>
  </xdr:twoCellAnchor>
  <xdr:twoCellAnchor>
    <xdr:from>
      <xdr:col>1</xdr:col>
      <xdr:colOff>355600</xdr:colOff>
      <xdr:row>6</xdr:row>
      <xdr:rowOff>152400</xdr:rowOff>
    </xdr:from>
    <xdr:to>
      <xdr:col>6</xdr:col>
      <xdr:colOff>381000</xdr:colOff>
      <xdr:row>20</xdr:row>
      <xdr:rowOff>139700</xdr:rowOff>
    </xdr:to>
    <xdr:sp macro="" textlink="">
      <xdr:nvSpPr>
        <xdr:cNvPr id="5" name="Rectangle 4">
          <a:extLst>
            <a:ext uri="{FF2B5EF4-FFF2-40B4-BE49-F238E27FC236}">
              <a16:creationId xmlns:a16="http://schemas.microsoft.com/office/drawing/2014/main" id="{738A24C2-4089-5E7E-DF7E-F69FBC3154A9}"/>
            </a:ext>
          </a:extLst>
        </xdr:cNvPr>
        <xdr:cNvSpPr/>
      </xdr:nvSpPr>
      <xdr:spPr>
        <a:xfrm>
          <a:off x="1181100" y="1587500"/>
          <a:ext cx="4152900" cy="2654300"/>
        </a:xfrm>
        <a:prstGeom prst="rect">
          <a:avLst/>
        </a:prstGeom>
        <a:solidFill>
          <a:schemeClr val="tx1">
            <a:alpha val="59725"/>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457200</xdr:colOff>
      <xdr:row>21</xdr:row>
      <xdr:rowOff>12700</xdr:rowOff>
    </xdr:from>
    <xdr:to>
      <xdr:col>11</xdr:col>
      <xdr:colOff>482600</xdr:colOff>
      <xdr:row>35</xdr:row>
      <xdr:rowOff>0</xdr:rowOff>
    </xdr:to>
    <xdr:sp macro="" textlink="">
      <xdr:nvSpPr>
        <xdr:cNvPr id="6" name="Rectangle 5">
          <a:extLst>
            <a:ext uri="{FF2B5EF4-FFF2-40B4-BE49-F238E27FC236}">
              <a16:creationId xmlns:a16="http://schemas.microsoft.com/office/drawing/2014/main" id="{A68D2A73-3B6B-DA49-9BFA-B88CCB963DF4}"/>
            </a:ext>
          </a:extLst>
        </xdr:cNvPr>
        <xdr:cNvSpPr/>
      </xdr:nvSpPr>
      <xdr:spPr>
        <a:xfrm>
          <a:off x="5410200" y="4305300"/>
          <a:ext cx="4152900" cy="2654300"/>
        </a:xfrm>
        <a:prstGeom prst="rect">
          <a:avLst/>
        </a:prstGeom>
        <a:solidFill>
          <a:schemeClr val="tx1">
            <a:alpha val="59725"/>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469900</xdr:colOff>
      <xdr:row>6</xdr:row>
      <xdr:rowOff>165100</xdr:rowOff>
    </xdr:from>
    <xdr:to>
      <xdr:col>11</xdr:col>
      <xdr:colOff>495300</xdr:colOff>
      <xdr:row>20</xdr:row>
      <xdr:rowOff>152400</xdr:rowOff>
    </xdr:to>
    <xdr:sp macro="" textlink="">
      <xdr:nvSpPr>
        <xdr:cNvPr id="8" name="Rectangle 7">
          <a:extLst>
            <a:ext uri="{FF2B5EF4-FFF2-40B4-BE49-F238E27FC236}">
              <a16:creationId xmlns:a16="http://schemas.microsoft.com/office/drawing/2014/main" id="{57CFB981-4341-2349-9843-F22722061752}"/>
            </a:ext>
          </a:extLst>
        </xdr:cNvPr>
        <xdr:cNvSpPr/>
      </xdr:nvSpPr>
      <xdr:spPr>
        <a:xfrm>
          <a:off x="5407660" y="1617980"/>
          <a:ext cx="4140200" cy="2689860"/>
        </a:xfrm>
        <a:prstGeom prst="rect">
          <a:avLst/>
        </a:prstGeom>
        <a:solidFill>
          <a:schemeClr val="tx1">
            <a:alpha val="59725"/>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396240</xdr:colOff>
      <xdr:row>8</xdr:row>
      <xdr:rowOff>111760</xdr:rowOff>
    </xdr:from>
    <xdr:to>
      <xdr:col>6</xdr:col>
      <xdr:colOff>91440</xdr:colOff>
      <xdr:row>20</xdr:row>
      <xdr:rowOff>20320</xdr:rowOff>
    </xdr:to>
    <xdr:graphicFrame macro="">
      <xdr:nvGraphicFramePr>
        <xdr:cNvPr id="9" name="Chart 8">
          <a:extLst>
            <a:ext uri="{FF2B5EF4-FFF2-40B4-BE49-F238E27FC236}">
              <a16:creationId xmlns:a16="http://schemas.microsoft.com/office/drawing/2014/main" id="{C5601B1E-B13B-8346-99FA-2DFF0E52E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701040</xdr:colOff>
      <xdr:row>7</xdr:row>
      <xdr:rowOff>30480</xdr:rowOff>
    </xdr:from>
    <xdr:to>
      <xdr:col>3</xdr:col>
      <xdr:colOff>294640</xdr:colOff>
      <xdr:row>8</xdr:row>
      <xdr:rowOff>111760</xdr:rowOff>
    </xdr:to>
    <xdr:sp macro="" textlink="">
      <xdr:nvSpPr>
        <xdr:cNvPr id="10" name="TextBox 9">
          <a:extLst>
            <a:ext uri="{FF2B5EF4-FFF2-40B4-BE49-F238E27FC236}">
              <a16:creationId xmlns:a16="http://schemas.microsoft.com/office/drawing/2014/main" id="{2D00BAA0-E22C-3C33-6330-15E35D1B1C26}"/>
            </a:ext>
          </a:extLst>
        </xdr:cNvPr>
        <xdr:cNvSpPr txBox="1"/>
      </xdr:nvSpPr>
      <xdr:spPr>
        <a:xfrm>
          <a:off x="1524000" y="1676400"/>
          <a:ext cx="1239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Sales By</a:t>
          </a:r>
          <a:r>
            <a:rPr lang="en-GB" sz="1100" baseline="0">
              <a:solidFill>
                <a:schemeClr val="bg1"/>
              </a:solidFill>
            </a:rPr>
            <a:t> Country </a:t>
          </a:r>
          <a:endParaRPr lang="en-GB" sz="1100">
            <a:solidFill>
              <a:schemeClr val="bg1"/>
            </a:solidFill>
          </a:endParaRPr>
        </a:p>
      </xdr:txBody>
    </xdr:sp>
    <xdr:clientData/>
  </xdr:twoCellAnchor>
  <xdr:twoCellAnchor>
    <xdr:from>
      <xdr:col>7</xdr:col>
      <xdr:colOff>228600</xdr:colOff>
      <xdr:row>7</xdr:row>
      <xdr:rowOff>104140</xdr:rowOff>
    </xdr:from>
    <xdr:to>
      <xdr:col>9</xdr:col>
      <xdr:colOff>325120</xdr:colOff>
      <xdr:row>8</xdr:row>
      <xdr:rowOff>182880</xdr:rowOff>
    </xdr:to>
    <xdr:sp macro="" textlink="">
      <xdr:nvSpPr>
        <xdr:cNvPr id="11" name="TextBox 10">
          <a:extLst>
            <a:ext uri="{FF2B5EF4-FFF2-40B4-BE49-F238E27FC236}">
              <a16:creationId xmlns:a16="http://schemas.microsoft.com/office/drawing/2014/main" id="{B17D235B-39E1-9C45-8C1C-163F4C9215D1}"/>
            </a:ext>
          </a:extLst>
        </xdr:cNvPr>
        <xdr:cNvSpPr txBox="1"/>
      </xdr:nvSpPr>
      <xdr:spPr>
        <a:xfrm>
          <a:off x="6007100" y="1729740"/>
          <a:ext cx="1747520" cy="269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Units</a:t>
          </a:r>
          <a:r>
            <a:rPr lang="en-GB" sz="1100" baseline="0">
              <a:solidFill>
                <a:schemeClr val="bg1"/>
              </a:solidFill>
            </a:rPr>
            <a:t> sold per salesperson</a:t>
          </a:r>
          <a:endParaRPr lang="en-GB" sz="1100">
            <a:solidFill>
              <a:schemeClr val="bg1"/>
            </a:solidFill>
          </a:endParaRPr>
        </a:p>
      </xdr:txBody>
    </xdr:sp>
    <xdr:clientData/>
  </xdr:twoCellAnchor>
  <xdr:twoCellAnchor>
    <xdr:from>
      <xdr:col>1</xdr:col>
      <xdr:colOff>383540</xdr:colOff>
      <xdr:row>20</xdr:row>
      <xdr:rowOff>162560</xdr:rowOff>
    </xdr:from>
    <xdr:to>
      <xdr:col>6</xdr:col>
      <xdr:colOff>408940</xdr:colOff>
      <xdr:row>34</xdr:row>
      <xdr:rowOff>149860</xdr:rowOff>
    </xdr:to>
    <xdr:sp macro="" textlink="">
      <xdr:nvSpPr>
        <xdr:cNvPr id="12" name="Rectangle 11">
          <a:extLst>
            <a:ext uri="{FF2B5EF4-FFF2-40B4-BE49-F238E27FC236}">
              <a16:creationId xmlns:a16="http://schemas.microsoft.com/office/drawing/2014/main" id="{B7924E0A-18D5-884C-A5FF-B4835C3AAD5F}"/>
            </a:ext>
          </a:extLst>
        </xdr:cNvPr>
        <xdr:cNvSpPr/>
      </xdr:nvSpPr>
      <xdr:spPr>
        <a:xfrm>
          <a:off x="1206500" y="4318000"/>
          <a:ext cx="4140200" cy="2689860"/>
        </a:xfrm>
        <a:prstGeom prst="rect">
          <a:avLst/>
        </a:prstGeom>
        <a:solidFill>
          <a:schemeClr val="tx1">
            <a:alpha val="59725"/>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269019</xdr:colOff>
      <xdr:row>21</xdr:row>
      <xdr:rowOff>54444</xdr:rowOff>
    </xdr:from>
    <xdr:to>
      <xdr:col>4</xdr:col>
      <xdr:colOff>368300</xdr:colOff>
      <xdr:row>22</xdr:row>
      <xdr:rowOff>135724</xdr:rowOff>
    </xdr:to>
    <xdr:sp macro="" textlink="">
      <xdr:nvSpPr>
        <xdr:cNvPr id="13" name="TextBox 12">
          <a:extLst>
            <a:ext uri="{FF2B5EF4-FFF2-40B4-BE49-F238E27FC236}">
              <a16:creationId xmlns:a16="http://schemas.microsoft.com/office/drawing/2014/main" id="{47778ED3-ABC5-2943-856D-275CAAD46752}"/>
            </a:ext>
          </a:extLst>
        </xdr:cNvPr>
        <xdr:cNvSpPr txBox="1"/>
      </xdr:nvSpPr>
      <xdr:spPr>
        <a:xfrm>
          <a:off x="1925541" y="4402814"/>
          <a:ext cx="1755802" cy="274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Top</a:t>
          </a:r>
          <a:r>
            <a:rPr lang="en-GB" sz="1100" baseline="0">
              <a:solidFill>
                <a:schemeClr val="bg1"/>
              </a:solidFill>
            </a:rPr>
            <a:t> 5 products per unit</a:t>
          </a:r>
          <a:endParaRPr lang="en-GB" sz="1100">
            <a:solidFill>
              <a:schemeClr val="bg1"/>
            </a:solidFill>
          </a:endParaRPr>
        </a:p>
      </xdr:txBody>
    </xdr:sp>
    <xdr:clientData/>
  </xdr:twoCellAnchor>
  <xdr:twoCellAnchor>
    <xdr:from>
      <xdr:col>7</xdr:col>
      <xdr:colOff>177137</xdr:colOff>
      <xdr:row>21</xdr:row>
      <xdr:rowOff>174597</xdr:rowOff>
    </xdr:from>
    <xdr:to>
      <xdr:col>9</xdr:col>
      <xdr:colOff>276418</xdr:colOff>
      <xdr:row>23</xdr:row>
      <xdr:rowOff>62837</xdr:rowOff>
    </xdr:to>
    <xdr:sp macro="" textlink="">
      <xdr:nvSpPr>
        <xdr:cNvPr id="14" name="TextBox 13">
          <a:extLst>
            <a:ext uri="{FF2B5EF4-FFF2-40B4-BE49-F238E27FC236}">
              <a16:creationId xmlns:a16="http://schemas.microsoft.com/office/drawing/2014/main" id="{C9DBE300-CCF5-0844-BDBD-41ACC33ABDF2}"/>
            </a:ext>
          </a:extLst>
        </xdr:cNvPr>
        <xdr:cNvSpPr txBox="1"/>
      </xdr:nvSpPr>
      <xdr:spPr>
        <a:xfrm>
          <a:off x="5974963" y="4522967"/>
          <a:ext cx="1755803" cy="274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Profit per product</a:t>
          </a:r>
        </a:p>
      </xdr:txBody>
    </xdr:sp>
    <xdr:clientData/>
  </xdr:twoCellAnchor>
  <xdr:twoCellAnchor>
    <xdr:from>
      <xdr:col>6</xdr:col>
      <xdr:colOff>673100</xdr:colOff>
      <xdr:row>9</xdr:row>
      <xdr:rowOff>139700</xdr:rowOff>
    </xdr:from>
    <xdr:to>
      <xdr:col>11</xdr:col>
      <xdr:colOff>317500</xdr:colOff>
      <xdr:row>20</xdr:row>
      <xdr:rowOff>76200</xdr:rowOff>
    </xdr:to>
    <xdr:graphicFrame macro="">
      <xdr:nvGraphicFramePr>
        <xdr:cNvPr id="15" name="Chart 14">
          <a:extLst>
            <a:ext uri="{FF2B5EF4-FFF2-40B4-BE49-F238E27FC236}">
              <a16:creationId xmlns:a16="http://schemas.microsoft.com/office/drawing/2014/main" id="{C31E9646-BD53-5B45-903F-2A0B79912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538368</xdr:colOff>
      <xdr:row>23</xdr:row>
      <xdr:rowOff>69022</xdr:rowOff>
    </xdr:from>
    <xdr:to>
      <xdr:col>6</xdr:col>
      <xdr:colOff>63499</xdr:colOff>
      <xdr:row>33</xdr:row>
      <xdr:rowOff>110491</xdr:rowOff>
    </xdr:to>
    <xdr:graphicFrame macro="">
      <xdr:nvGraphicFramePr>
        <xdr:cNvPr id="16" name="Chart 15">
          <a:extLst>
            <a:ext uri="{FF2B5EF4-FFF2-40B4-BE49-F238E27FC236}">
              <a16:creationId xmlns:a16="http://schemas.microsoft.com/office/drawing/2014/main" id="{66A89D70-E263-CF43-99C8-91B9EE89A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492541</xdr:colOff>
      <xdr:row>23</xdr:row>
      <xdr:rowOff>165653</xdr:rowOff>
    </xdr:from>
    <xdr:to>
      <xdr:col>11</xdr:col>
      <xdr:colOff>510761</xdr:colOff>
      <xdr:row>35</xdr:row>
      <xdr:rowOff>41414</xdr:rowOff>
    </xdr:to>
    <xdr:graphicFrame macro="">
      <xdr:nvGraphicFramePr>
        <xdr:cNvPr id="18" name="Chart 17">
          <a:extLst>
            <a:ext uri="{FF2B5EF4-FFF2-40B4-BE49-F238E27FC236}">
              <a16:creationId xmlns:a16="http://schemas.microsoft.com/office/drawing/2014/main" id="{BC93BDC7-1D80-3C44-A190-2FF2A3CE0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358913</xdr:colOff>
      <xdr:row>7</xdr:row>
      <xdr:rowOff>41412</xdr:rowOff>
    </xdr:from>
    <xdr:to>
      <xdr:col>2</xdr:col>
      <xdr:colOff>3313</xdr:colOff>
      <xdr:row>8</xdr:row>
      <xdr:rowOff>151848</xdr:rowOff>
    </xdr:to>
    <xdr:pic>
      <xdr:nvPicPr>
        <xdr:cNvPr id="20" name="Graphic 19" descr="Pound with solid fill">
          <a:extLst>
            <a:ext uri="{FF2B5EF4-FFF2-40B4-BE49-F238E27FC236}">
              <a16:creationId xmlns:a16="http://schemas.microsoft.com/office/drawing/2014/main" id="{EBD13A81-1042-F2A2-B081-F44DF1DC62B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87174" y="1684129"/>
          <a:ext cx="472661" cy="303697"/>
        </a:xfrm>
        <a:prstGeom prst="rect">
          <a:avLst/>
        </a:prstGeom>
      </xdr:spPr>
    </xdr:pic>
    <xdr:clientData/>
  </xdr:twoCellAnchor>
  <xdr:twoCellAnchor editAs="oneCell">
    <xdr:from>
      <xdr:col>6</xdr:col>
      <xdr:colOff>495108</xdr:colOff>
      <xdr:row>21</xdr:row>
      <xdr:rowOff>41028</xdr:rowOff>
    </xdr:from>
    <xdr:to>
      <xdr:col>7</xdr:col>
      <xdr:colOff>193261</xdr:colOff>
      <xdr:row>23</xdr:row>
      <xdr:rowOff>180921</xdr:rowOff>
    </xdr:to>
    <xdr:pic>
      <xdr:nvPicPr>
        <xdr:cNvPr id="22" name="Graphic 21" descr="Upward trend outline">
          <a:extLst>
            <a:ext uri="{FF2B5EF4-FFF2-40B4-BE49-F238E27FC236}">
              <a16:creationId xmlns:a16="http://schemas.microsoft.com/office/drawing/2014/main" id="{6E803289-F022-8C2A-4550-1D68EC8BA5B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464673" y="4389398"/>
          <a:ext cx="526414" cy="526414"/>
        </a:xfrm>
        <a:prstGeom prst="rect">
          <a:avLst/>
        </a:prstGeom>
      </xdr:spPr>
    </xdr:pic>
    <xdr:clientData/>
  </xdr:twoCellAnchor>
  <xdr:twoCellAnchor editAs="oneCell">
    <xdr:from>
      <xdr:col>1</xdr:col>
      <xdr:colOff>534673</xdr:colOff>
      <xdr:row>21</xdr:row>
      <xdr:rowOff>41411</xdr:rowOff>
    </xdr:from>
    <xdr:to>
      <xdr:col>2</xdr:col>
      <xdr:colOff>92551</xdr:colOff>
      <xdr:row>23</xdr:row>
      <xdr:rowOff>41029</xdr:rowOff>
    </xdr:to>
    <xdr:pic>
      <xdr:nvPicPr>
        <xdr:cNvPr id="24" name="Graphic 23" descr="Search Inventory with solid fill">
          <a:extLst>
            <a:ext uri="{FF2B5EF4-FFF2-40B4-BE49-F238E27FC236}">
              <a16:creationId xmlns:a16="http://schemas.microsoft.com/office/drawing/2014/main" id="{34F25B28-0386-2587-35AF-0EE02420763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62934" y="4389781"/>
          <a:ext cx="386139" cy="386139"/>
        </a:xfrm>
        <a:prstGeom prst="rect">
          <a:avLst/>
        </a:prstGeom>
      </xdr:spPr>
    </xdr:pic>
    <xdr:clientData/>
  </xdr:twoCellAnchor>
  <xdr:twoCellAnchor editAs="oneCell">
    <xdr:from>
      <xdr:col>6</xdr:col>
      <xdr:colOff>491413</xdr:colOff>
      <xdr:row>7</xdr:row>
      <xdr:rowOff>47444</xdr:rowOff>
    </xdr:from>
    <xdr:to>
      <xdr:col>7</xdr:col>
      <xdr:colOff>220870</xdr:colOff>
      <xdr:row>10</xdr:row>
      <xdr:rowOff>25379</xdr:rowOff>
    </xdr:to>
    <xdr:pic>
      <xdr:nvPicPr>
        <xdr:cNvPr id="26" name="Graphic 25" descr="Office worker female with solid fill">
          <a:extLst>
            <a:ext uri="{FF2B5EF4-FFF2-40B4-BE49-F238E27FC236}">
              <a16:creationId xmlns:a16="http://schemas.microsoft.com/office/drawing/2014/main" id="{E32BBBA6-AF66-53FA-6C2D-46C81EE0B1C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460978" y="1690161"/>
          <a:ext cx="557718" cy="5577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22</xdr:row>
      <xdr:rowOff>120650</xdr:rowOff>
    </xdr:from>
    <xdr:to>
      <xdr:col>7</xdr:col>
      <xdr:colOff>444500</xdr:colOff>
      <xdr:row>40</xdr:row>
      <xdr:rowOff>0</xdr:rowOff>
    </xdr:to>
    <xdr:graphicFrame macro="">
      <xdr:nvGraphicFramePr>
        <xdr:cNvPr id="2" name="sales by country">
          <a:extLst>
            <a:ext uri="{FF2B5EF4-FFF2-40B4-BE49-F238E27FC236}">
              <a16:creationId xmlns:a16="http://schemas.microsoft.com/office/drawing/2014/main" id="{158EAB50-9EE1-0243-4B51-C8398BD1A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25400</xdr:colOff>
      <xdr:row>3</xdr:row>
      <xdr:rowOff>63500</xdr:rowOff>
    </xdr:from>
    <xdr:to>
      <xdr:col>9</xdr:col>
      <xdr:colOff>647700</xdr:colOff>
      <xdr:row>10</xdr:row>
      <xdr:rowOff>114300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C15244FB-E31A-4D2D-6C68-0FD50EA1605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572000" y="635000"/>
              <a:ext cx="3581400" cy="1384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317500</xdr:colOff>
      <xdr:row>2</xdr:row>
      <xdr:rowOff>152401</xdr:rowOff>
    </xdr:from>
    <xdr:to>
      <xdr:col>15</xdr:col>
      <xdr:colOff>186692</xdr:colOff>
      <xdr:row>14</xdr:row>
      <xdr:rowOff>114301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437443E1-2DBE-8E28-15B8-1B97353EC95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547100" y="533401"/>
              <a:ext cx="5063492" cy="224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736600</xdr:colOff>
      <xdr:row>28</xdr:row>
      <xdr:rowOff>76200</xdr:rowOff>
    </xdr:from>
    <xdr:to>
      <xdr:col>5</xdr:col>
      <xdr:colOff>927100</xdr:colOff>
      <xdr:row>47</xdr:row>
      <xdr:rowOff>0</xdr:rowOff>
    </xdr:to>
    <xdr:graphicFrame macro="">
      <xdr:nvGraphicFramePr>
        <xdr:cNvPr id="4" name="salesperson">
          <a:extLst>
            <a:ext uri="{FF2B5EF4-FFF2-40B4-BE49-F238E27FC236}">
              <a16:creationId xmlns:a16="http://schemas.microsoft.com/office/drawing/2014/main" id="{639A7EE6-E60C-9796-44BB-0C909C2BB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552450</xdr:colOff>
      <xdr:row>23</xdr:row>
      <xdr:rowOff>19050</xdr:rowOff>
    </xdr:from>
    <xdr:to>
      <xdr:col>4</xdr:col>
      <xdr:colOff>908050</xdr:colOff>
      <xdr:row>37</xdr:row>
      <xdr:rowOff>95250</xdr:rowOff>
    </xdr:to>
    <xdr:graphicFrame macro="">
      <xdr:nvGraphicFramePr>
        <xdr:cNvPr id="2" name="Chart 1">
          <a:extLst>
            <a:ext uri="{FF2B5EF4-FFF2-40B4-BE49-F238E27FC236}">
              <a16:creationId xmlns:a16="http://schemas.microsoft.com/office/drawing/2014/main" id="{0FEC170D-6017-F562-15C9-E2FDE1004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641350</xdr:colOff>
      <xdr:row>40</xdr:row>
      <xdr:rowOff>57150</xdr:rowOff>
    </xdr:from>
    <xdr:to>
      <xdr:col>4</xdr:col>
      <xdr:colOff>25400</xdr:colOff>
      <xdr:row>64</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58CB2DA-A6D4-4D1C-4500-B5F03C96F1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1350" y="7677150"/>
              <a:ext cx="3575050" cy="45148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228600</xdr:colOff>
      <xdr:row>40</xdr:row>
      <xdr:rowOff>171450</xdr:rowOff>
    </xdr:from>
    <xdr:to>
      <xdr:col>8</xdr:col>
      <xdr:colOff>749300</xdr:colOff>
      <xdr:row>60</xdr:row>
      <xdr:rowOff>114300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0781E7F-3441-632A-C18C-E30511940B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19600" y="7791450"/>
              <a:ext cx="4229100" cy="37528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419100</xdr:colOff>
      <xdr:row>6</xdr:row>
      <xdr:rowOff>88900</xdr:rowOff>
    </xdr:from>
    <xdr:to>
      <xdr:col>8</xdr:col>
      <xdr:colOff>546100</xdr:colOff>
      <xdr:row>19</xdr:row>
      <xdr:rowOff>69850</xdr:rowOff>
    </xdr:to>
    <xdr:graphicFrame macro="">
      <xdr:nvGraphicFramePr>
        <xdr:cNvPr id="5" name="top 5 products">
          <a:extLst>
            <a:ext uri="{FF2B5EF4-FFF2-40B4-BE49-F238E27FC236}">
              <a16:creationId xmlns:a16="http://schemas.microsoft.com/office/drawing/2014/main" id="{F05D8969-269E-842F-88B6-BAD879F0B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1016000</xdr:colOff>
      <xdr:row>4</xdr:row>
      <xdr:rowOff>177800</xdr:rowOff>
    </xdr:from>
    <xdr:to>
      <xdr:col>8</xdr:col>
      <xdr:colOff>85726</xdr:colOff>
      <xdr:row>16</xdr:row>
      <xdr:rowOff>12700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14471F53-5FEB-1DBA-4031-C5FDF5998E5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432300" y="939800"/>
              <a:ext cx="3857626" cy="212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901700</xdr:colOff>
      <xdr:row>18</xdr:row>
      <xdr:rowOff>120650</xdr:rowOff>
    </xdr:from>
    <xdr:to>
      <xdr:col>10</xdr:col>
      <xdr:colOff>190500</xdr:colOff>
      <xdr:row>33</xdr:row>
      <xdr:rowOff>6350</xdr:rowOff>
    </xdr:to>
    <xdr:graphicFrame macro="">
      <xdr:nvGraphicFramePr>
        <xdr:cNvPr id="3" name="profit per product">
          <a:extLst>
            <a:ext uri="{FF2B5EF4-FFF2-40B4-BE49-F238E27FC236}">
              <a16:creationId xmlns:a16="http://schemas.microsoft.com/office/drawing/2014/main" id="{E721F0BC-F713-F926-EFA3-77EE83E3E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533400</xdr:colOff>
      <xdr:row>6</xdr:row>
      <xdr:rowOff>127000</xdr:rowOff>
    </xdr:from>
    <xdr:to>
      <xdr:col>11</xdr:col>
      <xdr:colOff>165100</xdr:colOff>
      <xdr:row>16</xdr:row>
      <xdr:rowOff>101599</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89646D8C-AAE8-D71B-51B6-260C3BD1D173}"/>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594600" y="1270000"/>
              <a:ext cx="2933700" cy="1879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596900</xdr:colOff>
      <xdr:row>17</xdr:row>
      <xdr:rowOff>114300</xdr:rowOff>
    </xdr:from>
    <xdr:to>
      <xdr:col>11</xdr:col>
      <xdr:colOff>266700</xdr:colOff>
      <xdr:row>26</xdr:row>
      <xdr:rowOff>50800</xdr:rowOff>
    </xdr:to>
    <xdr:sp macro="" textlink="">
      <xdr:nvSpPr>
        <xdr:cNvPr id="3" name="TextBox 2">
          <a:extLst>
            <a:ext uri="{FF2B5EF4-FFF2-40B4-BE49-F238E27FC236}">
              <a16:creationId xmlns:a16="http://schemas.microsoft.com/office/drawing/2014/main" id="{2339BEDA-BFEE-D140-BB33-E6B814048D99}"/>
            </a:ext>
          </a:extLst>
        </xdr:cNvPr>
        <xdr:cNvSpPr txBox="1"/>
      </xdr:nvSpPr>
      <xdr:spPr>
        <a:xfrm>
          <a:off x="7658100" y="3352800"/>
          <a:ext cx="2971800" cy="165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When looking across all geography's it could be said that organic choco syrup is the least profitable so it should be the produt which should be discontinued however upon analysing the data it is highly profitable in countries like the UK and India, but due to being a loss making or least profitable product in majority of countries it should be discontinued.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3.15742210648" createdVersion="8" refreshedVersion="8" minRefreshableVersion="3" recordCount="6" xr:uid="{7DCB903D-F79C-D941-B1D7-F6DFA5812B6C}">
  <cacheSource type="worksheet">
    <worksheetSource ref="B13:D19" sheet="Sales by country"/>
  </cacheSource>
  <cacheFields count="3">
    <cacheField name="Country" numFmtId="0">
      <sharedItems count="6">
        <s v="India"/>
        <s v="Canada"/>
        <s v="New Zealand"/>
        <s v="USA"/>
        <s v="UK"/>
        <s v="Australia"/>
      </sharedItems>
    </cacheField>
    <cacheField name="Amount" numFmtId="166">
      <sharedItems containsSemiMixedTypes="0" containsString="0" containsNumber="1" containsInteger="1" minValue="168679" maxValue="252469"/>
    </cacheField>
    <cacheField name="Units" numFmtId="0">
      <sharedItems containsSemiMixedTypes="0" containsString="0" containsNumber="1" containsInteger="1" minValue="5745" maxValue="1015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3.157488425924" createdVersion="8" refreshedVersion="8" minRefreshableVersion="3" recordCount="300" xr:uid="{50E52BD2-171D-574A-AA2F-98EF915E1010}">
  <cacheSource type="worksheet">
    <worksheetSource name="Data"/>
  </cacheSource>
  <cacheFields count="12">
    <cacheField name="Sales Person" numFmtId="0">
      <sharedItems count="10">
        <s v="Gunar Cockshoot"/>
        <s v="Ches Bonnell"/>
        <s v="Oby Sorrel"/>
        <s v="Gigi Bohling"/>
        <s v="Carla Molina"/>
        <s v="Barr Faughny"/>
        <s v="Husein Augar"/>
        <s v="Brien Boise"/>
        <s v="Curtice Advani"/>
        <s v="Ram Mahesh"/>
      </sharedItems>
    </cacheField>
    <cacheField name="Geography" numFmtId="0">
      <sharedItems count="6">
        <s v="India"/>
        <s v="New Zealand"/>
        <s v="Australia"/>
        <s v="USA"/>
        <s v="UK"/>
        <s v="Canada"/>
      </sharedItems>
    </cacheField>
    <cacheField name="Product" numFmtId="0">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item" numFmtId="0">
      <sharedItems containsSemiMixedTypes="0" containsString="0" containsNumber="1" minValue="3.11" maxValue="16.73"/>
    </cacheField>
    <cacheField name="cost" numFmtId="0">
      <sharedItems containsSemiMixedTypes="0" containsString="0" containsNumber="1" minValue="0" maxValue="8682.8700000000008"/>
    </cacheField>
    <cacheField name="profit" numFmtId="164">
      <sharedItems containsSemiMixedTypes="0" containsString="0" containsNumber="1" minValue="-7884.8700000000008" maxValue="15841.19"/>
    </cacheField>
    <cacheField name="Field1" numFmtId="0" formula=" 0" databaseField="0"/>
    <cacheField name="sales per unit" numFmtId="0" formula="Amount/Units" databaseField="0"/>
    <cacheField name="Total profit" numFmtId="0" formula="Amount-cost" databaseField="0"/>
    <cacheField name="Profit%" numFmtId="0" formula="'Total profit'/Amount" databaseField="0"/>
  </cacheFields>
  <extLst>
    <ext xmlns:x14="http://schemas.microsoft.com/office/spreadsheetml/2009/9/main" uri="{725AE2AE-9491-48be-B2B4-4EB974FC3084}">
      <x14:pivotCacheDefinition pivotCacheId="960791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52469"/>
    <n v="8760"/>
  </r>
  <r>
    <x v="1"/>
    <n v="237944"/>
    <n v="7302"/>
  </r>
  <r>
    <x v="2"/>
    <n v="218813"/>
    <n v="7431"/>
  </r>
  <r>
    <x v="3"/>
    <n v="189434"/>
    <n v="10158"/>
  </r>
  <r>
    <x v="4"/>
    <n v="173530"/>
    <n v="5745"/>
  </r>
  <r>
    <x v="5"/>
    <n v="168679"/>
    <n v="62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7259"/>
    <n v="276"/>
    <n v="11.7"/>
    <n v="3229.2"/>
    <n v="4029.8"/>
  </r>
  <r>
    <x v="1"/>
    <x v="1"/>
    <x v="0"/>
    <n v="6608"/>
    <n v="225"/>
    <n v="11.7"/>
    <n v="2632.5"/>
    <n v="3975.5"/>
  </r>
  <r>
    <x v="2"/>
    <x v="2"/>
    <x v="0"/>
    <n v="5586"/>
    <n v="525"/>
    <n v="11.7"/>
    <n v="6142.5"/>
    <n v="-556.5"/>
  </r>
  <r>
    <x v="3"/>
    <x v="1"/>
    <x v="0"/>
    <n v="4991"/>
    <n v="12"/>
    <n v="11.7"/>
    <n v="140.39999999999998"/>
    <n v="4850.6000000000004"/>
  </r>
  <r>
    <x v="1"/>
    <x v="3"/>
    <x v="0"/>
    <n v="4606"/>
    <n v="63"/>
    <n v="11.7"/>
    <n v="737.09999999999991"/>
    <n v="3868.9"/>
  </r>
  <r>
    <x v="4"/>
    <x v="4"/>
    <x v="0"/>
    <n v="3976"/>
    <n v="72"/>
    <n v="11.7"/>
    <n v="842.4"/>
    <n v="3133.6"/>
  </r>
  <r>
    <x v="2"/>
    <x v="3"/>
    <x v="0"/>
    <n v="3472"/>
    <n v="96"/>
    <n v="11.7"/>
    <n v="1123.1999999999998"/>
    <n v="2348.8000000000002"/>
  </r>
  <r>
    <x v="0"/>
    <x v="3"/>
    <x v="0"/>
    <n v="2415"/>
    <n v="255"/>
    <n v="11.7"/>
    <n v="2983.5"/>
    <n v="-568.5"/>
  </r>
  <r>
    <x v="1"/>
    <x v="0"/>
    <x v="0"/>
    <n v="1932"/>
    <n v="369"/>
    <n v="11.7"/>
    <n v="4317.3"/>
    <n v="-2385.3000000000002"/>
  </r>
  <r>
    <x v="1"/>
    <x v="2"/>
    <x v="0"/>
    <n v="1281"/>
    <n v="75"/>
    <n v="11.7"/>
    <n v="877.5"/>
    <n v="403.5"/>
  </r>
  <r>
    <x v="5"/>
    <x v="1"/>
    <x v="0"/>
    <n v="1057"/>
    <n v="54"/>
    <n v="11.7"/>
    <n v="631.79999999999995"/>
    <n v="425.20000000000005"/>
  </r>
  <r>
    <x v="1"/>
    <x v="2"/>
    <x v="1"/>
    <n v="10129"/>
    <n v="312"/>
    <n v="14.49"/>
    <n v="4520.88"/>
    <n v="5608.12"/>
  </r>
  <r>
    <x v="6"/>
    <x v="5"/>
    <x v="1"/>
    <n v="9051"/>
    <n v="57"/>
    <n v="14.49"/>
    <n v="825.93000000000006"/>
    <n v="8225.07"/>
  </r>
  <r>
    <x v="7"/>
    <x v="4"/>
    <x v="1"/>
    <n v="7021"/>
    <n v="183"/>
    <n v="14.49"/>
    <n v="2651.67"/>
    <n v="4369.33"/>
  </r>
  <r>
    <x v="1"/>
    <x v="3"/>
    <x v="1"/>
    <n v="6755"/>
    <n v="252"/>
    <n v="14.49"/>
    <n v="3651.48"/>
    <n v="3103.52"/>
  </r>
  <r>
    <x v="1"/>
    <x v="1"/>
    <x v="1"/>
    <n v="6454"/>
    <n v="54"/>
    <n v="14.49"/>
    <n v="782.46"/>
    <n v="5671.54"/>
  </r>
  <r>
    <x v="4"/>
    <x v="5"/>
    <x v="1"/>
    <n v="6118"/>
    <n v="174"/>
    <n v="14.49"/>
    <n v="2521.2600000000002"/>
    <n v="3596.74"/>
  </r>
  <r>
    <x v="8"/>
    <x v="3"/>
    <x v="1"/>
    <n v="4781"/>
    <n v="123"/>
    <n v="14.49"/>
    <n v="1782.27"/>
    <n v="2998.73"/>
  </r>
  <r>
    <x v="7"/>
    <x v="3"/>
    <x v="1"/>
    <n v="3598"/>
    <n v="81"/>
    <n v="14.49"/>
    <n v="1173.69"/>
    <n v="2424.31"/>
  </r>
  <r>
    <x v="8"/>
    <x v="0"/>
    <x v="1"/>
    <n v="3402"/>
    <n v="366"/>
    <n v="14.49"/>
    <n v="5303.34"/>
    <n v="-1901.3400000000001"/>
  </r>
  <r>
    <x v="9"/>
    <x v="3"/>
    <x v="1"/>
    <n v="2275"/>
    <n v="447"/>
    <n v="14.49"/>
    <n v="6477.03"/>
    <n v="-4202.03"/>
  </r>
  <r>
    <x v="8"/>
    <x v="4"/>
    <x v="1"/>
    <n v="1638"/>
    <n v="63"/>
    <n v="14.49"/>
    <n v="912.87"/>
    <n v="725.13"/>
  </r>
  <r>
    <x v="9"/>
    <x v="1"/>
    <x v="1"/>
    <n v="1624"/>
    <n v="114"/>
    <n v="14.49"/>
    <n v="1651.8600000000001"/>
    <n v="-27.860000000000127"/>
  </r>
  <r>
    <x v="4"/>
    <x v="1"/>
    <x v="1"/>
    <n v="1526"/>
    <n v="240"/>
    <n v="14.49"/>
    <n v="3477.6"/>
    <n v="-1951.6"/>
  </r>
  <r>
    <x v="3"/>
    <x v="5"/>
    <x v="1"/>
    <n v="1526"/>
    <n v="105"/>
    <n v="14.49"/>
    <n v="1521.45"/>
    <n v="4.5499999999999545"/>
  </r>
  <r>
    <x v="8"/>
    <x v="1"/>
    <x v="1"/>
    <n v="560"/>
    <n v="81"/>
    <n v="14.49"/>
    <n v="1173.69"/>
    <n v="-613.69000000000005"/>
  </r>
  <r>
    <x v="7"/>
    <x v="1"/>
    <x v="1"/>
    <n v="42"/>
    <n v="150"/>
    <n v="14.49"/>
    <n v="2173.5"/>
    <n v="-2131.5"/>
  </r>
  <r>
    <x v="1"/>
    <x v="0"/>
    <x v="2"/>
    <n v="8862"/>
    <n v="189"/>
    <n v="4.97"/>
    <n v="939.32999999999993"/>
    <n v="7922.67"/>
  </r>
  <r>
    <x v="4"/>
    <x v="1"/>
    <x v="2"/>
    <n v="6398"/>
    <n v="102"/>
    <n v="4.97"/>
    <n v="506.94"/>
    <n v="5891.06"/>
  </r>
  <r>
    <x v="6"/>
    <x v="2"/>
    <x v="2"/>
    <n v="4137"/>
    <n v="60"/>
    <n v="4.97"/>
    <n v="298.2"/>
    <n v="3838.8"/>
  </r>
  <r>
    <x v="3"/>
    <x v="4"/>
    <x v="2"/>
    <n v="4018"/>
    <n v="171"/>
    <n v="4.97"/>
    <n v="849.87"/>
    <n v="3168.13"/>
  </r>
  <r>
    <x v="6"/>
    <x v="4"/>
    <x v="2"/>
    <n v="3920"/>
    <n v="306"/>
    <n v="4.97"/>
    <n v="1520.82"/>
    <n v="2399.1800000000003"/>
  </r>
  <r>
    <x v="8"/>
    <x v="4"/>
    <x v="2"/>
    <n v="2989"/>
    <n v="3"/>
    <n v="4.97"/>
    <n v="14.91"/>
    <n v="2974.09"/>
  </r>
  <r>
    <x v="1"/>
    <x v="3"/>
    <x v="2"/>
    <n v="2793"/>
    <n v="114"/>
    <n v="4.97"/>
    <n v="566.57999999999993"/>
    <n v="2226.42"/>
  </r>
  <r>
    <x v="9"/>
    <x v="3"/>
    <x v="2"/>
    <n v="1638"/>
    <n v="48"/>
    <n v="4.97"/>
    <n v="238.56"/>
    <n v="1399.44"/>
  </r>
  <r>
    <x v="9"/>
    <x v="2"/>
    <x v="2"/>
    <n v="623"/>
    <n v="51"/>
    <n v="4.97"/>
    <n v="253.47"/>
    <n v="369.53"/>
  </r>
  <r>
    <x v="9"/>
    <x v="1"/>
    <x v="3"/>
    <n v="7693"/>
    <n v="21"/>
    <n v="7.64"/>
    <n v="160.44"/>
    <n v="7532.56"/>
  </r>
  <r>
    <x v="5"/>
    <x v="0"/>
    <x v="3"/>
    <n v="7511"/>
    <n v="120"/>
    <n v="7.64"/>
    <n v="916.8"/>
    <n v="6594.2"/>
  </r>
  <r>
    <x v="3"/>
    <x v="2"/>
    <x v="3"/>
    <n v="5474"/>
    <n v="168"/>
    <n v="7.64"/>
    <n v="1283.52"/>
    <n v="4190.4799999999996"/>
  </r>
  <r>
    <x v="2"/>
    <x v="0"/>
    <x v="3"/>
    <n v="5355"/>
    <n v="204"/>
    <n v="7.64"/>
    <n v="1558.56"/>
    <n v="3796.44"/>
  </r>
  <r>
    <x v="1"/>
    <x v="3"/>
    <x v="3"/>
    <n v="4585"/>
    <n v="240"/>
    <n v="7.64"/>
    <n v="1833.6"/>
    <n v="2751.4"/>
  </r>
  <r>
    <x v="9"/>
    <x v="0"/>
    <x v="3"/>
    <n v="4018"/>
    <n v="162"/>
    <n v="7.64"/>
    <n v="1237.6799999999998"/>
    <n v="2780.32"/>
  </r>
  <r>
    <x v="1"/>
    <x v="5"/>
    <x v="3"/>
    <n v="2870"/>
    <n v="300"/>
    <n v="7.64"/>
    <n v="2292"/>
    <n v="578"/>
  </r>
  <r>
    <x v="4"/>
    <x v="5"/>
    <x v="3"/>
    <n v="1925"/>
    <n v="192"/>
    <n v="7.64"/>
    <n v="1466.8799999999999"/>
    <n v="458.12000000000012"/>
  </r>
  <r>
    <x v="7"/>
    <x v="1"/>
    <x v="3"/>
    <n v="1771"/>
    <n v="204"/>
    <n v="7.64"/>
    <n v="1558.56"/>
    <n v="212.44000000000005"/>
  </r>
  <r>
    <x v="0"/>
    <x v="5"/>
    <x v="3"/>
    <n v="1281"/>
    <n v="18"/>
    <n v="7.64"/>
    <n v="137.51999999999998"/>
    <n v="1143.48"/>
  </r>
  <r>
    <x v="3"/>
    <x v="0"/>
    <x v="3"/>
    <n v="861"/>
    <n v="195"/>
    <n v="7.64"/>
    <n v="1489.8"/>
    <n v="-628.79999999999995"/>
  </r>
  <r>
    <x v="4"/>
    <x v="3"/>
    <x v="3"/>
    <n v="609"/>
    <n v="99"/>
    <n v="7.64"/>
    <n v="756.36"/>
    <n v="-147.36000000000001"/>
  </r>
  <r>
    <x v="5"/>
    <x v="3"/>
    <x v="3"/>
    <n v="553"/>
    <n v="15"/>
    <n v="7.64"/>
    <n v="114.6"/>
    <n v="438.4"/>
  </r>
  <r>
    <x v="5"/>
    <x v="1"/>
    <x v="3"/>
    <n v="238"/>
    <n v="18"/>
    <n v="7.64"/>
    <n v="137.51999999999998"/>
    <n v="100.48000000000002"/>
  </r>
  <r>
    <x v="1"/>
    <x v="1"/>
    <x v="4"/>
    <n v="9835"/>
    <n v="207"/>
    <n v="9.77"/>
    <n v="2022.3899999999999"/>
    <n v="7812.6100000000006"/>
  </r>
  <r>
    <x v="1"/>
    <x v="5"/>
    <x v="4"/>
    <n v="8435"/>
    <n v="42"/>
    <n v="9.77"/>
    <n v="410.34"/>
    <n v="8024.66"/>
  </r>
  <r>
    <x v="3"/>
    <x v="4"/>
    <x v="4"/>
    <n v="6909"/>
    <n v="81"/>
    <n v="9.77"/>
    <n v="791.37"/>
    <n v="6117.63"/>
  </r>
  <r>
    <x v="9"/>
    <x v="3"/>
    <x v="4"/>
    <n v="6853"/>
    <n v="372"/>
    <n v="9.77"/>
    <n v="3634.44"/>
    <n v="3218.56"/>
  </r>
  <r>
    <x v="3"/>
    <x v="0"/>
    <x v="4"/>
    <n v="6279"/>
    <n v="237"/>
    <n v="9.77"/>
    <n v="2315.4899999999998"/>
    <n v="3963.51"/>
  </r>
  <r>
    <x v="4"/>
    <x v="2"/>
    <x v="4"/>
    <n v="5915"/>
    <n v="3"/>
    <n v="9.77"/>
    <n v="29.31"/>
    <n v="5885.69"/>
  </r>
  <r>
    <x v="9"/>
    <x v="4"/>
    <x v="4"/>
    <n v="5817"/>
    <n v="12"/>
    <n v="9.77"/>
    <n v="117.24"/>
    <n v="5699.76"/>
  </r>
  <r>
    <x v="7"/>
    <x v="3"/>
    <x v="4"/>
    <n v="5012"/>
    <n v="210"/>
    <n v="9.77"/>
    <n v="2051.6999999999998"/>
    <n v="2960.3"/>
  </r>
  <r>
    <x v="2"/>
    <x v="0"/>
    <x v="4"/>
    <n v="4053"/>
    <n v="24"/>
    <n v="9.77"/>
    <n v="234.48"/>
    <n v="3818.52"/>
  </r>
  <r>
    <x v="2"/>
    <x v="2"/>
    <x v="4"/>
    <n v="2205"/>
    <n v="141"/>
    <n v="9.77"/>
    <n v="1377.57"/>
    <n v="827.43000000000006"/>
  </r>
  <r>
    <x v="7"/>
    <x v="1"/>
    <x v="4"/>
    <n v="1890"/>
    <n v="195"/>
    <n v="9.77"/>
    <n v="1905.1499999999999"/>
    <n v="-15.149999999999864"/>
  </r>
  <r>
    <x v="5"/>
    <x v="4"/>
    <x v="4"/>
    <n v="1568"/>
    <n v="141"/>
    <n v="9.77"/>
    <n v="1377.57"/>
    <n v="190.43000000000006"/>
  </r>
  <r>
    <x v="3"/>
    <x v="1"/>
    <x v="4"/>
    <n v="518"/>
    <n v="75"/>
    <n v="9.77"/>
    <n v="732.75"/>
    <n v="-214.75"/>
  </r>
  <r>
    <x v="3"/>
    <x v="3"/>
    <x v="4"/>
    <n v="490"/>
    <n v="84"/>
    <n v="9.77"/>
    <n v="820.68"/>
    <n v="-330.67999999999995"/>
  </r>
  <r>
    <x v="4"/>
    <x v="0"/>
    <x v="4"/>
    <n v="336"/>
    <n v="144"/>
    <n v="9.77"/>
    <n v="1406.8799999999999"/>
    <n v="-1070.8799999999999"/>
  </r>
  <r>
    <x v="7"/>
    <x v="2"/>
    <x v="4"/>
    <n v="168"/>
    <n v="84"/>
    <n v="9.77"/>
    <n v="820.68"/>
    <n v="-652.67999999999995"/>
  </r>
  <r>
    <x v="8"/>
    <x v="5"/>
    <x v="5"/>
    <n v="10073"/>
    <n v="120"/>
    <n v="11.88"/>
    <n v="1425.6000000000001"/>
    <n v="8647.4"/>
  </r>
  <r>
    <x v="2"/>
    <x v="2"/>
    <x v="5"/>
    <n v="6860"/>
    <n v="126"/>
    <n v="11.88"/>
    <n v="1496.88"/>
    <n v="5363.12"/>
  </r>
  <r>
    <x v="9"/>
    <x v="2"/>
    <x v="5"/>
    <n v="6125"/>
    <n v="102"/>
    <n v="11.88"/>
    <n v="1211.76"/>
    <n v="4913.24"/>
  </r>
  <r>
    <x v="5"/>
    <x v="2"/>
    <x v="5"/>
    <n v="3549"/>
    <n v="3"/>
    <n v="11.88"/>
    <n v="35.64"/>
    <n v="3513.36"/>
  </r>
  <r>
    <x v="3"/>
    <x v="3"/>
    <x v="5"/>
    <n v="2744"/>
    <n v="9"/>
    <n v="11.88"/>
    <n v="106.92"/>
    <n v="2637.08"/>
  </r>
  <r>
    <x v="8"/>
    <x v="3"/>
    <x v="5"/>
    <n v="1302"/>
    <n v="402"/>
    <n v="11.88"/>
    <n v="4775.76"/>
    <n v="-3473.76"/>
  </r>
  <r>
    <x v="6"/>
    <x v="3"/>
    <x v="5"/>
    <n v="959"/>
    <n v="147"/>
    <n v="11.88"/>
    <n v="1746.3600000000001"/>
    <n v="-787.36000000000013"/>
  </r>
  <r>
    <x v="0"/>
    <x v="1"/>
    <x v="5"/>
    <n v="938"/>
    <n v="366"/>
    <n v="11.88"/>
    <n v="4348.08"/>
    <n v="-3410.08"/>
  </r>
  <r>
    <x v="8"/>
    <x v="0"/>
    <x v="5"/>
    <n v="525"/>
    <n v="48"/>
    <n v="11.88"/>
    <n v="570.24"/>
    <n v="-45.240000000000009"/>
  </r>
  <r>
    <x v="6"/>
    <x v="1"/>
    <x v="5"/>
    <n v="259"/>
    <n v="207"/>
    <n v="11.88"/>
    <n v="2459.1600000000003"/>
    <n v="-2200.1600000000003"/>
  </r>
  <r>
    <x v="9"/>
    <x v="5"/>
    <x v="5"/>
    <n v="217"/>
    <n v="36"/>
    <n v="11.88"/>
    <n v="427.68"/>
    <n v="-210.68"/>
  </r>
  <r>
    <x v="0"/>
    <x v="2"/>
    <x v="6"/>
    <n v="8841"/>
    <n v="303"/>
    <n v="5.6"/>
    <n v="1696.8"/>
    <n v="7144.2"/>
  </r>
  <r>
    <x v="8"/>
    <x v="0"/>
    <x v="6"/>
    <n v="8008"/>
    <n v="456"/>
    <n v="5.6"/>
    <n v="2553.6"/>
    <n v="5454.4"/>
  </r>
  <r>
    <x v="8"/>
    <x v="1"/>
    <x v="6"/>
    <n v="6818"/>
    <n v="6"/>
    <n v="5.6"/>
    <n v="33.599999999999994"/>
    <n v="6784.4"/>
  </r>
  <r>
    <x v="9"/>
    <x v="0"/>
    <x v="6"/>
    <n v="6748"/>
    <n v="48"/>
    <n v="5.6"/>
    <n v="268.79999999999995"/>
    <n v="6479.2"/>
  </r>
  <r>
    <x v="7"/>
    <x v="1"/>
    <x v="6"/>
    <n v="6279"/>
    <n v="45"/>
    <n v="5.6"/>
    <n v="251.99999999999997"/>
    <n v="6027"/>
  </r>
  <r>
    <x v="1"/>
    <x v="1"/>
    <x v="6"/>
    <n v="5306"/>
    <n v="0"/>
    <n v="5.6"/>
    <n v="0"/>
    <n v="5306"/>
  </r>
  <r>
    <x v="3"/>
    <x v="4"/>
    <x v="6"/>
    <n v="5236"/>
    <n v="51"/>
    <n v="5.6"/>
    <n v="285.59999999999997"/>
    <n v="4950.3999999999996"/>
  </r>
  <r>
    <x v="2"/>
    <x v="0"/>
    <x v="6"/>
    <n v="4991"/>
    <n v="9"/>
    <n v="5.6"/>
    <n v="50.4"/>
    <n v="4940.6000000000004"/>
  </r>
  <r>
    <x v="0"/>
    <x v="4"/>
    <x v="6"/>
    <n v="4956"/>
    <n v="171"/>
    <n v="5.6"/>
    <n v="957.59999999999991"/>
    <n v="3998.4"/>
  </r>
  <r>
    <x v="0"/>
    <x v="0"/>
    <x v="6"/>
    <n v="3108"/>
    <n v="54"/>
    <n v="5.6"/>
    <n v="302.39999999999998"/>
    <n v="2805.6"/>
  </r>
  <r>
    <x v="6"/>
    <x v="1"/>
    <x v="6"/>
    <n v="2856"/>
    <n v="246"/>
    <n v="5.6"/>
    <n v="1377.6"/>
    <n v="1478.4"/>
  </r>
  <r>
    <x v="6"/>
    <x v="2"/>
    <x v="6"/>
    <n v="2436"/>
    <n v="99"/>
    <n v="5.6"/>
    <n v="554.4"/>
    <n v="1881.6"/>
  </r>
  <r>
    <x v="4"/>
    <x v="1"/>
    <x v="6"/>
    <n v="2324"/>
    <n v="177"/>
    <n v="5.6"/>
    <n v="991.19999999999993"/>
    <n v="1332.8000000000002"/>
  </r>
  <r>
    <x v="7"/>
    <x v="4"/>
    <x v="6"/>
    <n v="1561"/>
    <n v="27"/>
    <n v="5.6"/>
    <n v="151.19999999999999"/>
    <n v="1409.8"/>
  </r>
  <r>
    <x v="9"/>
    <x v="2"/>
    <x v="6"/>
    <n v="609"/>
    <n v="87"/>
    <n v="5.6"/>
    <n v="487.2"/>
    <n v="121.80000000000001"/>
  </r>
  <r>
    <x v="4"/>
    <x v="5"/>
    <x v="6"/>
    <n v="98"/>
    <n v="204"/>
    <n v="5.6"/>
    <n v="1142.3999999999999"/>
    <n v="-1044.3999999999999"/>
  </r>
  <r>
    <x v="6"/>
    <x v="3"/>
    <x v="6"/>
    <n v="98"/>
    <n v="159"/>
    <n v="5.6"/>
    <n v="890.4"/>
    <n v="-792.4"/>
  </r>
  <r>
    <x v="6"/>
    <x v="0"/>
    <x v="7"/>
    <n v="14329"/>
    <n v="150"/>
    <n v="10.38"/>
    <n v="1557.0000000000002"/>
    <n v="12772"/>
  </r>
  <r>
    <x v="4"/>
    <x v="3"/>
    <x v="7"/>
    <n v="7455"/>
    <n v="216"/>
    <n v="10.38"/>
    <n v="2242.0800000000004"/>
    <n v="5212.92"/>
  </r>
  <r>
    <x v="0"/>
    <x v="1"/>
    <x v="7"/>
    <n v="7308"/>
    <n v="327"/>
    <n v="10.38"/>
    <n v="3394.26"/>
    <n v="3913.74"/>
  </r>
  <r>
    <x v="5"/>
    <x v="2"/>
    <x v="7"/>
    <n v="6580"/>
    <n v="183"/>
    <n v="10.38"/>
    <n v="1899.5400000000002"/>
    <n v="4680.46"/>
  </r>
  <r>
    <x v="5"/>
    <x v="4"/>
    <x v="7"/>
    <n v="6027"/>
    <n v="144"/>
    <n v="10.38"/>
    <n v="1494.72"/>
    <n v="4532.28"/>
  </r>
  <r>
    <x v="1"/>
    <x v="2"/>
    <x v="7"/>
    <n v="5677"/>
    <n v="258"/>
    <n v="10.38"/>
    <n v="2678.0400000000004"/>
    <n v="2998.9599999999996"/>
  </r>
  <r>
    <x v="1"/>
    <x v="3"/>
    <x v="7"/>
    <n v="5194"/>
    <n v="288"/>
    <n v="10.38"/>
    <n v="2989.44"/>
    <n v="2204.56"/>
  </r>
  <r>
    <x v="0"/>
    <x v="0"/>
    <x v="7"/>
    <n v="3689"/>
    <n v="312"/>
    <n v="10.38"/>
    <n v="3238.5600000000004"/>
    <n v="450.4399999999996"/>
  </r>
  <r>
    <x v="8"/>
    <x v="1"/>
    <x v="7"/>
    <n v="3556"/>
    <n v="459"/>
    <n v="10.38"/>
    <n v="4764.42"/>
    <n v="-1208.42"/>
  </r>
  <r>
    <x v="9"/>
    <x v="4"/>
    <x v="7"/>
    <n v="3101"/>
    <n v="225"/>
    <n v="10.38"/>
    <n v="2335.5"/>
    <n v="765.5"/>
  </r>
  <r>
    <x v="2"/>
    <x v="1"/>
    <x v="7"/>
    <n v="3059"/>
    <n v="27"/>
    <n v="10.38"/>
    <n v="280.26000000000005"/>
    <n v="2778.74"/>
  </r>
  <r>
    <x v="6"/>
    <x v="1"/>
    <x v="7"/>
    <n v="2919"/>
    <n v="45"/>
    <n v="10.38"/>
    <n v="467.1"/>
    <n v="2451.9"/>
  </r>
  <r>
    <x v="0"/>
    <x v="4"/>
    <x v="7"/>
    <n v="1652"/>
    <n v="102"/>
    <n v="10.38"/>
    <n v="1058.76"/>
    <n v="593.24"/>
  </r>
  <r>
    <x v="0"/>
    <x v="5"/>
    <x v="7"/>
    <n v="973"/>
    <n v="162"/>
    <n v="10.38"/>
    <n v="1681.5600000000002"/>
    <n v="-708.56000000000017"/>
  </r>
  <r>
    <x v="4"/>
    <x v="5"/>
    <x v="7"/>
    <n v="854"/>
    <n v="309"/>
    <n v="10.38"/>
    <n v="3207.42"/>
    <n v="-2353.42"/>
  </r>
  <r>
    <x v="9"/>
    <x v="3"/>
    <x v="8"/>
    <n v="12348"/>
    <n v="234"/>
    <n v="8.65"/>
    <n v="2024.1000000000001"/>
    <n v="10323.9"/>
  </r>
  <r>
    <x v="4"/>
    <x v="5"/>
    <x v="8"/>
    <n v="10304"/>
    <n v="84"/>
    <n v="8.65"/>
    <n v="726.6"/>
    <n v="9577.4"/>
  </r>
  <r>
    <x v="0"/>
    <x v="0"/>
    <x v="8"/>
    <n v="7777"/>
    <n v="504"/>
    <n v="8.65"/>
    <n v="4359.6000000000004"/>
    <n v="3417.3999999999996"/>
  </r>
  <r>
    <x v="8"/>
    <x v="0"/>
    <x v="8"/>
    <n v="6734"/>
    <n v="123"/>
    <n v="8.65"/>
    <n v="1063.95"/>
    <n v="5670.05"/>
  </r>
  <r>
    <x v="7"/>
    <x v="3"/>
    <x v="8"/>
    <n v="6706"/>
    <n v="459"/>
    <n v="8.65"/>
    <n v="3970.3500000000004"/>
    <n v="2735.6499999999996"/>
  </r>
  <r>
    <x v="2"/>
    <x v="5"/>
    <x v="8"/>
    <n v="6657"/>
    <n v="303"/>
    <n v="8.65"/>
    <n v="2620.9500000000003"/>
    <n v="4036.0499999999997"/>
  </r>
  <r>
    <x v="8"/>
    <x v="5"/>
    <x v="8"/>
    <n v="6118"/>
    <n v="9"/>
    <n v="8.65"/>
    <n v="77.850000000000009"/>
    <n v="6040.15"/>
  </r>
  <r>
    <x v="3"/>
    <x v="2"/>
    <x v="8"/>
    <n v="5075"/>
    <n v="21"/>
    <n v="8.65"/>
    <n v="181.65"/>
    <n v="4893.3500000000004"/>
  </r>
  <r>
    <x v="7"/>
    <x v="2"/>
    <x v="8"/>
    <n v="3752"/>
    <n v="213"/>
    <n v="8.65"/>
    <n v="1842.45"/>
    <n v="1909.55"/>
  </r>
  <r>
    <x v="1"/>
    <x v="0"/>
    <x v="8"/>
    <n v="3262"/>
    <n v="75"/>
    <n v="8.65"/>
    <n v="648.75"/>
    <n v="2613.25"/>
  </r>
  <r>
    <x v="6"/>
    <x v="5"/>
    <x v="8"/>
    <n v="2954"/>
    <n v="189"/>
    <n v="8.65"/>
    <n v="1634.8500000000001"/>
    <n v="1319.1499999999999"/>
  </r>
  <r>
    <x v="1"/>
    <x v="5"/>
    <x v="8"/>
    <n v="280"/>
    <n v="87"/>
    <n v="8.65"/>
    <n v="752.55000000000007"/>
    <n v="-472.55000000000007"/>
  </r>
  <r>
    <x v="5"/>
    <x v="1"/>
    <x v="9"/>
    <n v="11571"/>
    <n v="138"/>
    <n v="6.47"/>
    <n v="892.86"/>
    <n v="10678.14"/>
  </r>
  <r>
    <x v="7"/>
    <x v="4"/>
    <x v="9"/>
    <n v="9660"/>
    <n v="27"/>
    <n v="6.47"/>
    <n v="174.69"/>
    <n v="9485.31"/>
  </r>
  <r>
    <x v="4"/>
    <x v="5"/>
    <x v="9"/>
    <n v="9632"/>
    <n v="288"/>
    <n v="6.47"/>
    <n v="1863.36"/>
    <n v="7768.64"/>
  </r>
  <r>
    <x v="3"/>
    <x v="5"/>
    <x v="9"/>
    <n v="6111"/>
    <n v="3"/>
    <n v="6.47"/>
    <n v="19.41"/>
    <n v="6091.59"/>
  </r>
  <r>
    <x v="2"/>
    <x v="3"/>
    <x v="9"/>
    <n v="3808"/>
    <n v="279"/>
    <n v="6.47"/>
    <n v="1805.1299999999999"/>
    <n v="2002.8700000000001"/>
  </r>
  <r>
    <x v="1"/>
    <x v="5"/>
    <x v="9"/>
    <n v="2646"/>
    <n v="177"/>
    <n v="6.47"/>
    <n v="1145.19"/>
    <n v="1500.81"/>
  </r>
  <r>
    <x v="6"/>
    <x v="4"/>
    <x v="9"/>
    <n v="2639"/>
    <n v="204"/>
    <n v="6.47"/>
    <n v="1319.8799999999999"/>
    <n v="1319.1200000000001"/>
  </r>
  <r>
    <x v="3"/>
    <x v="3"/>
    <x v="9"/>
    <n v="2415"/>
    <n v="15"/>
    <n v="6.47"/>
    <n v="97.05"/>
    <n v="2317.9499999999998"/>
  </r>
  <r>
    <x v="1"/>
    <x v="2"/>
    <x v="9"/>
    <n v="1778"/>
    <n v="270"/>
    <n v="6.47"/>
    <n v="1746.8999999999999"/>
    <n v="31.100000000000136"/>
  </r>
  <r>
    <x v="8"/>
    <x v="1"/>
    <x v="9"/>
    <n v="1505"/>
    <n v="102"/>
    <n v="6.47"/>
    <n v="659.93999999999994"/>
    <n v="845.06000000000006"/>
  </r>
  <r>
    <x v="3"/>
    <x v="4"/>
    <x v="9"/>
    <n v="385"/>
    <n v="249"/>
    <n v="6.47"/>
    <n v="1611.03"/>
    <n v="-1226.03"/>
  </r>
  <r>
    <x v="5"/>
    <x v="1"/>
    <x v="10"/>
    <n v="9926"/>
    <n v="201"/>
    <n v="3.11"/>
    <n v="625.11"/>
    <n v="9300.89"/>
  </r>
  <r>
    <x v="1"/>
    <x v="0"/>
    <x v="10"/>
    <n v="7777"/>
    <n v="39"/>
    <n v="3.11"/>
    <n v="121.28999999999999"/>
    <n v="7655.71"/>
  </r>
  <r>
    <x v="8"/>
    <x v="4"/>
    <x v="10"/>
    <n v="6048"/>
    <n v="27"/>
    <n v="3.11"/>
    <n v="83.97"/>
    <n v="5964.03"/>
  </r>
  <r>
    <x v="9"/>
    <x v="0"/>
    <x v="10"/>
    <n v="5019"/>
    <n v="156"/>
    <n v="3.11"/>
    <n v="485.15999999999997"/>
    <n v="4533.84"/>
  </r>
  <r>
    <x v="8"/>
    <x v="5"/>
    <x v="10"/>
    <n v="4970"/>
    <n v="156"/>
    <n v="3.11"/>
    <n v="485.15999999999997"/>
    <n v="4484.84"/>
  </r>
  <r>
    <x v="1"/>
    <x v="1"/>
    <x v="10"/>
    <n v="4487"/>
    <n v="111"/>
    <n v="3.11"/>
    <n v="345.21"/>
    <n v="4141.79"/>
  </r>
  <r>
    <x v="1"/>
    <x v="4"/>
    <x v="10"/>
    <n v="4438"/>
    <n v="246"/>
    <n v="3.11"/>
    <n v="765.06"/>
    <n v="3672.94"/>
  </r>
  <r>
    <x v="0"/>
    <x v="1"/>
    <x v="10"/>
    <n v="3983"/>
    <n v="144"/>
    <n v="3.11"/>
    <n v="447.84"/>
    <n v="3535.16"/>
  </r>
  <r>
    <x v="8"/>
    <x v="0"/>
    <x v="10"/>
    <n v="3759"/>
    <n v="150"/>
    <n v="3.11"/>
    <n v="466.5"/>
    <n v="3292.5"/>
  </r>
  <r>
    <x v="3"/>
    <x v="5"/>
    <x v="10"/>
    <n v="3339"/>
    <n v="348"/>
    <n v="3.11"/>
    <n v="1082.28"/>
    <n v="2256.7200000000003"/>
  </r>
  <r>
    <x v="0"/>
    <x v="0"/>
    <x v="10"/>
    <n v="2919"/>
    <n v="93"/>
    <n v="3.11"/>
    <n v="289.22999999999996"/>
    <n v="2629.77"/>
  </r>
  <r>
    <x v="6"/>
    <x v="2"/>
    <x v="10"/>
    <n v="2408"/>
    <n v="9"/>
    <n v="3.11"/>
    <n v="27.99"/>
    <n v="2380.0100000000002"/>
  </r>
  <r>
    <x v="5"/>
    <x v="3"/>
    <x v="10"/>
    <n v="1589"/>
    <n v="303"/>
    <n v="3.11"/>
    <n v="942.32999999999993"/>
    <n v="646.67000000000007"/>
  </r>
  <r>
    <x v="4"/>
    <x v="0"/>
    <x v="10"/>
    <n v="1463"/>
    <n v="39"/>
    <n v="3.11"/>
    <n v="121.28999999999999"/>
    <n v="1341.71"/>
  </r>
  <r>
    <x v="6"/>
    <x v="0"/>
    <x v="10"/>
    <n v="707"/>
    <n v="174"/>
    <n v="3.11"/>
    <n v="541.14"/>
    <n v="165.86"/>
  </r>
  <r>
    <x v="2"/>
    <x v="0"/>
    <x v="10"/>
    <n v="700"/>
    <n v="87"/>
    <n v="3.11"/>
    <n v="270.57"/>
    <n v="429.43"/>
  </r>
  <r>
    <x v="5"/>
    <x v="5"/>
    <x v="10"/>
    <n v="189"/>
    <n v="48"/>
    <n v="3.11"/>
    <n v="149.28"/>
    <n v="39.72"/>
  </r>
  <r>
    <x v="6"/>
    <x v="0"/>
    <x v="11"/>
    <n v="8155"/>
    <n v="90"/>
    <n v="6.49"/>
    <n v="584.1"/>
    <n v="7570.9"/>
  </r>
  <r>
    <x v="3"/>
    <x v="5"/>
    <x v="11"/>
    <n v="6314"/>
    <n v="15"/>
    <n v="6.49"/>
    <n v="97.350000000000009"/>
    <n v="6216.65"/>
  </r>
  <r>
    <x v="7"/>
    <x v="5"/>
    <x v="11"/>
    <n v="5019"/>
    <n v="150"/>
    <n v="6.49"/>
    <n v="973.5"/>
    <n v="4045.5"/>
  </r>
  <r>
    <x v="8"/>
    <x v="1"/>
    <x v="11"/>
    <n v="4949"/>
    <n v="189"/>
    <n v="6.49"/>
    <n v="1226.6100000000001"/>
    <n v="3722.39"/>
  </r>
  <r>
    <x v="4"/>
    <x v="0"/>
    <x v="11"/>
    <n v="4935"/>
    <n v="126"/>
    <n v="6.49"/>
    <n v="817.74"/>
    <n v="4117.26"/>
  </r>
  <r>
    <x v="2"/>
    <x v="1"/>
    <x v="11"/>
    <n v="4683"/>
    <n v="30"/>
    <n v="6.49"/>
    <n v="194.70000000000002"/>
    <n v="4488.3"/>
  </r>
  <r>
    <x v="5"/>
    <x v="2"/>
    <x v="11"/>
    <n v="4417"/>
    <n v="153"/>
    <n v="6.49"/>
    <n v="992.97"/>
    <n v="3424.0299999999997"/>
  </r>
  <r>
    <x v="0"/>
    <x v="5"/>
    <x v="11"/>
    <n v="3773"/>
    <n v="165"/>
    <n v="6.49"/>
    <n v="1070.8500000000001"/>
    <n v="2702.1499999999996"/>
  </r>
  <r>
    <x v="9"/>
    <x v="0"/>
    <x v="11"/>
    <n v="2779"/>
    <n v="75"/>
    <n v="6.49"/>
    <n v="486.75"/>
    <n v="2292.25"/>
  </r>
  <r>
    <x v="6"/>
    <x v="1"/>
    <x v="11"/>
    <n v="2737"/>
    <n v="93"/>
    <n v="6.49"/>
    <n v="603.57000000000005"/>
    <n v="2133.4299999999998"/>
  </r>
  <r>
    <x v="2"/>
    <x v="5"/>
    <x v="11"/>
    <n v="2317"/>
    <n v="261"/>
    <n v="6.49"/>
    <n v="1693.89"/>
    <n v="623.1099999999999"/>
  </r>
  <r>
    <x v="0"/>
    <x v="0"/>
    <x v="11"/>
    <n v="2212"/>
    <n v="117"/>
    <n v="6.49"/>
    <n v="759.33"/>
    <n v="1452.67"/>
  </r>
  <r>
    <x v="0"/>
    <x v="3"/>
    <x v="11"/>
    <n v="2023"/>
    <n v="78"/>
    <n v="6.49"/>
    <n v="506.22"/>
    <n v="1516.78"/>
  </r>
  <r>
    <x v="7"/>
    <x v="2"/>
    <x v="11"/>
    <n v="1701"/>
    <n v="234"/>
    <n v="6.49"/>
    <n v="1518.66"/>
    <n v="182.33999999999992"/>
  </r>
  <r>
    <x v="5"/>
    <x v="4"/>
    <x v="11"/>
    <n v="630"/>
    <n v="36"/>
    <n v="6.49"/>
    <n v="233.64000000000001"/>
    <n v="396.36"/>
  </r>
  <r>
    <x v="9"/>
    <x v="1"/>
    <x v="12"/>
    <n v="9002"/>
    <n v="72"/>
    <n v="7.16"/>
    <n v="515.52"/>
    <n v="8486.48"/>
  </r>
  <r>
    <x v="5"/>
    <x v="5"/>
    <x v="12"/>
    <n v="8211"/>
    <n v="75"/>
    <n v="7.16"/>
    <n v="537"/>
    <n v="7674"/>
  </r>
  <r>
    <x v="1"/>
    <x v="5"/>
    <x v="12"/>
    <n v="5551"/>
    <n v="252"/>
    <n v="7.16"/>
    <n v="1804.32"/>
    <n v="3746.6800000000003"/>
  </r>
  <r>
    <x v="0"/>
    <x v="1"/>
    <x v="12"/>
    <n v="4592"/>
    <n v="324"/>
    <n v="7.16"/>
    <n v="2319.84"/>
    <n v="2272.16"/>
  </r>
  <r>
    <x v="3"/>
    <x v="3"/>
    <x v="12"/>
    <n v="4480"/>
    <n v="357"/>
    <n v="7.16"/>
    <n v="2556.12"/>
    <n v="1923.88"/>
  </r>
  <r>
    <x v="0"/>
    <x v="4"/>
    <x v="12"/>
    <n v="3640"/>
    <n v="51"/>
    <n v="7.16"/>
    <n v="365.16"/>
    <n v="3274.84"/>
  </r>
  <r>
    <x v="8"/>
    <x v="0"/>
    <x v="12"/>
    <n v="3339"/>
    <n v="75"/>
    <n v="7.16"/>
    <n v="537"/>
    <n v="2802"/>
  </r>
  <r>
    <x v="8"/>
    <x v="4"/>
    <x v="12"/>
    <n v="3052"/>
    <n v="378"/>
    <n v="7.16"/>
    <n v="2706.48"/>
    <n v="345.52"/>
  </r>
  <r>
    <x v="3"/>
    <x v="0"/>
    <x v="12"/>
    <n v="2891"/>
    <n v="102"/>
    <n v="7.16"/>
    <n v="730.32"/>
    <n v="2160.6799999999998"/>
  </r>
  <r>
    <x v="9"/>
    <x v="2"/>
    <x v="12"/>
    <n v="2541"/>
    <n v="45"/>
    <n v="7.16"/>
    <n v="322.2"/>
    <n v="2218.8000000000002"/>
  </r>
  <r>
    <x v="2"/>
    <x v="5"/>
    <x v="12"/>
    <n v="2471"/>
    <n v="342"/>
    <n v="7.16"/>
    <n v="2448.7200000000003"/>
    <n v="22.279999999999745"/>
  </r>
  <r>
    <x v="0"/>
    <x v="3"/>
    <x v="12"/>
    <n v="2114"/>
    <n v="66"/>
    <n v="7.16"/>
    <n v="472.56"/>
    <n v="1641.44"/>
  </r>
  <r>
    <x v="7"/>
    <x v="3"/>
    <x v="12"/>
    <n v="2023"/>
    <n v="168"/>
    <n v="7.16"/>
    <n v="1202.8800000000001"/>
    <n v="820.11999999999989"/>
  </r>
  <r>
    <x v="9"/>
    <x v="3"/>
    <x v="12"/>
    <n v="1617"/>
    <n v="126"/>
    <n v="7.16"/>
    <n v="902.16"/>
    <n v="714.84"/>
  </r>
  <r>
    <x v="8"/>
    <x v="5"/>
    <x v="12"/>
    <n v="1400"/>
    <n v="135"/>
    <n v="7.16"/>
    <n v="966.6"/>
    <n v="433.4"/>
  </r>
  <r>
    <x v="6"/>
    <x v="1"/>
    <x v="12"/>
    <n v="1085"/>
    <n v="273"/>
    <n v="7.16"/>
    <n v="1954.68"/>
    <n v="-869.68000000000006"/>
  </r>
  <r>
    <x v="9"/>
    <x v="4"/>
    <x v="12"/>
    <n v="0"/>
    <n v="135"/>
    <n v="7.16"/>
    <n v="966.6"/>
    <n v="-966.6"/>
  </r>
  <r>
    <x v="4"/>
    <x v="5"/>
    <x v="13"/>
    <n v="10311"/>
    <n v="231"/>
    <n v="9.33"/>
    <n v="2155.23"/>
    <n v="8155.77"/>
  </r>
  <r>
    <x v="3"/>
    <x v="2"/>
    <x v="13"/>
    <n v="7189"/>
    <n v="54"/>
    <n v="9.33"/>
    <n v="503.82"/>
    <n v="6685.18"/>
  </r>
  <r>
    <x v="3"/>
    <x v="5"/>
    <x v="13"/>
    <n v="6146"/>
    <n v="63"/>
    <n v="9.33"/>
    <n v="587.79"/>
    <n v="5558.21"/>
  </r>
  <r>
    <x v="9"/>
    <x v="2"/>
    <x v="13"/>
    <n v="5670"/>
    <n v="297"/>
    <n v="9.33"/>
    <n v="2771.01"/>
    <n v="2898.99"/>
  </r>
  <r>
    <x v="4"/>
    <x v="3"/>
    <x v="13"/>
    <n v="4760"/>
    <n v="69"/>
    <n v="9.33"/>
    <n v="643.77"/>
    <n v="4116.2299999999996"/>
  </r>
  <r>
    <x v="9"/>
    <x v="5"/>
    <x v="13"/>
    <n v="4424"/>
    <n v="201"/>
    <n v="9.33"/>
    <n v="1875.33"/>
    <n v="2548.67"/>
  </r>
  <r>
    <x v="8"/>
    <x v="5"/>
    <x v="13"/>
    <n v="4319"/>
    <n v="30"/>
    <n v="9.33"/>
    <n v="279.89999999999998"/>
    <n v="4039.1"/>
  </r>
  <r>
    <x v="8"/>
    <x v="2"/>
    <x v="13"/>
    <n v="2317"/>
    <n v="123"/>
    <n v="9.33"/>
    <n v="1147.5899999999999"/>
    <n v="1169.4100000000001"/>
  </r>
  <r>
    <x v="2"/>
    <x v="5"/>
    <x v="13"/>
    <n v="945"/>
    <n v="75"/>
    <n v="9.33"/>
    <n v="699.75"/>
    <n v="245.25"/>
  </r>
  <r>
    <x v="7"/>
    <x v="2"/>
    <x v="13"/>
    <n v="819"/>
    <n v="510"/>
    <n v="9.33"/>
    <n v="4758.3"/>
    <n v="-3939.3"/>
  </r>
  <r>
    <x v="5"/>
    <x v="0"/>
    <x v="13"/>
    <n v="252"/>
    <n v="54"/>
    <n v="9.33"/>
    <n v="503.82"/>
    <n v="-251.82"/>
  </r>
  <r>
    <x v="2"/>
    <x v="2"/>
    <x v="13"/>
    <n v="63"/>
    <n v="123"/>
    <n v="9.33"/>
    <n v="1147.5899999999999"/>
    <n v="-1084.5899999999999"/>
  </r>
  <r>
    <x v="5"/>
    <x v="2"/>
    <x v="13"/>
    <n v="56"/>
    <n v="51"/>
    <n v="9.33"/>
    <n v="475.83"/>
    <n v="-419.83"/>
  </r>
  <r>
    <x v="3"/>
    <x v="5"/>
    <x v="14"/>
    <n v="16184"/>
    <n v="39"/>
    <n v="8.7899999999999991"/>
    <n v="342.80999999999995"/>
    <n v="15841.19"/>
  </r>
  <r>
    <x v="5"/>
    <x v="5"/>
    <x v="14"/>
    <n v="11417"/>
    <n v="21"/>
    <n v="8.7899999999999991"/>
    <n v="184.58999999999997"/>
    <n v="11232.41"/>
  </r>
  <r>
    <x v="0"/>
    <x v="5"/>
    <x v="14"/>
    <n v="9198"/>
    <n v="36"/>
    <n v="8.7899999999999991"/>
    <n v="316.43999999999994"/>
    <n v="8881.56"/>
  </r>
  <r>
    <x v="9"/>
    <x v="3"/>
    <x v="14"/>
    <n v="4725"/>
    <n v="174"/>
    <n v="8.7899999999999991"/>
    <n v="1529.4599999999998"/>
    <n v="3195.54"/>
  </r>
  <r>
    <x v="1"/>
    <x v="1"/>
    <x v="14"/>
    <n v="4487"/>
    <n v="333"/>
    <n v="8.7899999999999991"/>
    <n v="2927.0699999999997"/>
    <n v="1559.9300000000003"/>
  </r>
  <r>
    <x v="6"/>
    <x v="2"/>
    <x v="14"/>
    <n v="2646"/>
    <n v="120"/>
    <n v="8.7899999999999991"/>
    <n v="1054.8"/>
    <n v="1591.2"/>
  </r>
  <r>
    <x v="8"/>
    <x v="0"/>
    <x v="14"/>
    <n v="2219"/>
    <n v="75"/>
    <n v="8.7899999999999991"/>
    <n v="659.24999999999989"/>
    <n v="1559.75"/>
  </r>
  <r>
    <x v="1"/>
    <x v="3"/>
    <x v="14"/>
    <n v="2135"/>
    <n v="27"/>
    <n v="8.7899999999999991"/>
    <n v="237.32999999999998"/>
    <n v="1897.67"/>
  </r>
  <r>
    <x v="5"/>
    <x v="4"/>
    <x v="14"/>
    <n v="2016"/>
    <n v="117"/>
    <n v="8.7899999999999991"/>
    <n v="1028.4299999999998"/>
    <n v="987.57000000000016"/>
  </r>
  <r>
    <x v="7"/>
    <x v="0"/>
    <x v="14"/>
    <n v="2009"/>
    <n v="219"/>
    <n v="8.7899999999999991"/>
    <n v="1925.0099999999998"/>
    <n v="83.990000000000236"/>
  </r>
  <r>
    <x v="8"/>
    <x v="1"/>
    <x v="14"/>
    <n v="1904"/>
    <n v="405"/>
    <n v="8.7899999999999991"/>
    <n v="3559.95"/>
    <n v="-1655.9499999999998"/>
  </r>
  <r>
    <x v="4"/>
    <x v="0"/>
    <x v="14"/>
    <n v="1274"/>
    <n v="225"/>
    <n v="8.7899999999999991"/>
    <n v="1977.7499999999998"/>
    <n v="-703.74999999999977"/>
  </r>
  <r>
    <x v="6"/>
    <x v="0"/>
    <x v="14"/>
    <n v="938"/>
    <n v="189"/>
    <n v="8.7899999999999991"/>
    <n v="1661.31"/>
    <n v="-723.31"/>
  </r>
  <r>
    <x v="8"/>
    <x v="2"/>
    <x v="14"/>
    <n v="938"/>
    <n v="6"/>
    <n v="8.7899999999999991"/>
    <n v="52.739999999999995"/>
    <n v="885.26"/>
  </r>
  <r>
    <x v="0"/>
    <x v="4"/>
    <x v="14"/>
    <n v="21"/>
    <n v="168"/>
    <n v="8.7899999999999991"/>
    <n v="1476.7199999999998"/>
    <n v="-1455.7199999999998"/>
  </r>
  <r>
    <x v="3"/>
    <x v="0"/>
    <x v="15"/>
    <n v="15610"/>
    <n v="339"/>
    <n v="10.62"/>
    <n v="3600.18"/>
    <n v="12009.82"/>
  </r>
  <r>
    <x v="5"/>
    <x v="4"/>
    <x v="15"/>
    <n v="9443"/>
    <n v="162"/>
    <n v="10.62"/>
    <n v="1720.4399999999998"/>
    <n v="7722.56"/>
  </r>
  <r>
    <x v="6"/>
    <x v="0"/>
    <x v="15"/>
    <n v="8463"/>
    <n v="492"/>
    <n v="10.62"/>
    <n v="5225.04"/>
    <n v="3237.96"/>
  </r>
  <r>
    <x v="6"/>
    <x v="1"/>
    <x v="15"/>
    <n v="7273"/>
    <n v="96"/>
    <n v="10.62"/>
    <n v="1019.52"/>
    <n v="6253.48"/>
  </r>
  <r>
    <x v="4"/>
    <x v="1"/>
    <x v="15"/>
    <n v="3388"/>
    <n v="123"/>
    <n v="10.62"/>
    <n v="1306.26"/>
    <n v="2081.7399999999998"/>
  </r>
  <r>
    <x v="7"/>
    <x v="3"/>
    <x v="15"/>
    <n v="2702"/>
    <n v="363"/>
    <n v="10.62"/>
    <n v="3855.0599999999995"/>
    <n v="-1153.0599999999995"/>
  </r>
  <r>
    <x v="0"/>
    <x v="0"/>
    <x v="15"/>
    <n v="2583"/>
    <n v="18"/>
    <n v="10.62"/>
    <n v="191.16"/>
    <n v="2391.84"/>
  </r>
  <r>
    <x v="1"/>
    <x v="0"/>
    <x v="15"/>
    <n v="2205"/>
    <n v="138"/>
    <n v="10.62"/>
    <n v="1465.56"/>
    <n v="739.44"/>
  </r>
  <r>
    <x v="2"/>
    <x v="3"/>
    <x v="15"/>
    <n v="1974"/>
    <n v="195"/>
    <n v="10.62"/>
    <n v="2070.8999999999996"/>
    <n v="-96.899999999999636"/>
  </r>
  <r>
    <x v="8"/>
    <x v="3"/>
    <x v="15"/>
    <n v="1071"/>
    <n v="270"/>
    <n v="10.62"/>
    <n v="2867.3999999999996"/>
    <n v="-1796.3999999999996"/>
  </r>
  <r>
    <x v="6"/>
    <x v="5"/>
    <x v="16"/>
    <n v="11522"/>
    <n v="204"/>
    <n v="16.73"/>
    <n v="3412.92"/>
    <n v="8109.08"/>
  </r>
  <r>
    <x v="5"/>
    <x v="4"/>
    <x v="16"/>
    <n v="7812"/>
    <n v="81"/>
    <n v="16.73"/>
    <n v="1355.13"/>
    <n v="6456.87"/>
  </r>
  <r>
    <x v="3"/>
    <x v="0"/>
    <x v="16"/>
    <n v="6986"/>
    <n v="21"/>
    <n v="16.73"/>
    <n v="351.33"/>
    <n v="6634.67"/>
  </r>
  <r>
    <x v="9"/>
    <x v="4"/>
    <x v="16"/>
    <n v="6370"/>
    <n v="30"/>
    <n v="16.73"/>
    <n v="501.90000000000003"/>
    <n v="5868.1"/>
  </r>
  <r>
    <x v="9"/>
    <x v="1"/>
    <x v="16"/>
    <n v="6132"/>
    <n v="93"/>
    <n v="16.73"/>
    <n v="1555.89"/>
    <n v="4576.1099999999997"/>
  </r>
  <r>
    <x v="7"/>
    <x v="3"/>
    <x v="16"/>
    <n v="4753"/>
    <n v="300"/>
    <n v="16.73"/>
    <n v="5019"/>
    <n v="-266"/>
  </r>
  <r>
    <x v="8"/>
    <x v="0"/>
    <x v="16"/>
    <n v="4242"/>
    <n v="207"/>
    <n v="16.73"/>
    <n v="3463.11"/>
    <n v="778.88999999999987"/>
  </r>
  <r>
    <x v="8"/>
    <x v="3"/>
    <x v="16"/>
    <n v="3864"/>
    <n v="177"/>
    <n v="16.73"/>
    <n v="2961.21"/>
    <n v="902.79"/>
  </r>
  <r>
    <x v="9"/>
    <x v="5"/>
    <x v="16"/>
    <n v="3164"/>
    <n v="306"/>
    <n v="16.73"/>
    <n v="5119.38"/>
    <n v="-1955.38"/>
  </r>
  <r>
    <x v="1"/>
    <x v="3"/>
    <x v="16"/>
    <n v="2478"/>
    <n v="21"/>
    <n v="16.73"/>
    <n v="351.33"/>
    <n v="2126.67"/>
  </r>
  <r>
    <x v="6"/>
    <x v="3"/>
    <x v="16"/>
    <n v="2429"/>
    <n v="144"/>
    <n v="16.73"/>
    <n v="2409.12"/>
    <n v="19.880000000000109"/>
  </r>
  <r>
    <x v="9"/>
    <x v="0"/>
    <x v="16"/>
    <n v="2289"/>
    <n v="135"/>
    <n v="16.73"/>
    <n v="2258.5500000000002"/>
    <n v="30.449999999999818"/>
  </r>
  <r>
    <x v="7"/>
    <x v="2"/>
    <x v="16"/>
    <n v="2268"/>
    <n v="63"/>
    <n v="16.73"/>
    <n v="1053.99"/>
    <n v="1214.01"/>
  </r>
  <r>
    <x v="2"/>
    <x v="5"/>
    <x v="16"/>
    <n v="1407"/>
    <n v="72"/>
    <n v="16.73"/>
    <n v="1204.56"/>
    <n v="202.44000000000005"/>
  </r>
  <r>
    <x v="8"/>
    <x v="2"/>
    <x v="16"/>
    <n v="1134"/>
    <n v="282"/>
    <n v="16.73"/>
    <n v="4717.8599999999997"/>
    <n v="-3583.8599999999997"/>
  </r>
  <r>
    <x v="1"/>
    <x v="4"/>
    <x v="16"/>
    <n v="966"/>
    <n v="198"/>
    <n v="16.73"/>
    <n v="3312.54"/>
    <n v="-2346.54"/>
  </r>
  <r>
    <x v="4"/>
    <x v="3"/>
    <x v="16"/>
    <n v="847"/>
    <n v="129"/>
    <n v="16.73"/>
    <n v="2158.17"/>
    <n v="-1311.17"/>
  </r>
  <r>
    <x v="5"/>
    <x v="5"/>
    <x v="16"/>
    <n v="798"/>
    <n v="519"/>
    <n v="16.73"/>
    <n v="8682.8700000000008"/>
    <n v="-7884.8700000000008"/>
  </r>
  <r>
    <x v="2"/>
    <x v="4"/>
    <x v="17"/>
    <n v="12950"/>
    <n v="30"/>
    <n v="12.37"/>
    <n v="371.09999999999997"/>
    <n v="12578.9"/>
  </r>
  <r>
    <x v="9"/>
    <x v="5"/>
    <x v="17"/>
    <n v="9772"/>
    <n v="90"/>
    <n v="12.37"/>
    <n v="1113.3"/>
    <n v="8658.7000000000007"/>
  </r>
  <r>
    <x v="6"/>
    <x v="2"/>
    <x v="17"/>
    <n v="9506"/>
    <n v="87"/>
    <n v="12.37"/>
    <n v="1076.1899999999998"/>
    <n v="8429.81"/>
  </r>
  <r>
    <x v="9"/>
    <x v="3"/>
    <x v="17"/>
    <n v="8869"/>
    <n v="432"/>
    <n v="12.37"/>
    <n v="5343.8399999999992"/>
    <n v="3525.1600000000008"/>
  </r>
  <r>
    <x v="4"/>
    <x v="0"/>
    <x v="17"/>
    <n v="7847"/>
    <n v="174"/>
    <n v="12.37"/>
    <n v="2152.3799999999997"/>
    <n v="5694.6200000000008"/>
  </r>
  <r>
    <x v="1"/>
    <x v="1"/>
    <x v="17"/>
    <n v="6391"/>
    <n v="48"/>
    <n v="12.37"/>
    <n v="593.76"/>
    <n v="5797.24"/>
  </r>
  <r>
    <x v="5"/>
    <x v="4"/>
    <x v="17"/>
    <n v="4018"/>
    <n v="126"/>
    <n v="12.37"/>
    <n v="1558.62"/>
    <n v="2459.38"/>
  </r>
  <r>
    <x v="9"/>
    <x v="0"/>
    <x v="17"/>
    <n v="3794"/>
    <n v="159"/>
    <n v="12.37"/>
    <n v="1966.83"/>
    <n v="1827.17"/>
  </r>
  <r>
    <x v="1"/>
    <x v="0"/>
    <x v="17"/>
    <n v="2226"/>
    <n v="48"/>
    <n v="12.37"/>
    <n v="593.76"/>
    <n v="1632.24"/>
  </r>
  <r>
    <x v="3"/>
    <x v="0"/>
    <x v="17"/>
    <n v="1652"/>
    <n v="93"/>
    <n v="12.37"/>
    <n v="1150.4099999999999"/>
    <n v="501.59000000000015"/>
  </r>
  <r>
    <x v="8"/>
    <x v="2"/>
    <x v="17"/>
    <n v="959"/>
    <n v="135"/>
    <n v="12.37"/>
    <n v="1669.9499999999998"/>
    <n v="-710.94999999999982"/>
  </r>
  <r>
    <x v="0"/>
    <x v="3"/>
    <x v="17"/>
    <n v="819"/>
    <n v="306"/>
    <n v="12.37"/>
    <n v="3785.22"/>
    <n v="-2966.22"/>
  </r>
  <r>
    <x v="7"/>
    <x v="3"/>
    <x v="17"/>
    <n v="357"/>
    <n v="126"/>
    <n v="12.37"/>
    <n v="1558.62"/>
    <n v="-1201.6199999999999"/>
  </r>
  <r>
    <x v="3"/>
    <x v="3"/>
    <x v="18"/>
    <n v="13391"/>
    <n v="201"/>
    <n v="11.73"/>
    <n v="2357.73"/>
    <n v="11033.27"/>
  </r>
  <r>
    <x v="7"/>
    <x v="1"/>
    <x v="18"/>
    <n v="9709"/>
    <n v="30"/>
    <n v="11.73"/>
    <n v="351.90000000000003"/>
    <n v="9357.1"/>
  </r>
  <r>
    <x v="6"/>
    <x v="3"/>
    <x v="18"/>
    <n v="7833"/>
    <n v="243"/>
    <n v="11.73"/>
    <n v="2850.3900000000003"/>
    <n v="4982.6099999999997"/>
  </r>
  <r>
    <x v="3"/>
    <x v="0"/>
    <x v="18"/>
    <n v="7280"/>
    <n v="201"/>
    <n v="11.73"/>
    <n v="2357.73"/>
    <n v="4922.2700000000004"/>
  </r>
  <r>
    <x v="0"/>
    <x v="3"/>
    <x v="18"/>
    <n v="6657"/>
    <n v="276"/>
    <n v="11.73"/>
    <n v="3237.48"/>
    <n v="3419.52"/>
  </r>
  <r>
    <x v="9"/>
    <x v="4"/>
    <x v="18"/>
    <n v="5775"/>
    <n v="42"/>
    <n v="11.73"/>
    <n v="492.66"/>
    <n v="5282.34"/>
  </r>
  <r>
    <x v="5"/>
    <x v="4"/>
    <x v="18"/>
    <n v="4802"/>
    <n v="36"/>
    <n v="11.73"/>
    <n v="422.28000000000003"/>
    <n v="4379.72"/>
  </r>
  <r>
    <x v="1"/>
    <x v="0"/>
    <x v="18"/>
    <n v="3829"/>
    <n v="24"/>
    <n v="11.73"/>
    <n v="281.52"/>
    <n v="3547.48"/>
  </r>
  <r>
    <x v="5"/>
    <x v="1"/>
    <x v="18"/>
    <n v="2863"/>
    <n v="42"/>
    <n v="11.73"/>
    <n v="492.66"/>
    <n v="2370.34"/>
  </r>
  <r>
    <x v="2"/>
    <x v="3"/>
    <x v="18"/>
    <n v="2562"/>
    <n v="6"/>
    <n v="11.73"/>
    <n v="70.38"/>
    <n v="2491.62"/>
  </r>
  <r>
    <x v="4"/>
    <x v="3"/>
    <x v="18"/>
    <n v="2114"/>
    <n v="186"/>
    <n v="11.73"/>
    <n v="2181.7800000000002"/>
    <n v="-67.7800000000002"/>
  </r>
  <r>
    <x v="8"/>
    <x v="0"/>
    <x v="18"/>
    <n v="1442"/>
    <n v="15"/>
    <n v="11.73"/>
    <n v="175.95000000000002"/>
    <n v="1266.05"/>
  </r>
  <r>
    <x v="4"/>
    <x v="1"/>
    <x v="18"/>
    <n v="714"/>
    <n v="231"/>
    <n v="11.73"/>
    <n v="2709.63"/>
    <n v="-1995.63"/>
  </r>
  <r>
    <x v="7"/>
    <x v="4"/>
    <x v="19"/>
    <n v="8890"/>
    <n v="210"/>
    <n v="5.79"/>
    <n v="1215.9000000000001"/>
    <n v="7674.1"/>
  </r>
  <r>
    <x v="8"/>
    <x v="1"/>
    <x v="19"/>
    <n v="7693"/>
    <n v="87"/>
    <n v="5.79"/>
    <n v="503.73"/>
    <n v="7189.27"/>
  </r>
  <r>
    <x v="3"/>
    <x v="3"/>
    <x v="19"/>
    <n v="4753"/>
    <n v="246"/>
    <n v="5.79"/>
    <n v="1424.34"/>
    <n v="3328.66"/>
  </r>
  <r>
    <x v="5"/>
    <x v="2"/>
    <x v="19"/>
    <n v="4326"/>
    <n v="348"/>
    <n v="5.79"/>
    <n v="2014.92"/>
    <n v="2311.08"/>
  </r>
  <r>
    <x v="7"/>
    <x v="0"/>
    <x v="19"/>
    <n v="3507"/>
    <n v="288"/>
    <n v="5.79"/>
    <n v="1667.52"/>
    <n v="1839.48"/>
  </r>
  <r>
    <x v="5"/>
    <x v="5"/>
    <x v="19"/>
    <n v="3094"/>
    <n v="246"/>
    <n v="5.79"/>
    <n v="1424.34"/>
    <n v="1669.66"/>
  </r>
  <r>
    <x v="8"/>
    <x v="2"/>
    <x v="19"/>
    <n v="2681"/>
    <n v="54"/>
    <n v="5.79"/>
    <n v="312.66000000000003"/>
    <n v="2368.34"/>
  </r>
  <r>
    <x v="1"/>
    <x v="5"/>
    <x v="19"/>
    <n v="2149"/>
    <n v="117"/>
    <n v="5.79"/>
    <n v="677.43"/>
    <n v="1471.5700000000002"/>
  </r>
  <r>
    <x v="9"/>
    <x v="2"/>
    <x v="19"/>
    <n v="1988"/>
    <n v="39"/>
    <n v="5.79"/>
    <n v="225.81"/>
    <n v="1762.19"/>
  </r>
  <r>
    <x v="3"/>
    <x v="1"/>
    <x v="19"/>
    <n v="182"/>
    <n v="48"/>
    <n v="5.79"/>
    <n v="277.92"/>
    <n v="-95.920000000000016"/>
  </r>
  <r>
    <x v="5"/>
    <x v="4"/>
    <x v="20"/>
    <n v="7651"/>
    <n v="213"/>
    <n v="9"/>
    <n v="1917"/>
    <n v="5734"/>
  </r>
  <r>
    <x v="8"/>
    <x v="2"/>
    <x v="20"/>
    <n v="7322"/>
    <n v="36"/>
    <n v="9"/>
    <n v="324"/>
    <n v="6998"/>
  </r>
  <r>
    <x v="6"/>
    <x v="0"/>
    <x v="20"/>
    <n v="6832"/>
    <n v="27"/>
    <n v="9"/>
    <n v="243"/>
    <n v="6589"/>
  </r>
  <r>
    <x v="7"/>
    <x v="2"/>
    <x v="20"/>
    <n v="6433"/>
    <n v="78"/>
    <n v="9"/>
    <n v="702"/>
    <n v="5731"/>
  </r>
  <r>
    <x v="2"/>
    <x v="4"/>
    <x v="20"/>
    <n v="4858"/>
    <n v="279"/>
    <n v="9"/>
    <n v="2511"/>
    <n v="2347"/>
  </r>
  <r>
    <x v="4"/>
    <x v="1"/>
    <x v="20"/>
    <n v="2933"/>
    <n v="9"/>
    <n v="9"/>
    <n v="81"/>
    <n v="2852"/>
  </r>
  <r>
    <x v="2"/>
    <x v="3"/>
    <x v="20"/>
    <n v="567"/>
    <n v="228"/>
    <n v="9"/>
    <n v="2052"/>
    <n v="-1485"/>
  </r>
  <r>
    <x v="8"/>
    <x v="5"/>
    <x v="20"/>
    <n v="497"/>
    <n v="63"/>
    <n v="9"/>
    <n v="567"/>
    <n v="-70"/>
  </r>
  <r>
    <x v="7"/>
    <x v="1"/>
    <x v="20"/>
    <n v="434"/>
    <n v="87"/>
    <n v="9"/>
    <n v="783"/>
    <n v="-349"/>
  </r>
  <r>
    <x v="2"/>
    <x v="1"/>
    <x v="20"/>
    <n v="245"/>
    <n v="288"/>
    <n v="9"/>
    <n v="2592"/>
    <n v="-2347"/>
  </r>
  <r>
    <x v="3"/>
    <x v="1"/>
    <x v="21"/>
    <n v="8813"/>
    <n v="21"/>
    <n v="13.15"/>
    <n v="276.15000000000003"/>
    <n v="8536.85"/>
  </r>
  <r>
    <x v="3"/>
    <x v="2"/>
    <x v="21"/>
    <n v="7483"/>
    <n v="45"/>
    <n v="13.15"/>
    <n v="591.75"/>
    <n v="6891.25"/>
  </r>
  <r>
    <x v="0"/>
    <x v="0"/>
    <x v="21"/>
    <n v="6300"/>
    <n v="42"/>
    <n v="13.15"/>
    <n v="552.30000000000007"/>
    <n v="5747.7"/>
  </r>
  <r>
    <x v="9"/>
    <x v="5"/>
    <x v="21"/>
    <n v="5439"/>
    <n v="30"/>
    <n v="13.15"/>
    <n v="394.5"/>
    <n v="5044.5"/>
  </r>
  <r>
    <x v="6"/>
    <x v="1"/>
    <x v="21"/>
    <n v="4305"/>
    <n v="156"/>
    <n v="13.15"/>
    <n v="2051.4"/>
    <n v="2253.6"/>
  </r>
  <r>
    <x v="6"/>
    <x v="2"/>
    <x v="21"/>
    <n v="3850"/>
    <n v="102"/>
    <n v="13.15"/>
    <n v="1341.3"/>
    <n v="2508.6999999999998"/>
  </r>
  <r>
    <x v="0"/>
    <x v="5"/>
    <x v="21"/>
    <n v="3339"/>
    <n v="39"/>
    <n v="13.15"/>
    <n v="512.85"/>
    <n v="2826.15"/>
  </r>
  <r>
    <x v="6"/>
    <x v="4"/>
    <x v="21"/>
    <n v="3192"/>
    <n v="72"/>
    <n v="13.15"/>
    <n v="946.80000000000007"/>
    <n v="2245.1999999999998"/>
  </r>
  <r>
    <x v="9"/>
    <x v="2"/>
    <x v="21"/>
    <n v="2541"/>
    <n v="90"/>
    <n v="13.15"/>
    <n v="1183.5"/>
    <n v="1357.5"/>
  </r>
  <r>
    <x v="0"/>
    <x v="3"/>
    <x v="21"/>
    <n v="2464"/>
    <n v="234"/>
    <n v="13.15"/>
    <n v="3077.1"/>
    <n v="-613.09999999999991"/>
  </r>
  <r>
    <x v="6"/>
    <x v="5"/>
    <x v="21"/>
    <n v="2142"/>
    <n v="114"/>
    <n v="13.15"/>
    <n v="1499.1000000000001"/>
    <n v="642.89999999999986"/>
  </r>
  <r>
    <x v="8"/>
    <x v="4"/>
    <x v="21"/>
    <n v="2100"/>
    <n v="414"/>
    <n v="13.15"/>
    <n v="5444.1"/>
    <n v="-3344.1000000000004"/>
  </r>
  <r>
    <x v="5"/>
    <x v="4"/>
    <x v="21"/>
    <n v="1785"/>
    <n v="462"/>
    <n v="13.15"/>
    <n v="6075.3"/>
    <n v="-4290.3"/>
  </r>
  <r>
    <x v="1"/>
    <x v="0"/>
    <x v="21"/>
    <n v="1568"/>
    <n v="96"/>
    <n v="13.15"/>
    <n v="1262.4000000000001"/>
    <n v="305.59999999999991"/>
  </r>
  <r>
    <x v="2"/>
    <x v="0"/>
    <x v="21"/>
    <n v="1428"/>
    <n v="93"/>
    <n v="13.15"/>
    <n v="1222.95"/>
    <n v="205.04999999999995"/>
  </r>
  <r>
    <x v="8"/>
    <x v="2"/>
    <x v="21"/>
    <n v="469"/>
    <n v="75"/>
    <n v="13.15"/>
    <n v="986.25"/>
    <n v="-517.25"/>
  </r>
  <r>
    <x v="4"/>
    <x v="2"/>
    <x v="21"/>
    <n v="154"/>
    <n v="21"/>
    <n v="13.15"/>
    <n v="276.15000000000003"/>
    <n v="-122.15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DBD08-CC9D-724E-A322-9A5ED769E968}" name="sales by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3:H20" firstHeaderRow="0" firstDataRow="1" firstDataCol="1"/>
  <pivotFields count="3">
    <pivotField axis="axisRow" showAll="0">
      <items count="7">
        <item x="5"/>
        <item x="1"/>
        <item x="0"/>
        <item x="2"/>
        <item x="4"/>
        <item x="3"/>
        <item t="default"/>
      </items>
    </pivotField>
    <pivotField dataField="1" numFmtId="166"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Amount" fld="1" baseField="0" baseItem="0"/>
    <dataField name="Sum of Unit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A987C7-D671-5B4B-90AD-7F1A739484A9}"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5:E11" firstHeaderRow="0" firstDataRow="1" firstDataCol="1"/>
  <pivotFields count="12">
    <pivotField showAll="0"/>
    <pivotField axis="axisRow" showAll="0" sortType="descending">
      <items count="7">
        <item x="2"/>
        <item x="5"/>
        <item x="0"/>
        <item x="1"/>
        <item x="4"/>
        <item x="3"/>
        <item t="default"/>
      </items>
      <autoSortScope>
        <pivotArea dataOnly="0" outline="0" fieldPosition="0">
          <references count="1">
            <reference field="4294967294" count="1" selected="0">
              <x v="0"/>
            </reference>
          </references>
        </pivotArea>
      </autoSortScope>
    </pivotField>
    <pivotField showAll="0">
      <items count="23">
        <item x="0"/>
        <item x="1"/>
        <item x="2"/>
        <item x="3"/>
        <item x="4"/>
        <item x="5"/>
        <item x="6"/>
        <item x="7"/>
        <item x="8"/>
        <item x="9"/>
        <item x="10"/>
        <item x="11"/>
        <item x="12"/>
        <item x="13"/>
        <item x="14"/>
        <item x="15"/>
        <item x="16"/>
        <item x="17"/>
        <item x="18"/>
        <item x="19"/>
        <item x="20"/>
        <item x="21"/>
        <item t="default"/>
      </items>
    </pivotField>
    <pivotField dataField="1" numFmtId="164" showAll="0"/>
    <pivotField dataField="1" numFmtId="3" showAll="0"/>
    <pivotField showAll="0"/>
    <pivotField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2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EA84C-8324-C24A-B212-13532C42D20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4:C25" firstHeaderRow="1" firstDataRow="1" firstDataCol="1"/>
  <pivotFields count="12">
    <pivotField axis="axisRow" showAll="0">
      <items count="11">
        <item x="5"/>
        <item x="7"/>
        <item x="4"/>
        <item x="1"/>
        <item x="8"/>
        <item x="3"/>
        <item x="0"/>
        <item x="6"/>
        <item x="2"/>
        <item x="9"/>
        <item t="default"/>
      </items>
    </pivotField>
    <pivotField showAll="0"/>
    <pivotField showAll="0"/>
    <pivotField numFmtId="164" showAll="0"/>
    <pivotField dataField="1" numFmtId="3" showAll="0"/>
    <pivotField showAll="0"/>
    <pivotField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1">
    <i>
      <x/>
    </i>
    <i>
      <x v="1"/>
    </i>
    <i>
      <x v="2"/>
    </i>
    <i>
      <x v="3"/>
    </i>
    <i>
      <x v="4"/>
    </i>
    <i>
      <x v="5"/>
    </i>
    <i>
      <x v="6"/>
    </i>
    <i>
      <x v="7"/>
    </i>
    <i>
      <x v="8"/>
    </i>
    <i>
      <x v="9"/>
    </i>
    <i t="grand">
      <x/>
    </i>
  </rowItems>
  <colItems count="1">
    <i/>
  </colItems>
  <dataFields count="1">
    <dataField name="Sum of Units" fld="4" baseField="0" baseItem="0"/>
  </dataFields>
  <chartFormats count="22">
    <chartFormat chart="0" format="22" series="1">
      <pivotArea type="data" outline="0" fieldPosition="0">
        <references count="1">
          <reference field="4294967294" count="1" selected="0">
            <x v="0"/>
          </reference>
        </references>
      </pivotArea>
    </chartFormat>
    <chartFormat chart="0" format="23">
      <pivotArea type="data" outline="0" fieldPosition="0">
        <references count="2">
          <reference field="4294967294" count="1" selected="0">
            <x v="0"/>
          </reference>
          <reference field="0" count="1" selected="0">
            <x v="0"/>
          </reference>
        </references>
      </pivotArea>
    </chartFormat>
    <chartFormat chart="0" format="24">
      <pivotArea type="data" outline="0" fieldPosition="0">
        <references count="2">
          <reference field="4294967294" count="1" selected="0">
            <x v="0"/>
          </reference>
          <reference field="0" count="1" selected="0">
            <x v="9"/>
          </reference>
        </references>
      </pivotArea>
    </chartFormat>
    <chartFormat chart="0" format="25">
      <pivotArea type="data" outline="0" fieldPosition="0">
        <references count="2">
          <reference field="4294967294" count="1" selected="0">
            <x v="0"/>
          </reference>
          <reference field="0" count="1" selected="0">
            <x v="8"/>
          </reference>
        </references>
      </pivotArea>
    </chartFormat>
    <chartFormat chart="0" format="26">
      <pivotArea type="data" outline="0" fieldPosition="0">
        <references count="2">
          <reference field="4294967294" count="1" selected="0">
            <x v="0"/>
          </reference>
          <reference field="0" count="1" selected="0">
            <x v="7"/>
          </reference>
        </references>
      </pivotArea>
    </chartFormat>
    <chartFormat chart="0" format="27">
      <pivotArea type="data" outline="0" fieldPosition="0">
        <references count="2">
          <reference field="4294967294" count="1" selected="0">
            <x v="0"/>
          </reference>
          <reference field="0" count="1" selected="0">
            <x v="6"/>
          </reference>
        </references>
      </pivotArea>
    </chartFormat>
    <chartFormat chart="0" format="28">
      <pivotArea type="data" outline="0" fieldPosition="0">
        <references count="2">
          <reference field="4294967294" count="1" selected="0">
            <x v="0"/>
          </reference>
          <reference field="0" count="1" selected="0">
            <x v="5"/>
          </reference>
        </references>
      </pivotArea>
    </chartFormat>
    <chartFormat chart="0" format="29">
      <pivotArea type="data" outline="0" fieldPosition="0">
        <references count="2">
          <reference field="4294967294" count="1" selected="0">
            <x v="0"/>
          </reference>
          <reference field="0" count="1" selected="0">
            <x v="4"/>
          </reference>
        </references>
      </pivotArea>
    </chartFormat>
    <chartFormat chart="0" format="30">
      <pivotArea type="data" outline="0" fieldPosition="0">
        <references count="2">
          <reference field="4294967294" count="1" selected="0">
            <x v="0"/>
          </reference>
          <reference field="0" count="1" selected="0">
            <x v="3"/>
          </reference>
        </references>
      </pivotArea>
    </chartFormat>
    <chartFormat chart="0" format="31">
      <pivotArea type="data" outline="0" fieldPosition="0">
        <references count="2">
          <reference field="4294967294" count="1" selected="0">
            <x v="0"/>
          </reference>
          <reference field="0" count="1" selected="0">
            <x v="2"/>
          </reference>
        </references>
      </pivotArea>
    </chartFormat>
    <chartFormat chart="0" format="32">
      <pivotArea type="data" outline="0" fieldPosition="0">
        <references count="2">
          <reference field="4294967294" count="1" selected="0">
            <x v="0"/>
          </reference>
          <reference field="0" count="1" selected="0">
            <x v="1"/>
          </reference>
        </references>
      </pivotArea>
    </chartFormat>
    <chartFormat chart="2" format="44" series="1">
      <pivotArea type="data" outline="0" fieldPosition="0">
        <references count="1">
          <reference field="4294967294" count="1" selected="0">
            <x v="0"/>
          </reference>
        </references>
      </pivotArea>
    </chartFormat>
    <chartFormat chart="2" format="45">
      <pivotArea type="data" outline="0" fieldPosition="0">
        <references count="2">
          <reference field="4294967294" count="1" selected="0">
            <x v="0"/>
          </reference>
          <reference field="0" count="1" selected="0">
            <x v="0"/>
          </reference>
        </references>
      </pivotArea>
    </chartFormat>
    <chartFormat chart="2" format="46">
      <pivotArea type="data" outline="0" fieldPosition="0">
        <references count="2">
          <reference field="4294967294" count="1" selected="0">
            <x v="0"/>
          </reference>
          <reference field="0" count="1" selected="0">
            <x v="1"/>
          </reference>
        </references>
      </pivotArea>
    </chartFormat>
    <chartFormat chart="2" format="47">
      <pivotArea type="data" outline="0" fieldPosition="0">
        <references count="2">
          <reference field="4294967294" count="1" selected="0">
            <x v="0"/>
          </reference>
          <reference field="0" count="1" selected="0">
            <x v="2"/>
          </reference>
        </references>
      </pivotArea>
    </chartFormat>
    <chartFormat chart="2" format="48">
      <pivotArea type="data" outline="0" fieldPosition="0">
        <references count="2">
          <reference field="4294967294" count="1" selected="0">
            <x v="0"/>
          </reference>
          <reference field="0" count="1" selected="0">
            <x v="3"/>
          </reference>
        </references>
      </pivotArea>
    </chartFormat>
    <chartFormat chart="2" format="49">
      <pivotArea type="data" outline="0" fieldPosition="0">
        <references count="2">
          <reference field="4294967294" count="1" selected="0">
            <x v="0"/>
          </reference>
          <reference field="0" count="1" selected="0">
            <x v="4"/>
          </reference>
        </references>
      </pivotArea>
    </chartFormat>
    <chartFormat chart="2" format="50">
      <pivotArea type="data" outline="0" fieldPosition="0">
        <references count="2">
          <reference field="4294967294" count="1" selected="0">
            <x v="0"/>
          </reference>
          <reference field="0" count="1" selected="0">
            <x v="5"/>
          </reference>
        </references>
      </pivotArea>
    </chartFormat>
    <chartFormat chart="2" format="51">
      <pivotArea type="data" outline="0" fieldPosition="0">
        <references count="2">
          <reference field="4294967294" count="1" selected="0">
            <x v="0"/>
          </reference>
          <reference field="0" count="1" selected="0">
            <x v="6"/>
          </reference>
        </references>
      </pivotArea>
    </chartFormat>
    <chartFormat chart="2" format="52">
      <pivotArea type="data" outline="0" fieldPosition="0">
        <references count="2">
          <reference field="4294967294" count="1" selected="0">
            <x v="0"/>
          </reference>
          <reference field="0" count="1" selected="0">
            <x v="7"/>
          </reference>
        </references>
      </pivotArea>
    </chartFormat>
    <chartFormat chart="2" format="53">
      <pivotArea type="data" outline="0" fieldPosition="0">
        <references count="2">
          <reference field="4294967294" count="1" selected="0">
            <x v="0"/>
          </reference>
          <reference field="0" count="1" selected="0">
            <x v="8"/>
          </reference>
        </references>
      </pivotArea>
    </chartFormat>
    <chartFormat chart="2" format="54">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258F90-81D3-A04C-931E-A09AC419A36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6:F89" firstHeaderRow="1" firstDataRow="1" firstDataCol="1"/>
  <pivotFields count="12">
    <pivotField axis="axisRow" showAll="0" sortType="descending">
      <items count="11">
        <item h="1" x="5"/>
        <item h="1" x="7"/>
        <item h="1" x="4"/>
        <item x="1"/>
        <item h="1" x="8"/>
        <item h="1" x="3"/>
        <item h="1" x="0"/>
        <item h="1" x="6"/>
        <item h="1" x="2"/>
        <item h="1" x="9"/>
        <item t="default"/>
      </items>
      <autoSortScope>
        <pivotArea dataOnly="0" outline="0" fieldPosition="0">
          <references count="1">
            <reference field="4294967294" count="1" selected="0">
              <x v="0"/>
            </reference>
          </references>
        </pivotArea>
      </autoSortScope>
    </pivotField>
    <pivotField axis="axisRow" showAll="0" sortType="descending">
      <items count="7">
        <item x="3"/>
        <item x="4"/>
        <item x="1"/>
        <item x="0"/>
        <item x="5"/>
        <item x="2"/>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showAll="0"/>
    <pivotField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v="2"/>
    </i>
    <i r="1">
      <x v="3"/>
    </i>
    <i>
      <x v="3"/>
    </i>
    <i r="1">
      <x v="3"/>
    </i>
    <i>
      <x/>
    </i>
    <i r="1">
      <x v="3"/>
    </i>
    <i>
      <x v="4"/>
    </i>
    <i r="1">
      <x v="3"/>
    </i>
    <i>
      <x v="5"/>
    </i>
    <i r="1">
      <x v="3"/>
    </i>
    <i>
      <x v="1"/>
    </i>
    <i r="1">
      <x v="3"/>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70BD10-6A83-A541-B3BC-594E2066582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6:C89" firstHeaderRow="1" firstDataRow="1" firstDataCol="1"/>
  <pivotFields count="12">
    <pivotField axis="axisRow" showAll="0" measureFilter="1" sortType="descending">
      <items count="11">
        <item x="5"/>
        <item x="7"/>
        <item x="4"/>
        <item x="1"/>
        <item x="8"/>
        <item x="3"/>
        <item x="0"/>
        <item x="6"/>
        <item x="2"/>
        <item x="9"/>
        <item t="default"/>
      </items>
      <autoSortScope>
        <pivotArea dataOnly="0" outline="0" fieldPosition="0">
          <references count="1">
            <reference field="4294967294" count="1" selected="0">
              <x v="0"/>
            </reference>
          </references>
        </pivotArea>
      </autoSortScope>
    </pivotField>
    <pivotField axis="axisRow" showAll="0" sortType="descending">
      <items count="7">
        <item x="2"/>
        <item x="5"/>
        <item x="0"/>
        <item x="1"/>
        <item x="4"/>
        <item x="3"/>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showAll="0"/>
    <pivotField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v="4"/>
    </i>
    <i r="1">
      <x/>
    </i>
    <i>
      <x v="3"/>
    </i>
    <i r="1">
      <x v="3"/>
    </i>
    <i>
      <x v="2"/>
    </i>
    <i r="1">
      <x v="5"/>
    </i>
    <i>
      <x v="1"/>
    </i>
    <i r="1">
      <x v="5"/>
    </i>
    <i>
      <x v="5"/>
    </i>
    <i r="1">
      <x v="9"/>
    </i>
    <i>
      <x/>
    </i>
    <i r="1">
      <x v="5"/>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DA364D-6B90-2D4A-9F98-69B8B26E863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5:D11" firstHeaderRow="1" firstDataRow="1" firstDataCol="1"/>
  <pivotFields count="12">
    <pivotField showAll="0">
      <items count="11">
        <item h="1" x="5"/>
        <item h="1" x="7"/>
        <item h="1" x="4"/>
        <item x="1"/>
        <item h="1" x="8"/>
        <item h="1" x="3"/>
        <item h="1" x="0"/>
        <item h="1" x="6"/>
        <item h="1" x="2"/>
        <item h="1" x="9"/>
        <item t="default"/>
      </items>
    </pivotField>
    <pivotField showAll="0"/>
    <pivotField axis="axisRow" showAll="0" measureFilter="1" sortType="descending">
      <items count="23">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numFmtId="164" showAll="0"/>
    <pivotField numFmtId="3" showAll="0"/>
    <pivotField showAll="0"/>
    <pivotField showAll="0"/>
    <pivotField numFmtId="164"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v="3"/>
    </i>
    <i>
      <x v="4"/>
    </i>
    <i>
      <x v="17"/>
    </i>
    <i>
      <x v="11"/>
    </i>
    <i>
      <x v="19"/>
    </i>
    <i t="grand">
      <x/>
    </i>
  </rowItems>
  <colItems count="1">
    <i/>
  </colItems>
  <dataFields count="1">
    <dataField name="Sum of sales per unit" fld="9" baseField="0" baseItem="0"/>
  </dataFields>
  <formats count="2">
    <format dxfId="9">
      <pivotArea collapsedLevelsAreSubtotals="1" fieldPosition="0">
        <references count="2">
          <reference field="4294967294" count="1" selected="0">
            <x v="0"/>
          </reference>
          <reference field="2" count="1">
            <x v="21"/>
          </reference>
        </references>
      </pivotArea>
    </format>
    <format dxfId="8">
      <pivotArea dataOnly="0"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19"/>
          </reference>
        </references>
      </pivotArea>
    </chartFormat>
    <chartFormat chart="2" format="11">
      <pivotArea type="data" outline="0" fieldPosition="0">
        <references count="2">
          <reference field="4294967294" count="1" selected="0">
            <x v="0"/>
          </reference>
          <reference field="2" count="1" selected="0">
            <x v="15"/>
          </reference>
        </references>
      </pivotArea>
    </chartFormat>
    <chartFormat chart="2" format="12">
      <pivotArea type="data" outline="0" fieldPosition="0">
        <references count="2">
          <reference field="4294967294" count="1" selected="0">
            <x v="0"/>
          </reference>
          <reference field="2" count="1" selected="0">
            <x v="17"/>
          </reference>
        </references>
      </pivotArea>
    </chartFormat>
    <chartFormat chart="2" format="13">
      <pivotArea type="data" outline="0" fieldPosition="0">
        <references count="2">
          <reference field="4294967294" count="1" selected="0">
            <x v="0"/>
          </reference>
          <reference field="2" count="1" selected="0">
            <x v="11"/>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4"/>
          </reference>
        </references>
      </pivotArea>
    </chartFormat>
    <chartFormat chart="0" format="3">
      <pivotArea type="data" outline="0" fieldPosition="0">
        <references count="2">
          <reference field="4294967294" count="1" selected="0">
            <x v="0"/>
          </reference>
          <reference field="2" count="1" selected="0">
            <x v="17"/>
          </reference>
        </references>
      </pivotArea>
    </chartFormat>
    <chartFormat chart="0" format="4">
      <pivotArea type="data" outline="0" fieldPosition="0">
        <references count="2">
          <reference field="4294967294" count="1" selected="0">
            <x v="0"/>
          </reference>
          <reference field="2" count="1" selected="0">
            <x v="11"/>
          </reference>
        </references>
      </pivotArea>
    </chartFormat>
    <chartFormat chart="0" format="5">
      <pivotArea type="data" outline="0" fieldPosition="0">
        <references count="2">
          <reference field="4294967294" count="1" selected="0">
            <x v="0"/>
          </reference>
          <reference field="2" count="1" selected="0">
            <x v="1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FD1424-AF3A-6748-B9B7-C19090F83790}" name="profit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C24" firstHeaderRow="1" firstDataRow="1" firstDataCol="1"/>
  <pivotFields count="12">
    <pivotField showAll="0">
      <items count="11">
        <item h="1" x="5"/>
        <item h="1" x="7"/>
        <item h="1" x="4"/>
        <item x="1"/>
        <item h="1" x="8"/>
        <item h="1" x="3"/>
        <item h="1" x="0"/>
        <item h="1" x="6"/>
        <item h="1" x="2"/>
        <item h="1" x="9"/>
        <item t="default"/>
      </items>
    </pivotField>
    <pivotField showAll="0">
      <items count="7">
        <item x="2"/>
        <item x="5"/>
        <item x="0"/>
        <item x="1"/>
        <item x="4"/>
        <item x="3"/>
        <item t="default"/>
      </items>
    </pivotField>
    <pivotField axis="axisRow" showAll="0" sortType="ascending">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numFmtId="164" showAll="0"/>
    <pivotField numFmtId="3" showAll="0"/>
    <pivotField showAll="0"/>
    <pivotField showAll="0"/>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19">
    <i>
      <x v="16"/>
    </i>
    <i>
      <x v="21"/>
    </i>
    <i>
      <x v="15"/>
    </i>
    <i>
      <x v="19"/>
    </i>
    <i>
      <x v="9"/>
    </i>
    <i>
      <x v="8"/>
    </i>
    <i>
      <x v="3"/>
    </i>
    <i>
      <x v="14"/>
    </i>
    <i>
      <x v="18"/>
    </i>
    <i>
      <x v="12"/>
    </i>
    <i>
      <x v="7"/>
    </i>
    <i>
      <x v="6"/>
    </i>
    <i>
      <x/>
    </i>
    <i>
      <x v="17"/>
    </i>
    <i>
      <x v="2"/>
    </i>
    <i>
      <x v="1"/>
    </i>
    <i>
      <x v="10"/>
    </i>
    <i>
      <x v="4"/>
    </i>
    <i t="grand">
      <x/>
    </i>
  </rowItems>
  <colItems count="1">
    <i/>
  </colItems>
  <dataFields count="1">
    <dataField name="Sum of Total profit" fld="10" baseField="0" baseItem="0"/>
  </dataFields>
  <formats count="2">
    <format dxfId="7">
      <pivotArea collapsedLevelsAreSubtotals="1" fieldPosition="0">
        <references count="2">
          <reference field="4294967294" count="1" selected="0">
            <x v="0"/>
          </reference>
          <reference field="2" count="0"/>
        </references>
      </pivotArea>
    </format>
    <format dxfId="6">
      <pivotArea field="2" grandRow="1" outline="0" collapsedLevelsAreSubtotals="1" axis="axisRow" fieldPosition="0">
        <references count="1">
          <reference field="4294967294" count="1" selected="0">
            <x v="0"/>
          </reference>
        </references>
      </pivotArea>
    </format>
  </format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5BDD0F-5106-964A-A17E-4452E6B9199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F26" firstHeaderRow="0" firstDataRow="1" firstDataCol="1"/>
  <pivotFields count="12">
    <pivotField showAll="0"/>
    <pivotField showAll="0">
      <items count="7">
        <item h="1" x="2"/>
        <item h="1" x="5"/>
        <item h="1" x="0"/>
        <item h="1" x="1"/>
        <item x="4"/>
        <item h="1" x="3"/>
        <item t="default"/>
      </items>
    </pivotField>
    <pivotField axis="axisRow" showAll="0" sortType="ascending">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numFmtId="164" showAll="0"/>
    <pivotField dataField="1" numFmtId="3" showAll="0"/>
    <pivotField showAll="0"/>
    <pivotField showAll="0"/>
    <pivotField numFmtId="164"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19">
    <i>
      <x v="11"/>
    </i>
    <i>
      <x v="14"/>
    </i>
    <i>
      <x/>
    </i>
    <i>
      <x v="12"/>
    </i>
    <i>
      <x v="21"/>
    </i>
    <i>
      <x v="1"/>
    </i>
    <i>
      <x v="19"/>
    </i>
    <i>
      <x v="15"/>
    </i>
    <i>
      <x v="10"/>
    </i>
    <i>
      <x v="18"/>
    </i>
    <i>
      <x v="7"/>
    </i>
    <i>
      <x v="2"/>
    </i>
    <i>
      <x v="6"/>
    </i>
    <i>
      <x v="20"/>
    </i>
    <i>
      <x v="9"/>
    </i>
    <i>
      <x v="4"/>
    </i>
    <i>
      <x v="16"/>
    </i>
    <i>
      <x v="17"/>
    </i>
    <i t="grand">
      <x/>
    </i>
  </rowItems>
  <colFields count="1">
    <field x="-2"/>
  </colFields>
  <colItems count="4">
    <i>
      <x/>
    </i>
    <i i="1">
      <x v="1"/>
    </i>
    <i i="2">
      <x v="2"/>
    </i>
    <i i="3">
      <x v="3"/>
    </i>
  </colItems>
  <dataFields count="4">
    <dataField name="Sum of Amount" fld="3" baseField="0" baseItem="0" numFmtId="44"/>
    <dataField name="Sum of Units" fld="4" baseField="0" baseItem="0"/>
    <dataField name="Sum of Total profit" fld="10" baseField="0" baseItem="0" numFmtId="44"/>
    <dataField name="Sum of Profit%" fld="11" baseField="0" baseItem="0"/>
  </dataFields>
  <formats count="6">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 dxfId="1">
      <pivotArea collapsedLevelsAreSubtotals="1" fieldPosition="0">
        <references count="2">
          <reference field="4294967294" count="1" selected="0">
            <x v="3"/>
          </reference>
          <reference field="2" count="0"/>
        </references>
      </pivotArea>
    </format>
    <format dxfId="0">
      <pivotArea field="2" grandRow="1" outline="0" collapsedLevelsAreSubtotals="1" axis="axisRow" fieldPosition="0">
        <references count="1">
          <reference field="4294967294" count="1" selected="0">
            <x v="3"/>
          </reference>
        </references>
      </pivotArea>
    </format>
  </formats>
  <conditionalFormats count="1">
    <conditionalFormat priority="1">
      <pivotAreas count="1">
        <pivotArea type="data" collapsedLevelsAreSubtotals="1" fieldPosition="0">
          <references count="2">
            <reference field="4294967294" count="1" selected="0">
              <x v="3"/>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D67F81C-E333-5041-8E67-0C53731032E1}" sourceName="Sales Person">
  <pivotTables>
    <pivotTable tabId="6" name="PivotTable3"/>
    <pivotTable tabId="9" name="profits"/>
  </pivotTables>
  <data>
    <tabular pivotCacheId="960791924">
      <items count="10">
        <i x="5"/>
        <i x="7"/>
        <i x="4"/>
        <i x="1" s="1"/>
        <i x="8"/>
        <i x="3"/>
        <i x="0"/>
        <i x="6"/>
        <i x="2"/>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8C9F329-8E0E-554B-B6D4-55EE9A883A17}" sourceName="Product">
  <pivotTables>
    <pivotTable tabId="5" name="PivotTable1"/>
    <pivotTable tabId="6" name="PivotTable3"/>
    <pivotTable tabId="9" name="profits"/>
  </pivotTables>
  <data>
    <tabular pivotCacheId="960791924">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DD4621C8-607D-824E-9763-C8A3F81D7160}" sourceName="Geography">
  <pivotTables>
    <pivotTable tabId="9" name="profits"/>
  </pivotTables>
  <data>
    <tabular pivotCacheId="960791924">
      <items count="6">
        <i x="2" s="1"/>
        <i x="5" s="1"/>
        <i x="0"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2DFF2D33-3D6D-6B4E-9300-22B24AA71C8E}" sourceName="Geography">
  <pivotTables>
    <pivotTable tabId="11" name="PivotTable10"/>
  </pivotTables>
  <data>
    <tabular pivotCacheId="960791924">
      <items count="6">
        <i x="2"/>
        <i x="5"/>
        <i x="0"/>
        <i x="1"/>
        <i x="4"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A4320E1-005C-904E-B9E6-AAEFDE899268}" cache="Slicer_Sales_Person" caption="Sales Person" columnCount="2" style="SlicerStyleDark3" rowHeight="230716"/>
  <slicer name="Product" xr10:uid="{EAD6B0B4-942F-3943-995E-12767322DAD1}" cache="Slicer_Product" caption="Product" columnCount="3"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747C50A-048D-F74D-82FC-6FE9B7283E85}" cache="Slicer_Geography" caption="Geography" columnCount="2" rowHeight="54864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B2F968F8-040A-9F48-A20A-25658F79633D}" cache="Slicer_Geography1" caption="Geography" columnCount="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K29:L51" totalsRowShown="0">
  <autoFilter ref="K29:L51" xr:uid="{6DAC1E92-D947-4232-891E-65555AD7A47E}"/>
  <tableColumns count="2">
    <tableColumn id="1" xr3:uid="{1B8963D1-E60F-4400-A175-651A513B826F}" name="Product"/>
    <tableColumn id="2" xr3:uid="{1798A7DA-FB9F-46D3-AA0A-B6BCA4A81AC3}" name="Cost per unit"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0943D1-C682-EF42-9D26-4311081C096E}" name="Data" displayName="Data" ref="B5:I305" totalsRowShown="0" headerRowDxfId="15">
  <tableColumns count="8">
    <tableColumn id="1" xr3:uid="{2945C001-FF95-C841-A4F1-75508297396D}" name="Sales Person"/>
    <tableColumn id="2" xr3:uid="{844234D9-CB61-964E-8D3A-42FBA7FA4BCF}" name="Geography"/>
    <tableColumn id="3" xr3:uid="{FB048DC9-8CCB-E648-8128-C7A9AFD78567}" name="Product"/>
    <tableColumn id="4" xr3:uid="{4B722A62-83DB-3C42-8AC9-58282031EE4D}" name="Amount" dataDxfId="14"/>
    <tableColumn id="5" xr3:uid="{B8EF9765-29F0-9447-BCB8-D3CAA26B4307}" name="Units" dataDxfId="13"/>
    <tableColumn id="6" xr3:uid="{C9A25625-6D89-0540-B2B3-2C7EA01BEF64}" name="Cost per item" dataDxfId="12">
      <calculatedColumnFormula>_xlfn.XLOOKUP(Data[[#This Row],[Product]],products[Product],products[Cost per unit])</calculatedColumnFormula>
    </tableColumn>
    <tableColumn id="7" xr3:uid="{BAF30F13-5C4C-E24E-80C0-60068F05CD98}" name="cost" dataDxfId="11">
      <calculatedColumnFormula>Data[[#This Row],[Cost per item]]*Data[[#This Row],[Units]]</calculatedColumnFormula>
    </tableColumn>
    <tableColumn id="8" xr3:uid="{7F037EEA-F96D-C448-836B-DA7E05366539}" name="profit" dataDxfId="10">
      <calculatedColumnFormula>Data[[#This Row],[Amount]]-Data[[#This Row],[cost]]</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35BAD-C256-C943-A4C1-768BDE8D388A}">
  <dimension ref="B2:C3"/>
  <sheetViews>
    <sheetView showGridLines="0" zoomScale="92" zoomScaleNormal="125" workbookViewId="0">
      <selection activeCell="N23" sqref="N23"/>
    </sheetView>
  </sheetViews>
  <sheetFormatPr baseColWidth="10" defaultRowHeight="15" x14ac:dyDescent="0.2"/>
  <sheetData>
    <row r="2" spans="2:3" ht="35" x14ac:dyDescent="0.35">
      <c r="B2" s="34"/>
    </row>
    <row r="3" spans="2:3" ht="18" x14ac:dyDescent="0.2">
      <c r="C3" s="35"/>
    </row>
  </sheetData>
  <pageMargins left="0.7" right="0.7" top="0.75" bottom="0.75" header="0.3" footer="0.3"/>
  <drawing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7242E-CB0B-5042-9698-6982A349A69C}">
  <dimension ref="B5:F26"/>
  <sheetViews>
    <sheetView workbookViewId="0">
      <selection activeCell="M18" sqref="M18"/>
    </sheetView>
  </sheetViews>
  <sheetFormatPr baseColWidth="10" defaultRowHeight="15" x14ac:dyDescent="0.2"/>
  <cols>
    <col min="2" max="2" width="17.6640625" bestFit="1" customWidth="1"/>
    <col min="3" max="3" width="14" bestFit="1" customWidth="1"/>
    <col min="4" max="4" width="10.6640625" bestFit="1" customWidth="1"/>
    <col min="5" max="5" width="16.33203125" bestFit="1" customWidth="1"/>
    <col min="6" max="6" width="12.33203125" bestFit="1" customWidth="1"/>
  </cols>
  <sheetData>
    <row r="5" spans="2:6" x14ac:dyDescent="0.2">
      <c r="B5" t="s">
        <v>78</v>
      </c>
    </row>
    <row r="7" spans="2:6" x14ac:dyDescent="0.2">
      <c r="B7" s="24" t="s">
        <v>53</v>
      </c>
      <c r="C7" s="26" t="s">
        <v>55</v>
      </c>
      <c r="D7" t="s">
        <v>56</v>
      </c>
      <c r="E7" s="26" t="s">
        <v>66</v>
      </c>
      <c r="F7" t="s">
        <v>79</v>
      </c>
    </row>
    <row r="8" spans="2:6" x14ac:dyDescent="0.2">
      <c r="B8" s="10" t="s">
        <v>23</v>
      </c>
      <c r="C8" s="26">
        <v>630</v>
      </c>
      <c r="D8">
        <v>36</v>
      </c>
      <c r="E8" s="26">
        <v>396.36</v>
      </c>
      <c r="F8" s="29">
        <v>0.62914285714285711</v>
      </c>
    </row>
    <row r="9" spans="2:6" x14ac:dyDescent="0.2">
      <c r="B9" s="10" t="s">
        <v>16</v>
      </c>
      <c r="C9" s="26">
        <v>2037</v>
      </c>
      <c r="D9">
        <v>285</v>
      </c>
      <c r="E9" s="26">
        <v>-468.14999999999964</v>
      </c>
      <c r="F9" s="29">
        <v>-0.22982326951399099</v>
      </c>
    </row>
    <row r="10" spans="2:6" x14ac:dyDescent="0.2">
      <c r="B10" s="10" t="s">
        <v>14</v>
      </c>
      <c r="C10" s="26">
        <v>3976</v>
      </c>
      <c r="D10">
        <v>72</v>
      </c>
      <c r="E10" s="26">
        <v>3133.6</v>
      </c>
      <c r="F10" s="29">
        <v>0.78812877263581482</v>
      </c>
    </row>
    <row r="11" spans="2:6" x14ac:dyDescent="0.2">
      <c r="B11" s="10" t="s">
        <v>29</v>
      </c>
      <c r="C11" s="26">
        <v>6692</v>
      </c>
      <c r="D11">
        <v>564</v>
      </c>
      <c r="E11" s="26">
        <v>2653.76</v>
      </c>
      <c r="F11" s="29">
        <v>0.39655708308427978</v>
      </c>
    </row>
    <row r="12" spans="2:6" x14ac:dyDescent="0.2">
      <c r="B12" s="10" t="s">
        <v>25</v>
      </c>
      <c r="C12" s="26">
        <v>7077</v>
      </c>
      <c r="D12">
        <v>948</v>
      </c>
      <c r="E12" s="26">
        <v>-5389.2000000000007</v>
      </c>
      <c r="F12" s="29">
        <v>-0.76150911403136934</v>
      </c>
    </row>
    <row r="13" spans="2:6" x14ac:dyDescent="0.2">
      <c r="B13" s="10" t="s">
        <v>30</v>
      </c>
      <c r="C13" s="26">
        <v>8659</v>
      </c>
      <c r="D13">
        <v>246</v>
      </c>
      <c r="E13" s="26">
        <v>5094.46</v>
      </c>
      <c r="F13" s="29">
        <v>0.58834276475343572</v>
      </c>
    </row>
    <row r="14" spans="2:6" x14ac:dyDescent="0.2">
      <c r="B14" s="10" t="s">
        <v>31</v>
      </c>
      <c r="C14" s="26">
        <v>8890</v>
      </c>
      <c r="D14">
        <v>210</v>
      </c>
      <c r="E14" s="26">
        <v>7674.1</v>
      </c>
      <c r="F14" s="29">
        <v>0.863228346456693</v>
      </c>
    </row>
    <row r="15" spans="2:6" x14ac:dyDescent="0.2">
      <c r="B15" s="10" t="s">
        <v>20</v>
      </c>
      <c r="C15" s="26">
        <v>9443</v>
      </c>
      <c r="D15">
        <v>162</v>
      </c>
      <c r="E15" s="26">
        <v>7722.56</v>
      </c>
      <c r="F15" s="29">
        <v>0.81780790003176962</v>
      </c>
    </row>
    <row r="16" spans="2:6" x14ac:dyDescent="0.2">
      <c r="B16" s="10" t="s">
        <v>17</v>
      </c>
      <c r="C16" s="26">
        <v>10486</v>
      </c>
      <c r="D16">
        <v>273</v>
      </c>
      <c r="E16" s="26">
        <v>9636.9699999999993</v>
      </c>
      <c r="F16" s="29">
        <v>0.91903204272363148</v>
      </c>
    </row>
    <row r="17" spans="2:6" x14ac:dyDescent="0.2">
      <c r="B17" s="10" t="s">
        <v>15</v>
      </c>
      <c r="C17" s="26">
        <v>10577</v>
      </c>
      <c r="D17">
        <v>78</v>
      </c>
      <c r="E17" s="26">
        <v>9662.06</v>
      </c>
      <c r="F17" s="29">
        <v>0.91349721092937497</v>
      </c>
    </row>
    <row r="18" spans="2:6" x14ac:dyDescent="0.2">
      <c r="B18" s="10" t="s">
        <v>28</v>
      </c>
      <c r="C18" s="26">
        <v>10780</v>
      </c>
      <c r="D18">
        <v>471</v>
      </c>
      <c r="E18" s="26">
        <v>5891.0199999999995</v>
      </c>
      <c r="F18" s="29">
        <v>0.54647680890538031</v>
      </c>
    </row>
    <row r="19" spans="2:6" x14ac:dyDescent="0.2">
      <c r="B19" s="10" t="s">
        <v>24</v>
      </c>
      <c r="C19" s="26">
        <v>10927</v>
      </c>
      <c r="D19">
        <v>480</v>
      </c>
      <c r="E19" s="26">
        <v>8541.4</v>
      </c>
      <c r="F19" s="29">
        <v>0.78167841127482385</v>
      </c>
    </row>
    <row r="20" spans="2:6" x14ac:dyDescent="0.2">
      <c r="B20" s="10" t="s">
        <v>26</v>
      </c>
      <c r="C20" s="26">
        <v>11753</v>
      </c>
      <c r="D20">
        <v>249</v>
      </c>
      <c r="E20" s="26">
        <v>10358.6</v>
      </c>
      <c r="F20" s="29">
        <v>0.88135795116140558</v>
      </c>
    </row>
    <row r="21" spans="2:6" x14ac:dyDescent="0.2">
      <c r="B21" s="10" t="s">
        <v>21</v>
      </c>
      <c r="C21" s="26">
        <v>12509</v>
      </c>
      <c r="D21">
        <v>492</v>
      </c>
      <c r="E21" s="26">
        <v>8081</v>
      </c>
      <c r="F21" s="29">
        <v>0.64601486929410823</v>
      </c>
    </row>
    <row r="22" spans="2:6" x14ac:dyDescent="0.2">
      <c r="B22" s="10" t="s">
        <v>18</v>
      </c>
      <c r="C22" s="26">
        <v>12684</v>
      </c>
      <c r="D22">
        <v>480</v>
      </c>
      <c r="E22" s="26">
        <v>9578.4</v>
      </c>
      <c r="F22" s="29">
        <v>0.75515610217596973</v>
      </c>
    </row>
    <row r="23" spans="2:6" x14ac:dyDescent="0.2">
      <c r="B23" s="10" t="s">
        <v>22</v>
      </c>
      <c r="C23" s="26">
        <v>14294</v>
      </c>
      <c r="D23">
        <v>234</v>
      </c>
      <c r="E23" s="26">
        <v>12007.82</v>
      </c>
      <c r="F23" s="29">
        <v>0.84006016510423953</v>
      </c>
    </row>
    <row r="24" spans="2:6" x14ac:dyDescent="0.2">
      <c r="B24" s="10" t="s">
        <v>27</v>
      </c>
      <c r="C24" s="26">
        <v>15148</v>
      </c>
      <c r="D24">
        <v>309</v>
      </c>
      <c r="E24" s="26">
        <v>9978.43</v>
      </c>
      <c r="F24" s="29">
        <v>0.65872920517560074</v>
      </c>
    </row>
    <row r="25" spans="2:6" x14ac:dyDescent="0.2">
      <c r="B25" s="10" t="s">
        <v>33</v>
      </c>
      <c r="C25" s="26">
        <v>16968</v>
      </c>
      <c r="D25">
        <v>156</v>
      </c>
      <c r="E25" s="26">
        <v>15038.28</v>
      </c>
      <c r="F25" s="29">
        <v>0.88627298444130131</v>
      </c>
    </row>
    <row r="26" spans="2:6" x14ac:dyDescent="0.2">
      <c r="B26" s="10" t="s">
        <v>54</v>
      </c>
      <c r="C26" s="26">
        <v>173530</v>
      </c>
      <c r="D26">
        <v>5745</v>
      </c>
      <c r="E26" s="26">
        <v>119591.46999999999</v>
      </c>
      <c r="F26" s="28">
        <v>0.6891688468852647</v>
      </c>
    </row>
  </sheetData>
  <conditionalFormatting pivot="1" sqref="F8:F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DC91-54AA-EA43-8ED5-57F65829B4E6}">
  <dimension ref="A4:L28"/>
  <sheetViews>
    <sheetView showGridLines="0" workbookViewId="0">
      <selection activeCell="F29" sqref="F29"/>
    </sheetView>
  </sheetViews>
  <sheetFormatPr baseColWidth="10" defaultRowHeight="15" x14ac:dyDescent="0.2"/>
  <cols>
    <col min="2" max="2" width="19.33203125" bestFit="1" customWidth="1"/>
    <col min="3" max="3" width="14" customWidth="1"/>
    <col min="4" max="4" width="14.5" customWidth="1"/>
    <col min="8" max="8" width="14.1640625" bestFit="1" customWidth="1"/>
    <col min="11" max="11" width="13" bestFit="1" customWidth="1"/>
  </cols>
  <sheetData>
    <row r="4" spans="1:12" x14ac:dyDescent="0.2">
      <c r="A4" s="36"/>
      <c r="B4" s="36"/>
      <c r="C4" s="36"/>
      <c r="D4" s="36"/>
      <c r="E4" s="36"/>
      <c r="F4" s="36"/>
      <c r="G4" s="36"/>
      <c r="H4" s="36"/>
      <c r="I4" s="36"/>
      <c r="J4" s="36"/>
      <c r="K4" s="36"/>
      <c r="L4" s="36"/>
    </row>
    <row r="5" spans="1:12" x14ac:dyDescent="0.2">
      <c r="A5" s="36"/>
      <c r="B5" s="47" t="s">
        <v>52</v>
      </c>
      <c r="C5" s="48" t="s">
        <v>37</v>
      </c>
      <c r="L5" s="36"/>
    </row>
    <row r="6" spans="1:12" x14ac:dyDescent="0.2">
      <c r="A6" s="36"/>
      <c r="B6" s="33"/>
      <c r="C6" s="33"/>
      <c r="L6" s="36"/>
    </row>
    <row r="7" spans="1:12" x14ac:dyDescent="0.2">
      <c r="A7" s="36"/>
      <c r="B7" s="37" t="s">
        <v>70</v>
      </c>
      <c r="C7" s="33">
        <f>COUNTIFS(Data[Geography],C5)</f>
        <v>53</v>
      </c>
      <c r="L7" s="36"/>
    </row>
    <row r="8" spans="1:12" x14ac:dyDescent="0.2">
      <c r="A8" s="36"/>
      <c r="L8" s="36"/>
    </row>
    <row r="9" spans="1:12" x14ac:dyDescent="0.2">
      <c r="A9" s="36"/>
      <c r="B9" s="38" t="s">
        <v>67</v>
      </c>
      <c r="H9" s="38" t="s">
        <v>76</v>
      </c>
      <c r="L9" s="36"/>
    </row>
    <row r="10" spans="1:12" x14ac:dyDescent="0.2">
      <c r="A10" s="36"/>
      <c r="L10" s="36"/>
    </row>
    <row r="11" spans="1:12" x14ac:dyDescent="0.2">
      <c r="A11" s="36"/>
      <c r="L11" s="36"/>
    </row>
    <row r="12" spans="1:12" x14ac:dyDescent="0.2">
      <c r="F12" s="6"/>
      <c r="G12" s="6"/>
      <c r="H12" s="30"/>
      <c r="I12" s="30" t="s">
        <v>1</v>
      </c>
      <c r="J12" s="30" t="s">
        <v>42</v>
      </c>
      <c r="K12" s="30" t="s">
        <v>77</v>
      </c>
      <c r="L12" s="36"/>
    </row>
    <row r="13" spans="1:12" x14ac:dyDescent="0.2">
      <c r="H13" s="15" t="s">
        <v>2</v>
      </c>
      <c r="I13" s="45">
        <f>SUMIFS(Data[Amount],Data[Sales Person],$H13,Data[Geography],$C$5)</f>
        <v>25655</v>
      </c>
      <c r="J13" s="15">
        <f>SUMIFS(Data[Units],Data[Sales Person],$H13,Data[Geography],$C$5)</f>
        <v>453</v>
      </c>
      <c r="K13" s="46">
        <f>IF(I13&gt;12000,1,-1)</f>
        <v>1</v>
      </c>
      <c r="L13" s="36"/>
    </row>
    <row r="14" spans="1:12" x14ac:dyDescent="0.2">
      <c r="H14" s="15" t="s">
        <v>8</v>
      </c>
      <c r="I14" s="45">
        <f>SUMIFS(Data[Amount],Data[Sales Person],$H14,Data[Geography],$C$5)</f>
        <v>20125</v>
      </c>
      <c r="J14" s="15">
        <f>SUMIFS(Data[Units],Data[Sales Person],$H14,Data[Geography],$C$5)</f>
        <v>711</v>
      </c>
      <c r="K14" s="46">
        <f t="shared" ref="K14:K22" si="0">IF(I14&gt;12000,1,-1)</f>
        <v>1</v>
      </c>
      <c r="L14" s="36"/>
    </row>
    <row r="15" spans="1:12" x14ac:dyDescent="0.2">
      <c r="B15" s="39"/>
      <c r="C15" s="30" t="s">
        <v>68</v>
      </c>
      <c r="D15" s="30" t="s">
        <v>44</v>
      </c>
      <c r="H15" s="15" t="s">
        <v>41</v>
      </c>
      <c r="I15" s="45">
        <f>SUMIFS(Data[Amount],Data[Sales Person],$H15,Data[Geography],$C$5)</f>
        <v>17283</v>
      </c>
      <c r="J15" s="15">
        <f>SUMIFS(Data[Units],Data[Sales Person],$H15,Data[Geography],$C$5)</f>
        <v>882</v>
      </c>
      <c r="K15" s="46">
        <f t="shared" si="0"/>
        <v>1</v>
      </c>
      <c r="L15" s="36"/>
    </row>
    <row r="16" spans="1:12" x14ac:dyDescent="0.2">
      <c r="B16" s="40" t="s">
        <v>71</v>
      </c>
      <c r="C16" s="41">
        <f>SUMIFS(Data[Amount],Data[Geography],C$5)</f>
        <v>218813</v>
      </c>
      <c r="D16" s="41">
        <f>AVERAGEIFS(Data[Amount],Data[Geography],C$5)</f>
        <v>4128.5471698113206</v>
      </c>
      <c r="H16" s="15" t="s">
        <v>7</v>
      </c>
      <c r="I16" s="45">
        <f>SUMIFS(Data[Amount],Data[Sales Person],$H16,Data[Geography],$C$5)</f>
        <v>43568</v>
      </c>
      <c r="J16" s="15">
        <f>SUMIFS(Data[Units],Data[Sales Person],$H16,Data[Geography],$C$5)</f>
        <v>978</v>
      </c>
      <c r="K16" s="46">
        <f t="shared" si="0"/>
        <v>1</v>
      </c>
      <c r="L16" s="36"/>
    </row>
    <row r="17" spans="1:12" x14ac:dyDescent="0.2">
      <c r="B17" s="40" t="s">
        <v>72</v>
      </c>
      <c r="C17" s="41">
        <f>SUMIFS(Data[cost],Data[Geography],C$5)</f>
        <v>68922.959999999992</v>
      </c>
      <c r="D17" s="41">
        <f>AVERAGEIFS(Data[profit],Data[Geography],C$5)</f>
        <v>2828.1139622641504</v>
      </c>
      <c r="H17" s="15" t="s">
        <v>6</v>
      </c>
      <c r="I17" s="45">
        <f>SUMIFS(Data[Amount],Data[Sales Person],$H17,Data[Geography],$C$5)</f>
        <v>26985</v>
      </c>
      <c r="J17" s="15">
        <f>SUMIFS(Data[Units],Data[Sales Person],$H17,Data[Geography],$C$5)</f>
        <v>1329</v>
      </c>
      <c r="K17" s="46">
        <f t="shared" si="0"/>
        <v>1</v>
      </c>
      <c r="L17" s="36"/>
    </row>
    <row r="18" spans="1:12" x14ac:dyDescent="0.2">
      <c r="B18" s="40" t="s">
        <v>73</v>
      </c>
      <c r="C18" s="41">
        <f>SUMIFS(Data[profit],Data[Geography],C$5)</f>
        <v>149890.03999999998</v>
      </c>
      <c r="D18" s="41">
        <f>AVERAGEIFS(Data[profit],Data[Geography],C$5)</f>
        <v>2828.1139622641504</v>
      </c>
      <c r="H18" s="15" t="s">
        <v>5</v>
      </c>
      <c r="I18" s="45">
        <f>SUMIFS(Data[Amount],Data[Sales Person],$H18,Data[Geography],$C$5)</f>
        <v>14504</v>
      </c>
      <c r="J18" s="15">
        <f>SUMIFS(Data[Units],Data[Sales Person],$H18,Data[Geography],$C$5)</f>
        <v>156</v>
      </c>
      <c r="K18" s="46">
        <f t="shared" si="0"/>
        <v>1</v>
      </c>
      <c r="L18" s="36"/>
    </row>
    <row r="19" spans="1:12" x14ac:dyDescent="0.2">
      <c r="B19" s="42" t="s">
        <v>74</v>
      </c>
      <c r="C19" s="43">
        <f>SUMIFS(Data[Units],Data[Geography],C5)</f>
        <v>7431</v>
      </c>
      <c r="D19" s="44">
        <f>AVERAGEIFS(Data[Units],Data[Geography],C5)</f>
        <v>140.20754716981133</v>
      </c>
      <c r="H19" s="15" t="s">
        <v>3</v>
      </c>
      <c r="I19" s="45">
        <f>SUMIFS(Data[Amount],Data[Sales Person],$H19,Data[Geography],$C$5)</f>
        <v>16821</v>
      </c>
      <c r="J19" s="15">
        <f>SUMIFS(Data[Units],Data[Sales Person],$H19,Data[Geography],$C$5)</f>
        <v>1161</v>
      </c>
      <c r="K19" s="46">
        <f t="shared" si="0"/>
        <v>1</v>
      </c>
      <c r="L19" s="36"/>
    </row>
    <row r="20" spans="1:12" x14ac:dyDescent="0.2">
      <c r="A20" s="36"/>
      <c r="H20" s="15" t="s">
        <v>9</v>
      </c>
      <c r="I20" s="45">
        <f>SUMIFS(Data[Amount],Data[Sales Person],$H20,Data[Geography],$C$5)</f>
        <v>21434</v>
      </c>
      <c r="J20" s="15">
        <f>SUMIFS(Data[Units],Data[Sales Person],$H20,Data[Geography],$C$5)</f>
        <v>1116</v>
      </c>
      <c r="K20" s="46">
        <f t="shared" si="0"/>
        <v>1</v>
      </c>
      <c r="L20" s="36"/>
    </row>
    <row r="21" spans="1:12" x14ac:dyDescent="0.2">
      <c r="A21" s="36"/>
      <c r="H21" s="15" t="s">
        <v>10</v>
      </c>
      <c r="I21" s="45">
        <f>SUMIFS(Data[Amount],Data[Sales Person],$H21,Data[Geography],$C$5)</f>
        <v>7987</v>
      </c>
      <c r="J21" s="15">
        <f>SUMIFS(Data[Units],Data[Sales Person],$H21,Data[Geography],$C$5)</f>
        <v>345</v>
      </c>
      <c r="K21" s="46">
        <f t="shared" si="0"/>
        <v>-1</v>
      </c>
      <c r="L21" s="36"/>
    </row>
    <row r="22" spans="1:12" x14ac:dyDescent="0.2">
      <c r="A22" s="36"/>
      <c r="H22" s="15" t="s">
        <v>40</v>
      </c>
      <c r="I22" s="45">
        <f>SUMIFS(Data[Amount],Data[Sales Person],$H22,Data[Geography],$C$5)</f>
        <v>24451</v>
      </c>
      <c r="J22" s="15">
        <f>SUMIFS(Data[Units],Data[Sales Person],$H22,Data[Geography],$C$5)</f>
        <v>300</v>
      </c>
      <c r="K22" s="46">
        <f t="shared" si="0"/>
        <v>1</v>
      </c>
      <c r="L22" s="36"/>
    </row>
    <row r="23" spans="1:12" x14ac:dyDescent="0.2">
      <c r="A23" s="36"/>
      <c r="H23" s="17"/>
      <c r="I23" s="17"/>
      <c r="J23" s="17"/>
      <c r="K23" s="17"/>
      <c r="L23" s="36"/>
    </row>
    <row r="24" spans="1:12" x14ac:dyDescent="0.2">
      <c r="A24" s="36"/>
      <c r="L24" s="36"/>
    </row>
    <row r="25" spans="1:12" x14ac:dyDescent="0.2">
      <c r="A25" s="36"/>
      <c r="B25" s="36"/>
      <c r="C25" s="36"/>
      <c r="D25" s="36"/>
      <c r="E25" s="36"/>
      <c r="F25" s="36"/>
      <c r="G25" s="36"/>
      <c r="H25" s="36"/>
      <c r="I25" s="36"/>
      <c r="J25" s="36"/>
      <c r="K25" s="36"/>
      <c r="L25" s="36"/>
    </row>
    <row r="26" spans="1:12" x14ac:dyDescent="0.2">
      <c r="A26" s="36"/>
      <c r="B26" s="36"/>
      <c r="C26" s="36"/>
      <c r="D26" s="36"/>
      <c r="E26" s="36"/>
      <c r="F26" s="36"/>
      <c r="G26" s="36"/>
      <c r="H26" s="36"/>
      <c r="I26" s="36"/>
      <c r="J26" s="36"/>
      <c r="K26" s="36"/>
      <c r="L26" s="36"/>
    </row>
    <row r="27" spans="1:12" x14ac:dyDescent="0.2">
      <c r="A27" s="36"/>
      <c r="B27" s="36"/>
      <c r="C27" s="36"/>
      <c r="D27" s="36"/>
      <c r="E27" s="36"/>
      <c r="F27" s="36"/>
      <c r="G27" s="36"/>
      <c r="H27" s="36"/>
      <c r="I27" s="36"/>
      <c r="J27" s="36"/>
      <c r="K27" s="36"/>
      <c r="L27" s="36"/>
    </row>
    <row r="28" spans="1:12" x14ac:dyDescent="0.2">
      <c r="A28" s="36"/>
      <c r="B28" s="36"/>
      <c r="C28" s="36"/>
      <c r="D28" s="36"/>
      <c r="E28" s="36"/>
      <c r="F28" s="36"/>
      <c r="G28" s="36"/>
      <c r="H28" s="36"/>
      <c r="I28" s="36"/>
      <c r="J28" s="36"/>
      <c r="K28" s="36"/>
      <c r="L28" s="36"/>
    </row>
  </sheetData>
  <dataConsolidate/>
  <conditionalFormatting sqref="I13:I22">
    <cfRule type="dataBar" priority="2">
      <dataBar>
        <cfvo type="min"/>
        <cfvo type="max"/>
        <color rgb="FF638EC6"/>
      </dataBar>
      <extLst>
        <ext xmlns:x14="http://schemas.microsoft.com/office/spreadsheetml/2009/9/main" uri="{B025F937-C7B1-47D3-B67F-A62EFF666E3E}">
          <x14:id>{8507EC96-6E1B-FF47-94CC-9E067FDBE3FF}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507EC96-6E1B-FF47-94CC-9E067FDBE3FF}">
            <x14:dataBar minLength="0" maxLength="100" gradient="0">
              <x14:cfvo type="autoMin"/>
              <x14:cfvo type="autoMax"/>
              <x14:negativeFillColor rgb="FFFF0000"/>
              <x14:axisColor rgb="FF000000"/>
            </x14:dataBar>
          </x14:cfRule>
          <xm:sqref>I13:I22</xm:sqref>
        </x14:conditionalFormatting>
        <x14:conditionalFormatting xmlns:xm="http://schemas.microsoft.com/office/excel/2006/main">
          <x14:cfRule type="iconSet" priority="1" id="{2159BA64-73B6-1E4F-BE7D-28E24A015BBE}">
            <x14:iconSet iconSet="3Symbols" showValue="0" custom="1">
              <x14:cfvo type="percent">
                <xm:f>0</xm:f>
              </x14:cfvo>
              <x14:cfvo type="num">
                <xm:f>0</xm:f>
              </x14:cfvo>
              <x14:cfvo type="num">
                <xm:f>1</xm:f>
              </x14:cfvo>
              <x14:cfIcon iconSet="3Symbols" iconId="0"/>
              <x14:cfIcon iconSet="NoIcons" iconId="0"/>
              <x14:cfIcon iconSet="3Symbols" iconId="2"/>
            </x14:iconSet>
          </x14:cfRule>
          <xm:sqref>K13:K22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AF61E5-4BB4-3243-9D0F-4C1A1C06EC82}">
          <x14:formula1>
            <xm:f>table!$L$5:$L$10</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L658"/>
  <sheetViews>
    <sheetView showGridLines="0" zoomScale="63" zoomScaleNormal="150" workbookViewId="0">
      <selection activeCell="E5" sqref="E5"/>
    </sheetView>
  </sheetViews>
  <sheetFormatPr baseColWidth="10" defaultColWidth="8.83203125" defaultRowHeight="15" x14ac:dyDescent="0.2"/>
  <cols>
    <col min="1" max="1" width="1.6640625" customWidth="1"/>
    <col min="2" max="2" width="3.6640625" customWidth="1"/>
    <col min="3" max="3" width="19.5" customWidth="1"/>
    <col min="4" max="4" width="14.6640625" customWidth="1"/>
    <col min="5" max="5" width="21.83203125" bestFit="1" customWidth="1"/>
    <col min="6" max="6" width="13.5" customWidth="1"/>
    <col min="7" max="7" width="11.6640625" customWidth="1"/>
    <col min="10" max="10" width="3.83203125" customWidth="1"/>
    <col min="11" max="11" width="53.83203125" customWidth="1"/>
    <col min="25" max="25" width="21.83203125" bestFit="1" customWidth="1"/>
    <col min="26" max="26" width="14.5" customWidth="1"/>
    <col min="31" max="31" width="21.83203125" customWidth="1"/>
  </cols>
  <sheetData>
    <row r="1" spans="1:10" s="2" customFormat="1" ht="52.5" customHeight="1" x14ac:dyDescent="0.2">
      <c r="A1" s="1"/>
      <c r="C1" s="3" t="s">
        <v>80</v>
      </c>
    </row>
    <row r="11" spans="1:10" x14ac:dyDescent="0.2">
      <c r="C11" s="6" t="s">
        <v>11</v>
      </c>
      <c r="D11" s="6" t="s">
        <v>12</v>
      </c>
      <c r="E11" s="6" t="s">
        <v>0</v>
      </c>
      <c r="F11" s="7" t="s">
        <v>1</v>
      </c>
      <c r="G11" s="7" t="s">
        <v>42</v>
      </c>
      <c r="J11" s="6"/>
    </row>
    <row r="12" spans="1:10" x14ac:dyDescent="0.2">
      <c r="C12" t="s">
        <v>40</v>
      </c>
      <c r="D12" t="s">
        <v>37</v>
      </c>
      <c r="E12" t="s">
        <v>30</v>
      </c>
      <c r="F12" s="4">
        <v>1624</v>
      </c>
      <c r="G12" s="5">
        <v>114</v>
      </c>
      <c r="J12" s="6"/>
    </row>
    <row r="13" spans="1:10" x14ac:dyDescent="0.2">
      <c r="C13" t="s">
        <v>8</v>
      </c>
      <c r="D13" t="s">
        <v>35</v>
      </c>
      <c r="E13" t="s">
        <v>32</v>
      </c>
      <c r="F13" s="4">
        <v>6706</v>
      </c>
      <c r="G13" s="5">
        <v>459</v>
      </c>
      <c r="J13" s="6"/>
    </row>
    <row r="14" spans="1:10" x14ac:dyDescent="0.2">
      <c r="C14" t="s">
        <v>9</v>
      </c>
      <c r="D14" t="s">
        <v>35</v>
      </c>
      <c r="E14" t="s">
        <v>4</v>
      </c>
      <c r="F14" s="4">
        <v>959</v>
      </c>
      <c r="G14" s="5">
        <v>147</v>
      </c>
      <c r="J14" s="6"/>
    </row>
    <row r="15" spans="1:10" x14ac:dyDescent="0.2">
      <c r="C15" t="s">
        <v>41</v>
      </c>
      <c r="D15" t="s">
        <v>36</v>
      </c>
      <c r="E15" t="s">
        <v>18</v>
      </c>
      <c r="F15" s="4">
        <v>9632</v>
      </c>
      <c r="G15" s="5">
        <v>288</v>
      </c>
      <c r="J15" s="6"/>
    </row>
    <row r="16" spans="1:10" x14ac:dyDescent="0.2">
      <c r="C16" t="s">
        <v>6</v>
      </c>
      <c r="D16" t="s">
        <v>39</v>
      </c>
      <c r="E16" t="s">
        <v>25</v>
      </c>
      <c r="F16" s="4">
        <v>2100</v>
      </c>
      <c r="G16" s="5">
        <v>414</v>
      </c>
      <c r="J16" s="6"/>
    </row>
    <row r="17" spans="3:12" x14ac:dyDescent="0.2">
      <c r="C17" t="s">
        <v>40</v>
      </c>
      <c r="D17" t="s">
        <v>35</v>
      </c>
      <c r="E17" t="s">
        <v>33</v>
      </c>
      <c r="F17" s="4">
        <v>8869</v>
      </c>
      <c r="G17" s="5">
        <v>432</v>
      </c>
      <c r="J17" s="6"/>
    </row>
    <row r="18" spans="3:12" x14ac:dyDescent="0.2">
      <c r="C18" t="s">
        <v>6</v>
      </c>
      <c r="D18" t="s">
        <v>38</v>
      </c>
      <c r="E18" t="s">
        <v>31</v>
      </c>
      <c r="F18" s="4">
        <v>2681</v>
      </c>
      <c r="G18" s="5">
        <v>54</v>
      </c>
      <c r="J18" s="6"/>
    </row>
    <row r="19" spans="3:12" x14ac:dyDescent="0.2">
      <c r="C19" t="s">
        <v>8</v>
      </c>
      <c r="D19" t="s">
        <v>35</v>
      </c>
      <c r="E19" t="s">
        <v>22</v>
      </c>
      <c r="F19" s="4">
        <v>5012</v>
      </c>
      <c r="G19" s="5">
        <v>210</v>
      </c>
      <c r="J19" s="6"/>
    </row>
    <row r="20" spans="3:12" x14ac:dyDescent="0.2">
      <c r="C20" t="s">
        <v>7</v>
      </c>
      <c r="D20" t="s">
        <v>38</v>
      </c>
      <c r="E20" t="s">
        <v>14</v>
      </c>
      <c r="F20" s="4">
        <v>1281</v>
      </c>
      <c r="G20" s="5">
        <v>75</v>
      </c>
      <c r="J20" s="6"/>
    </row>
    <row r="21" spans="3:12" x14ac:dyDescent="0.2">
      <c r="C21" t="s">
        <v>5</v>
      </c>
      <c r="D21" t="s">
        <v>37</v>
      </c>
      <c r="E21" t="s">
        <v>14</v>
      </c>
      <c r="F21" s="4">
        <v>4991</v>
      </c>
      <c r="G21" s="5">
        <v>12</v>
      </c>
      <c r="J21" s="6"/>
    </row>
    <row r="22" spans="3:12" x14ac:dyDescent="0.2">
      <c r="C22" t="s">
        <v>2</v>
      </c>
      <c r="D22" t="s">
        <v>39</v>
      </c>
      <c r="E22" t="s">
        <v>25</v>
      </c>
      <c r="F22" s="4">
        <v>1785</v>
      </c>
      <c r="G22" s="5">
        <v>462</v>
      </c>
    </row>
    <row r="23" spans="3:12" x14ac:dyDescent="0.2">
      <c r="C23" t="s">
        <v>3</v>
      </c>
      <c r="D23" t="s">
        <v>37</v>
      </c>
      <c r="E23" t="s">
        <v>17</v>
      </c>
      <c r="F23" s="4">
        <v>3983</v>
      </c>
      <c r="G23" s="5">
        <v>144</v>
      </c>
    </row>
    <row r="24" spans="3:12" x14ac:dyDescent="0.2">
      <c r="C24" t="s">
        <v>9</v>
      </c>
      <c r="D24" t="s">
        <v>38</v>
      </c>
      <c r="E24" t="s">
        <v>16</v>
      </c>
      <c r="F24" s="4">
        <v>2646</v>
      </c>
      <c r="G24" s="5">
        <v>120</v>
      </c>
    </row>
    <row r="25" spans="3:12" x14ac:dyDescent="0.2">
      <c r="C25" t="s">
        <v>2</v>
      </c>
      <c r="D25" t="s">
        <v>34</v>
      </c>
      <c r="E25" t="s">
        <v>13</v>
      </c>
      <c r="F25" s="4">
        <v>252</v>
      </c>
      <c r="G25" s="5">
        <v>54</v>
      </c>
    </row>
    <row r="26" spans="3:12" x14ac:dyDescent="0.2">
      <c r="C26" t="s">
        <v>3</v>
      </c>
      <c r="D26" t="s">
        <v>35</v>
      </c>
      <c r="E26" t="s">
        <v>25</v>
      </c>
      <c r="F26" s="4">
        <v>2464</v>
      </c>
      <c r="G26" s="5">
        <v>234</v>
      </c>
    </row>
    <row r="27" spans="3:12" x14ac:dyDescent="0.2">
      <c r="C27" t="s">
        <v>3</v>
      </c>
      <c r="D27" t="s">
        <v>35</v>
      </c>
      <c r="E27" t="s">
        <v>29</v>
      </c>
      <c r="F27" s="4">
        <v>2114</v>
      </c>
      <c r="G27" s="5">
        <v>66</v>
      </c>
    </row>
    <row r="28" spans="3:12" x14ac:dyDescent="0.2">
      <c r="C28" t="s">
        <v>6</v>
      </c>
      <c r="D28" t="s">
        <v>37</v>
      </c>
      <c r="E28" t="s">
        <v>31</v>
      </c>
      <c r="F28" s="4">
        <v>7693</v>
      </c>
      <c r="G28" s="5">
        <v>87</v>
      </c>
    </row>
    <row r="29" spans="3:12" x14ac:dyDescent="0.2">
      <c r="C29" t="s">
        <v>5</v>
      </c>
      <c r="D29" t="s">
        <v>34</v>
      </c>
      <c r="E29" t="s">
        <v>20</v>
      </c>
      <c r="F29" s="4">
        <v>15610</v>
      </c>
      <c r="G29" s="5">
        <v>339</v>
      </c>
      <c r="K29" t="s">
        <v>0</v>
      </c>
      <c r="L29" t="s">
        <v>43</v>
      </c>
    </row>
    <row r="30" spans="3:12" x14ac:dyDescent="0.2">
      <c r="C30" t="s">
        <v>41</v>
      </c>
      <c r="D30" t="s">
        <v>34</v>
      </c>
      <c r="E30" t="s">
        <v>22</v>
      </c>
      <c r="F30" s="4">
        <v>336</v>
      </c>
      <c r="G30" s="5">
        <v>144</v>
      </c>
      <c r="K30" t="s">
        <v>13</v>
      </c>
      <c r="L30" s="8">
        <v>9.33</v>
      </c>
    </row>
    <row r="31" spans="3:12" x14ac:dyDescent="0.2">
      <c r="C31" t="s">
        <v>2</v>
      </c>
      <c r="D31" t="s">
        <v>39</v>
      </c>
      <c r="E31" t="s">
        <v>20</v>
      </c>
      <c r="F31" s="4">
        <v>9443</v>
      </c>
      <c r="G31" s="5">
        <v>162</v>
      </c>
      <c r="K31" t="s">
        <v>14</v>
      </c>
      <c r="L31" s="8">
        <v>11.7</v>
      </c>
    </row>
    <row r="32" spans="3:12" x14ac:dyDescent="0.2">
      <c r="C32" t="s">
        <v>9</v>
      </c>
      <c r="D32" t="s">
        <v>34</v>
      </c>
      <c r="E32" t="s">
        <v>23</v>
      </c>
      <c r="F32" s="4">
        <v>8155</v>
      </c>
      <c r="G32" s="5">
        <v>90</v>
      </c>
      <c r="K32" t="s">
        <v>4</v>
      </c>
      <c r="L32" s="8">
        <v>11.88</v>
      </c>
    </row>
    <row r="33" spans="3:12" x14ac:dyDescent="0.2">
      <c r="C33" t="s">
        <v>8</v>
      </c>
      <c r="D33" t="s">
        <v>38</v>
      </c>
      <c r="E33" t="s">
        <v>23</v>
      </c>
      <c r="F33" s="4">
        <v>1701</v>
      </c>
      <c r="G33" s="5">
        <v>234</v>
      </c>
      <c r="K33" t="s">
        <v>15</v>
      </c>
      <c r="L33" s="8">
        <v>11.73</v>
      </c>
    </row>
    <row r="34" spans="3:12" x14ac:dyDescent="0.2">
      <c r="C34" t="s">
        <v>10</v>
      </c>
      <c r="D34" t="s">
        <v>38</v>
      </c>
      <c r="E34" t="s">
        <v>22</v>
      </c>
      <c r="F34" s="4">
        <v>2205</v>
      </c>
      <c r="G34" s="5">
        <v>141</v>
      </c>
      <c r="K34" t="s">
        <v>16</v>
      </c>
      <c r="L34" s="8">
        <v>8.7899999999999991</v>
      </c>
    </row>
    <row r="35" spans="3:12" x14ac:dyDescent="0.2">
      <c r="C35" t="s">
        <v>8</v>
      </c>
      <c r="D35" t="s">
        <v>37</v>
      </c>
      <c r="E35" t="s">
        <v>19</v>
      </c>
      <c r="F35" s="4">
        <v>1771</v>
      </c>
      <c r="G35" s="5">
        <v>204</v>
      </c>
      <c r="K35" t="s">
        <v>17</v>
      </c>
      <c r="L35" s="8">
        <v>3.11</v>
      </c>
    </row>
    <row r="36" spans="3:12" x14ac:dyDescent="0.2">
      <c r="C36" t="s">
        <v>41</v>
      </c>
      <c r="D36" t="s">
        <v>35</v>
      </c>
      <c r="E36" t="s">
        <v>15</v>
      </c>
      <c r="F36" s="4">
        <v>2114</v>
      </c>
      <c r="G36" s="5">
        <v>186</v>
      </c>
      <c r="K36" t="s">
        <v>18</v>
      </c>
      <c r="L36" s="8">
        <v>6.47</v>
      </c>
    </row>
    <row r="37" spans="3:12" x14ac:dyDescent="0.2">
      <c r="C37" t="s">
        <v>41</v>
      </c>
      <c r="D37" t="s">
        <v>36</v>
      </c>
      <c r="E37" t="s">
        <v>13</v>
      </c>
      <c r="F37" s="4">
        <v>10311</v>
      </c>
      <c r="G37" s="5">
        <v>231</v>
      </c>
      <c r="K37" t="s">
        <v>19</v>
      </c>
      <c r="L37" s="8">
        <v>7.64</v>
      </c>
    </row>
    <row r="38" spans="3:12" x14ac:dyDescent="0.2">
      <c r="C38" t="s">
        <v>3</v>
      </c>
      <c r="D38" t="s">
        <v>39</v>
      </c>
      <c r="E38" t="s">
        <v>16</v>
      </c>
      <c r="F38" s="4">
        <v>21</v>
      </c>
      <c r="G38" s="5">
        <v>168</v>
      </c>
      <c r="K38" t="s">
        <v>20</v>
      </c>
      <c r="L38" s="8">
        <v>10.62</v>
      </c>
    </row>
    <row r="39" spans="3:12" x14ac:dyDescent="0.2">
      <c r="C39" t="s">
        <v>10</v>
      </c>
      <c r="D39" t="s">
        <v>35</v>
      </c>
      <c r="E39" t="s">
        <v>20</v>
      </c>
      <c r="F39" s="4">
        <v>1974</v>
      </c>
      <c r="G39" s="5">
        <v>195</v>
      </c>
      <c r="K39" t="s">
        <v>21</v>
      </c>
      <c r="L39" s="8">
        <v>9</v>
      </c>
    </row>
    <row r="40" spans="3:12" x14ac:dyDescent="0.2">
      <c r="C40" t="s">
        <v>5</v>
      </c>
      <c r="D40" t="s">
        <v>36</v>
      </c>
      <c r="E40" t="s">
        <v>23</v>
      </c>
      <c r="F40" s="4">
        <v>6314</v>
      </c>
      <c r="G40" s="5">
        <v>15</v>
      </c>
      <c r="K40" t="s">
        <v>22</v>
      </c>
      <c r="L40" s="8">
        <v>9.77</v>
      </c>
    </row>
    <row r="41" spans="3:12" x14ac:dyDescent="0.2">
      <c r="C41" t="s">
        <v>10</v>
      </c>
      <c r="D41" t="s">
        <v>37</v>
      </c>
      <c r="E41" t="s">
        <v>23</v>
      </c>
      <c r="F41" s="4">
        <v>4683</v>
      </c>
      <c r="G41" s="5">
        <v>30</v>
      </c>
      <c r="K41" t="s">
        <v>23</v>
      </c>
      <c r="L41" s="8">
        <v>6.49</v>
      </c>
    </row>
    <row r="42" spans="3:12" x14ac:dyDescent="0.2">
      <c r="C42" t="s">
        <v>41</v>
      </c>
      <c r="D42" t="s">
        <v>37</v>
      </c>
      <c r="E42" t="s">
        <v>24</v>
      </c>
      <c r="F42" s="4">
        <v>6398</v>
      </c>
      <c r="G42" s="5">
        <v>102</v>
      </c>
      <c r="K42" t="s">
        <v>24</v>
      </c>
      <c r="L42" s="8">
        <v>4.97</v>
      </c>
    </row>
    <row r="43" spans="3:12" x14ac:dyDescent="0.2">
      <c r="C43" t="s">
        <v>2</v>
      </c>
      <c r="D43" t="s">
        <v>35</v>
      </c>
      <c r="E43" t="s">
        <v>19</v>
      </c>
      <c r="F43" s="4">
        <v>553</v>
      </c>
      <c r="G43" s="5">
        <v>15</v>
      </c>
      <c r="K43" t="s">
        <v>25</v>
      </c>
      <c r="L43" s="8">
        <v>13.15</v>
      </c>
    </row>
    <row r="44" spans="3:12" x14ac:dyDescent="0.2">
      <c r="C44" t="s">
        <v>8</v>
      </c>
      <c r="D44" t="s">
        <v>39</v>
      </c>
      <c r="E44" t="s">
        <v>30</v>
      </c>
      <c r="F44" s="4">
        <v>7021</v>
      </c>
      <c r="G44" s="5">
        <v>183</v>
      </c>
      <c r="K44" t="s">
        <v>26</v>
      </c>
      <c r="L44" s="8">
        <v>5.6</v>
      </c>
    </row>
    <row r="45" spans="3:12" x14ac:dyDescent="0.2">
      <c r="C45" t="s">
        <v>40</v>
      </c>
      <c r="D45" t="s">
        <v>39</v>
      </c>
      <c r="E45" t="s">
        <v>22</v>
      </c>
      <c r="F45" s="4">
        <v>5817</v>
      </c>
      <c r="G45" s="5">
        <v>12</v>
      </c>
      <c r="K45" t="s">
        <v>27</v>
      </c>
      <c r="L45" s="8">
        <v>16.73</v>
      </c>
    </row>
    <row r="46" spans="3:12" x14ac:dyDescent="0.2">
      <c r="C46" t="s">
        <v>41</v>
      </c>
      <c r="D46" t="s">
        <v>39</v>
      </c>
      <c r="E46" t="s">
        <v>14</v>
      </c>
      <c r="F46" s="4">
        <v>3976</v>
      </c>
      <c r="G46" s="5">
        <v>72</v>
      </c>
      <c r="K46" t="s">
        <v>28</v>
      </c>
      <c r="L46" s="8">
        <v>10.38</v>
      </c>
    </row>
    <row r="47" spans="3:12" x14ac:dyDescent="0.2">
      <c r="C47" t="s">
        <v>6</v>
      </c>
      <c r="D47" t="s">
        <v>38</v>
      </c>
      <c r="E47" t="s">
        <v>27</v>
      </c>
      <c r="F47" s="4">
        <v>1134</v>
      </c>
      <c r="G47" s="5">
        <v>282</v>
      </c>
      <c r="K47" t="s">
        <v>29</v>
      </c>
      <c r="L47" s="8">
        <v>7.16</v>
      </c>
    </row>
    <row r="48" spans="3:12" x14ac:dyDescent="0.2">
      <c r="C48" t="s">
        <v>2</v>
      </c>
      <c r="D48" t="s">
        <v>39</v>
      </c>
      <c r="E48" t="s">
        <v>28</v>
      </c>
      <c r="F48" s="4">
        <v>6027</v>
      </c>
      <c r="G48" s="5">
        <v>144</v>
      </c>
      <c r="K48" t="s">
        <v>30</v>
      </c>
      <c r="L48" s="8">
        <v>14.49</v>
      </c>
    </row>
    <row r="49" spans="3:12" x14ac:dyDescent="0.2">
      <c r="C49" t="s">
        <v>6</v>
      </c>
      <c r="D49" t="s">
        <v>37</v>
      </c>
      <c r="E49" t="s">
        <v>16</v>
      </c>
      <c r="F49" s="4">
        <v>1904</v>
      </c>
      <c r="G49" s="5">
        <v>405</v>
      </c>
      <c r="K49" t="s">
        <v>31</v>
      </c>
      <c r="L49" s="8">
        <v>5.79</v>
      </c>
    </row>
    <row r="50" spans="3:12" x14ac:dyDescent="0.2">
      <c r="C50" t="s">
        <v>7</v>
      </c>
      <c r="D50" t="s">
        <v>34</v>
      </c>
      <c r="E50" t="s">
        <v>32</v>
      </c>
      <c r="F50" s="4">
        <v>3262</v>
      </c>
      <c r="G50" s="5">
        <v>75</v>
      </c>
      <c r="K50" t="s">
        <v>32</v>
      </c>
      <c r="L50" s="8">
        <v>8.65</v>
      </c>
    </row>
    <row r="51" spans="3:12" x14ac:dyDescent="0.2">
      <c r="C51" t="s">
        <v>40</v>
      </c>
      <c r="D51" t="s">
        <v>34</v>
      </c>
      <c r="E51" t="s">
        <v>27</v>
      </c>
      <c r="F51" s="4">
        <v>2289</v>
      </c>
      <c r="G51" s="5">
        <v>135</v>
      </c>
      <c r="K51" t="s">
        <v>33</v>
      </c>
      <c r="L51" s="8">
        <v>12.37</v>
      </c>
    </row>
    <row r="52" spans="3:12" x14ac:dyDescent="0.2">
      <c r="C52" t="s">
        <v>5</v>
      </c>
      <c r="D52" t="s">
        <v>34</v>
      </c>
      <c r="E52" t="s">
        <v>27</v>
      </c>
      <c r="F52" s="4">
        <v>6986</v>
      </c>
      <c r="G52" s="5">
        <v>21</v>
      </c>
    </row>
    <row r="53" spans="3:12" x14ac:dyDescent="0.2">
      <c r="C53" t="s">
        <v>2</v>
      </c>
      <c r="D53" t="s">
        <v>38</v>
      </c>
      <c r="E53" t="s">
        <v>23</v>
      </c>
      <c r="F53" s="4">
        <v>4417</v>
      </c>
      <c r="G53" s="5">
        <v>153</v>
      </c>
    </row>
    <row r="54" spans="3:12" x14ac:dyDescent="0.2">
      <c r="C54" t="s">
        <v>6</v>
      </c>
      <c r="D54" t="s">
        <v>34</v>
      </c>
      <c r="E54" t="s">
        <v>15</v>
      </c>
      <c r="F54" s="4">
        <v>1442</v>
      </c>
      <c r="G54" s="5">
        <v>15</v>
      </c>
    </row>
    <row r="55" spans="3:12" x14ac:dyDescent="0.2">
      <c r="C55" t="s">
        <v>3</v>
      </c>
      <c r="D55" t="s">
        <v>35</v>
      </c>
      <c r="E55" t="s">
        <v>14</v>
      </c>
      <c r="F55" s="4">
        <v>2415</v>
      </c>
      <c r="G55" s="5">
        <v>255</v>
      </c>
    </row>
    <row r="56" spans="3:12" x14ac:dyDescent="0.2">
      <c r="C56" t="s">
        <v>2</v>
      </c>
      <c r="D56" t="s">
        <v>37</v>
      </c>
      <c r="E56" t="s">
        <v>19</v>
      </c>
      <c r="F56" s="4">
        <v>238</v>
      </c>
      <c r="G56" s="5">
        <v>18</v>
      </c>
    </row>
    <row r="57" spans="3:12" x14ac:dyDescent="0.2">
      <c r="C57" t="s">
        <v>6</v>
      </c>
      <c r="D57" t="s">
        <v>37</v>
      </c>
      <c r="E57" t="s">
        <v>23</v>
      </c>
      <c r="F57" s="4">
        <v>4949</v>
      </c>
      <c r="G57" s="5">
        <v>189</v>
      </c>
    </row>
    <row r="58" spans="3:12" x14ac:dyDescent="0.2">
      <c r="C58" t="s">
        <v>5</v>
      </c>
      <c r="D58" t="s">
        <v>38</v>
      </c>
      <c r="E58" t="s">
        <v>32</v>
      </c>
      <c r="F58" s="4">
        <v>5075</v>
      </c>
      <c r="G58" s="5">
        <v>21</v>
      </c>
    </row>
    <row r="59" spans="3:12" x14ac:dyDescent="0.2">
      <c r="C59" t="s">
        <v>3</v>
      </c>
      <c r="D59" t="s">
        <v>36</v>
      </c>
      <c r="E59" t="s">
        <v>16</v>
      </c>
      <c r="F59" s="4">
        <v>9198</v>
      </c>
      <c r="G59" s="5">
        <v>36</v>
      </c>
    </row>
    <row r="60" spans="3:12" x14ac:dyDescent="0.2">
      <c r="C60" t="s">
        <v>6</v>
      </c>
      <c r="D60" t="s">
        <v>34</v>
      </c>
      <c r="E60" t="s">
        <v>29</v>
      </c>
      <c r="F60" s="4">
        <v>3339</v>
      </c>
      <c r="G60" s="5">
        <v>75</v>
      </c>
    </row>
    <row r="61" spans="3:12" x14ac:dyDescent="0.2">
      <c r="C61" t="s">
        <v>40</v>
      </c>
      <c r="D61" t="s">
        <v>34</v>
      </c>
      <c r="E61" t="s">
        <v>17</v>
      </c>
      <c r="F61" s="4">
        <v>5019</v>
      </c>
      <c r="G61" s="5">
        <v>156</v>
      </c>
    </row>
    <row r="62" spans="3:12" x14ac:dyDescent="0.2">
      <c r="C62" t="s">
        <v>5</v>
      </c>
      <c r="D62" t="s">
        <v>36</v>
      </c>
      <c r="E62" t="s">
        <v>16</v>
      </c>
      <c r="F62" s="4">
        <v>16184</v>
      </c>
      <c r="G62" s="5">
        <v>39</v>
      </c>
    </row>
    <row r="63" spans="3:12" x14ac:dyDescent="0.2">
      <c r="C63" t="s">
        <v>6</v>
      </c>
      <c r="D63" t="s">
        <v>36</v>
      </c>
      <c r="E63" t="s">
        <v>21</v>
      </c>
      <c r="F63" s="4">
        <v>497</v>
      </c>
      <c r="G63" s="5">
        <v>63</v>
      </c>
    </row>
    <row r="64" spans="3:12" x14ac:dyDescent="0.2">
      <c r="C64" t="s">
        <v>2</v>
      </c>
      <c r="D64" t="s">
        <v>36</v>
      </c>
      <c r="E64" t="s">
        <v>29</v>
      </c>
      <c r="F64" s="4">
        <v>8211</v>
      </c>
      <c r="G64" s="5">
        <v>75</v>
      </c>
    </row>
    <row r="65" spans="3:7" x14ac:dyDescent="0.2">
      <c r="C65" t="s">
        <v>2</v>
      </c>
      <c r="D65" t="s">
        <v>38</v>
      </c>
      <c r="E65" t="s">
        <v>28</v>
      </c>
      <c r="F65" s="4">
        <v>6580</v>
      </c>
      <c r="G65" s="5">
        <v>183</v>
      </c>
    </row>
    <row r="66" spans="3:7" x14ac:dyDescent="0.2">
      <c r="C66" t="s">
        <v>41</v>
      </c>
      <c r="D66" t="s">
        <v>35</v>
      </c>
      <c r="E66" t="s">
        <v>13</v>
      </c>
      <c r="F66" s="4">
        <v>4760</v>
      </c>
      <c r="G66" s="5">
        <v>69</v>
      </c>
    </row>
    <row r="67" spans="3:7" x14ac:dyDescent="0.2">
      <c r="C67" t="s">
        <v>40</v>
      </c>
      <c r="D67" t="s">
        <v>36</v>
      </c>
      <c r="E67" t="s">
        <v>25</v>
      </c>
      <c r="F67" s="4">
        <v>5439</v>
      </c>
      <c r="G67" s="5">
        <v>30</v>
      </c>
    </row>
    <row r="68" spans="3:7" x14ac:dyDescent="0.2">
      <c r="C68" t="s">
        <v>41</v>
      </c>
      <c r="D68" t="s">
        <v>34</v>
      </c>
      <c r="E68" t="s">
        <v>17</v>
      </c>
      <c r="F68" s="4">
        <v>1463</v>
      </c>
      <c r="G68" s="5">
        <v>39</v>
      </c>
    </row>
    <row r="69" spans="3:7" x14ac:dyDescent="0.2">
      <c r="C69" t="s">
        <v>3</v>
      </c>
      <c r="D69" t="s">
        <v>34</v>
      </c>
      <c r="E69" t="s">
        <v>32</v>
      </c>
      <c r="F69" s="4">
        <v>7777</v>
      </c>
      <c r="G69" s="5">
        <v>504</v>
      </c>
    </row>
    <row r="70" spans="3:7" x14ac:dyDescent="0.2">
      <c r="C70" t="s">
        <v>9</v>
      </c>
      <c r="D70" t="s">
        <v>37</v>
      </c>
      <c r="E70" t="s">
        <v>29</v>
      </c>
      <c r="F70" s="4">
        <v>1085</v>
      </c>
      <c r="G70" s="5">
        <v>273</v>
      </c>
    </row>
    <row r="71" spans="3:7" x14ac:dyDescent="0.2">
      <c r="C71" t="s">
        <v>5</v>
      </c>
      <c r="D71" t="s">
        <v>37</v>
      </c>
      <c r="E71" t="s">
        <v>31</v>
      </c>
      <c r="F71" s="4">
        <v>182</v>
      </c>
      <c r="G71" s="5">
        <v>48</v>
      </c>
    </row>
    <row r="72" spans="3:7" x14ac:dyDescent="0.2">
      <c r="C72" t="s">
        <v>6</v>
      </c>
      <c r="D72" t="s">
        <v>34</v>
      </c>
      <c r="E72" t="s">
        <v>27</v>
      </c>
      <c r="F72" s="4">
        <v>4242</v>
      </c>
      <c r="G72" s="5">
        <v>207</v>
      </c>
    </row>
    <row r="73" spans="3:7" x14ac:dyDescent="0.2">
      <c r="C73" t="s">
        <v>6</v>
      </c>
      <c r="D73" t="s">
        <v>36</v>
      </c>
      <c r="E73" t="s">
        <v>32</v>
      </c>
      <c r="F73" s="4">
        <v>6118</v>
      </c>
      <c r="G73" s="5">
        <v>9</v>
      </c>
    </row>
    <row r="74" spans="3:7" x14ac:dyDescent="0.2">
      <c r="C74" t="s">
        <v>10</v>
      </c>
      <c r="D74" t="s">
        <v>36</v>
      </c>
      <c r="E74" t="s">
        <v>23</v>
      </c>
      <c r="F74" s="4">
        <v>2317</v>
      </c>
      <c r="G74" s="5">
        <v>261</v>
      </c>
    </row>
    <row r="75" spans="3:7" x14ac:dyDescent="0.2">
      <c r="C75" t="s">
        <v>6</v>
      </c>
      <c r="D75" t="s">
        <v>38</v>
      </c>
      <c r="E75" t="s">
        <v>16</v>
      </c>
      <c r="F75" s="4">
        <v>938</v>
      </c>
      <c r="G75" s="5">
        <v>6</v>
      </c>
    </row>
    <row r="76" spans="3:7" x14ac:dyDescent="0.2">
      <c r="C76" t="s">
        <v>8</v>
      </c>
      <c r="D76" t="s">
        <v>37</v>
      </c>
      <c r="E76" t="s">
        <v>15</v>
      </c>
      <c r="F76" s="4">
        <v>9709</v>
      </c>
      <c r="G76" s="5">
        <v>30</v>
      </c>
    </row>
    <row r="77" spans="3:7" x14ac:dyDescent="0.2">
      <c r="C77" t="s">
        <v>7</v>
      </c>
      <c r="D77" t="s">
        <v>34</v>
      </c>
      <c r="E77" t="s">
        <v>20</v>
      </c>
      <c r="F77" s="4">
        <v>2205</v>
      </c>
      <c r="G77" s="5">
        <v>138</v>
      </c>
    </row>
    <row r="78" spans="3:7" x14ac:dyDescent="0.2">
      <c r="C78" t="s">
        <v>7</v>
      </c>
      <c r="D78" t="s">
        <v>37</v>
      </c>
      <c r="E78" t="s">
        <v>17</v>
      </c>
      <c r="F78" s="4">
        <v>4487</v>
      </c>
      <c r="G78" s="5">
        <v>111</v>
      </c>
    </row>
    <row r="79" spans="3:7" x14ac:dyDescent="0.2">
      <c r="C79" t="s">
        <v>5</v>
      </c>
      <c r="D79" t="s">
        <v>35</v>
      </c>
      <c r="E79" t="s">
        <v>18</v>
      </c>
      <c r="F79" s="4">
        <v>2415</v>
      </c>
      <c r="G79" s="5">
        <v>15</v>
      </c>
    </row>
    <row r="80" spans="3:7" x14ac:dyDescent="0.2">
      <c r="C80" t="s">
        <v>40</v>
      </c>
      <c r="D80" t="s">
        <v>34</v>
      </c>
      <c r="E80" t="s">
        <v>19</v>
      </c>
      <c r="F80" s="4">
        <v>4018</v>
      </c>
      <c r="G80" s="5">
        <v>162</v>
      </c>
    </row>
    <row r="81" spans="3:7" x14ac:dyDescent="0.2">
      <c r="C81" t="s">
        <v>5</v>
      </c>
      <c r="D81" t="s">
        <v>34</v>
      </c>
      <c r="E81" t="s">
        <v>19</v>
      </c>
      <c r="F81" s="4">
        <v>861</v>
      </c>
      <c r="G81" s="5">
        <v>195</v>
      </c>
    </row>
    <row r="82" spans="3:7" x14ac:dyDescent="0.2">
      <c r="C82" t="s">
        <v>10</v>
      </c>
      <c r="D82" t="s">
        <v>38</v>
      </c>
      <c r="E82" t="s">
        <v>14</v>
      </c>
      <c r="F82" s="4">
        <v>5586</v>
      </c>
      <c r="G82" s="5">
        <v>525</v>
      </c>
    </row>
    <row r="83" spans="3:7" x14ac:dyDescent="0.2">
      <c r="C83" t="s">
        <v>7</v>
      </c>
      <c r="D83" t="s">
        <v>34</v>
      </c>
      <c r="E83" t="s">
        <v>33</v>
      </c>
      <c r="F83" s="4">
        <v>2226</v>
      </c>
      <c r="G83" s="5">
        <v>48</v>
      </c>
    </row>
    <row r="84" spans="3:7" x14ac:dyDescent="0.2">
      <c r="C84" t="s">
        <v>9</v>
      </c>
      <c r="D84" t="s">
        <v>34</v>
      </c>
      <c r="E84" t="s">
        <v>28</v>
      </c>
      <c r="F84" s="4">
        <v>14329</v>
      </c>
      <c r="G84" s="5">
        <v>150</v>
      </c>
    </row>
    <row r="85" spans="3:7" x14ac:dyDescent="0.2">
      <c r="C85" t="s">
        <v>9</v>
      </c>
      <c r="D85" t="s">
        <v>34</v>
      </c>
      <c r="E85" t="s">
        <v>20</v>
      </c>
      <c r="F85" s="4">
        <v>8463</v>
      </c>
      <c r="G85" s="5">
        <v>492</v>
      </c>
    </row>
    <row r="86" spans="3:7" x14ac:dyDescent="0.2">
      <c r="C86" t="s">
        <v>5</v>
      </c>
      <c r="D86" t="s">
        <v>34</v>
      </c>
      <c r="E86" t="s">
        <v>29</v>
      </c>
      <c r="F86" s="4">
        <v>2891</v>
      </c>
      <c r="G86" s="5">
        <v>102</v>
      </c>
    </row>
    <row r="87" spans="3:7" x14ac:dyDescent="0.2">
      <c r="C87" t="s">
        <v>3</v>
      </c>
      <c r="D87" t="s">
        <v>36</v>
      </c>
      <c r="E87" t="s">
        <v>23</v>
      </c>
      <c r="F87" s="4">
        <v>3773</v>
      </c>
      <c r="G87" s="5">
        <v>165</v>
      </c>
    </row>
    <row r="88" spans="3:7" x14ac:dyDescent="0.2">
      <c r="C88" t="s">
        <v>41</v>
      </c>
      <c r="D88" t="s">
        <v>36</v>
      </c>
      <c r="E88" t="s">
        <v>28</v>
      </c>
      <c r="F88" s="4">
        <v>854</v>
      </c>
      <c r="G88" s="5">
        <v>309</v>
      </c>
    </row>
    <row r="89" spans="3:7" x14ac:dyDescent="0.2">
      <c r="C89" t="s">
        <v>6</v>
      </c>
      <c r="D89" t="s">
        <v>36</v>
      </c>
      <c r="E89" t="s">
        <v>17</v>
      </c>
      <c r="F89" s="4">
        <v>4970</v>
      </c>
      <c r="G89" s="5">
        <v>156</v>
      </c>
    </row>
    <row r="90" spans="3:7" x14ac:dyDescent="0.2">
      <c r="C90" t="s">
        <v>9</v>
      </c>
      <c r="D90" t="s">
        <v>35</v>
      </c>
      <c r="E90" t="s">
        <v>26</v>
      </c>
      <c r="F90" s="4">
        <v>98</v>
      </c>
      <c r="G90" s="5">
        <v>159</v>
      </c>
    </row>
    <row r="91" spans="3:7" x14ac:dyDescent="0.2">
      <c r="C91" t="s">
        <v>5</v>
      </c>
      <c r="D91" t="s">
        <v>35</v>
      </c>
      <c r="E91" t="s">
        <v>15</v>
      </c>
      <c r="F91" s="4">
        <v>13391</v>
      </c>
      <c r="G91" s="5">
        <v>201</v>
      </c>
    </row>
    <row r="92" spans="3:7" x14ac:dyDescent="0.2">
      <c r="C92" t="s">
        <v>8</v>
      </c>
      <c r="D92" t="s">
        <v>39</v>
      </c>
      <c r="E92" t="s">
        <v>31</v>
      </c>
      <c r="F92" s="4">
        <v>8890</v>
      </c>
      <c r="G92" s="5">
        <v>210</v>
      </c>
    </row>
    <row r="93" spans="3:7" x14ac:dyDescent="0.2">
      <c r="C93" t="s">
        <v>2</v>
      </c>
      <c r="D93" t="s">
        <v>38</v>
      </c>
      <c r="E93" t="s">
        <v>13</v>
      </c>
      <c r="F93" s="4">
        <v>56</v>
      </c>
      <c r="G93" s="5">
        <v>51</v>
      </c>
    </row>
    <row r="94" spans="3:7" x14ac:dyDescent="0.2">
      <c r="C94" t="s">
        <v>3</v>
      </c>
      <c r="D94" t="s">
        <v>36</v>
      </c>
      <c r="E94" t="s">
        <v>25</v>
      </c>
      <c r="F94" s="4">
        <v>3339</v>
      </c>
      <c r="G94" s="5">
        <v>39</v>
      </c>
    </row>
    <row r="95" spans="3:7" x14ac:dyDescent="0.2">
      <c r="C95" t="s">
        <v>10</v>
      </c>
      <c r="D95" t="s">
        <v>35</v>
      </c>
      <c r="E95" t="s">
        <v>18</v>
      </c>
      <c r="F95" s="4">
        <v>3808</v>
      </c>
      <c r="G95" s="5">
        <v>279</v>
      </c>
    </row>
    <row r="96" spans="3:7" x14ac:dyDescent="0.2">
      <c r="C96" t="s">
        <v>10</v>
      </c>
      <c r="D96" t="s">
        <v>38</v>
      </c>
      <c r="E96" t="s">
        <v>13</v>
      </c>
      <c r="F96" s="4">
        <v>63</v>
      </c>
      <c r="G96" s="5">
        <v>123</v>
      </c>
    </row>
    <row r="97" spans="3:7" x14ac:dyDescent="0.2">
      <c r="C97" t="s">
        <v>2</v>
      </c>
      <c r="D97" t="s">
        <v>39</v>
      </c>
      <c r="E97" t="s">
        <v>27</v>
      </c>
      <c r="F97" s="4">
        <v>7812</v>
      </c>
      <c r="G97" s="5">
        <v>81</v>
      </c>
    </row>
    <row r="98" spans="3:7" x14ac:dyDescent="0.2">
      <c r="C98" t="s">
        <v>40</v>
      </c>
      <c r="D98" t="s">
        <v>37</v>
      </c>
      <c r="E98" t="s">
        <v>19</v>
      </c>
      <c r="F98" s="4">
        <v>7693</v>
      </c>
      <c r="G98" s="5">
        <v>21</v>
      </c>
    </row>
    <row r="99" spans="3:7" x14ac:dyDescent="0.2">
      <c r="C99" t="s">
        <v>3</v>
      </c>
      <c r="D99" t="s">
        <v>36</v>
      </c>
      <c r="E99" t="s">
        <v>28</v>
      </c>
      <c r="F99" s="4">
        <v>973</v>
      </c>
      <c r="G99" s="5">
        <v>162</v>
      </c>
    </row>
    <row r="100" spans="3:7" x14ac:dyDescent="0.2">
      <c r="C100" t="s">
        <v>10</v>
      </c>
      <c r="D100" t="s">
        <v>35</v>
      </c>
      <c r="E100" t="s">
        <v>21</v>
      </c>
      <c r="F100" s="4">
        <v>567</v>
      </c>
      <c r="G100" s="5">
        <v>228</v>
      </c>
    </row>
    <row r="101" spans="3:7" x14ac:dyDescent="0.2">
      <c r="C101" t="s">
        <v>10</v>
      </c>
      <c r="D101" t="s">
        <v>36</v>
      </c>
      <c r="E101" t="s">
        <v>29</v>
      </c>
      <c r="F101" s="4">
        <v>2471</v>
      </c>
      <c r="G101" s="5">
        <v>342</v>
      </c>
    </row>
    <row r="102" spans="3:7" x14ac:dyDescent="0.2">
      <c r="C102" t="s">
        <v>5</v>
      </c>
      <c r="D102" t="s">
        <v>38</v>
      </c>
      <c r="E102" t="s">
        <v>13</v>
      </c>
      <c r="F102" s="4">
        <v>7189</v>
      </c>
      <c r="G102" s="5">
        <v>54</v>
      </c>
    </row>
    <row r="103" spans="3:7" x14ac:dyDescent="0.2">
      <c r="C103" t="s">
        <v>41</v>
      </c>
      <c r="D103" t="s">
        <v>35</v>
      </c>
      <c r="E103" t="s">
        <v>28</v>
      </c>
      <c r="F103" s="4">
        <v>7455</v>
      </c>
      <c r="G103" s="5">
        <v>216</v>
      </c>
    </row>
    <row r="104" spans="3:7" x14ac:dyDescent="0.2">
      <c r="C104" t="s">
        <v>3</v>
      </c>
      <c r="D104" t="s">
        <v>34</v>
      </c>
      <c r="E104" t="s">
        <v>26</v>
      </c>
      <c r="F104" s="4">
        <v>3108</v>
      </c>
      <c r="G104" s="5">
        <v>54</v>
      </c>
    </row>
    <row r="105" spans="3:7" x14ac:dyDescent="0.2">
      <c r="C105" t="s">
        <v>6</v>
      </c>
      <c r="D105" t="s">
        <v>38</v>
      </c>
      <c r="E105" t="s">
        <v>25</v>
      </c>
      <c r="F105" s="4">
        <v>469</v>
      </c>
      <c r="G105" s="5">
        <v>75</v>
      </c>
    </row>
    <row r="106" spans="3:7" x14ac:dyDescent="0.2">
      <c r="C106" t="s">
        <v>9</v>
      </c>
      <c r="D106" t="s">
        <v>37</v>
      </c>
      <c r="E106" t="s">
        <v>23</v>
      </c>
      <c r="F106" s="4">
        <v>2737</v>
      </c>
      <c r="G106" s="5">
        <v>93</v>
      </c>
    </row>
    <row r="107" spans="3:7" x14ac:dyDescent="0.2">
      <c r="C107" t="s">
        <v>9</v>
      </c>
      <c r="D107" t="s">
        <v>37</v>
      </c>
      <c r="E107" t="s">
        <v>25</v>
      </c>
      <c r="F107" s="4">
        <v>4305</v>
      </c>
      <c r="G107" s="5">
        <v>156</v>
      </c>
    </row>
    <row r="108" spans="3:7" x14ac:dyDescent="0.2">
      <c r="C108" t="s">
        <v>9</v>
      </c>
      <c r="D108" t="s">
        <v>38</v>
      </c>
      <c r="E108" t="s">
        <v>17</v>
      </c>
      <c r="F108" s="4">
        <v>2408</v>
      </c>
      <c r="G108" s="5">
        <v>9</v>
      </c>
    </row>
    <row r="109" spans="3:7" x14ac:dyDescent="0.2">
      <c r="C109" t="s">
        <v>3</v>
      </c>
      <c r="D109" t="s">
        <v>36</v>
      </c>
      <c r="E109" t="s">
        <v>19</v>
      </c>
      <c r="F109" s="4">
        <v>1281</v>
      </c>
      <c r="G109" s="5">
        <v>18</v>
      </c>
    </row>
    <row r="110" spans="3:7" x14ac:dyDescent="0.2">
      <c r="C110" t="s">
        <v>40</v>
      </c>
      <c r="D110" t="s">
        <v>35</v>
      </c>
      <c r="E110" t="s">
        <v>32</v>
      </c>
      <c r="F110" s="4">
        <v>12348</v>
      </c>
      <c r="G110" s="5">
        <v>234</v>
      </c>
    </row>
    <row r="111" spans="3:7" x14ac:dyDescent="0.2">
      <c r="C111" t="s">
        <v>3</v>
      </c>
      <c r="D111" t="s">
        <v>34</v>
      </c>
      <c r="E111" t="s">
        <v>28</v>
      </c>
      <c r="F111" s="4">
        <v>3689</v>
      </c>
      <c r="G111" s="5">
        <v>312</v>
      </c>
    </row>
    <row r="112" spans="3:7" x14ac:dyDescent="0.2">
      <c r="C112" t="s">
        <v>7</v>
      </c>
      <c r="D112" t="s">
        <v>36</v>
      </c>
      <c r="E112" t="s">
        <v>19</v>
      </c>
      <c r="F112" s="4">
        <v>2870</v>
      </c>
      <c r="G112" s="5">
        <v>300</v>
      </c>
    </row>
    <row r="113" spans="3:7" x14ac:dyDescent="0.2">
      <c r="C113" t="s">
        <v>2</v>
      </c>
      <c r="D113" t="s">
        <v>36</v>
      </c>
      <c r="E113" t="s">
        <v>27</v>
      </c>
      <c r="F113" s="4">
        <v>798</v>
      </c>
      <c r="G113" s="5">
        <v>519</v>
      </c>
    </row>
    <row r="114" spans="3:7" x14ac:dyDescent="0.2">
      <c r="C114" t="s">
        <v>41</v>
      </c>
      <c r="D114" t="s">
        <v>37</v>
      </c>
      <c r="E114" t="s">
        <v>21</v>
      </c>
      <c r="F114" s="4">
        <v>2933</v>
      </c>
      <c r="G114" s="5">
        <v>9</v>
      </c>
    </row>
    <row r="115" spans="3:7" x14ac:dyDescent="0.2">
      <c r="C115" t="s">
        <v>5</v>
      </c>
      <c r="D115" t="s">
        <v>35</v>
      </c>
      <c r="E115" t="s">
        <v>4</v>
      </c>
      <c r="F115" s="4">
        <v>2744</v>
      </c>
      <c r="G115" s="5">
        <v>9</v>
      </c>
    </row>
    <row r="116" spans="3:7" x14ac:dyDescent="0.2">
      <c r="C116" t="s">
        <v>40</v>
      </c>
      <c r="D116" t="s">
        <v>36</v>
      </c>
      <c r="E116" t="s">
        <v>33</v>
      </c>
      <c r="F116" s="4">
        <v>9772</v>
      </c>
      <c r="G116" s="5">
        <v>90</v>
      </c>
    </row>
    <row r="117" spans="3:7" x14ac:dyDescent="0.2">
      <c r="C117" t="s">
        <v>7</v>
      </c>
      <c r="D117" t="s">
        <v>34</v>
      </c>
      <c r="E117" t="s">
        <v>25</v>
      </c>
      <c r="F117" s="4">
        <v>1568</v>
      </c>
      <c r="G117" s="5">
        <v>96</v>
      </c>
    </row>
    <row r="118" spans="3:7" x14ac:dyDescent="0.2">
      <c r="C118" t="s">
        <v>2</v>
      </c>
      <c r="D118" t="s">
        <v>36</v>
      </c>
      <c r="E118" t="s">
        <v>16</v>
      </c>
      <c r="F118" s="4">
        <v>11417</v>
      </c>
      <c r="G118" s="5">
        <v>21</v>
      </c>
    </row>
    <row r="119" spans="3:7" x14ac:dyDescent="0.2">
      <c r="C119" t="s">
        <v>40</v>
      </c>
      <c r="D119" t="s">
        <v>34</v>
      </c>
      <c r="E119" t="s">
        <v>26</v>
      </c>
      <c r="F119" s="4">
        <v>6748</v>
      </c>
      <c r="G119" s="5">
        <v>48</v>
      </c>
    </row>
    <row r="120" spans="3:7" x14ac:dyDescent="0.2">
      <c r="C120" t="s">
        <v>10</v>
      </c>
      <c r="D120" t="s">
        <v>36</v>
      </c>
      <c r="E120" t="s">
        <v>27</v>
      </c>
      <c r="F120" s="4">
        <v>1407</v>
      </c>
      <c r="G120" s="5">
        <v>72</v>
      </c>
    </row>
    <row r="121" spans="3:7" x14ac:dyDescent="0.2">
      <c r="C121" t="s">
        <v>8</v>
      </c>
      <c r="D121" t="s">
        <v>35</v>
      </c>
      <c r="E121" t="s">
        <v>29</v>
      </c>
      <c r="F121" s="4">
        <v>2023</v>
      </c>
      <c r="G121" s="5">
        <v>168</v>
      </c>
    </row>
    <row r="122" spans="3:7" x14ac:dyDescent="0.2">
      <c r="C122" t="s">
        <v>5</v>
      </c>
      <c r="D122" t="s">
        <v>39</v>
      </c>
      <c r="E122" t="s">
        <v>26</v>
      </c>
      <c r="F122" s="4">
        <v>5236</v>
      </c>
      <c r="G122" s="5">
        <v>51</v>
      </c>
    </row>
    <row r="123" spans="3:7" x14ac:dyDescent="0.2">
      <c r="C123" t="s">
        <v>41</v>
      </c>
      <c r="D123" t="s">
        <v>36</v>
      </c>
      <c r="E123" t="s">
        <v>19</v>
      </c>
      <c r="F123" s="4">
        <v>1925</v>
      </c>
      <c r="G123" s="5">
        <v>192</v>
      </c>
    </row>
    <row r="124" spans="3:7" x14ac:dyDescent="0.2">
      <c r="C124" t="s">
        <v>7</v>
      </c>
      <c r="D124" t="s">
        <v>37</v>
      </c>
      <c r="E124" t="s">
        <v>14</v>
      </c>
      <c r="F124" s="4">
        <v>6608</v>
      </c>
      <c r="G124" s="5">
        <v>225</v>
      </c>
    </row>
    <row r="125" spans="3:7" x14ac:dyDescent="0.2">
      <c r="C125" t="s">
        <v>6</v>
      </c>
      <c r="D125" t="s">
        <v>34</v>
      </c>
      <c r="E125" t="s">
        <v>26</v>
      </c>
      <c r="F125" s="4">
        <v>8008</v>
      </c>
      <c r="G125" s="5">
        <v>456</v>
      </c>
    </row>
    <row r="126" spans="3:7" x14ac:dyDescent="0.2">
      <c r="C126" t="s">
        <v>10</v>
      </c>
      <c r="D126" t="s">
        <v>34</v>
      </c>
      <c r="E126" t="s">
        <v>25</v>
      </c>
      <c r="F126" s="4">
        <v>1428</v>
      </c>
      <c r="G126" s="5">
        <v>93</v>
      </c>
    </row>
    <row r="127" spans="3:7" x14ac:dyDescent="0.2">
      <c r="C127" t="s">
        <v>6</v>
      </c>
      <c r="D127" t="s">
        <v>34</v>
      </c>
      <c r="E127" t="s">
        <v>4</v>
      </c>
      <c r="F127" s="4">
        <v>525</v>
      </c>
      <c r="G127" s="5">
        <v>48</v>
      </c>
    </row>
    <row r="128" spans="3:7" x14ac:dyDescent="0.2">
      <c r="C128" t="s">
        <v>6</v>
      </c>
      <c r="D128" t="s">
        <v>37</v>
      </c>
      <c r="E128" t="s">
        <v>18</v>
      </c>
      <c r="F128" s="4">
        <v>1505</v>
      </c>
      <c r="G128" s="5">
        <v>102</v>
      </c>
    </row>
    <row r="129" spans="3:7" x14ac:dyDescent="0.2">
      <c r="C129" t="s">
        <v>7</v>
      </c>
      <c r="D129" t="s">
        <v>35</v>
      </c>
      <c r="E129" t="s">
        <v>30</v>
      </c>
      <c r="F129" s="4">
        <v>6755</v>
      </c>
      <c r="G129" s="5">
        <v>252</v>
      </c>
    </row>
    <row r="130" spans="3:7" x14ac:dyDescent="0.2">
      <c r="C130" t="s">
        <v>2</v>
      </c>
      <c r="D130" t="s">
        <v>37</v>
      </c>
      <c r="E130" t="s">
        <v>18</v>
      </c>
      <c r="F130" s="4">
        <v>11571</v>
      </c>
      <c r="G130" s="5">
        <v>138</v>
      </c>
    </row>
    <row r="131" spans="3:7" x14ac:dyDescent="0.2">
      <c r="C131" t="s">
        <v>40</v>
      </c>
      <c r="D131" t="s">
        <v>38</v>
      </c>
      <c r="E131" t="s">
        <v>25</v>
      </c>
      <c r="F131" s="4">
        <v>2541</v>
      </c>
      <c r="G131" s="5">
        <v>90</v>
      </c>
    </row>
    <row r="132" spans="3:7" x14ac:dyDescent="0.2">
      <c r="C132" t="s">
        <v>41</v>
      </c>
      <c r="D132" t="s">
        <v>37</v>
      </c>
      <c r="E132" t="s">
        <v>30</v>
      </c>
      <c r="F132" s="4">
        <v>1526</v>
      </c>
      <c r="G132" s="5">
        <v>240</v>
      </c>
    </row>
    <row r="133" spans="3:7" x14ac:dyDescent="0.2">
      <c r="C133" t="s">
        <v>40</v>
      </c>
      <c r="D133" t="s">
        <v>38</v>
      </c>
      <c r="E133" t="s">
        <v>4</v>
      </c>
      <c r="F133" s="4">
        <v>6125</v>
      </c>
      <c r="G133" s="5">
        <v>102</v>
      </c>
    </row>
    <row r="134" spans="3:7" x14ac:dyDescent="0.2">
      <c r="C134" t="s">
        <v>41</v>
      </c>
      <c r="D134" t="s">
        <v>35</v>
      </c>
      <c r="E134" t="s">
        <v>27</v>
      </c>
      <c r="F134" s="4">
        <v>847</v>
      </c>
      <c r="G134" s="5">
        <v>129</v>
      </c>
    </row>
    <row r="135" spans="3:7" x14ac:dyDescent="0.2">
      <c r="C135" t="s">
        <v>8</v>
      </c>
      <c r="D135" t="s">
        <v>35</v>
      </c>
      <c r="E135" t="s">
        <v>27</v>
      </c>
      <c r="F135" s="4">
        <v>4753</v>
      </c>
      <c r="G135" s="5">
        <v>300</v>
      </c>
    </row>
    <row r="136" spans="3:7" x14ac:dyDescent="0.2">
      <c r="C136" t="s">
        <v>6</v>
      </c>
      <c r="D136" t="s">
        <v>38</v>
      </c>
      <c r="E136" t="s">
        <v>33</v>
      </c>
      <c r="F136" s="4">
        <v>959</v>
      </c>
      <c r="G136" s="5">
        <v>135</v>
      </c>
    </row>
    <row r="137" spans="3:7" x14ac:dyDescent="0.2">
      <c r="C137" t="s">
        <v>7</v>
      </c>
      <c r="D137" t="s">
        <v>35</v>
      </c>
      <c r="E137" t="s">
        <v>24</v>
      </c>
      <c r="F137" s="4">
        <v>2793</v>
      </c>
      <c r="G137" s="5">
        <v>114</v>
      </c>
    </row>
    <row r="138" spans="3:7" x14ac:dyDescent="0.2">
      <c r="C138" t="s">
        <v>7</v>
      </c>
      <c r="D138" t="s">
        <v>35</v>
      </c>
      <c r="E138" t="s">
        <v>14</v>
      </c>
      <c r="F138" s="4">
        <v>4606</v>
      </c>
      <c r="G138" s="5">
        <v>63</v>
      </c>
    </row>
    <row r="139" spans="3:7" x14ac:dyDescent="0.2">
      <c r="C139" t="s">
        <v>7</v>
      </c>
      <c r="D139" t="s">
        <v>36</v>
      </c>
      <c r="E139" t="s">
        <v>29</v>
      </c>
      <c r="F139" s="4">
        <v>5551</v>
      </c>
      <c r="G139" s="5">
        <v>252</v>
      </c>
    </row>
    <row r="140" spans="3:7" x14ac:dyDescent="0.2">
      <c r="C140" t="s">
        <v>10</v>
      </c>
      <c r="D140" t="s">
        <v>36</v>
      </c>
      <c r="E140" t="s">
        <v>32</v>
      </c>
      <c r="F140" s="4">
        <v>6657</v>
      </c>
      <c r="G140" s="5">
        <v>303</v>
      </c>
    </row>
    <row r="141" spans="3:7" x14ac:dyDescent="0.2">
      <c r="C141" t="s">
        <v>7</v>
      </c>
      <c r="D141" t="s">
        <v>39</v>
      </c>
      <c r="E141" t="s">
        <v>17</v>
      </c>
      <c r="F141" s="4">
        <v>4438</v>
      </c>
      <c r="G141" s="5">
        <v>246</v>
      </c>
    </row>
    <row r="142" spans="3:7" x14ac:dyDescent="0.2">
      <c r="C142" t="s">
        <v>8</v>
      </c>
      <c r="D142" t="s">
        <v>38</v>
      </c>
      <c r="E142" t="s">
        <v>22</v>
      </c>
      <c r="F142" s="4">
        <v>168</v>
      </c>
      <c r="G142" s="5">
        <v>84</v>
      </c>
    </row>
    <row r="143" spans="3:7" x14ac:dyDescent="0.2">
      <c r="C143" t="s">
        <v>7</v>
      </c>
      <c r="D143" t="s">
        <v>34</v>
      </c>
      <c r="E143" t="s">
        <v>17</v>
      </c>
      <c r="F143" s="4">
        <v>7777</v>
      </c>
      <c r="G143" s="5">
        <v>39</v>
      </c>
    </row>
    <row r="144" spans="3:7" x14ac:dyDescent="0.2">
      <c r="C144" t="s">
        <v>5</v>
      </c>
      <c r="D144" t="s">
        <v>36</v>
      </c>
      <c r="E144" t="s">
        <v>17</v>
      </c>
      <c r="F144" s="4">
        <v>3339</v>
      </c>
      <c r="G144" s="5">
        <v>348</v>
      </c>
    </row>
    <row r="145" spans="3:7" x14ac:dyDescent="0.2">
      <c r="C145" t="s">
        <v>7</v>
      </c>
      <c r="D145" t="s">
        <v>37</v>
      </c>
      <c r="E145" t="s">
        <v>33</v>
      </c>
      <c r="F145" s="4">
        <v>6391</v>
      </c>
      <c r="G145" s="5">
        <v>48</v>
      </c>
    </row>
    <row r="146" spans="3:7" x14ac:dyDescent="0.2">
      <c r="C146" t="s">
        <v>5</v>
      </c>
      <c r="D146" t="s">
        <v>37</v>
      </c>
      <c r="E146" t="s">
        <v>22</v>
      </c>
      <c r="F146" s="4">
        <v>518</v>
      </c>
      <c r="G146" s="5">
        <v>75</v>
      </c>
    </row>
    <row r="147" spans="3:7" x14ac:dyDescent="0.2">
      <c r="C147" t="s">
        <v>7</v>
      </c>
      <c r="D147" t="s">
        <v>38</v>
      </c>
      <c r="E147" t="s">
        <v>28</v>
      </c>
      <c r="F147" s="4">
        <v>5677</v>
      </c>
      <c r="G147" s="5">
        <v>258</v>
      </c>
    </row>
    <row r="148" spans="3:7" x14ac:dyDescent="0.2">
      <c r="C148" t="s">
        <v>6</v>
      </c>
      <c r="D148" t="s">
        <v>39</v>
      </c>
      <c r="E148" t="s">
        <v>17</v>
      </c>
      <c r="F148" s="4">
        <v>6048</v>
      </c>
      <c r="G148" s="5">
        <v>27</v>
      </c>
    </row>
    <row r="149" spans="3:7" x14ac:dyDescent="0.2">
      <c r="C149" t="s">
        <v>8</v>
      </c>
      <c r="D149" t="s">
        <v>38</v>
      </c>
      <c r="E149" t="s">
        <v>32</v>
      </c>
      <c r="F149" s="4">
        <v>3752</v>
      </c>
      <c r="G149" s="5">
        <v>213</v>
      </c>
    </row>
    <row r="150" spans="3:7" x14ac:dyDescent="0.2">
      <c r="C150" t="s">
        <v>5</v>
      </c>
      <c r="D150" t="s">
        <v>35</v>
      </c>
      <c r="E150" t="s">
        <v>29</v>
      </c>
      <c r="F150" s="4">
        <v>4480</v>
      </c>
      <c r="G150" s="5">
        <v>357</v>
      </c>
    </row>
    <row r="151" spans="3:7" x14ac:dyDescent="0.2">
      <c r="C151" t="s">
        <v>9</v>
      </c>
      <c r="D151" t="s">
        <v>37</v>
      </c>
      <c r="E151" t="s">
        <v>4</v>
      </c>
      <c r="F151" s="4">
        <v>259</v>
      </c>
      <c r="G151" s="5">
        <v>207</v>
      </c>
    </row>
    <row r="152" spans="3:7" x14ac:dyDescent="0.2">
      <c r="C152" t="s">
        <v>8</v>
      </c>
      <c r="D152" t="s">
        <v>37</v>
      </c>
      <c r="E152" t="s">
        <v>30</v>
      </c>
      <c r="F152" s="4">
        <v>42</v>
      </c>
      <c r="G152" s="5">
        <v>150</v>
      </c>
    </row>
    <row r="153" spans="3:7" x14ac:dyDescent="0.2">
      <c r="C153" t="s">
        <v>41</v>
      </c>
      <c r="D153" t="s">
        <v>36</v>
      </c>
      <c r="E153" t="s">
        <v>26</v>
      </c>
      <c r="F153" s="4">
        <v>98</v>
      </c>
      <c r="G153" s="5">
        <v>204</v>
      </c>
    </row>
    <row r="154" spans="3:7" x14ac:dyDescent="0.2">
      <c r="C154" t="s">
        <v>7</v>
      </c>
      <c r="D154" t="s">
        <v>35</v>
      </c>
      <c r="E154" t="s">
        <v>27</v>
      </c>
      <c r="F154" s="4">
        <v>2478</v>
      </c>
      <c r="G154" s="5">
        <v>21</v>
      </c>
    </row>
    <row r="155" spans="3:7" x14ac:dyDescent="0.2">
      <c r="C155" t="s">
        <v>41</v>
      </c>
      <c r="D155" t="s">
        <v>34</v>
      </c>
      <c r="E155" t="s">
        <v>33</v>
      </c>
      <c r="F155" s="4">
        <v>7847</v>
      </c>
      <c r="G155" s="5">
        <v>174</v>
      </c>
    </row>
    <row r="156" spans="3:7" x14ac:dyDescent="0.2">
      <c r="C156" t="s">
        <v>2</v>
      </c>
      <c r="D156" t="s">
        <v>37</v>
      </c>
      <c r="E156" t="s">
        <v>17</v>
      </c>
      <c r="F156" s="4">
        <v>9926</v>
      </c>
      <c r="G156" s="5">
        <v>201</v>
      </c>
    </row>
    <row r="157" spans="3:7" x14ac:dyDescent="0.2">
      <c r="C157" t="s">
        <v>8</v>
      </c>
      <c r="D157" t="s">
        <v>38</v>
      </c>
      <c r="E157" t="s">
        <v>13</v>
      </c>
      <c r="F157" s="4">
        <v>819</v>
      </c>
      <c r="G157" s="5">
        <v>510</v>
      </c>
    </row>
    <row r="158" spans="3:7" x14ac:dyDescent="0.2">
      <c r="C158" t="s">
        <v>6</v>
      </c>
      <c r="D158" t="s">
        <v>39</v>
      </c>
      <c r="E158" t="s">
        <v>29</v>
      </c>
      <c r="F158" s="4">
        <v>3052</v>
      </c>
      <c r="G158" s="5">
        <v>378</v>
      </c>
    </row>
    <row r="159" spans="3:7" x14ac:dyDescent="0.2">
      <c r="C159" t="s">
        <v>9</v>
      </c>
      <c r="D159" t="s">
        <v>34</v>
      </c>
      <c r="E159" t="s">
        <v>21</v>
      </c>
      <c r="F159" s="4">
        <v>6832</v>
      </c>
      <c r="G159" s="5">
        <v>27</v>
      </c>
    </row>
    <row r="160" spans="3:7" x14ac:dyDescent="0.2">
      <c r="C160" t="s">
        <v>2</v>
      </c>
      <c r="D160" t="s">
        <v>39</v>
      </c>
      <c r="E160" t="s">
        <v>16</v>
      </c>
      <c r="F160" s="4">
        <v>2016</v>
      </c>
      <c r="G160" s="5">
        <v>117</v>
      </c>
    </row>
    <row r="161" spans="3:7" x14ac:dyDescent="0.2">
      <c r="C161" t="s">
        <v>6</v>
      </c>
      <c r="D161" t="s">
        <v>38</v>
      </c>
      <c r="E161" t="s">
        <v>21</v>
      </c>
      <c r="F161" s="4">
        <v>7322</v>
      </c>
      <c r="G161" s="5">
        <v>36</v>
      </c>
    </row>
    <row r="162" spans="3:7" x14ac:dyDescent="0.2">
      <c r="C162" t="s">
        <v>8</v>
      </c>
      <c r="D162" t="s">
        <v>35</v>
      </c>
      <c r="E162" t="s">
        <v>33</v>
      </c>
      <c r="F162" s="4">
        <v>357</v>
      </c>
      <c r="G162" s="5">
        <v>126</v>
      </c>
    </row>
    <row r="163" spans="3:7" x14ac:dyDescent="0.2">
      <c r="C163" t="s">
        <v>9</v>
      </c>
      <c r="D163" t="s">
        <v>39</v>
      </c>
      <c r="E163" t="s">
        <v>25</v>
      </c>
      <c r="F163" s="4">
        <v>3192</v>
      </c>
      <c r="G163" s="5">
        <v>72</v>
      </c>
    </row>
    <row r="164" spans="3:7" x14ac:dyDescent="0.2">
      <c r="C164" t="s">
        <v>7</v>
      </c>
      <c r="D164" t="s">
        <v>36</v>
      </c>
      <c r="E164" t="s">
        <v>22</v>
      </c>
      <c r="F164" s="4">
        <v>8435</v>
      </c>
      <c r="G164" s="5">
        <v>42</v>
      </c>
    </row>
    <row r="165" spans="3:7" x14ac:dyDescent="0.2">
      <c r="C165" t="s">
        <v>40</v>
      </c>
      <c r="D165" t="s">
        <v>39</v>
      </c>
      <c r="E165" t="s">
        <v>29</v>
      </c>
      <c r="F165" s="4">
        <v>0</v>
      </c>
      <c r="G165" s="5">
        <v>135</v>
      </c>
    </row>
    <row r="166" spans="3:7" x14ac:dyDescent="0.2">
      <c r="C166" t="s">
        <v>7</v>
      </c>
      <c r="D166" t="s">
        <v>34</v>
      </c>
      <c r="E166" t="s">
        <v>24</v>
      </c>
      <c r="F166" s="4">
        <v>8862</v>
      </c>
      <c r="G166" s="5">
        <v>189</v>
      </c>
    </row>
    <row r="167" spans="3:7" x14ac:dyDescent="0.2">
      <c r="C167" t="s">
        <v>6</v>
      </c>
      <c r="D167" t="s">
        <v>37</v>
      </c>
      <c r="E167" t="s">
        <v>28</v>
      </c>
      <c r="F167" s="4">
        <v>3556</v>
      </c>
      <c r="G167" s="5">
        <v>459</v>
      </c>
    </row>
    <row r="168" spans="3:7" x14ac:dyDescent="0.2">
      <c r="C168" t="s">
        <v>5</v>
      </c>
      <c r="D168" t="s">
        <v>34</v>
      </c>
      <c r="E168" t="s">
        <v>15</v>
      </c>
      <c r="F168" s="4">
        <v>7280</v>
      </c>
      <c r="G168" s="5">
        <v>201</v>
      </c>
    </row>
    <row r="169" spans="3:7" x14ac:dyDescent="0.2">
      <c r="C169" t="s">
        <v>6</v>
      </c>
      <c r="D169" t="s">
        <v>34</v>
      </c>
      <c r="E169" t="s">
        <v>30</v>
      </c>
      <c r="F169" s="4">
        <v>3402</v>
      </c>
      <c r="G169" s="5">
        <v>366</v>
      </c>
    </row>
    <row r="170" spans="3:7" x14ac:dyDescent="0.2">
      <c r="C170" t="s">
        <v>3</v>
      </c>
      <c r="D170" t="s">
        <v>37</v>
      </c>
      <c r="E170" t="s">
        <v>29</v>
      </c>
      <c r="F170" s="4">
        <v>4592</v>
      </c>
      <c r="G170" s="5">
        <v>324</v>
      </c>
    </row>
    <row r="171" spans="3:7" x14ac:dyDescent="0.2">
      <c r="C171" t="s">
        <v>9</v>
      </c>
      <c r="D171" t="s">
        <v>35</v>
      </c>
      <c r="E171" t="s">
        <v>15</v>
      </c>
      <c r="F171" s="4">
        <v>7833</v>
      </c>
      <c r="G171" s="5">
        <v>243</v>
      </c>
    </row>
    <row r="172" spans="3:7" x14ac:dyDescent="0.2">
      <c r="C172" t="s">
        <v>2</v>
      </c>
      <c r="D172" t="s">
        <v>39</v>
      </c>
      <c r="E172" t="s">
        <v>21</v>
      </c>
      <c r="F172" s="4">
        <v>7651</v>
      </c>
      <c r="G172" s="5">
        <v>213</v>
      </c>
    </row>
    <row r="173" spans="3:7" x14ac:dyDescent="0.2">
      <c r="C173" t="s">
        <v>40</v>
      </c>
      <c r="D173" t="s">
        <v>35</v>
      </c>
      <c r="E173" t="s">
        <v>30</v>
      </c>
      <c r="F173" s="4">
        <v>2275</v>
      </c>
      <c r="G173" s="5">
        <v>447</v>
      </c>
    </row>
    <row r="174" spans="3:7" x14ac:dyDescent="0.2">
      <c r="C174" t="s">
        <v>40</v>
      </c>
      <c r="D174" t="s">
        <v>38</v>
      </c>
      <c r="E174" t="s">
        <v>13</v>
      </c>
      <c r="F174" s="4">
        <v>5670</v>
      </c>
      <c r="G174" s="5">
        <v>297</v>
      </c>
    </row>
    <row r="175" spans="3:7" x14ac:dyDescent="0.2">
      <c r="C175" t="s">
        <v>7</v>
      </c>
      <c r="D175" t="s">
        <v>35</v>
      </c>
      <c r="E175" t="s">
        <v>16</v>
      </c>
      <c r="F175" s="4">
        <v>2135</v>
      </c>
      <c r="G175" s="5">
        <v>27</v>
      </c>
    </row>
    <row r="176" spans="3:7" x14ac:dyDescent="0.2">
      <c r="C176" t="s">
        <v>40</v>
      </c>
      <c r="D176" t="s">
        <v>34</v>
      </c>
      <c r="E176" t="s">
        <v>23</v>
      </c>
      <c r="F176" s="4">
        <v>2779</v>
      </c>
      <c r="G176" s="5">
        <v>75</v>
      </c>
    </row>
    <row r="177" spans="3:7" x14ac:dyDescent="0.2">
      <c r="C177" t="s">
        <v>10</v>
      </c>
      <c r="D177" t="s">
        <v>39</v>
      </c>
      <c r="E177" t="s">
        <v>33</v>
      </c>
      <c r="F177" s="4">
        <v>12950</v>
      </c>
      <c r="G177" s="5">
        <v>30</v>
      </c>
    </row>
    <row r="178" spans="3:7" x14ac:dyDescent="0.2">
      <c r="C178" t="s">
        <v>7</v>
      </c>
      <c r="D178" t="s">
        <v>36</v>
      </c>
      <c r="E178" t="s">
        <v>18</v>
      </c>
      <c r="F178" s="4">
        <v>2646</v>
      </c>
      <c r="G178" s="5">
        <v>177</v>
      </c>
    </row>
    <row r="179" spans="3:7" x14ac:dyDescent="0.2">
      <c r="C179" t="s">
        <v>40</v>
      </c>
      <c r="D179" t="s">
        <v>34</v>
      </c>
      <c r="E179" t="s">
        <v>33</v>
      </c>
      <c r="F179" s="4">
        <v>3794</v>
      </c>
      <c r="G179" s="5">
        <v>159</v>
      </c>
    </row>
    <row r="180" spans="3:7" x14ac:dyDescent="0.2">
      <c r="C180" t="s">
        <v>3</v>
      </c>
      <c r="D180" t="s">
        <v>35</v>
      </c>
      <c r="E180" t="s">
        <v>33</v>
      </c>
      <c r="F180" s="4">
        <v>819</v>
      </c>
      <c r="G180" s="5">
        <v>306</v>
      </c>
    </row>
    <row r="181" spans="3:7" x14ac:dyDescent="0.2">
      <c r="C181" t="s">
        <v>3</v>
      </c>
      <c r="D181" t="s">
        <v>34</v>
      </c>
      <c r="E181" t="s">
        <v>20</v>
      </c>
      <c r="F181" s="4">
        <v>2583</v>
      </c>
      <c r="G181" s="5">
        <v>18</v>
      </c>
    </row>
    <row r="182" spans="3:7" x14ac:dyDescent="0.2">
      <c r="C182" t="s">
        <v>7</v>
      </c>
      <c r="D182" t="s">
        <v>35</v>
      </c>
      <c r="E182" t="s">
        <v>19</v>
      </c>
      <c r="F182" s="4">
        <v>4585</v>
      </c>
      <c r="G182" s="5">
        <v>240</v>
      </c>
    </row>
    <row r="183" spans="3:7" x14ac:dyDescent="0.2">
      <c r="C183" t="s">
        <v>5</v>
      </c>
      <c r="D183" t="s">
        <v>34</v>
      </c>
      <c r="E183" t="s">
        <v>33</v>
      </c>
      <c r="F183" s="4">
        <v>1652</v>
      </c>
      <c r="G183" s="5">
        <v>93</v>
      </c>
    </row>
    <row r="184" spans="3:7" x14ac:dyDescent="0.2">
      <c r="C184" t="s">
        <v>10</v>
      </c>
      <c r="D184" t="s">
        <v>34</v>
      </c>
      <c r="E184" t="s">
        <v>26</v>
      </c>
      <c r="F184" s="4">
        <v>4991</v>
      </c>
      <c r="G184" s="5">
        <v>9</v>
      </c>
    </row>
    <row r="185" spans="3:7" x14ac:dyDescent="0.2">
      <c r="C185" t="s">
        <v>8</v>
      </c>
      <c r="D185" t="s">
        <v>34</v>
      </c>
      <c r="E185" t="s">
        <v>16</v>
      </c>
      <c r="F185" s="4">
        <v>2009</v>
      </c>
      <c r="G185" s="5">
        <v>219</v>
      </c>
    </row>
    <row r="186" spans="3:7" x14ac:dyDescent="0.2">
      <c r="C186" t="s">
        <v>2</v>
      </c>
      <c r="D186" t="s">
        <v>39</v>
      </c>
      <c r="E186" t="s">
        <v>22</v>
      </c>
      <c r="F186" s="4">
        <v>1568</v>
      </c>
      <c r="G186" s="5">
        <v>141</v>
      </c>
    </row>
    <row r="187" spans="3:7" x14ac:dyDescent="0.2">
      <c r="C187" t="s">
        <v>41</v>
      </c>
      <c r="D187" t="s">
        <v>37</v>
      </c>
      <c r="E187" t="s">
        <v>20</v>
      </c>
      <c r="F187" s="4">
        <v>3388</v>
      </c>
      <c r="G187" s="5">
        <v>123</v>
      </c>
    </row>
    <row r="188" spans="3:7" x14ac:dyDescent="0.2">
      <c r="C188" t="s">
        <v>40</v>
      </c>
      <c r="D188" t="s">
        <v>38</v>
      </c>
      <c r="E188" t="s">
        <v>24</v>
      </c>
      <c r="F188" s="4">
        <v>623</v>
      </c>
      <c r="G188" s="5">
        <v>51</v>
      </c>
    </row>
    <row r="189" spans="3:7" x14ac:dyDescent="0.2">
      <c r="C189" t="s">
        <v>6</v>
      </c>
      <c r="D189" t="s">
        <v>36</v>
      </c>
      <c r="E189" t="s">
        <v>4</v>
      </c>
      <c r="F189" s="4">
        <v>10073</v>
      </c>
      <c r="G189" s="5">
        <v>120</v>
      </c>
    </row>
    <row r="190" spans="3:7" x14ac:dyDescent="0.2">
      <c r="C190" t="s">
        <v>8</v>
      </c>
      <c r="D190" t="s">
        <v>39</v>
      </c>
      <c r="E190" t="s">
        <v>26</v>
      </c>
      <c r="F190" s="4">
        <v>1561</v>
      </c>
      <c r="G190" s="5">
        <v>27</v>
      </c>
    </row>
    <row r="191" spans="3:7" x14ac:dyDescent="0.2">
      <c r="C191" t="s">
        <v>9</v>
      </c>
      <c r="D191" t="s">
        <v>36</v>
      </c>
      <c r="E191" t="s">
        <v>27</v>
      </c>
      <c r="F191" s="4">
        <v>11522</v>
      </c>
      <c r="G191" s="5">
        <v>204</v>
      </c>
    </row>
    <row r="192" spans="3:7" x14ac:dyDescent="0.2">
      <c r="C192" t="s">
        <v>6</v>
      </c>
      <c r="D192" t="s">
        <v>38</v>
      </c>
      <c r="E192" t="s">
        <v>13</v>
      </c>
      <c r="F192" s="4">
        <v>2317</v>
      </c>
      <c r="G192" s="5">
        <v>123</v>
      </c>
    </row>
    <row r="193" spans="3:7" x14ac:dyDescent="0.2">
      <c r="C193" t="s">
        <v>10</v>
      </c>
      <c r="D193" t="s">
        <v>37</v>
      </c>
      <c r="E193" t="s">
        <v>28</v>
      </c>
      <c r="F193" s="4">
        <v>3059</v>
      </c>
      <c r="G193" s="5">
        <v>27</v>
      </c>
    </row>
    <row r="194" spans="3:7" x14ac:dyDescent="0.2">
      <c r="C194" t="s">
        <v>41</v>
      </c>
      <c r="D194" t="s">
        <v>37</v>
      </c>
      <c r="E194" t="s">
        <v>26</v>
      </c>
      <c r="F194" s="4">
        <v>2324</v>
      </c>
      <c r="G194" s="5">
        <v>177</v>
      </c>
    </row>
    <row r="195" spans="3:7" x14ac:dyDescent="0.2">
      <c r="C195" t="s">
        <v>3</v>
      </c>
      <c r="D195" t="s">
        <v>39</v>
      </c>
      <c r="E195" t="s">
        <v>26</v>
      </c>
      <c r="F195" s="4">
        <v>4956</v>
      </c>
      <c r="G195" s="5">
        <v>171</v>
      </c>
    </row>
    <row r="196" spans="3:7" x14ac:dyDescent="0.2">
      <c r="C196" t="s">
        <v>10</v>
      </c>
      <c r="D196" t="s">
        <v>34</v>
      </c>
      <c r="E196" t="s">
        <v>19</v>
      </c>
      <c r="F196" s="4">
        <v>5355</v>
      </c>
      <c r="G196" s="5">
        <v>204</v>
      </c>
    </row>
    <row r="197" spans="3:7" x14ac:dyDescent="0.2">
      <c r="C197" t="s">
        <v>3</v>
      </c>
      <c r="D197" t="s">
        <v>34</v>
      </c>
      <c r="E197" t="s">
        <v>14</v>
      </c>
      <c r="F197" s="4">
        <v>7259</v>
      </c>
      <c r="G197" s="5">
        <v>276</v>
      </c>
    </row>
    <row r="198" spans="3:7" x14ac:dyDescent="0.2">
      <c r="C198" t="s">
        <v>8</v>
      </c>
      <c r="D198" t="s">
        <v>37</v>
      </c>
      <c r="E198" t="s">
        <v>26</v>
      </c>
      <c r="F198" s="4">
        <v>6279</v>
      </c>
      <c r="G198" s="5">
        <v>45</v>
      </c>
    </row>
    <row r="199" spans="3:7" x14ac:dyDescent="0.2">
      <c r="C199" t="s">
        <v>40</v>
      </c>
      <c r="D199" t="s">
        <v>38</v>
      </c>
      <c r="E199" t="s">
        <v>29</v>
      </c>
      <c r="F199" s="4">
        <v>2541</v>
      </c>
      <c r="G199" s="5">
        <v>45</v>
      </c>
    </row>
    <row r="200" spans="3:7" x14ac:dyDescent="0.2">
      <c r="C200" t="s">
        <v>6</v>
      </c>
      <c r="D200" t="s">
        <v>35</v>
      </c>
      <c r="E200" t="s">
        <v>27</v>
      </c>
      <c r="F200" s="4">
        <v>3864</v>
      </c>
      <c r="G200" s="5">
        <v>177</v>
      </c>
    </row>
    <row r="201" spans="3:7" x14ac:dyDescent="0.2">
      <c r="C201" t="s">
        <v>5</v>
      </c>
      <c r="D201" t="s">
        <v>36</v>
      </c>
      <c r="E201" t="s">
        <v>13</v>
      </c>
      <c r="F201" s="4">
        <v>6146</v>
      </c>
      <c r="G201" s="5">
        <v>63</v>
      </c>
    </row>
    <row r="202" spans="3:7" x14ac:dyDescent="0.2">
      <c r="C202" t="s">
        <v>9</v>
      </c>
      <c r="D202" t="s">
        <v>39</v>
      </c>
      <c r="E202" t="s">
        <v>18</v>
      </c>
      <c r="F202" s="4">
        <v>2639</v>
      </c>
      <c r="G202" s="5">
        <v>204</v>
      </c>
    </row>
    <row r="203" spans="3:7" x14ac:dyDescent="0.2">
      <c r="C203" t="s">
        <v>8</v>
      </c>
      <c r="D203" t="s">
        <v>37</v>
      </c>
      <c r="E203" t="s">
        <v>22</v>
      </c>
      <c r="F203" s="4">
        <v>1890</v>
      </c>
      <c r="G203" s="5">
        <v>195</v>
      </c>
    </row>
    <row r="204" spans="3:7" x14ac:dyDescent="0.2">
      <c r="C204" t="s">
        <v>7</v>
      </c>
      <c r="D204" t="s">
        <v>34</v>
      </c>
      <c r="E204" t="s">
        <v>14</v>
      </c>
      <c r="F204" s="4">
        <v>1932</v>
      </c>
      <c r="G204" s="5">
        <v>369</v>
      </c>
    </row>
    <row r="205" spans="3:7" x14ac:dyDescent="0.2">
      <c r="C205" t="s">
        <v>3</v>
      </c>
      <c r="D205" t="s">
        <v>34</v>
      </c>
      <c r="E205" t="s">
        <v>25</v>
      </c>
      <c r="F205" s="4">
        <v>6300</v>
      </c>
      <c r="G205" s="5">
        <v>42</v>
      </c>
    </row>
    <row r="206" spans="3:7" x14ac:dyDescent="0.2">
      <c r="C206" t="s">
        <v>6</v>
      </c>
      <c r="D206" t="s">
        <v>37</v>
      </c>
      <c r="E206" t="s">
        <v>30</v>
      </c>
      <c r="F206" s="4">
        <v>560</v>
      </c>
      <c r="G206" s="5">
        <v>81</v>
      </c>
    </row>
    <row r="207" spans="3:7" x14ac:dyDescent="0.2">
      <c r="C207" t="s">
        <v>9</v>
      </c>
      <c r="D207" t="s">
        <v>37</v>
      </c>
      <c r="E207" t="s">
        <v>26</v>
      </c>
      <c r="F207" s="4">
        <v>2856</v>
      </c>
      <c r="G207" s="5">
        <v>246</v>
      </c>
    </row>
    <row r="208" spans="3:7" x14ac:dyDescent="0.2">
      <c r="C208" t="s">
        <v>9</v>
      </c>
      <c r="D208" t="s">
        <v>34</v>
      </c>
      <c r="E208" t="s">
        <v>17</v>
      </c>
      <c r="F208" s="4">
        <v>707</v>
      </c>
      <c r="G208" s="5">
        <v>174</v>
      </c>
    </row>
    <row r="209" spans="3:7" x14ac:dyDescent="0.2">
      <c r="C209" t="s">
        <v>8</v>
      </c>
      <c r="D209" t="s">
        <v>35</v>
      </c>
      <c r="E209" t="s">
        <v>30</v>
      </c>
      <c r="F209" s="4">
        <v>3598</v>
      </c>
      <c r="G209" s="5">
        <v>81</v>
      </c>
    </row>
    <row r="210" spans="3:7" x14ac:dyDescent="0.2">
      <c r="C210" t="s">
        <v>40</v>
      </c>
      <c r="D210" t="s">
        <v>35</v>
      </c>
      <c r="E210" t="s">
        <v>22</v>
      </c>
      <c r="F210" s="4">
        <v>6853</v>
      </c>
      <c r="G210" s="5">
        <v>372</v>
      </c>
    </row>
    <row r="211" spans="3:7" x14ac:dyDescent="0.2">
      <c r="C211" t="s">
        <v>40</v>
      </c>
      <c r="D211" t="s">
        <v>35</v>
      </c>
      <c r="E211" t="s">
        <v>16</v>
      </c>
      <c r="F211" s="4">
        <v>4725</v>
      </c>
      <c r="G211" s="5">
        <v>174</v>
      </c>
    </row>
    <row r="212" spans="3:7" x14ac:dyDescent="0.2">
      <c r="C212" t="s">
        <v>41</v>
      </c>
      <c r="D212" t="s">
        <v>36</v>
      </c>
      <c r="E212" t="s">
        <v>32</v>
      </c>
      <c r="F212" s="4">
        <v>10304</v>
      </c>
      <c r="G212" s="5">
        <v>84</v>
      </c>
    </row>
    <row r="213" spans="3:7" x14ac:dyDescent="0.2">
      <c r="C213" t="s">
        <v>41</v>
      </c>
      <c r="D213" t="s">
        <v>34</v>
      </c>
      <c r="E213" t="s">
        <v>16</v>
      </c>
      <c r="F213" s="4">
        <v>1274</v>
      </c>
      <c r="G213" s="5">
        <v>225</v>
      </c>
    </row>
    <row r="214" spans="3:7" x14ac:dyDescent="0.2">
      <c r="C214" t="s">
        <v>5</v>
      </c>
      <c r="D214" t="s">
        <v>36</v>
      </c>
      <c r="E214" t="s">
        <v>30</v>
      </c>
      <c r="F214" s="4">
        <v>1526</v>
      </c>
      <c r="G214" s="5">
        <v>105</v>
      </c>
    </row>
    <row r="215" spans="3:7" x14ac:dyDescent="0.2">
      <c r="C215" t="s">
        <v>40</v>
      </c>
      <c r="D215" t="s">
        <v>39</v>
      </c>
      <c r="E215" t="s">
        <v>28</v>
      </c>
      <c r="F215" s="4">
        <v>3101</v>
      </c>
      <c r="G215" s="5">
        <v>225</v>
      </c>
    </row>
    <row r="216" spans="3:7" x14ac:dyDescent="0.2">
      <c r="C216" t="s">
        <v>2</v>
      </c>
      <c r="D216" t="s">
        <v>37</v>
      </c>
      <c r="E216" t="s">
        <v>14</v>
      </c>
      <c r="F216" s="4">
        <v>1057</v>
      </c>
      <c r="G216" s="5">
        <v>54</v>
      </c>
    </row>
    <row r="217" spans="3:7" x14ac:dyDescent="0.2">
      <c r="C217" t="s">
        <v>7</v>
      </c>
      <c r="D217" t="s">
        <v>37</v>
      </c>
      <c r="E217" t="s">
        <v>26</v>
      </c>
      <c r="F217" s="4">
        <v>5306</v>
      </c>
      <c r="G217" s="5">
        <v>0</v>
      </c>
    </row>
    <row r="218" spans="3:7" x14ac:dyDescent="0.2">
      <c r="C218" t="s">
        <v>5</v>
      </c>
      <c r="D218" t="s">
        <v>39</v>
      </c>
      <c r="E218" t="s">
        <v>24</v>
      </c>
      <c r="F218" s="4">
        <v>4018</v>
      </c>
      <c r="G218" s="5">
        <v>171</v>
      </c>
    </row>
    <row r="219" spans="3:7" x14ac:dyDescent="0.2">
      <c r="C219" t="s">
        <v>9</v>
      </c>
      <c r="D219" t="s">
        <v>34</v>
      </c>
      <c r="E219" t="s">
        <v>16</v>
      </c>
      <c r="F219" s="4">
        <v>938</v>
      </c>
      <c r="G219" s="5">
        <v>189</v>
      </c>
    </row>
    <row r="220" spans="3:7" x14ac:dyDescent="0.2">
      <c r="C220" t="s">
        <v>7</v>
      </c>
      <c r="D220" t="s">
        <v>38</v>
      </c>
      <c r="E220" t="s">
        <v>18</v>
      </c>
      <c r="F220" s="4">
        <v>1778</v>
      </c>
      <c r="G220" s="5">
        <v>270</v>
      </c>
    </row>
    <row r="221" spans="3:7" x14ac:dyDescent="0.2">
      <c r="C221" t="s">
        <v>6</v>
      </c>
      <c r="D221" t="s">
        <v>39</v>
      </c>
      <c r="E221" t="s">
        <v>30</v>
      </c>
      <c r="F221" s="4">
        <v>1638</v>
      </c>
      <c r="G221" s="5">
        <v>63</v>
      </c>
    </row>
    <row r="222" spans="3:7" x14ac:dyDescent="0.2">
      <c r="C222" t="s">
        <v>41</v>
      </c>
      <c r="D222" t="s">
        <v>38</v>
      </c>
      <c r="E222" t="s">
        <v>25</v>
      </c>
      <c r="F222" s="4">
        <v>154</v>
      </c>
      <c r="G222" s="5">
        <v>21</v>
      </c>
    </row>
    <row r="223" spans="3:7" x14ac:dyDescent="0.2">
      <c r="C223" t="s">
        <v>7</v>
      </c>
      <c r="D223" t="s">
        <v>37</v>
      </c>
      <c r="E223" t="s">
        <v>22</v>
      </c>
      <c r="F223" s="4">
        <v>9835</v>
      </c>
      <c r="G223" s="5">
        <v>207</v>
      </c>
    </row>
    <row r="224" spans="3:7" x14ac:dyDescent="0.2">
      <c r="C224" t="s">
        <v>9</v>
      </c>
      <c r="D224" t="s">
        <v>37</v>
      </c>
      <c r="E224" t="s">
        <v>20</v>
      </c>
      <c r="F224" s="4">
        <v>7273</v>
      </c>
      <c r="G224" s="5">
        <v>96</v>
      </c>
    </row>
    <row r="225" spans="3:7" x14ac:dyDescent="0.2">
      <c r="C225" t="s">
        <v>5</v>
      </c>
      <c r="D225" t="s">
        <v>39</v>
      </c>
      <c r="E225" t="s">
        <v>22</v>
      </c>
      <c r="F225" s="4">
        <v>6909</v>
      </c>
      <c r="G225" s="5">
        <v>81</v>
      </c>
    </row>
    <row r="226" spans="3:7" x14ac:dyDescent="0.2">
      <c r="C226" t="s">
        <v>9</v>
      </c>
      <c r="D226" t="s">
        <v>39</v>
      </c>
      <c r="E226" t="s">
        <v>24</v>
      </c>
      <c r="F226" s="4">
        <v>3920</v>
      </c>
      <c r="G226" s="5">
        <v>306</v>
      </c>
    </row>
    <row r="227" spans="3:7" x14ac:dyDescent="0.2">
      <c r="C227" t="s">
        <v>10</v>
      </c>
      <c r="D227" t="s">
        <v>39</v>
      </c>
      <c r="E227" t="s">
        <v>21</v>
      </c>
      <c r="F227" s="4">
        <v>4858</v>
      </c>
      <c r="G227" s="5">
        <v>279</v>
      </c>
    </row>
    <row r="228" spans="3:7" x14ac:dyDescent="0.2">
      <c r="C228" t="s">
        <v>2</v>
      </c>
      <c r="D228" t="s">
        <v>38</v>
      </c>
      <c r="E228" t="s">
        <v>4</v>
      </c>
      <c r="F228" s="4">
        <v>3549</v>
      </c>
      <c r="G228" s="5">
        <v>3</v>
      </c>
    </row>
    <row r="229" spans="3:7" x14ac:dyDescent="0.2">
      <c r="C229" t="s">
        <v>7</v>
      </c>
      <c r="D229" t="s">
        <v>39</v>
      </c>
      <c r="E229" t="s">
        <v>27</v>
      </c>
      <c r="F229" s="4">
        <v>966</v>
      </c>
      <c r="G229" s="5">
        <v>198</v>
      </c>
    </row>
    <row r="230" spans="3:7" x14ac:dyDescent="0.2">
      <c r="C230" t="s">
        <v>5</v>
      </c>
      <c r="D230" t="s">
        <v>39</v>
      </c>
      <c r="E230" t="s">
        <v>18</v>
      </c>
      <c r="F230" s="4">
        <v>385</v>
      </c>
      <c r="G230" s="5">
        <v>249</v>
      </c>
    </row>
    <row r="231" spans="3:7" x14ac:dyDescent="0.2">
      <c r="C231" t="s">
        <v>6</v>
      </c>
      <c r="D231" t="s">
        <v>34</v>
      </c>
      <c r="E231" t="s">
        <v>16</v>
      </c>
      <c r="F231" s="4">
        <v>2219</v>
      </c>
      <c r="G231" s="5">
        <v>75</v>
      </c>
    </row>
    <row r="232" spans="3:7" x14ac:dyDescent="0.2">
      <c r="C232" t="s">
        <v>9</v>
      </c>
      <c r="D232" t="s">
        <v>36</v>
      </c>
      <c r="E232" t="s">
        <v>32</v>
      </c>
      <c r="F232" s="4">
        <v>2954</v>
      </c>
      <c r="G232" s="5">
        <v>189</v>
      </c>
    </row>
    <row r="233" spans="3:7" x14ac:dyDescent="0.2">
      <c r="C233" t="s">
        <v>7</v>
      </c>
      <c r="D233" t="s">
        <v>36</v>
      </c>
      <c r="E233" t="s">
        <v>32</v>
      </c>
      <c r="F233" s="4">
        <v>280</v>
      </c>
      <c r="G233" s="5">
        <v>87</v>
      </c>
    </row>
    <row r="234" spans="3:7" x14ac:dyDescent="0.2">
      <c r="C234" t="s">
        <v>41</v>
      </c>
      <c r="D234" t="s">
        <v>36</v>
      </c>
      <c r="E234" t="s">
        <v>30</v>
      </c>
      <c r="F234" s="4">
        <v>6118</v>
      </c>
      <c r="G234" s="5">
        <v>174</v>
      </c>
    </row>
    <row r="235" spans="3:7" x14ac:dyDescent="0.2">
      <c r="C235" t="s">
        <v>2</v>
      </c>
      <c r="D235" t="s">
        <v>39</v>
      </c>
      <c r="E235" t="s">
        <v>15</v>
      </c>
      <c r="F235" s="4">
        <v>4802</v>
      </c>
      <c r="G235" s="5">
        <v>36</v>
      </c>
    </row>
    <row r="236" spans="3:7" x14ac:dyDescent="0.2">
      <c r="C236" t="s">
        <v>9</v>
      </c>
      <c r="D236" t="s">
        <v>38</v>
      </c>
      <c r="E236" t="s">
        <v>24</v>
      </c>
      <c r="F236" s="4">
        <v>4137</v>
      </c>
      <c r="G236" s="5">
        <v>60</v>
      </c>
    </row>
    <row r="237" spans="3:7" x14ac:dyDescent="0.2">
      <c r="C237" t="s">
        <v>3</v>
      </c>
      <c r="D237" t="s">
        <v>35</v>
      </c>
      <c r="E237" t="s">
        <v>23</v>
      </c>
      <c r="F237" s="4">
        <v>2023</v>
      </c>
      <c r="G237" s="5">
        <v>78</v>
      </c>
    </row>
    <row r="238" spans="3:7" x14ac:dyDescent="0.2">
      <c r="C238" t="s">
        <v>9</v>
      </c>
      <c r="D238" t="s">
        <v>36</v>
      </c>
      <c r="E238" t="s">
        <v>30</v>
      </c>
      <c r="F238" s="4">
        <v>9051</v>
      </c>
      <c r="G238" s="5">
        <v>57</v>
      </c>
    </row>
    <row r="239" spans="3:7" x14ac:dyDescent="0.2">
      <c r="C239" t="s">
        <v>9</v>
      </c>
      <c r="D239" t="s">
        <v>37</v>
      </c>
      <c r="E239" t="s">
        <v>28</v>
      </c>
      <c r="F239" s="4">
        <v>2919</v>
      </c>
      <c r="G239" s="5">
        <v>45</v>
      </c>
    </row>
    <row r="240" spans="3:7" x14ac:dyDescent="0.2">
      <c r="C240" t="s">
        <v>41</v>
      </c>
      <c r="D240" t="s">
        <v>38</v>
      </c>
      <c r="E240" t="s">
        <v>22</v>
      </c>
      <c r="F240" s="4">
        <v>5915</v>
      </c>
      <c r="G240" s="5">
        <v>3</v>
      </c>
    </row>
    <row r="241" spans="3:7" x14ac:dyDescent="0.2">
      <c r="C241" t="s">
        <v>10</v>
      </c>
      <c r="D241" t="s">
        <v>35</v>
      </c>
      <c r="E241" t="s">
        <v>15</v>
      </c>
      <c r="F241" s="4">
        <v>2562</v>
      </c>
      <c r="G241" s="5">
        <v>6</v>
      </c>
    </row>
    <row r="242" spans="3:7" x14ac:dyDescent="0.2">
      <c r="C242" t="s">
        <v>5</v>
      </c>
      <c r="D242" t="s">
        <v>37</v>
      </c>
      <c r="E242" t="s">
        <v>25</v>
      </c>
      <c r="F242" s="4">
        <v>8813</v>
      </c>
      <c r="G242" s="5">
        <v>21</v>
      </c>
    </row>
    <row r="243" spans="3:7" x14ac:dyDescent="0.2">
      <c r="C243" t="s">
        <v>5</v>
      </c>
      <c r="D243" t="s">
        <v>36</v>
      </c>
      <c r="E243" t="s">
        <v>18</v>
      </c>
      <c r="F243" s="4">
        <v>6111</v>
      </c>
      <c r="G243" s="5">
        <v>3</v>
      </c>
    </row>
    <row r="244" spans="3:7" x14ac:dyDescent="0.2">
      <c r="C244" t="s">
        <v>8</v>
      </c>
      <c r="D244" t="s">
        <v>34</v>
      </c>
      <c r="E244" t="s">
        <v>31</v>
      </c>
      <c r="F244" s="4">
        <v>3507</v>
      </c>
      <c r="G244" s="5">
        <v>288</v>
      </c>
    </row>
    <row r="245" spans="3:7" x14ac:dyDescent="0.2">
      <c r="C245" t="s">
        <v>6</v>
      </c>
      <c r="D245" t="s">
        <v>36</v>
      </c>
      <c r="E245" t="s">
        <v>13</v>
      </c>
      <c r="F245" s="4">
        <v>4319</v>
      </c>
      <c r="G245" s="5">
        <v>30</v>
      </c>
    </row>
    <row r="246" spans="3:7" x14ac:dyDescent="0.2">
      <c r="C246" t="s">
        <v>40</v>
      </c>
      <c r="D246" t="s">
        <v>38</v>
      </c>
      <c r="E246" t="s">
        <v>26</v>
      </c>
      <c r="F246" s="4">
        <v>609</v>
      </c>
      <c r="G246" s="5">
        <v>87</v>
      </c>
    </row>
    <row r="247" spans="3:7" x14ac:dyDescent="0.2">
      <c r="C247" t="s">
        <v>40</v>
      </c>
      <c r="D247" t="s">
        <v>39</v>
      </c>
      <c r="E247" t="s">
        <v>27</v>
      </c>
      <c r="F247" s="4">
        <v>6370</v>
      </c>
      <c r="G247" s="5">
        <v>30</v>
      </c>
    </row>
    <row r="248" spans="3:7" x14ac:dyDescent="0.2">
      <c r="C248" t="s">
        <v>5</v>
      </c>
      <c r="D248" t="s">
        <v>38</v>
      </c>
      <c r="E248" t="s">
        <v>19</v>
      </c>
      <c r="F248" s="4">
        <v>5474</v>
      </c>
      <c r="G248" s="5">
        <v>168</v>
      </c>
    </row>
    <row r="249" spans="3:7" x14ac:dyDescent="0.2">
      <c r="C249" t="s">
        <v>40</v>
      </c>
      <c r="D249" t="s">
        <v>36</v>
      </c>
      <c r="E249" t="s">
        <v>27</v>
      </c>
      <c r="F249" s="4">
        <v>3164</v>
      </c>
      <c r="G249" s="5">
        <v>306</v>
      </c>
    </row>
    <row r="250" spans="3:7" x14ac:dyDescent="0.2">
      <c r="C250" t="s">
        <v>6</v>
      </c>
      <c r="D250" t="s">
        <v>35</v>
      </c>
      <c r="E250" t="s">
        <v>4</v>
      </c>
      <c r="F250" s="4">
        <v>1302</v>
      </c>
      <c r="G250" s="5">
        <v>402</v>
      </c>
    </row>
    <row r="251" spans="3:7" x14ac:dyDescent="0.2">
      <c r="C251" t="s">
        <v>3</v>
      </c>
      <c r="D251" t="s">
        <v>37</v>
      </c>
      <c r="E251" t="s">
        <v>28</v>
      </c>
      <c r="F251" s="4">
        <v>7308</v>
      </c>
      <c r="G251" s="5">
        <v>327</v>
      </c>
    </row>
    <row r="252" spans="3:7" x14ac:dyDescent="0.2">
      <c r="C252" t="s">
        <v>40</v>
      </c>
      <c r="D252" t="s">
        <v>37</v>
      </c>
      <c r="E252" t="s">
        <v>27</v>
      </c>
      <c r="F252" s="4">
        <v>6132</v>
      </c>
      <c r="G252" s="5">
        <v>93</v>
      </c>
    </row>
    <row r="253" spans="3:7" x14ac:dyDescent="0.2">
      <c r="C253" t="s">
        <v>10</v>
      </c>
      <c r="D253" t="s">
        <v>35</v>
      </c>
      <c r="E253" t="s">
        <v>14</v>
      </c>
      <c r="F253" s="4">
        <v>3472</v>
      </c>
      <c r="G253" s="5">
        <v>96</v>
      </c>
    </row>
    <row r="254" spans="3:7" x14ac:dyDescent="0.2">
      <c r="C254" t="s">
        <v>8</v>
      </c>
      <c r="D254" t="s">
        <v>39</v>
      </c>
      <c r="E254" t="s">
        <v>18</v>
      </c>
      <c r="F254" s="4">
        <v>9660</v>
      </c>
      <c r="G254" s="5">
        <v>27</v>
      </c>
    </row>
    <row r="255" spans="3:7" x14ac:dyDescent="0.2">
      <c r="C255" t="s">
        <v>9</v>
      </c>
      <c r="D255" t="s">
        <v>38</v>
      </c>
      <c r="E255" t="s">
        <v>26</v>
      </c>
      <c r="F255" s="4">
        <v>2436</v>
      </c>
      <c r="G255" s="5">
        <v>99</v>
      </c>
    </row>
    <row r="256" spans="3:7" x14ac:dyDescent="0.2">
      <c r="C256" t="s">
        <v>9</v>
      </c>
      <c r="D256" t="s">
        <v>38</v>
      </c>
      <c r="E256" t="s">
        <v>33</v>
      </c>
      <c r="F256" s="4">
        <v>9506</v>
      </c>
      <c r="G256" s="5">
        <v>87</v>
      </c>
    </row>
    <row r="257" spans="3:7" x14ac:dyDescent="0.2">
      <c r="C257" t="s">
        <v>10</v>
      </c>
      <c r="D257" t="s">
        <v>37</v>
      </c>
      <c r="E257" t="s">
        <v>21</v>
      </c>
      <c r="F257" s="4">
        <v>245</v>
      </c>
      <c r="G257" s="5">
        <v>288</v>
      </c>
    </row>
    <row r="258" spans="3:7" x14ac:dyDescent="0.2">
      <c r="C258" t="s">
        <v>8</v>
      </c>
      <c r="D258" t="s">
        <v>35</v>
      </c>
      <c r="E258" t="s">
        <v>20</v>
      </c>
      <c r="F258" s="4">
        <v>2702</v>
      </c>
      <c r="G258" s="5">
        <v>363</v>
      </c>
    </row>
    <row r="259" spans="3:7" x14ac:dyDescent="0.2">
      <c r="C259" t="s">
        <v>10</v>
      </c>
      <c r="D259" t="s">
        <v>34</v>
      </c>
      <c r="E259" t="s">
        <v>17</v>
      </c>
      <c r="F259" s="4">
        <v>700</v>
      </c>
      <c r="G259" s="5">
        <v>87</v>
      </c>
    </row>
    <row r="260" spans="3:7" x14ac:dyDescent="0.2">
      <c r="C260" t="s">
        <v>6</v>
      </c>
      <c r="D260" t="s">
        <v>34</v>
      </c>
      <c r="E260" t="s">
        <v>17</v>
      </c>
      <c r="F260" s="4">
        <v>3759</v>
      </c>
      <c r="G260" s="5">
        <v>150</v>
      </c>
    </row>
    <row r="261" spans="3:7" x14ac:dyDescent="0.2">
      <c r="C261" t="s">
        <v>2</v>
      </c>
      <c r="D261" t="s">
        <v>35</v>
      </c>
      <c r="E261" t="s">
        <v>17</v>
      </c>
      <c r="F261" s="4">
        <v>1589</v>
      </c>
      <c r="G261" s="5">
        <v>303</v>
      </c>
    </row>
    <row r="262" spans="3:7" x14ac:dyDescent="0.2">
      <c r="C262" t="s">
        <v>7</v>
      </c>
      <c r="D262" t="s">
        <v>35</v>
      </c>
      <c r="E262" t="s">
        <v>28</v>
      </c>
      <c r="F262" s="4">
        <v>5194</v>
      </c>
      <c r="G262" s="5">
        <v>288</v>
      </c>
    </row>
    <row r="263" spans="3:7" x14ac:dyDescent="0.2">
      <c r="C263" t="s">
        <v>10</v>
      </c>
      <c r="D263" t="s">
        <v>36</v>
      </c>
      <c r="E263" t="s">
        <v>13</v>
      </c>
      <c r="F263" s="4">
        <v>945</v>
      </c>
      <c r="G263" s="5">
        <v>75</v>
      </c>
    </row>
    <row r="264" spans="3:7" x14ac:dyDescent="0.2">
      <c r="C264" t="s">
        <v>40</v>
      </c>
      <c r="D264" t="s">
        <v>38</v>
      </c>
      <c r="E264" t="s">
        <v>31</v>
      </c>
      <c r="F264" s="4">
        <v>1988</v>
      </c>
      <c r="G264" s="5">
        <v>39</v>
      </c>
    </row>
    <row r="265" spans="3:7" x14ac:dyDescent="0.2">
      <c r="C265" t="s">
        <v>6</v>
      </c>
      <c r="D265" t="s">
        <v>34</v>
      </c>
      <c r="E265" t="s">
        <v>32</v>
      </c>
      <c r="F265" s="4">
        <v>6734</v>
      </c>
      <c r="G265" s="5">
        <v>123</v>
      </c>
    </row>
    <row r="266" spans="3:7" x14ac:dyDescent="0.2">
      <c r="C266" t="s">
        <v>40</v>
      </c>
      <c r="D266" t="s">
        <v>36</v>
      </c>
      <c r="E266" t="s">
        <v>4</v>
      </c>
      <c r="F266" s="4">
        <v>217</v>
      </c>
      <c r="G266" s="5">
        <v>36</v>
      </c>
    </row>
    <row r="267" spans="3:7" x14ac:dyDescent="0.2">
      <c r="C267" t="s">
        <v>5</v>
      </c>
      <c r="D267" t="s">
        <v>34</v>
      </c>
      <c r="E267" t="s">
        <v>22</v>
      </c>
      <c r="F267" s="4">
        <v>6279</v>
      </c>
      <c r="G267" s="5">
        <v>237</v>
      </c>
    </row>
    <row r="268" spans="3:7" x14ac:dyDescent="0.2">
      <c r="C268" t="s">
        <v>40</v>
      </c>
      <c r="D268" t="s">
        <v>36</v>
      </c>
      <c r="E268" t="s">
        <v>13</v>
      </c>
      <c r="F268" s="4">
        <v>4424</v>
      </c>
      <c r="G268" s="5">
        <v>201</v>
      </c>
    </row>
    <row r="269" spans="3:7" x14ac:dyDescent="0.2">
      <c r="C269" t="s">
        <v>2</v>
      </c>
      <c r="D269" t="s">
        <v>36</v>
      </c>
      <c r="E269" t="s">
        <v>17</v>
      </c>
      <c r="F269" s="4">
        <v>189</v>
      </c>
      <c r="G269" s="5">
        <v>48</v>
      </c>
    </row>
    <row r="270" spans="3:7" x14ac:dyDescent="0.2">
      <c r="C270" t="s">
        <v>5</v>
      </c>
      <c r="D270" t="s">
        <v>35</v>
      </c>
      <c r="E270" t="s">
        <v>22</v>
      </c>
      <c r="F270" s="4">
        <v>490</v>
      </c>
      <c r="G270" s="5">
        <v>84</v>
      </c>
    </row>
    <row r="271" spans="3:7" x14ac:dyDescent="0.2">
      <c r="C271" t="s">
        <v>8</v>
      </c>
      <c r="D271" t="s">
        <v>37</v>
      </c>
      <c r="E271" t="s">
        <v>21</v>
      </c>
      <c r="F271" s="4">
        <v>434</v>
      </c>
      <c r="G271" s="5">
        <v>87</v>
      </c>
    </row>
    <row r="272" spans="3:7" x14ac:dyDescent="0.2">
      <c r="C272" t="s">
        <v>7</v>
      </c>
      <c r="D272" t="s">
        <v>38</v>
      </c>
      <c r="E272" t="s">
        <v>30</v>
      </c>
      <c r="F272" s="4">
        <v>10129</v>
      </c>
      <c r="G272" s="5">
        <v>312</v>
      </c>
    </row>
    <row r="273" spans="3:7" x14ac:dyDescent="0.2">
      <c r="C273" t="s">
        <v>3</v>
      </c>
      <c r="D273" t="s">
        <v>39</v>
      </c>
      <c r="E273" t="s">
        <v>28</v>
      </c>
      <c r="F273" s="4">
        <v>1652</v>
      </c>
      <c r="G273" s="5">
        <v>102</v>
      </c>
    </row>
    <row r="274" spans="3:7" x14ac:dyDescent="0.2">
      <c r="C274" t="s">
        <v>8</v>
      </c>
      <c r="D274" t="s">
        <v>38</v>
      </c>
      <c r="E274" t="s">
        <v>21</v>
      </c>
      <c r="F274" s="4">
        <v>6433</v>
      </c>
      <c r="G274" s="5">
        <v>78</v>
      </c>
    </row>
    <row r="275" spans="3:7" x14ac:dyDescent="0.2">
      <c r="C275" t="s">
        <v>3</v>
      </c>
      <c r="D275" t="s">
        <v>34</v>
      </c>
      <c r="E275" t="s">
        <v>23</v>
      </c>
      <c r="F275" s="4">
        <v>2212</v>
      </c>
      <c r="G275" s="5">
        <v>117</v>
      </c>
    </row>
    <row r="276" spans="3:7" x14ac:dyDescent="0.2">
      <c r="C276" t="s">
        <v>41</v>
      </c>
      <c r="D276" t="s">
        <v>35</v>
      </c>
      <c r="E276" t="s">
        <v>19</v>
      </c>
      <c r="F276" s="4">
        <v>609</v>
      </c>
      <c r="G276" s="5">
        <v>99</v>
      </c>
    </row>
    <row r="277" spans="3:7" x14ac:dyDescent="0.2">
      <c r="C277" t="s">
        <v>40</v>
      </c>
      <c r="D277" t="s">
        <v>35</v>
      </c>
      <c r="E277" t="s">
        <v>24</v>
      </c>
      <c r="F277" s="4">
        <v>1638</v>
      </c>
      <c r="G277" s="5">
        <v>48</v>
      </c>
    </row>
    <row r="278" spans="3:7" x14ac:dyDescent="0.2">
      <c r="C278" t="s">
        <v>7</v>
      </c>
      <c r="D278" t="s">
        <v>34</v>
      </c>
      <c r="E278" t="s">
        <v>15</v>
      </c>
      <c r="F278" s="4">
        <v>3829</v>
      </c>
      <c r="G278" s="5">
        <v>24</v>
      </c>
    </row>
    <row r="279" spans="3:7" x14ac:dyDescent="0.2">
      <c r="C279" t="s">
        <v>40</v>
      </c>
      <c r="D279" t="s">
        <v>39</v>
      </c>
      <c r="E279" t="s">
        <v>15</v>
      </c>
      <c r="F279" s="4">
        <v>5775</v>
      </c>
      <c r="G279" s="5">
        <v>42</v>
      </c>
    </row>
    <row r="280" spans="3:7" x14ac:dyDescent="0.2">
      <c r="C280" t="s">
        <v>6</v>
      </c>
      <c r="D280" t="s">
        <v>35</v>
      </c>
      <c r="E280" t="s">
        <v>20</v>
      </c>
      <c r="F280" s="4">
        <v>1071</v>
      </c>
      <c r="G280" s="5">
        <v>270</v>
      </c>
    </row>
    <row r="281" spans="3:7" x14ac:dyDescent="0.2">
      <c r="C281" t="s">
        <v>8</v>
      </c>
      <c r="D281" t="s">
        <v>36</v>
      </c>
      <c r="E281" t="s">
        <v>23</v>
      </c>
      <c r="F281" s="4">
        <v>5019</v>
      </c>
      <c r="G281" s="5">
        <v>150</v>
      </c>
    </row>
    <row r="282" spans="3:7" x14ac:dyDescent="0.2">
      <c r="C282" t="s">
        <v>2</v>
      </c>
      <c r="D282" t="s">
        <v>37</v>
      </c>
      <c r="E282" t="s">
        <v>15</v>
      </c>
      <c r="F282" s="4">
        <v>2863</v>
      </c>
      <c r="G282" s="5">
        <v>42</v>
      </c>
    </row>
    <row r="283" spans="3:7" x14ac:dyDescent="0.2">
      <c r="C283" t="s">
        <v>40</v>
      </c>
      <c r="D283" t="s">
        <v>35</v>
      </c>
      <c r="E283" t="s">
        <v>29</v>
      </c>
      <c r="F283" s="4">
        <v>1617</v>
      </c>
      <c r="G283" s="5">
        <v>126</v>
      </c>
    </row>
    <row r="284" spans="3:7" x14ac:dyDescent="0.2">
      <c r="C284" t="s">
        <v>6</v>
      </c>
      <c r="D284" t="s">
        <v>37</v>
      </c>
      <c r="E284" t="s">
        <v>26</v>
      </c>
      <c r="F284" s="4">
        <v>6818</v>
      </c>
      <c r="G284" s="5">
        <v>6</v>
      </c>
    </row>
    <row r="285" spans="3:7" x14ac:dyDescent="0.2">
      <c r="C285" t="s">
        <v>3</v>
      </c>
      <c r="D285" t="s">
        <v>35</v>
      </c>
      <c r="E285" t="s">
        <v>15</v>
      </c>
      <c r="F285" s="4">
        <v>6657</v>
      </c>
      <c r="G285" s="5">
        <v>276</v>
      </c>
    </row>
    <row r="286" spans="3:7" x14ac:dyDescent="0.2">
      <c r="C286" t="s">
        <v>3</v>
      </c>
      <c r="D286" t="s">
        <v>34</v>
      </c>
      <c r="E286" t="s">
        <v>17</v>
      </c>
      <c r="F286" s="4">
        <v>2919</v>
      </c>
      <c r="G286" s="5">
        <v>93</v>
      </c>
    </row>
    <row r="287" spans="3:7" x14ac:dyDescent="0.2">
      <c r="C287" t="s">
        <v>2</v>
      </c>
      <c r="D287" t="s">
        <v>36</v>
      </c>
      <c r="E287" t="s">
        <v>31</v>
      </c>
      <c r="F287" s="4">
        <v>3094</v>
      </c>
      <c r="G287" s="5">
        <v>246</v>
      </c>
    </row>
    <row r="288" spans="3:7" x14ac:dyDescent="0.2">
      <c r="C288" t="s">
        <v>6</v>
      </c>
      <c r="D288" t="s">
        <v>39</v>
      </c>
      <c r="E288" t="s">
        <v>24</v>
      </c>
      <c r="F288" s="4">
        <v>2989</v>
      </c>
      <c r="G288" s="5">
        <v>3</v>
      </c>
    </row>
    <row r="289" spans="3:7" x14ac:dyDescent="0.2">
      <c r="C289" t="s">
        <v>8</v>
      </c>
      <c r="D289" t="s">
        <v>38</v>
      </c>
      <c r="E289" t="s">
        <v>27</v>
      </c>
      <c r="F289" s="4">
        <v>2268</v>
      </c>
      <c r="G289" s="5">
        <v>63</v>
      </c>
    </row>
    <row r="290" spans="3:7" x14ac:dyDescent="0.2">
      <c r="C290" t="s">
        <v>5</v>
      </c>
      <c r="D290" t="s">
        <v>35</v>
      </c>
      <c r="E290" t="s">
        <v>31</v>
      </c>
      <c r="F290" s="4">
        <v>4753</v>
      </c>
      <c r="G290" s="5">
        <v>246</v>
      </c>
    </row>
    <row r="291" spans="3:7" x14ac:dyDescent="0.2">
      <c r="C291" t="s">
        <v>2</v>
      </c>
      <c r="D291" t="s">
        <v>34</v>
      </c>
      <c r="E291" t="s">
        <v>19</v>
      </c>
      <c r="F291" s="4">
        <v>7511</v>
      </c>
      <c r="G291" s="5">
        <v>120</v>
      </c>
    </row>
    <row r="292" spans="3:7" x14ac:dyDescent="0.2">
      <c r="C292" t="s">
        <v>2</v>
      </c>
      <c r="D292" t="s">
        <v>38</v>
      </c>
      <c r="E292" t="s">
        <v>31</v>
      </c>
      <c r="F292" s="4">
        <v>4326</v>
      </c>
      <c r="G292" s="5">
        <v>348</v>
      </c>
    </row>
    <row r="293" spans="3:7" x14ac:dyDescent="0.2">
      <c r="C293" t="s">
        <v>41</v>
      </c>
      <c r="D293" t="s">
        <v>34</v>
      </c>
      <c r="E293" t="s">
        <v>23</v>
      </c>
      <c r="F293" s="4">
        <v>4935</v>
      </c>
      <c r="G293" s="5">
        <v>126</v>
      </c>
    </row>
    <row r="294" spans="3:7" x14ac:dyDescent="0.2">
      <c r="C294" t="s">
        <v>6</v>
      </c>
      <c r="D294" t="s">
        <v>35</v>
      </c>
      <c r="E294" t="s">
        <v>30</v>
      </c>
      <c r="F294" s="4">
        <v>4781</v>
      </c>
      <c r="G294" s="5">
        <v>123</v>
      </c>
    </row>
    <row r="295" spans="3:7" x14ac:dyDescent="0.2">
      <c r="C295" t="s">
        <v>5</v>
      </c>
      <c r="D295" t="s">
        <v>38</v>
      </c>
      <c r="E295" t="s">
        <v>25</v>
      </c>
      <c r="F295" s="4">
        <v>7483</v>
      </c>
      <c r="G295" s="5">
        <v>45</v>
      </c>
    </row>
    <row r="296" spans="3:7" x14ac:dyDescent="0.2">
      <c r="C296" t="s">
        <v>10</v>
      </c>
      <c r="D296" t="s">
        <v>38</v>
      </c>
      <c r="E296" t="s">
        <v>4</v>
      </c>
      <c r="F296" s="4">
        <v>6860</v>
      </c>
      <c r="G296" s="5">
        <v>126</v>
      </c>
    </row>
    <row r="297" spans="3:7" x14ac:dyDescent="0.2">
      <c r="C297" t="s">
        <v>40</v>
      </c>
      <c r="D297" t="s">
        <v>37</v>
      </c>
      <c r="E297" t="s">
        <v>29</v>
      </c>
      <c r="F297" s="4">
        <v>9002</v>
      </c>
      <c r="G297" s="5">
        <v>72</v>
      </c>
    </row>
    <row r="298" spans="3:7" x14ac:dyDescent="0.2">
      <c r="C298" t="s">
        <v>6</v>
      </c>
      <c r="D298" t="s">
        <v>36</v>
      </c>
      <c r="E298" t="s">
        <v>29</v>
      </c>
      <c r="F298" s="4">
        <v>1400</v>
      </c>
      <c r="G298" s="5">
        <v>135</v>
      </c>
    </row>
    <row r="299" spans="3:7" x14ac:dyDescent="0.2">
      <c r="C299" t="s">
        <v>10</v>
      </c>
      <c r="D299" t="s">
        <v>34</v>
      </c>
      <c r="E299" t="s">
        <v>22</v>
      </c>
      <c r="F299" s="4">
        <v>4053</v>
      </c>
      <c r="G299" s="5">
        <v>24</v>
      </c>
    </row>
    <row r="300" spans="3:7" x14ac:dyDescent="0.2">
      <c r="C300" t="s">
        <v>7</v>
      </c>
      <c r="D300" t="s">
        <v>36</v>
      </c>
      <c r="E300" t="s">
        <v>31</v>
      </c>
      <c r="F300" s="4">
        <v>2149</v>
      </c>
      <c r="G300" s="5">
        <v>117</v>
      </c>
    </row>
    <row r="301" spans="3:7" x14ac:dyDescent="0.2">
      <c r="C301" t="s">
        <v>3</v>
      </c>
      <c r="D301" t="s">
        <v>39</v>
      </c>
      <c r="E301" t="s">
        <v>29</v>
      </c>
      <c r="F301" s="4">
        <v>3640</v>
      </c>
      <c r="G301" s="5">
        <v>51</v>
      </c>
    </row>
    <row r="302" spans="3:7" x14ac:dyDescent="0.2">
      <c r="C302" t="s">
        <v>2</v>
      </c>
      <c r="D302" t="s">
        <v>39</v>
      </c>
      <c r="E302" t="s">
        <v>23</v>
      </c>
      <c r="F302" s="4">
        <v>630</v>
      </c>
      <c r="G302" s="5">
        <v>36</v>
      </c>
    </row>
    <row r="303" spans="3:7" x14ac:dyDescent="0.2">
      <c r="C303" t="s">
        <v>9</v>
      </c>
      <c r="D303" t="s">
        <v>35</v>
      </c>
      <c r="E303" t="s">
        <v>27</v>
      </c>
      <c r="F303" s="4">
        <v>2429</v>
      </c>
      <c r="G303" s="5">
        <v>144</v>
      </c>
    </row>
    <row r="304" spans="3:7" x14ac:dyDescent="0.2">
      <c r="C304" t="s">
        <v>9</v>
      </c>
      <c r="D304" t="s">
        <v>36</v>
      </c>
      <c r="E304" t="s">
        <v>25</v>
      </c>
      <c r="F304" s="4">
        <v>2142</v>
      </c>
      <c r="G304" s="5">
        <v>114</v>
      </c>
    </row>
    <row r="305" spans="3:7" x14ac:dyDescent="0.2">
      <c r="C305" t="s">
        <v>7</v>
      </c>
      <c r="D305" t="s">
        <v>37</v>
      </c>
      <c r="E305" t="s">
        <v>30</v>
      </c>
      <c r="F305" s="4">
        <v>6454</v>
      </c>
      <c r="G305" s="5">
        <v>54</v>
      </c>
    </row>
    <row r="306" spans="3:7" x14ac:dyDescent="0.2">
      <c r="C306" t="s">
        <v>7</v>
      </c>
      <c r="D306" t="s">
        <v>37</v>
      </c>
      <c r="E306" t="s">
        <v>16</v>
      </c>
      <c r="F306" s="4">
        <v>4487</v>
      </c>
      <c r="G306" s="5">
        <v>333</v>
      </c>
    </row>
    <row r="307" spans="3:7" x14ac:dyDescent="0.2">
      <c r="C307" t="s">
        <v>3</v>
      </c>
      <c r="D307" t="s">
        <v>37</v>
      </c>
      <c r="E307" t="s">
        <v>4</v>
      </c>
      <c r="F307" s="4">
        <v>938</v>
      </c>
      <c r="G307" s="5">
        <v>366</v>
      </c>
    </row>
    <row r="308" spans="3:7" x14ac:dyDescent="0.2">
      <c r="C308" t="s">
        <v>3</v>
      </c>
      <c r="D308" t="s">
        <v>38</v>
      </c>
      <c r="E308" t="s">
        <v>26</v>
      </c>
      <c r="F308" s="4">
        <v>8841</v>
      </c>
      <c r="G308" s="5">
        <v>303</v>
      </c>
    </row>
    <row r="309" spans="3:7" x14ac:dyDescent="0.2">
      <c r="C309" t="s">
        <v>2</v>
      </c>
      <c r="D309" t="s">
        <v>39</v>
      </c>
      <c r="E309" t="s">
        <v>33</v>
      </c>
      <c r="F309" s="4">
        <v>4018</v>
      </c>
      <c r="G309" s="5">
        <v>126</v>
      </c>
    </row>
    <row r="310" spans="3:7" x14ac:dyDescent="0.2">
      <c r="C310" t="s">
        <v>41</v>
      </c>
      <c r="D310" t="s">
        <v>37</v>
      </c>
      <c r="E310" t="s">
        <v>15</v>
      </c>
      <c r="F310" s="4">
        <v>714</v>
      </c>
      <c r="G310" s="5">
        <v>231</v>
      </c>
    </row>
    <row r="311" spans="3:7" x14ac:dyDescent="0.2">
      <c r="C311" t="s">
        <v>9</v>
      </c>
      <c r="D311" t="s">
        <v>38</v>
      </c>
      <c r="E311" t="s">
        <v>25</v>
      </c>
      <c r="F311" s="4">
        <v>3850</v>
      </c>
      <c r="G311" s="5">
        <v>102</v>
      </c>
    </row>
    <row r="312" spans="3:7" x14ac:dyDescent="0.2">
      <c r="F312" s="4"/>
      <c r="G312" s="5"/>
    </row>
    <row r="313" spans="3:7" x14ac:dyDescent="0.2">
      <c r="F313" s="4"/>
      <c r="G313" s="5"/>
    </row>
    <row r="314" spans="3:7" x14ac:dyDescent="0.2">
      <c r="F314" s="4"/>
      <c r="G314" s="5"/>
    </row>
    <row r="315" spans="3:7" x14ac:dyDescent="0.2">
      <c r="F315" s="4"/>
      <c r="G315" s="5"/>
    </row>
    <row r="316" spans="3:7" x14ac:dyDescent="0.2">
      <c r="F316" s="4"/>
      <c r="G316" s="5"/>
    </row>
    <row r="317" spans="3:7" x14ac:dyDescent="0.2">
      <c r="F317" s="4"/>
      <c r="G317" s="5"/>
    </row>
    <row r="318" spans="3:7" x14ac:dyDescent="0.2">
      <c r="F318" s="4"/>
      <c r="G318" s="5"/>
    </row>
    <row r="319" spans="3:7" x14ac:dyDescent="0.2">
      <c r="F319" s="4"/>
      <c r="G319" s="5"/>
    </row>
    <row r="320" spans="3:7" x14ac:dyDescent="0.2">
      <c r="F320" s="4"/>
      <c r="G320" s="5"/>
    </row>
    <row r="321" spans="6:7" x14ac:dyDescent="0.2">
      <c r="F321" s="4"/>
      <c r="G321" s="5"/>
    </row>
    <row r="322" spans="6:7" x14ac:dyDescent="0.2">
      <c r="F322" s="4"/>
      <c r="G322" s="5"/>
    </row>
    <row r="323" spans="6:7" x14ac:dyDescent="0.2">
      <c r="F323" s="4"/>
      <c r="G323" s="5"/>
    </row>
    <row r="324" spans="6:7" x14ac:dyDescent="0.2">
      <c r="F324" s="4"/>
      <c r="G324" s="5"/>
    </row>
    <row r="325" spans="6:7" x14ac:dyDescent="0.2">
      <c r="F325" s="4"/>
      <c r="G325" s="5"/>
    </row>
    <row r="326" spans="6:7" x14ac:dyDescent="0.2">
      <c r="F326" s="4"/>
      <c r="G326" s="5"/>
    </row>
    <row r="327" spans="6:7" x14ac:dyDescent="0.2">
      <c r="F327" s="4"/>
      <c r="G327" s="5"/>
    </row>
    <row r="328" spans="6:7" x14ac:dyDescent="0.2">
      <c r="F328" s="4"/>
      <c r="G328" s="5"/>
    </row>
    <row r="329" spans="6:7" x14ac:dyDescent="0.2">
      <c r="F329" s="4"/>
      <c r="G329" s="5"/>
    </row>
    <row r="330" spans="6:7" x14ac:dyDescent="0.2">
      <c r="F330" s="4"/>
      <c r="G330" s="5"/>
    </row>
    <row r="331" spans="6:7" x14ac:dyDescent="0.2">
      <c r="F331" s="4"/>
      <c r="G331" s="5"/>
    </row>
    <row r="332" spans="6:7" x14ac:dyDescent="0.2">
      <c r="F332" s="4"/>
      <c r="G332" s="5"/>
    </row>
    <row r="333" spans="6:7" x14ac:dyDescent="0.2">
      <c r="F333" s="4"/>
      <c r="G333" s="5"/>
    </row>
    <row r="334" spans="6:7" x14ac:dyDescent="0.2">
      <c r="F334" s="4"/>
      <c r="G334" s="5"/>
    </row>
    <row r="335" spans="6:7" x14ac:dyDescent="0.2">
      <c r="F335" s="4"/>
      <c r="G335" s="5"/>
    </row>
    <row r="336" spans="6:7" x14ac:dyDescent="0.2">
      <c r="F336" s="4"/>
      <c r="G336" s="5"/>
    </row>
    <row r="337" spans="6:7" x14ac:dyDescent="0.2">
      <c r="F337" s="4"/>
      <c r="G337" s="5"/>
    </row>
    <row r="338" spans="6:7" x14ac:dyDescent="0.2">
      <c r="F338" s="4"/>
      <c r="G338" s="5"/>
    </row>
    <row r="339" spans="6:7" x14ac:dyDescent="0.2">
      <c r="F339" s="4"/>
      <c r="G339" s="5"/>
    </row>
    <row r="340" spans="6:7" x14ac:dyDescent="0.2">
      <c r="F340" s="4"/>
      <c r="G340" s="5"/>
    </row>
    <row r="341" spans="6:7" x14ac:dyDescent="0.2">
      <c r="F341" s="4"/>
      <c r="G341" s="5"/>
    </row>
    <row r="342" spans="6:7" x14ac:dyDescent="0.2">
      <c r="F342" s="4"/>
      <c r="G342" s="5"/>
    </row>
    <row r="343" spans="6:7" x14ac:dyDescent="0.2">
      <c r="F343" s="4"/>
      <c r="G343" s="5"/>
    </row>
    <row r="344" spans="6:7" x14ac:dyDescent="0.2">
      <c r="F344" s="4"/>
      <c r="G344" s="5"/>
    </row>
    <row r="345" spans="6:7" x14ac:dyDescent="0.2">
      <c r="F345" s="4"/>
      <c r="G345" s="5"/>
    </row>
    <row r="346" spans="6:7" x14ac:dyDescent="0.2">
      <c r="F346" s="4"/>
      <c r="G346" s="5"/>
    </row>
    <row r="347" spans="6:7" x14ac:dyDescent="0.2">
      <c r="F347" s="4"/>
      <c r="G347" s="5"/>
    </row>
    <row r="348" spans="6:7" x14ac:dyDescent="0.2">
      <c r="F348" s="4"/>
      <c r="G348" s="5"/>
    </row>
    <row r="349" spans="6:7" x14ac:dyDescent="0.2">
      <c r="F349" s="4"/>
      <c r="G349" s="5"/>
    </row>
    <row r="350" spans="6:7" x14ac:dyDescent="0.2">
      <c r="F350" s="4"/>
      <c r="G350" s="5"/>
    </row>
    <row r="351" spans="6:7" x14ac:dyDescent="0.2">
      <c r="F351" s="4"/>
      <c r="G351" s="5"/>
    </row>
    <row r="352" spans="6:7" x14ac:dyDescent="0.2">
      <c r="F352" s="4"/>
      <c r="G352" s="5"/>
    </row>
    <row r="353" spans="6:7" x14ac:dyDescent="0.2">
      <c r="F353" s="4"/>
      <c r="G353" s="5"/>
    </row>
    <row r="354" spans="6:7" x14ac:dyDescent="0.2">
      <c r="F354" s="4"/>
      <c r="G354" s="5"/>
    </row>
    <row r="355" spans="6:7" x14ac:dyDescent="0.2">
      <c r="F355" s="4"/>
      <c r="G355" s="5"/>
    </row>
    <row r="356" spans="6:7" x14ac:dyDescent="0.2">
      <c r="F356" s="4"/>
      <c r="G356" s="5"/>
    </row>
    <row r="357" spans="6:7" x14ac:dyDescent="0.2">
      <c r="F357" s="4"/>
      <c r="G357" s="5"/>
    </row>
    <row r="358" spans="6:7" x14ac:dyDescent="0.2">
      <c r="F358" s="4"/>
      <c r="G358" s="5"/>
    </row>
    <row r="359" spans="6:7" x14ac:dyDescent="0.2">
      <c r="F359" s="4"/>
      <c r="G359" s="5"/>
    </row>
    <row r="360" spans="6:7" x14ac:dyDescent="0.2">
      <c r="F360" s="4"/>
      <c r="G360" s="5"/>
    </row>
    <row r="361" spans="6:7" x14ac:dyDescent="0.2">
      <c r="F361" s="4"/>
      <c r="G361" s="5"/>
    </row>
    <row r="362" spans="6:7" x14ac:dyDescent="0.2">
      <c r="F362" s="4"/>
      <c r="G362" s="5"/>
    </row>
    <row r="363" spans="6:7" x14ac:dyDescent="0.2">
      <c r="F363" s="4"/>
      <c r="G363" s="5"/>
    </row>
    <row r="364" spans="6:7" x14ac:dyDescent="0.2">
      <c r="F364" s="4"/>
      <c r="G364" s="5"/>
    </row>
    <row r="365" spans="6:7" x14ac:dyDescent="0.2">
      <c r="F365" s="4"/>
      <c r="G365" s="5"/>
    </row>
    <row r="366" spans="6:7" x14ac:dyDescent="0.2">
      <c r="F366" s="4"/>
      <c r="G366" s="5"/>
    </row>
    <row r="367" spans="6:7" x14ac:dyDescent="0.2">
      <c r="F367" s="4"/>
      <c r="G367" s="5"/>
    </row>
    <row r="368" spans="6:7" x14ac:dyDescent="0.2">
      <c r="F368" s="4"/>
      <c r="G368" s="5"/>
    </row>
    <row r="369" spans="6:7" x14ac:dyDescent="0.2">
      <c r="F369" s="4"/>
      <c r="G369" s="5"/>
    </row>
    <row r="370" spans="6:7" x14ac:dyDescent="0.2">
      <c r="F370" s="4"/>
      <c r="G370" s="5"/>
    </row>
    <row r="371" spans="6:7" x14ac:dyDescent="0.2">
      <c r="F371" s="4"/>
      <c r="G371" s="5"/>
    </row>
    <row r="372" spans="6:7" x14ac:dyDescent="0.2">
      <c r="F372" s="4"/>
      <c r="G372" s="5"/>
    </row>
    <row r="373" spans="6:7" x14ac:dyDescent="0.2">
      <c r="F373" s="4"/>
      <c r="G373" s="5"/>
    </row>
    <row r="374" spans="6:7" x14ac:dyDescent="0.2">
      <c r="F374" s="4"/>
      <c r="G374" s="5"/>
    </row>
    <row r="375" spans="6:7" x14ac:dyDescent="0.2">
      <c r="F375" s="4"/>
      <c r="G375" s="5"/>
    </row>
    <row r="376" spans="6:7" x14ac:dyDescent="0.2">
      <c r="F376" s="4"/>
      <c r="G376" s="5"/>
    </row>
    <row r="377" spans="6:7" x14ac:dyDescent="0.2">
      <c r="F377" s="4"/>
      <c r="G377" s="5"/>
    </row>
    <row r="378" spans="6:7" x14ac:dyDescent="0.2">
      <c r="F378" s="4"/>
      <c r="G378" s="5"/>
    </row>
    <row r="379" spans="6:7" x14ac:dyDescent="0.2">
      <c r="F379" s="4"/>
      <c r="G379" s="5"/>
    </row>
    <row r="380" spans="6:7" x14ac:dyDescent="0.2">
      <c r="F380" s="4"/>
      <c r="G380" s="5"/>
    </row>
    <row r="381" spans="6:7" x14ac:dyDescent="0.2">
      <c r="F381" s="4"/>
      <c r="G381" s="5"/>
    </row>
    <row r="382" spans="6:7" x14ac:dyDescent="0.2">
      <c r="F382" s="4"/>
      <c r="G382" s="5"/>
    </row>
    <row r="383" spans="6:7" x14ac:dyDescent="0.2">
      <c r="F383" s="4"/>
      <c r="G383" s="5"/>
    </row>
    <row r="384" spans="6:7" x14ac:dyDescent="0.2">
      <c r="F384" s="4"/>
      <c r="G384" s="5"/>
    </row>
    <row r="385" spans="6:7" x14ac:dyDescent="0.2">
      <c r="F385" s="4"/>
      <c r="G385" s="5"/>
    </row>
    <row r="386" spans="6:7" x14ac:dyDescent="0.2">
      <c r="F386" s="4"/>
      <c r="G386" s="5"/>
    </row>
    <row r="387" spans="6:7" x14ac:dyDescent="0.2">
      <c r="F387" s="4"/>
      <c r="G387" s="5"/>
    </row>
    <row r="388" spans="6:7" x14ac:dyDescent="0.2">
      <c r="F388" s="4"/>
      <c r="G388" s="5"/>
    </row>
    <row r="389" spans="6:7" x14ac:dyDescent="0.2">
      <c r="F389" s="4"/>
      <c r="G389" s="5"/>
    </row>
    <row r="390" spans="6:7" x14ac:dyDescent="0.2">
      <c r="F390" s="4"/>
      <c r="G390" s="5"/>
    </row>
    <row r="391" spans="6:7" x14ac:dyDescent="0.2">
      <c r="F391" s="4"/>
      <c r="G391" s="5"/>
    </row>
    <row r="392" spans="6:7" x14ac:dyDescent="0.2">
      <c r="F392" s="4"/>
      <c r="G392" s="5"/>
    </row>
    <row r="393" spans="6:7" x14ac:dyDescent="0.2">
      <c r="F393" s="4"/>
      <c r="G393" s="5"/>
    </row>
    <row r="394" spans="6:7" x14ac:dyDescent="0.2">
      <c r="F394" s="4"/>
      <c r="G394" s="5"/>
    </row>
    <row r="395" spans="6:7" x14ac:dyDescent="0.2">
      <c r="F395" s="4"/>
      <c r="G395" s="5"/>
    </row>
    <row r="396" spans="6:7" x14ac:dyDescent="0.2">
      <c r="F396" s="4"/>
      <c r="G396" s="5"/>
    </row>
    <row r="397" spans="6:7" x14ac:dyDescent="0.2">
      <c r="F397" s="4"/>
      <c r="G397" s="5"/>
    </row>
    <row r="398" spans="6:7" x14ac:dyDescent="0.2">
      <c r="F398" s="4"/>
      <c r="G398" s="5"/>
    </row>
    <row r="399" spans="6:7" x14ac:dyDescent="0.2">
      <c r="F399" s="4"/>
      <c r="G399" s="5"/>
    </row>
    <row r="400" spans="6:7" x14ac:dyDescent="0.2">
      <c r="F400" s="4"/>
      <c r="G400" s="5"/>
    </row>
    <row r="401" spans="6:7" x14ac:dyDescent="0.2">
      <c r="F401" s="4"/>
      <c r="G401" s="5"/>
    </row>
    <row r="402" spans="6:7" x14ac:dyDescent="0.2">
      <c r="F402" s="4"/>
      <c r="G402" s="5"/>
    </row>
    <row r="403" spans="6:7" x14ac:dyDescent="0.2">
      <c r="F403" s="4"/>
      <c r="G403" s="5"/>
    </row>
    <row r="404" spans="6:7" x14ac:dyDescent="0.2">
      <c r="F404" s="4"/>
      <c r="G404" s="5"/>
    </row>
    <row r="405" spans="6:7" x14ac:dyDescent="0.2">
      <c r="F405" s="4"/>
      <c r="G405" s="5"/>
    </row>
    <row r="406" spans="6:7" x14ac:dyDescent="0.2">
      <c r="F406" s="4"/>
      <c r="G406" s="5"/>
    </row>
    <row r="407" spans="6:7" x14ac:dyDescent="0.2">
      <c r="F407" s="4"/>
      <c r="G407" s="5"/>
    </row>
    <row r="408" spans="6:7" x14ac:dyDescent="0.2">
      <c r="F408" s="4"/>
      <c r="G408" s="5"/>
    </row>
    <row r="409" spans="6:7" x14ac:dyDescent="0.2">
      <c r="F409" s="4"/>
      <c r="G409" s="5"/>
    </row>
    <row r="410" spans="6:7" x14ac:dyDescent="0.2">
      <c r="F410" s="4"/>
      <c r="G410" s="5"/>
    </row>
    <row r="411" spans="6:7" x14ac:dyDescent="0.2">
      <c r="F411" s="4"/>
      <c r="G411" s="5"/>
    </row>
    <row r="412" spans="6:7" x14ac:dyDescent="0.2">
      <c r="F412" s="4"/>
      <c r="G412" s="5"/>
    </row>
    <row r="413" spans="6:7" x14ac:dyDescent="0.2">
      <c r="F413" s="4"/>
      <c r="G413" s="5"/>
    </row>
    <row r="414" spans="6:7" x14ac:dyDescent="0.2">
      <c r="F414" s="4"/>
      <c r="G414" s="5"/>
    </row>
    <row r="415" spans="6:7" x14ac:dyDescent="0.2">
      <c r="F415" s="4"/>
      <c r="G415" s="5"/>
    </row>
    <row r="416" spans="6:7" x14ac:dyDescent="0.2">
      <c r="F416" s="4"/>
      <c r="G416" s="5"/>
    </row>
    <row r="417" spans="6:7" x14ac:dyDescent="0.2">
      <c r="F417" s="4"/>
      <c r="G417" s="5"/>
    </row>
    <row r="418" spans="6:7" x14ac:dyDescent="0.2">
      <c r="F418" s="4"/>
      <c r="G418" s="5"/>
    </row>
    <row r="419" spans="6:7" x14ac:dyDescent="0.2">
      <c r="F419" s="4"/>
      <c r="G419" s="5"/>
    </row>
    <row r="420" spans="6:7" x14ac:dyDescent="0.2">
      <c r="F420" s="4"/>
      <c r="G420" s="5"/>
    </row>
    <row r="421" spans="6:7" x14ac:dyDescent="0.2">
      <c r="F421" s="4"/>
      <c r="G421" s="5"/>
    </row>
    <row r="422" spans="6:7" x14ac:dyDescent="0.2">
      <c r="F422" s="4"/>
      <c r="G422" s="5"/>
    </row>
    <row r="423" spans="6:7" x14ac:dyDescent="0.2">
      <c r="F423" s="4"/>
      <c r="G423" s="5"/>
    </row>
    <row r="424" spans="6:7" x14ac:dyDescent="0.2">
      <c r="F424" s="4"/>
      <c r="G424" s="5"/>
    </row>
    <row r="425" spans="6:7" x14ac:dyDescent="0.2">
      <c r="F425" s="4"/>
      <c r="G425" s="5"/>
    </row>
    <row r="426" spans="6:7" x14ac:dyDescent="0.2">
      <c r="F426" s="4"/>
      <c r="G426" s="5"/>
    </row>
    <row r="427" spans="6:7" x14ac:dyDescent="0.2">
      <c r="F427" s="4"/>
      <c r="G427" s="5"/>
    </row>
    <row r="428" spans="6:7" x14ac:dyDescent="0.2">
      <c r="F428" s="4"/>
      <c r="G428" s="5"/>
    </row>
    <row r="429" spans="6:7" x14ac:dyDescent="0.2">
      <c r="F429" s="4"/>
      <c r="G429" s="5"/>
    </row>
    <row r="430" spans="6:7" x14ac:dyDescent="0.2">
      <c r="F430" s="4"/>
      <c r="G430" s="5"/>
    </row>
    <row r="431" spans="6:7" x14ac:dyDescent="0.2">
      <c r="F431" s="4"/>
      <c r="G431" s="5"/>
    </row>
    <row r="432" spans="6:7" x14ac:dyDescent="0.2">
      <c r="F432" s="4"/>
      <c r="G432" s="5"/>
    </row>
    <row r="433" spans="6:7" x14ac:dyDescent="0.2">
      <c r="F433" s="4"/>
      <c r="G433" s="5"/>
    </row>
    <row r="434" spans="6:7" x14ac:dyDescent="0.2">
      <c r="F434" s="4"/>
      <c r="G434" s="5"/>
    </row>
    <row r="435" spans="6:7" x14ac:dyDescent="0.2">
      <c r="F435" s="4"/>
      <c r="G435" s="5"/>
    </row>
    <row r="436" spans="6:7" x14ac:dyDescent="0.2">
      <c r="F436" s="4"/>
      <c r="G436" s="5"/>
    </row>
    <row r="437" spans="6:7" x14ac:dyDescent="0.2">
      <c r="F437" s="4"/>
      <c r="G437" s="5"/>
    </row>
    <row r="438" spans="6:7" x14ac:dyDescent="0.2">
      <c r="F438" s="4"/>
      <c r="G438" s="5"/>
    </row>
    <row r="439" spans="6:7" x14ac:dyDescent="0.2">
      <c r="F439" s="4"/>
      <c r="G439" s="5"/>
    </row>
    <row r="440" spans="6:7" x14ac:dyDescent="0.2">
      <c r="F440" s="4"/>
      <c r="G440" s="5"/>
    </row>
    <row r="441" spans="6:7" x14ac:dyDescent="0.2">
      <c r="F441" s="4"/>
      <c r="G441" s="5"/>
    </row>
    <row r="442" spans="6:7" x14ac:dyDescent="0.2">
      <c r="F442" s="4"/>
      <c r="G442" s="5"/>
    </row>
    <row r="443" spans="6:7" x14ac:dyDescent="0.2">
      <c r="F443" s="4"/>
      <c r="G443" s="5"/>
    </row>
    <row r="444" spans="6:7" x14ac:dyDescent="0.2">
      <c r="F444" s="4"/>
      <c r="G444" s="5"/>
    </row>
    <row r="445" spans="6:7" x14ac:dyDescent="0.2">
      <c r="F445" s="4"/>
      <c r="G445" s="5"/>
    </row>
    <row r="446" spans="6:7" x14ac:dyDescent="0.2">
      <c r="F446" s="4"/>
      <c r="G446" s="5"/>
    </row>
    <row r="447" spans="6:7" x14ac:dyDescent="0.2">
      <c r="F447" s="4"/>
      <c r="G447" s="5"/>
    </row>
    <row r="448" spans="6:7" x14ac:dyDescent="0.2">
      <c r="F448" s="4"/>
      <c r="G448" s="5"/>
    </row>
    <row r="449" spans="6:7" x14ac:dyDescent="0.2">
      <c r="F449" s="4"/>
      <c r="G449" s="5"/>
    </row>
    <row r="450" spans="6:7" x14ac:dyDescent="0.2">
      <c r="F450" s="4"/>
      <c r="G450" s="5"/>
    </row>
    <row r="451" spans="6:7" x14ac:dyDescent="0.2">
      <c r="F451" s="4"/>
      <c r="G451" s="5"/>
    </row>
    <row r="452" spans="6:7" x14ac:dyDescent="0.2">
      <c r="F452" s="4"/>
      <c r="G452" s="5"/>
    </row>
    <row r="453" spans="6:7" x14ac:dyDescent="0.2">
      <c r="F453" s="4"/>
      <c r="G453" s="5"/>
    </row>
    <row r="454" spans="6:7" x14ac:dyDescent="0.2">
      <c r="F454" s="4"/>
      <c r="G454" s="5"/>
    </row>
    <row r="455" spans="6:7" x14ac:dyDescent="0.2">
      <c r="F455" s="4"/>
      <c r="G455" s="5"/>
    </row>
    <row r="456" spans="6:7" x14ac:dyDescent="0.2">
      <c r="F456" s="4"/>
      <c r="G456" s="5"/>
    </row>
    <row r="457" spans="6:7" x14ac:dyDescent="0.2">
      <c r="F457" s="4"/>
      <c r="G457" s="5"/>
    </row>
    <row r="458" spans="6:7" x14ac:dyDescent="0.2">
      <c r="F458" s="4"/>
      <c r="G458" s="5"/>
    </row>
    <row r="459" spans="6:7" x14ac:dyDescent="0.2">
      <c r="F459" s="4"/>
      <c r="G459" s="5"/>
    </row>
    <row r="460" spans="6:7" x14ac:dyDescent="0.2">
      <c r="F460" s="4"/>
      <c r="G460" s="5"/>
    </row>
    <row r="461" spans="6:7" x14ac:dyDescent="0.2">
      <c r="F461" s="4"/>
      <c r="G461" s="5"/>
    </row>
    <row r="462" spans="6:7" x14ac:dyDescent="0.2">
      <c r="F462" s="4"/>
      <c r="G462" s="5"/>
    </row>
    <row r="463" spans="6:7" x14ac:dyDescent="0.2">
      <c r="F463" s="4"/>
      <c r="G463" s="5"/>
    </row>
    <row r="464" spans="6:7" x14ac:dyDescent="0.2">
      <c r="F464" s="4"/>
      <c r="G464" s="5"/>
    </row>
    <row r="465" spans="6:7" x14ac:dyDescent="0.2">
      <c r="F465" s="4"/>
      <c r="G465" s="5"/>
    </row>
    <row r="466" spans="6:7" x14ac:dyDescent="0.2">
      <c r="F466" s="4"/>
      <c r="G466" s="5"/>
    </row>
    <row r="467" spans="6:7" x14ac:dyDescent="0.2">
      <c r="F467" s="4"/>
      <c r="G467" s="5"/>
    </row>
    <row r="468" spans="6:7" x14ac:dyDescent="0.2">
      <c r="F468" s="4"/>
      <c r="G468" s="5"/>
    </row>
    <row r="469" spans="6:7" x14ac:dyDescent="0.2">
      <c r="F469" s="4"/>
      <c r="G469" s="5"/>
    </row>
    <row r="470" spans="6:7" x14ac:dyDescent="0.2">
      <c r="F470" s="4"/>
      <c r="G470" s="5"/>
    </row>
    <row r="471" spans="6:7" x14ac:dyDescent="0.2">
      <c r="F471" s="4"/>
      <c r="G471" s="5"/>
    </row>
    <row r="472" spans="6:7" x14ac:dyDescent="0.2">
      <c r="F472" s="4"/>
      <c r="G472" s="5"/>
    </row>
    <row r="473" spans="6:7" x14ac:dyDescent="0.2">
      <c r="F473" s="4"/>
      <c r="G473" s="5"/>
    </row>
    <row r="474" spans="6:7" x14ac:dyDescent="0.2">
      <c r="F474" s="4"/>
      <c r="G474" s="5"/>
    </row>
    <row r="475" spans="6:7" x14ac:dyDescent="0.2">
      <c r="F475" s="4"/>
      <c r="G475" s="5"/>
    </row>
    <row r="476" spans="6:7" x14ac:dyDescent="0.2">
      <c r="F476" s="4"/>
      <c r="G476" s="5"/>
    </row>
    <row r="477" spans="6:7" x14ac:dyDescent="0.2">
      <c r="F477" s="4"/>
      <c r="G477" s="5"/>
    </row>
    <row r="478" spans="6:7" x14ac:dyDescent="0.2">
      <c r="F478" s="4"/>
      <c r="G478" s="5"/>
    </row>
    <row r="479" spans="6:7" x14ac:dyDescent="0.2">
      <c r="F479" s="4"/>
      <c r="G479" s="5"/>
    </row>
    <row r="480" spans="6:7" x14ac:dyDescent="0.2">
      <c r="F480" s="4"/>
      <c r="G480" s="5"/>
    </row>
    <row r="481" spans="6:7" x14ac:dyDescent="0.2">
      <c r="F481" s="4"/>
      <c r="G481" s="5"/>
    </row>
    <row r="482" spans="6:7" x14ac:dyDescent="0.2">
      <c r="F482" s="4"/>
      <c r="G482" s="5"/>
    </row>
    <row r="483" spans="6:7" x14ac:dyDescent="0.2">
      <c r="F483" s="4"/>
      <c r="G483" s="5"/>
    </row>
    <row r="484" spans="6:7" x14ac:dyDescent="0.2">
      <c r="F484" s="4"/>
      <c r="G484" s="5"/>
    </row>
    <row r="485" spans="6:7" x14ac:dyDescent="0.2">
      <c r="F485" s="4"/>
      <c r="G485" s="5"/>
    </row>
    <row r="486" spans="6:7" x14ac:dyDescent="0.2">
      <c r="F486" s="4"/>
      <c r="G486" s="5"/>
    </row>
    <row r="487" spans="6:7" x14ac:dyDescent="0.2">
      <c r="F487" s="4"/>
      <c r="G487" s="5"/>
    </row>
    <row r="488" spans="6:7" x14ac:dyDescent="0.2">
      <c r="F488" s="4"/>
      <c r="G488" s="5"/>
    </row>
    <row r="489" spans="6:7" x14ac:dyDescent="0.2">
      <c r="F489" s="4"/>
      <c r="G489" s="5"/>
    </row>
    <row r="490" spans="6:7" x14ac:dyDescent="0.2">
      <c r="F490" s="4"/>
      <c r="G490" s="5"/>
    </row>
    <row r="491" spans="6:7" x14ac:dyDescent="0.2">
      <c r="F491" s="4"/>
      <c r="G491" s="5"/>
    </row>
    <row r="492" spans="6:7" x14ac:dyDescent="0.2">
      <c r="F492" s="4"/>
      <c r="G492" s="5"/>
    </row>
    <row r="493" spans="6:7" x14ac:dyDescent="0.2">
      <c r="F493" s="4"/>
      <c r="G493" s="5"/>
    </row>
    <row r="494" spans="6:7" x14ac:dyDescent="0.2">
      <c r="F494" s="4"/>
      <c r="G494" s="5"/>
    </row>
    <row r="495" spans="6:7" x14ac:dyDescent="0.2">
      <c r="F495" s="4"/>
      <c r="G495" s="5"/>
    </row>
    <row r="496" spans="6:7" x14ac:dyDescent="0.2">
      <c r="F496" s="4"/>
      <c r="G496" s="5"/>
    </row>
    <row r="497" spans="6:7" x14ac:dyDescent="0.2">
      <c r="F497" s="4"/>
      <c r="G497" s="5"/>
    </row>
    <row r="498" spans="6:7" x14ac:dyDescent="0.2">
      <c r="F498" s="4"/>
      <c r="G498" s="5"/>
    </row>
    <row r="499" spans="6:7" x14ac:dyDescent="0.2">
      <c r="F499" s="4"/>
      <c r="G499" s="5"/>
    </row>
    <row r="500" spans="6:7" x14ac:dyDescent="0.2">
      <c r="F500" s="4"/>
      <c r="G500" s="5"/>
    </row>
    <row r="501" spans="6:7" x14ac:dyDescent="0.2">
      <c r="F501" s="4"/>
      <c r="G501" s="5"/>
    </row>
    <row r="502" spans="6:7" x14ac:dyDescent="0.2">
      <c r="F502" s="4"/>
      <c r="G502" s="5"/>
    </row>
    <row r="503" spans="6:7" x14ac:dyDescent="0.2">
      <c r="F503" s="4"/>
      <c r="G503" s="5"/>
    </row>
    <row r="504" spans="6:7" x14ac:dyDescent="0.2">
      <c r="F504" s="4"/>
      <c r="G504" s="5"/>
    </row>
    <row r="505" spans="6:7" x14ac:dyDescent="0.2">
      <c r="F505" s="4"/>
      <c r="G505" s="5"/>
    </row>
    <row r="506" spans="6:7" x14ac:dyDescent="0.2">
      <c r="F506" s="4"/>
      <c r="G506" s="5"/>
    </row>
    <row r="507" spans="6:7" x14ac:dyDescent="0.2">
      <c r="F507" s="4"/>
      <c r="G507" s="5"/>
    </row>
    <row r="508" spans="6:7" x14ac:dyDescent="0.2">
      <c r="F508" s="4"/>
      <c r="G508" s="5"/>
    </row>
    <row r="509" spans="6:7" x14ac:dyDescent="0.2">
      <c r="F509" s="4"/>
      <c r="G509" s="5"/>
    </row>
    <row r="510" spans="6:7" x14ac:dyDescent="0.2">
      <c r="F510" s="4"/>
      <c r="G510" s="5"/>
    </row>
    <row r="511" spans="6:7" x14ac:dyDescent="0.2">
      <c r="F511" s="4"/>
      <c r="G511" s="5"/>
    </row>
    <row r="512" spans="6:7" x14ac:dyDescent="0.2">
      <c r="F512" s="4"/>
      <c r="G512" s="5"/>
    </row>
    <row r="513" spans="6:7" x14ac:dyDescent="0.2">
      <c r="F513" s="4"/>
      <c r="G513" s="5"/>
    </row>
    <row r="514" spans="6:7" x14ac:dyDescent="0.2">
      <c r="F514" s="4"/>
      <c r="G514" s="5"/>
    </row>
    <row r="515" spans="6:7" x14ac:dyDescent="0.2">
      <c r="F515" s="4"/>
      <c r="G515" s="5"/>
    </row>
    <row r="516" spans="6:7" x14ac:dyDescent="0.2">
      <c r="F516" s="4"/>
      <c r="G516" s="5"/>
    </row>
    <row r="517" spans="6:7" x14ac:dyDescent="0.2">
      <c r="F517" s="4"/>
      <c r="G517" s="5"/>
    </row>
    <row r="518" spans="6:7" x14ac:dyDescent="0.2">
      <c r="F518" s="4"/>
      <c r="G518" s="5"/>
    </row>
    <row r="519" spans="6:7" x14ac:dyDescent="0.2">
      <c r="F519" s="4"/>
      <c r="G519" s="5"/>
    </row>
    <row r="520" spans="6:7" x14ac:dyDescent="0.2">
      <c r="F520" s="4"/>
      <c r="G520" s="5"/>
    </row>
    <row r="521" spans="6:7" x14ac:dyDescent="0.2">
      <c r="F521" s="4"/>
      <c r="G521" s="5"/>
    </row>
    <row r="522" spans="6:7" x14ac:dyDescent="0.2">
      <c r="F522" s="4"/>
      <c r="G522" s="5"/>
    </row>
    <row r="523" spans="6:7" x14ac:dyDescent="0.2">
      <c r="F523" s="4"/>
      <c r="G523" s="5"/>
    </row>
    <row r="524" spans="6:7" x14ac:dyDescent="0.2">
      <c r="F524" s="4"/>
      <c r="G524" s="5"/>
    </row>
    <row r="525" spans="6:7" x14ac:dyDescent="0.2">
      <c r="F525" s="4"/>
      <c r="G525" s="5"/>
    </row>
    <row r="526" spans="6:7" x14ac:dyDescent="0.2">
      <c r="F526" s="4"/>
      <c r="G526" s="5"/>
    </row>
    <row r="527" spans="6:7" x14ac:dyDescent="0.2">
      <c r="F527" s="4"/>
      <c r="G527" s="5"/>
    </row>
    <row r="528" spans="6:7" x14ac:dyDescent="0.2">
      <c r="F528" s="4"/>
      <c r="G528" s="5"/>
    </row>
    <row r="529" spans="6:7" x14ac:dyDescent="0.2">
      <c r="F529" s="4"/>
      <c r="G529" s="5"/>
    </row>
    <row r="530" spans="6:7" x14ac:dyDescent="0.2">
      <c r="F530" s="4"/>
      <c r="G530" s="5"/>
    </row>
    <row r="531" spans="6:7" x14ac:dyDescent="0.2">
      <c r="F531" s="4"/>
      <c r="G531" s="5"/>
    </row>
    <row r="532" spans="6:7" x14ac:dyDescent="0.2">
      <c r="F532" s="4"/>
      <c r="G532" s="5"/>
    </row>
    <row r="533" spans="6:7" x14ac:dyDescent="0.2">
      <c r="F533" s="4"/>
      <c r="G533" s="5"/>
    </row>
    <row r="534" spans="6:7" x14ac:dyDescent="0.2">
      <c r="F534" s="4"/>
      <c r="G534" s="5"/>
    </row>
    <row r="535" spans="6:7" x14ac:dyDescent="0.2">
      <c r="F535" s="4"/>
      <c r="G535" s="5"/>
    </row>
    <row r="536" spans="6:7" x14ac:dyDescent="0.2">
      <c r="F536" s="4"/>
      <c r="G536" s="5"/>
    </row>
    <row r="537" spans="6:7" x14ac:dyDescent="0.2">
      <c r="F537" s="4"/>
      <c r="G537" s="5"/>
    </row>
    <row r="538" spans="6:7" x14ac:dyDescent="0.2">
      <c r="F538" s="4"/>
      <c r="G538" s="5"/>
    </row>
    <row r="539" spans="6:7" x14ac:dyDescent="0.2">
      <c r="F539" s="4"/>
      <c r="G539" s="5"/>
    </row>
    <row r="540" spans="6:7" x14ac:dyDescent="0.2">
      <c r="F540" s="4"/>
      <c r="G540" s="5"/>
    </row>
    <row r="541" spans="6:7" x14ac:dyDescent="0.2">
      <c r="F541" s="4"/>
      <c r="G541" s="5"/>
    </row>
    <row r="542" spans="6:7" x14ac:dyDescent="0.2">
      <c r="F542" s="4"/>
      <c r="G542" s="5"/>
    </row>
    <row r="543" spans="6:7" x14ac:dyDescent="0.2">
      <c r="F543" s="4"/>
      <c r="G543" s="5"/>
    </row>
    <row r="544" spans="6:7" x14ac:dyDescent="0.2">
      <c r="F544" s="4"/>
      <c r="G544" s="5"/>
    </row>
    <row r="545" spans="6:7" x14ac:dyDescent="0.2">
      <c r="F545" s="4"/>
      <c r="G545" s="5"/>
    </row>
    <row r="546" spans="6:7" x14ac:dyDescent="0.2">
      <c r="F546" s="4"/>
      <c r="G546" s="5"/>
    </row>
    <row r="547" spans="6:7" x14ac:dyDescent="0.2">
      <c r="F547" s="4"/>
      <c r="G547" s="5"/>
    </row>
    <row r="548" spans="6:7" x14ac:dyDescent="0.2">
      <c r="F548" s="4"/>
      <c r="G548" s="5"/>
    </row>
    <row r="549" spans="6:7" x14ac:dyDescent="0.2">
      <c r="F549" s="4"/>
      <c r="G549" s="5"/>
    </row>
    <row r="550" spans="6:7" x14ac:dyDescent="0.2">
      <c r="F550" s="4"/>
      <c r="G550" s="5"/>
    </row>
    <row r="551" spans="6:7" x14ac:dyDescent="0.2">
      <c r="F551" s="4"/>
      <c r="G551" s="5"/>
    </row>
    <row r="552" spans="6:7" x14ac:dyDescent="0.2">
      <c r="F552" s="4"/>
      <c r="G552" s="5"/>
    </row>
    <row r="553" spans="6:7" x14ac:dyDescent="0.2">
      <c r="F553" s="4"/>
      <c r="G553" s="5"/>
    </row>
    <row r="554" spans="6:7" x14ac:dyDescent="0.2">
      <c r="F554" s="4"/>
      <c r="G554" s="5"/>
    </row>
    <row r="555" spans="6:7" x14ac:dyDescent="0.2">
      <c r="F555" s="4"/>
      <c r="G555" s="5"/>
    </row>
    <row r="556" spans="6:7" x14ac:dyDescent="0.2">
      <c r="F556" s="4"/>
      <c r="G556" s="5"/>
    </row>
    <row r="557" spans="6:7" x14ac:dyDescent="0.2">
      <c r="F557" s="4"/>
      <c r="G557" s="5"/>
    </row>
    <row r="558" spans="6:7" x14ac:dyDescent="0.2">
      <c r="F558" s="4"/>
      <c r="G558" s="5"/>
    </row>
    <row r="559" spans="6:7" x14ac:dyDescent="0.2">
      <c r="F559" s="4"/>
      <c r="G559" s="5"/>
    </row>
    <row r="560" spans="6:7" x14ac:dyDescent="0.2">
      <c r="F560" s="4"/>
      <c r="G560" s="5"/>
    </row>
    <row r="561" spans="6:7" x14ac:dyDescent="0.2">
      <c r="F561" s="4"/>
      <c r="G561" s="5"/>
    </row>
    <row r="562" spans="6:7" x14ac:dyDescent="0.2">
      <c r="F562" s="4"/>
      <c r="G562" s="5"/>
    </row>
    <row r="563" spans="6:7" x14ac:dyDescent="0.2">
      <c r="F563" s="4"/>
      <c r="G563" s="5"/>
    </row>
    <row r="564" spans="6:7" x14ac:dyDescent="0.2">
      <c r="F564" s="4"/>
      <c r="G564" s="5"/>
    </row>
    <row r="565" spans="6:7" x14ac:dyDescent="0.2">
      <c r="F565" s="4"/>
      <c r="G565" s="5"/>
    </row>
    <row r="566" spans="6:7" x14ac:dyDescent="0.2">
      <c r="F566" s="4"/>
      <c r="G566" s="5"/>
    </row>
    <row r="567" spans="6:7" x14ac:dyDescent="0.2">
      <c r="F567" s="4"/>
      <c r="G567" s="5"/>
    </row>
    <row r="568" spans="6:7" x14ac:dyDescent="0.2">
      <c r="F568" s="4"/>
      <c r="G568" s="5"/>
    </row>
    <row r="569" spans="6:7" x14ac:dyDescent="0.2">
      <c r="F569" s="4"/>
      <c r="G569" s="5"/>
    </row>
    <row r="570" spans="6:7" x14ac:dyDescent="0.2">
      <c r="F570" s="4"/>
      <c r="G570" s="5"/>
    </row>
    <row r="571" spans="6:7" x14ac:dyDescent="0.2">
      <c r="F571" s="4"/>
      <c r="G571" s="5"/>
    </row>
    <row r="572" spans="6:7" x14ac:dyDescent="0.2">
      <c r="F572" s="4"/>
      <c r="G572" s="5"/>
    </row>
    <row r="573" spans="6:7" x14ac:dyDescent="0.2">
      <c r="F573" s="4"/>
      <c r="G573" s="5"/>
    </row>
    <row r="574" spans="6:7" x14ac:dyDescent="0.2">
      <c r="F574" s="4"/>
      <c r="G574" s="5"/>
    </row>
    <row r="575" spans="6:7" x14ac:dyDescent="0.2">
      <c r="F575" s="4"/>
      <c r="G575" s="5"/>
    </row>
    <row r="576" spans="6:7" x14ac:dyDescent="0.2">
      <c r="F576" s="4"/>
      <c r="G576" s="5"/>
    </row>
    <row r="577" spans="6:7" x14ac:dyDescent="0.2">
      <c r="F577" s="4"/>
      <c r="G577" s="5"/>
    </row>
    <row r="578" spans="6:7" x14ac:dyDescent="0.2">
      <c r="F578" s="4"/>
      <c r="G578" s="5"/>
    </row>
    <row r="579" spans="6:7" x14ac:dyDescent="0.2">
      <c r="F579" s="4"/>
      <c r="G579" s="5"/>
    </row>
    <row r="580" spans="6:7" x14ac:dyDescent="0.2">
      <c r="F580" s="4"/>
      <c r="G580" s="5"/>
    </row>
    <row r="581" spans="6:7" x14ac:dyDescent="0.2">
      <c r="F581" s="4"/>
      <c r="G581" s="5"/>
    </row>
    <row r="582" spans="6:7" x14ac:dyDescent="0.2">
      <c r="F582" s="4"/>
      <c r="G582" s="5"/>
    </row>
    <row r="583" spans="6:7" x14ac:dyDescent="0.2">
      <c r="F583" s="4"/>
      <c r="G583" s="5"/>
    </row>
    <row r="584" spans="6:7" x14ac:dyDescent="0.2">
      <c r="F584" s="4"/>
      <c r="G584" s="5"/>
    </row>
    <row r="585" spans="6:7" x14ac:dyDescent="0.2">
      <c r="F585" s="4"/>
      <c r="G585" s="5"/>
    </row>
    <row r="586" spans="6:7" x14ac:dyDescent="0.2">
      <c r="F586" s="4"/>
      <c r="G586" s="5"/>
    </row>
    <row r="587" spans="6:7" x14ac:dyDescent="0.2">
      <c r="F587" s="4"/>
      <c r="G587" s="5"/>
    </row>
    <row r="588" spans="6:7" x14ac:dyDescent="0.2">
      <c r="F588" s="4"/>
      <c r="G588" s="5"/>
    </row>
    <row r="589" spans="6:7" x14ac:dyDescent="0.2">
      <c r="F589" s="4"/>
      <c r="G589" s="5"/>
    </row>
    <row r="590" spans="6:7" x14ac:dyDescent="0.2">
      <c r="F590" s="4"/>
      <c r="G590" s="5"/>
    </row>
    <row r="591" spans="6:7" x14ac:dyDescent="0.2">
      <c r="F591" s="4"/>
      <c r="G591" s="5"/>
    </row>
    <row r="592" spans="6:7" x14ac:dyDescent="0.2">
      <c r="F592" s="4"/>
      <c r="G592" s="5"/>
    </row>
    <row r="593" spans="6:7" x14ac:dyDescent="0.2">
      <c r="F593" s="4"/>
      <c r="G593" s="5"/>
    </row>
    <row r="594" spans="6:7" x14ac:dyDescent="0.2">
      <c r="F594" s="4"/>
      <c r="G594" s="5"/>
    </row>
    <row r="595" spans="6:7" x14ac:dyDescent="0.2">
      <c r="F595" s="4"/>
      <c r="G595" s="5"/>
    </row>
    <row r="596" spans="6:7" x14ac:dyDescent="0.2">
      <c r="F596" s="4"/>
      <c r="G596" s="5"/>
    </row>
    <row r="597" spans="6:7" x14ac:dyDescent="0.2">
      <c r="F597" s="4"/>
      <c r="G597" s="5"/>
    </row>
    <row r="598" spans="6:7" x14ac:dyDescent="0.2">
      <c r="F598" s="4"/>
      <c r="G598" s="5"/>
    </row>
    <row r="599" spans="6:7" x14ac:dyDescent="0.2">
      <c r="F599" s="4"/>
      <c r="G599" s="5"/>
    </row>
    <row r="600" spans="6:7" x14ac:dyDescent="0.2">
      <c r="F600" s="4"/>
      <c r="G600" s="5"/>
    </row>
    <row r="601" spans="6:7" x14ac:dyDescent="0.2">
      <c r="F601" s="4"/>
      <c r="G601" s="5"/>
    </row>
    <row r="602" spans="6:7" x14ac:dyDescent="0.2">
      <c r="F602" s="4"/>
      <c r="G602" s="5"/>
    </row>
    <row r="603" spans="6:7" x14ac:dyDescent="0.2">
      <c r="F603" s="4"/>
      <c r="G603" s="5"/>
    </row>
    <row r="604" spans="6:7" x14ac:dyDescent="0.2">
      <c r="F604" s="4"/>
      <c r="G604" s="5"/>
    </row>
    <row r="605" spans="6:7" x14ac:dyDescent="0.2">
      <c r="F605" s="4"/>
      <c r="G605" s="5"/>
    </row>
    <row r="606" spans="6:7" x14ac:dyDescent="0.2">
      <c r="F606" s="4"/>
      <c r="G606" s="5"/>
    </row>
    <row r="607" spans="6:7" x14ac:dyDescent="0.2">
      <c r="F607" s="4"/>
      <c r="G607" s="5"/>
    </row>
    <row r="608" spans="6:7" x14ac:dyDescent="0.2">
      <c r="F608" s="4"/>
      <c r="G608" s="5"/>
    </row>
    <row r="609" spans="6:7" x14ac:dyDescent="0.2">
      <c r="F609" s="4"/>
      <c r="G609" s="5"/>
    </row>
    <row r="610" spans="6:7" x14ac:dyDescent="0.2">
      <c r="F610" s="4"/>
      <c r="G610" s="5"/>
    </row>
    <row r="611" spans="6:7" x14ac:dyDescent="0.2">
      <c r="F611" s="4"/>
      <c r="G611" s="5"/>
    </row>
    <row r="612" spans="6:7" x14ac:dyDescent="0.2">
      <c r="F612" s="4"/>
      <c r="G612" s="5"/>
    </row>
    <row r="613" spans="6:7" x14ac:dyDescent="0.2">
      <c r="F613" s="4"/>
      <c r="G613" s="5"/>
    </row>
    <row r="614" spans="6:7" x14ac:dyDescent="0.2">
      <c r="F614" s="4"/>
      <c r="G614" s="5"/>
    </row>
    <row r="615" spans="6:7" x14ac:dyDescent="0.2">
      <c r="F615" s="4"/>
      <c r="G615" s="5"/>
    </row>
    <row r="616" spans="6:7" x14ac:dyDescent="0.2">
      <c r="F616" s="4"/>
      <c r="G616" s="5"/>
    </row>
    <row r="617" spans="6:7" x14ac:dyDescent="0.2">
      <c r="F617" s="4"/>
      <c r="G617" s="5"/>
    </row>
    <row r="618" spans="6:7" x14ac:dyDescent="0.2">
      <c r="F618" s="4"/>
      <c r="G618" s="5"/>
    </row>
    <row r="619" spans="6:7" x14ac:dyDescent="0.2">
      <c r="F619" s="4"/>
      <c r="G619" s="5"/>
    </row>
    <row r="620" spans="6:7" x14ac:dyDescent="0.2">
      <c r="F620" s="4"/>
      <c r="G620" s="5"/>
    </row>
    <row r="621" spans="6:7" x14ac:dyDescent="0.2">
      <c r="F621" s="4"/>
      <c r="G621" s="5"/>
    </row>
    <row r="622" spans="6:7" x14ac:dyDescent="0.2">
      <c r="F622" s="4"/>
      <c r="G622" s="5"/>
    </row>
    <row r="623" spans="6:7" x14ac:dyDescent="0.2">
      <c r="F623" s="4"/>
      <c r="G623" s="5"/>
    </row>
    <row r="624" spans="6:7" x14ac:dyDescent="0.2">
      <c r="F624" s="4"/>
      <c r="G624" s="5"/>
    </row>
    <row r="625" spans="6:7" x14ac:dyDescent="0.2">
      <c r="F625" s="4"/>
      <c r="G625" s="5"/>
    </row>
    <row r="626" spans="6:7" x14ac:dyDescent="0.2">
      <c r="F626" s="4"/>
      <c r="G626" s="5"/>
    </row>
    <row r="627" spans="6:7" x14ac:dyDescent="0.2">
      <c r="F627" s="4"/>
      <c r="G627" s="5"/>
    </row>
    <row r="628" spans="6:7" x14ac:dyDescent="0.2">
      <c r="F628" s="4"/>
      <c r="G628" s="5"/>
    </row>
    <row r="629" spans="6:7" x14ac:dyDescent="0.2">
      <c r="F629" s="4"/>
      <c r="G629" s="5"/>
    </row>
    <row r="630" spans="6:7" x14ac:dyDescent="0.2">
      <c r="F630" s="4"/>
      <c r="G630" s="5"/>
    </row>
    <row r="631" spans="6:7" x14ac:dyDescent="0.2">
      <c r="F631" s="4"/>
      <c r="G631" s="5"/>
    </row>
    <row r="632" spans="6:7" x14ac:dyDescent="0.2">
      <c r="F632" s="4"/>
      <c r="G632" s="5"/>
    </row>
    <row r="633" spans="6:7" x14ac:dyDescent="0.2">
      <c r="F633" s="4"/>
      <c r="G633" s="5"/>
    </row>
    <row r="634" spans="6:7" x14ac:dyDescent="0.2">
      <c r="F634" s="4"/>
      <c r="G634" s="5"/>
    </row>
    <row r="635" spans="6:7" x14ac:dyDescent="0.2">
      <c r="F635" s="4"/>
      <c r="G635" s="5"/>
    </row>
    <row r="636" spans="6:7" x14ac:dyDescent="0.2">
      <c r="F636" s="4"/>
      <c r="G636" s="5"/>
    </row>
    <row r="637" spans="6:7" x14ac:dyDescent="0.2">
      <c r="F637" s="4"/>
      <c r="G637" s="5"/>
    </row>
    <row r="638" spans="6:7" x14ac:dyDescent="0.2">
      <c r="F638" s="4"/>
      <c r="G638" s="5"/>
    </row>
    <row r="639" spans="6:7" x14ac:dyDescent="0.2">
      <c r="F639" s="4"/>
      <c r="G639" s="5"/>
    </row>
    <row r="640" spans="6:7" x14ac:dyDescent="0.2">
      <c r="F640" s="4"/>
      <c r="G640" s="5"/>
    </row>
    <row r="641" spans="6:7" x14ac:dyDescent="0.2">
      <c r="F641" s="4"/>
      <c r="G641" s="5"/>
    </row>
    <row r="642" spans="6:7" x14ac:dyDescent="0.2">
      <c r="F642" s="4"/>
      <c r="G642" s="5"/>
    </row>
    <row r="643" spans="6:7" x14ac:dyDescent="0.2">
      <c r="F643" s="4"/>
      <c r="G643" s="5"/>
    </row>
    <row r="644" spans="6:7" x14ac:dyDescent="0.2">
      <c r="F644" s="4"/>
      <c r="G644" s="5"/>
    </row>
    <row r="645" spans="6:7" x14ac:dyDescent="0.2">
      <c r="F645" s="4"/>
      <c r="G645" s="5"/>
    </row>
    <row r="646" spans="6:7" x14ac:dyDescent="0.2">
      <c r="F646" s="4"/>
      <c r="G646" s="5"/>
    </row>
    <row r="647" spans="6:7" x14ac:dyDescent="0.2">
      <c r="F647" s="4"/>
      <c r="G647" s="5"/>
    </row>
    <row r="648" spans="6:7" x14ac:dyDescent="0.2">
      <c r="F648" s="4"/>
      <c r="G648" s="5"/>
    </row>
    <row r="649" spans="6:7" x14ac:dyDescent="0.2">
      <c r="F649" s="4"/>
      <c r="G649" s="5"/>
    </row>
    <row r="650" spans="6:7" x14ac:dyDescent="0.2">
      <c r="F650" s="4"/>
      <c r="G650" s="5"/>
    </row>
    <row r="651" spans="6:7" x14ac:dyDescent="0.2">
      <c r="F651" s="4"/>
      <c r="G651" s="5"/>
    </row>
    <row r="652" spans="6:7" x14ac:dyDescent="0.2">
      <c r="F652" s="4"/>
      <c r="G652" s="5"/>
    </row>
    <row r="653" spans="6:7" x14ac:dyDescent="0.2">
      <c r="F653" s="4"/>
      <c r="G653" s="5"/>
    </row>
    <row r="654" spans="6:7" x14ac:dyDescent="0.2">
      <c r="F654" s="4"/>
      <c r="G654" s="5"/>
    </row>
    <row r="655" spans="6:7" x14ac:dyDescent="0.2">
      <c r="F655" s="4"/>
      <c r="G655" s="5"/>
    </row>
    <row r="656" spans="6:7" x14ac:dyDescent="0.2">
      <c r="F656" s="4"/>
      <c r="G656" s="5"/>
    </row>
    <row r="657" spans="6:7" x14ac:dyDescent="0.2">
      <c r="F657" s="4"/>
      <c r="G657" s="5"/>
    </row>
    <row r="658" spans="6:7" x14ac:dyDescent="0.2">
      <c r="F658" s="4"/>
      <c r="G658" s="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1B280-9065-B64B-A0BB-4B50B7195E5E}">
  <dimension ref="A1:L305"/>
  <sheetViews>
    <sheetView zoomScale="99" workbookViewId="0">
      <selection activeCell="K16" sqref="K16"/>
    </sheetView>
  </sheetViews>
  <sheetFormatPr baseColWidth="10" defaultRowHeight="15" x14ac:dyDescent="0.2"/>
  <cols>
    <col min="2" max="2" width="14.1640625" bestFit="1" customWidth="1"/>
    <col min="3" max="3" width="11.83203125" customWidth="1"/>
    <col min="4" max="4" width="18.83203125" bestFit="1" customWidth="1"/>
    <col min="5" max="5" width="9.83203125" customWidth="1"/>
    <col min="6" max="6" width="11" customWidth="1"/>
  </cols>
  <sheetData>
    <row r="1" spans="1:12" s="32" customFormat="1" ht="37" x14ac:dyDescent="0.45">
      <c r="A1" s="31" t="s">
        <v>81</v>
      </c>
    </row>
    <row r="4" spans="1:12" x14ac:dyDescent="0.2">
      <c r="F4" s="10"/>
      <c r="L4" s="33" t="s">
        <v>69</v>
      </c>
    </row>
    <row r="5" spans="1:12" x14ac:dyDescent="0.2">
      <c r="B5" s="6" t="s">
        <v>11</v>
      </c>
      <c r="C5" s="6" t="s">
        <v>12</v>
      </c>
      <c r="D5" s="6" t="s">
        <v>0</v>
      </c>
      <c r="E5" s="9" t="s">
        <v>1</v>
      </c>
      <c r="F5" s="9" t="s">
        <v>42</v>
      </c>
      <c r="G5" s="6" t="s">
        <v>63</v>
      </c>
      <c r="H5" s="6" t="s">
        <v>64</v>
      </c>
      <c r="I5" s="6" t="s">
        <v>75</v>
      </c>
      <c r="L5" s="33" t="s">
        <v>34</v>
      </c>
    </row>
    <row r="6" spans="1:12" x14ac:dyDescent="0.2">
      <c r="B6" t="s">
        <v>3</v>
      </c>
      <c r="C6" t="s">
        <v>34</v>
      </c>
      <c r="D6" t="s">
        <v>14</v>
      </c>
      <c r="E6" s="4">
        <v>7259</v>
      </c>
      <c r="F6" s="5">
        <v>276</v>
      </c>
      <c r="G6">
        <f>_xlfn.XLOOKUP(Data[[#This Row],[Product]],products[Product],products[Cost per unit])</f>
        <v>11.7</v>
      </c>
      <c r="H6">
        <f>Data[[#This Row],[Cost per item]]*Data[[#This Row],[Units]]</f>
        <v>3229.2</v>
      </c>
      <c r="I6" s="4">
        <f>Data[[#This Row],[Amount]]-Data[[#This Row],[cost]]</f>
        <v>4029.8</v>
      </c>
      <c r="L6" s="33" t="s">
        <v>36</v>
      </c>
    </row>
    <row r="7" spans="1:12" x14ac:dyDescent="0.2">
      <c r="B7" t="s">
        <v>7</v>
      </c>
      <c r="C7" t="s">
        <v>37</v>
      </c>
      <c r="D7" t="s">
        <v>14</v>
      </c>
      <c r="E7" s="4">
        <v>6608</v>
      </c>
      <c r="F7" s="5">
        <v>225</v>
      </c>
      <c r="G7">
        <f>_xlfn.XLOOKUP(Data[[#This Row],[Product]],products[Product],products[Cost per unit])</f>
        <v>11.7</v>
      </c>
      <c r="H7">
        <f>Data[[#This Row],[Cost per item]]*Data[[#This Row],[Units]]</f>
        <v>2632.5</v>
      </c>
      <c r="I7" s="4">
        <f>Data[[#This Row],[Amount]]-Data[[#This Row],[cost]]</f>
        <v>3975.5</v>
      </c>
      <c r="L7" s="33" t="s">
        <v>37</v>
      </c>
    </row>
    <row r="8" spans="1:12" x14ac:dyDescent="0.2">
      <c r="B8" t="s">
        <v>10</v>
      </c>
      <c r="C8" t="s">
        <v>38</v>
      </c>
      <c r="D8" t="s">
        <v>14</v>
      </c>
      <c r="E8" s="4">
        <v>5586</v>
      </c>
      <c r="F8" s="5">
        <v>525</v>
      </c>
      <c r="G8">
        <f>_xlfn.XLOOKUP(Data[[#This Row],[Product]],products[Product],products[Cost per unit])</f>
        <v>11.7</v>
      </c>
      <c r="H8">
        <f>Data[[#This Row],[Cost per item]]*Data[[#This Row],[Units]]</f>
        <v>6142.5</v>
      </c>
      <c r="I8" s="4">
        <f>Data[[#This Row],[Amount]]-Data[[#This Row],[cost]]</f>
        <v>-556.5</v>
      </c>
      <c r="L8" s="33" t="s">
        <v>35</v>
      </c>
    </row>
    <row r="9" spans="1:12" x14ac:dyDescent="0.2">
      <c r="B9" t="s">
        <v>5</v>
      </c>
      <c r="C9" t="s">
        <v>37</v>
      </c>
      <c r="D9" t="s">
        <v>14</v>
      </c>
      <c r="E9" s="4">
        <v>4991</v>
      </c>
      <c r="F9" s="5">
        <v>12</v>
      </c>
      <c r="G9">
        <f>_xlfn.XLOOKUP(Data[[#This Row],[Product]],products[Product],products[Cost per unit])</f>
        <v>11.7</v>
      </c>
      <c r="H9">
        <f>Data[[#This Row],[Cost per item]]*Data[[#This Row],[Units]]</f>
        <v>140.39999999999998</v>
      </c>
      <c r="I9" s="4">
        <f>Data[[#This Row],[Amount]]-Data[[#This Row],[cost]]</f>
        <v>4850.6000000000004</v>
      </c>
      <c r="L9" s="33" t="s">
        <v>39</v>
      </c>
    </row>
    <row r="10" spans="1:12" x14ac:dyDescent="0.2">
      <c r="B10" t="s">
        <v>7</v>
      </c>
      <c r="C10" t="s">
        <v>35</v>
      </c>
      <c r="D10" t="s">
        <v>14</v>
      </c>
      <c r="E10" s="4">
        <v>4606</v>
      </c>
      <c r="F10" s="5">
        <v>63</v>
      </c>
      <c r="G10">
        <f>_xlfn.XLOOKUP(Data[[#This Row],[Product]],products[Product],products[Cost per unit])</f>
        <v>11.7</v>
      </c>
      <c r="H10">
        <f>Data[[#This Row],[Cost per item]]*Data[[#This Row],[Units]]</f>
        <v>737.09999999999991</v>
      </c>
      <c r="I10" s="4">
        <f>Data[[#This Row],[Amount]]-Data[[#This Row],[cost]]</f>
        <v>3868.9</v>
      </c>
      <c r="L10" s="33" t="s">
        <v>38</v>
      </c>
    </row>
    <row r="11" spans="1:12" x14ac:dyDescent="0.2">
      <c r="B11" t="s">
        <v>41</v>
      </c>
      <c r="C11" t="s">
        <v>39</v>
      </c>
      <c r="D11" t="s">
        <v>14</v>
      </c>
      <c r="E11" s="4">
        <v>3976</v>
      </c>
      <c r="F11" s="5">
        <v>72</v>
      </c>
      <c r="G11">
        <f>_xlfn.XLOOKUP(Data[[#This Row],[Product]],products[Product],products[Cost per unit])</f>
        <v>11.7</v>
      </c>
      <c r="H11">
        <f>Data[[#This Row],[Cost per item]]*Data[[#This Row],[Units]]</f>
        <v>842.4</v>
      </c>
      <c r="I11" s="4">
        <f>Data[[#This Row],[Amount]]-Data[[#This Row],[cost]]</f>
        <v>3133.6</v>
      </c>
    </row>
    <row r="12" spans="1:12" x14ac:dyDescent="0.2">
      <c r="B12" t="s">
        <v>10</v>
      </c>
      <c r="C12" t="s">
        <v>35</v>
      </c>
      <c r="D12" t="s">
        <v>14</v>
      </c>
      <c r="E12" s="4">
        <v>3472</v>
      </c>
      <c r="F12" s="5">
        <v>96</v>
      </c>
      <c r="G12">
        <f>_xlfn.XLOOKUP(Data[[#This Row],[Product]],products[Product],products[Cost per unit])</f>
        <v>11.7</v>
      </c>
      <c r="H12">
        <f>Data[[#This Row],[Cost per item]]*Data[[#This Row],[Units]]</f>
        <v>1123.1999999999998</v>
      </c>
      <c r="I12" s="4">
        <f>Data[[#This Row],[Amount]]-Data[[#This Row],[cost]]</f>
        <v>2348.8000000000002</v>
      </c>
    </row>
    <row r="13" spans="1:12" x14ac:dyDescent="0.2">
      <c r="B13" t="s">
        <v>3</v>
      </c>
      <c r="C13" t="s">
        <v>35</v>
      </c>
      <c r="D13" t="s">
        <v>14</v>
      </c>
      <c r="E13" s="4">
        <v>2415</v>
      </c>
      <c r="F13" s="5">
        <v>255</v>
      </c>
      <c r="G13">
        <f>_xlfn.XLOOKUP(Data[[#This Row],[Product]],products[Product],products[Cost per unit])</f>
        <v>11.7</v>
      </c>
      <c r="H13">
        <f>Data[[#This Row],[Cost per item]]*Data[[#This Row],[Units]]</f>
        <v>2983.5</v>
      </c>
      <c r="I13" s="4">
        <f>Data[[#This Row],[Amount]]-Data[[#This Row],[cost]]</f>
        <v>-568.5</v>
      </c>
    </row>
    <row r="14" spans="1:12" x14ac:dyDescent="0.2">
      <c r="B14" t="s">
        <v>7</v>
      </c>
      <c r="C14" t="s">
        <v>34</v>
      </c>
      <c r="D14" t="s">
        <v>14</v>
      </c>
      <c r="E14" s="4">
        <v>1932</v>
      </c>
      <c r="F14" s="5">
        <v>369</v>
      </c>
      <c r="G14">
        <f>_xlfn.XLOOKUP(Data[[#This Row],[Product]],products[Product],products[Cost per unit])</f>
        <v>11.7</v>
      </c>
      <c r="H14">
        <f>Data[[#This Row],[Cost per item]]*Data[[#This Row],[Units]]</f>
        <v>4317.3</v>
      </c>
      <c r="I14" s="4">
        <f>Data[[#This Row],[Amount]]-Data[[#This Row],[cost]]</f>
        <v>-2385.3000000000002</v>
      </c>
    </row>
    <row r="15" spans="1:12" x14ac:dyDescent="0.2">
      <c r="B15" t="s">
        <v>7</v>
      </c>
      <c r="C15" t="s">
        <v>38</v>
      </c>
      <c r="D15" t="s">
        <v>14</v>
      </c>
      <c r="E15" s="4">
        <v>1281</v>
      </c>
      <c r="F15" s="5">
        <v>75</v>
      </c>
      <c r="G15">
        <f>_xlfn.XLOOKUP(Data[[#This Row],[Product]],products[Product],products[Cost per unit])</f>
        <v>11.7</v>
      </c>
      <c r="H15">
        <f>Data[[#This Row],[Cost per item]]*Data[[#This Row],[Units]]</f>
        <v>877.5</v>
      </c>
      <c r="I15" s="4">
        <f>Data[[#This Row],[Amount]]-Data[[#This Row],[cost]]</f>
        <v>403.5</v>
      </c>
    </row>
    <row r="16" spans="1:12" x14ac:dyDescent="0.2">
      <c r="B16" t="s">
        <v>2</v>
      </c>
      <c r="C16" t="s">
        <v>37</v>
      </c>
      <c r="D16" t="s">
        <v>14</v>
      </c>
      <c r="E16" s="4">
        <v>1057</v>
      </c>
      <c r="F16" s="5">
        <v>54</v>
      </c>
      <c r="G16">
        <f>_xlfn.XLOOKUP(Data[[#This Row],[Product]],products[Product],products[Cost per unit])</f>
        <v>11.7</v>
      </c>
      <c r="H16">
        <f>Data[[#This Row],[Cost per item]]*Data[[#This Row],[Units]]</f>
        <v>631.79999999999995</v>
      </c>
      <c r="I16" s="4">
        <f>Data[[#This Row],[Amount]]-Data[[#This Row],[cost]]</f>
        <v>425.20000000000005</v>
      </c>
    </row>
    <row r="17" spans="2:9" x14ac:dyDescent="0.2">
      <c r="B17" t="s">
        <v>7</v>
      </c>
      <c r="C17" t="s">
        <v>38</v>
      </c>
      <c r="D17" t="s">
        <v>30</v>
      </c>
      <c r="E17" s="4">
        <v>10129</v>
      </c>
      <c r="F17" s="5">
        <v>312</v>
      </c>
      <c r="G17">
        <f>_xlfn.XLOOKUP(Data[[#This Row],[Product]],products[Product],products[Cost per unit])</f>
        <v>14.49</v>
      </c>
      <c r="H17">
        <f>Data[[#This Row],[Cost per item]]*Data[[#This Row],[Units]]</f>
        <v>4520.88</v>
      </c>
      <c r="I17" s="4">
        <f>Data[[#This Row],[Amount]]-Data[[#This Row],[cost]]</f>
        <v>5608.12</v>
      </c>
    </row>
    <row r="18" spans="2:9" x14ac:dyDescent="0.2">
      <c r="B18" t="s">
        <v>9</v>
      </c>
      <c r="C18" t="s">
        <v>36</v>
      </c>
      <c r="D18" t="s">
        <v>30</v>
      </c>
      <c r="E18" s="4">
        <v>9051</v>
      </c>
      <c r="F18" s="5">
        <v>57</v>
      </c>
      <c r="G18">
        <f>_xlfn.XLOOKUP(Data[[#This Row],[Product]],products[Product],products[Cost per unit])</f>
        <v>14.49</v>
      </c>
      <c r="H18">
        <f>Data[[#This Row],[Cost per item]]*Data[[#This Row],[Units]]</f>
        <v>825.93000000000006</v>
      </c>
      <c r="I18" s="4">
        <f>Data[[#This Row],[Amount]]-Data[[#This Row],[cost]]</f>
        <v>8225.07</v>
      </c>
    </row>
    <row r="19" spans="2:9" x14ac:dyDescent="0.2">
      <c r="B19" t="s">
        <v>8</v>
      </c>
      <c r="C19" t="s">
        <v>39</v>
      </c>
      <c r="D19" t="s">
        <v>30</v>
      </c>
      <c r="E19" s="4">
        <v>7021</v>
      </c>
      <c r="F19" s="5">
        <v>183</v>
      </c>
      <c r="G19">
        <f>_xlfn.XLOOKUP(Data[[#This Row],[Product]],products[Product],products[Cost per unit])</f>
        <v>14.49</v>
      </c>
      <c r="H19">
        <f>Data[[#This Row],[Cost per item]]*Data[[#This Row],[Units]]</f>
        <v>2651.67</v>
      </c>
      <c r="I19" s="4">
        <f>Data[[#This Row],[Amount]]-Data[[#This Row],[cost]]</f>
        <v>4369.33</v>
      </c>
    </row>
    <row r="20" spans="2:9" x14ac:dyDescent="0.2">
      <c r="B20" t="s">
        <v>7</v>
      </c>
      <c r="C20" t="s">
        <v>35</v>
      </c>
      <c r="D20" t="s">
        <v>30</v>
      </c>
      <c r="E20" s="4">
        <v>6755</v>
      </c>
      <c r="F20" s="5">
        <v>252</v>
      </c>
      <c r="G20">
        <f>_xlfn.XLOOKUP(Data[[#This Row],[Product]],products[Product],products[Cost per unit])</f>
        <v>14.49</v>
      </c>
      <c r="H20">
        <f>Data[[#This Row],[Cost per item]]*Data[[#This Row],[Units]]</f>
        <v>3651.48</v>
      </c>
      <c r="I20" s="4">
        <f>Data[[#This Row],[Amount]]-Data[[#This Row],[cost]]</f>
        <v>3103.52</v>
      </c>
    </row>
    <row r="21" spans="2:9" x14ac:dyDescent="0.2">
      <c r="B21" t="s">
        <v>7</v>
      </c>
      <c r="C21" t="s">
        <v>37</v>
      </c>
      <c r="D21" t="s">
        <v>30</v>
      </c>
      <c r="E21" s="4">
        <v>6454</v>
      </c>
      <c r="F21" s="5">
        <v>54</v>
      </c>
      <c r="G21">
        <f>_xlfn.XLOOKUP(Data[[#This Row],[Product]],products[Product],products[Cost per unit])</f>
        <v>14.49</v>
      </c>
      <c r="H21">
        <f>Data[[#This Row],[Cost per item]]*Data[[#This Row],[Units]]</f>
        <v>782.46</v>
      </c>
      <c r="I21" s="4">
        <f>Data[[#This Row],[Amount]]-Data[[#This Row],[cost]]</f>
        <v>5671.54</v>
      </c>
    </row>
    <row r="22" spans="2:9" x14ac:dyDescent="0.2">
      <c r="B22" t="s">
        <v>41</v>
      </c>
      <c r="C22" t="s">
        <v>36</v>
      </c>
      <c r="D22" t="s">
        <v>30</v>
      </c>
      <c r="E22" s="4">
        <v>6118</v>
      </c>
      <c r="F22" s="5">
        <v>174</v>
      </c>
      <c r="G22">
        <f>_xlfn.XLOOKUP(Data[[#This Row],[Product]],products[Product],products[Cost per unit])</f>
        <v>14.49</v>
      </c>
      <c r="H22">
        <f>Data[[#This Row],[Cost per item]]*Data[[#This Row],[Units]]</f>
        <v>2521.2600000000002</v>
      </c>
      <c r="I22" s="4">
        <f>Data[[#This Row],[Amount]]-Data[[#This Row],[cost]]</f>
        <v>3596.74</v>
      </c>
    </row>
    <row r="23" spans="2:9" x14ac:dyDescent="0.2">
      <c r="B23" t="s">
        <v>6</v>
      </c>
      <c r="C23" t="s">
        <v>35</v>
      </c>
      <c r="D23" t="s">
        <v>30</v>
      </c>
      <c r="E23" s="4">
        <v>4781</v>
      </c>
      <c r="F23" s="5">
        <v>123</v>
      </c>
      <c r="G23">
        <f>_xlfn.XLOOKUP(Data[[#This Row],[Product]],products[Product],products[Cost per unit])</f>
        <v>14.49</v>
      </c>
      <c r="H23">
        <f>Data[[#This Row],[Cost per item]]*Data[[#This Row],[Units]]</f>
        <v>1782.27</v>
      </c>
      <c r="I23" s="4">
        <f>Data[[#This Row],[Amount]]-Data[[#This Row],[cost]]</f>
        <v>2998.73</v>
      </c>
    </row>
    <row r="24" spans="2:9" x14ac:dyDescent="0.2">
      <c r="B24" t="s">
        <v>8</v>
      </c>
      <c r="C24" t="s">
        <v>35</v>
      </c>
      <c r="D24" t="s">
        <v>30</v>
      </c>
      <c r="E24" s="4">
        <v>3598</v>
      </c>
      <c r="F24" s="5">
        <v>81</v>
      </c>
      <c r="G24">
        <f>_xlfn.XLOOKUP(Data[[#This Row],[Product]],products[Product],products[Cost per unit])</f>
        <v>14.49</v>
      </c>
      <c r="H24">
        <f>Data[[#This Row],[Cost per item]]*Data[[#This Row],[Units]]</f>
        <v>1173.69</v>
      </c>
      <c r="I24" s="4">
        <f>Data[[#This Row],[Amount]]-Data[[#This Row],[cost]]</f>
        <v>2424.31</v>
      </c>
    </row>
    <row r="25" spans="2:9" x14ac:dyDescent="0.2">
      <c r="B25" t="s">
        <v>6</v>
      </c>
      <c r="C25" t="s">
        <v>34</v>
      </c>
      <c r="D25" t="s">
        <v>30</v>
      </c>
      <c r="E25" s="4">
        <v>3402</v>
      </c>
      <c r="F25" s="5">
        <v>366</v>
      </c>
      <c r="G25">
        <f>_xlfn.XLOOKUP(Data[[#This Row],[Product]],products[Product],products[Cost per unit])</f>
        <v>14.49</v>
      </c>
      <c r="H25">
        <f>Data[[#This Row],[Cost per item]]*Data[[#This Row],[Units]]</f>
        <v>5303.34</v>
      </c>
      <c r="I25" s="4">
        <f>Data[[#This Row],[Amount]]-Data[[#This Row],[cost]]</f>
        <v>-1901.3400000000001</v>
      </c>
    </row>
    <row r="26" spans="2:9" x14ac:dyDescent="0.2">
      <c r="B26" t="s">
        <v>40</v>
      </c>
      <c r="C26" t="s">
        <v>35</v>
      </c>
      <c r="D26" t="s">
        <v>30</v>
      </c>
      <c r="E26" s="4">
        <v>2275</v>
      </c>
      <c r="F26" s="5">
        <v>447</v>
      </c>
      <c r="G26">
        <f>_xlfn.XLOOKUP(Data[[#This Row],[Product]],products[Product],products[Cost per unit])</f>
        <v>14.49</v>
      </c>
      <c r="H26">
        <f>Data[[#This Row],[Cost per item]]*Data[[#This Row],[Units]]</f>
        <v>6477.03</v>
      </c>
      <c r="I26" s="4">
        <f>Data[[#This Row],[Amount]]-Data[[#This Row],[cost]]</f>
        <v>-4202.03</v>
      </c>
    </row>
    <row r="27" spans="2:9" x14ac:dyDescent="0.2">
      <c r="B27" t="s">
        <v>6</v>
      </c>
      <c r="C27" t="s">
        <v>39</v>
      </c>
      <c r="D27" t="s">
        <v>30</v>
      </c>
      <c r="E27" s="4">
        <v>1638</v>
      </c>
      <c r="F27" s="5">
        <v>63</v>
      </c>
      <c r="G27">
        <f>_xlfn.XLOOKUP(Data[[#This Row],[Product]],products[Product],products[Cost per unit])</f>
        <v>14.49</v>
      </c>
      <c r="H27">
        <f>Data[[#This Row],[Cost per item]]*Data[[#This Row],[Units]]</f>
        <v>912.87</v>
      </c>
      <c r="I27" s="4">
        <f>Data[[#This Row],[Amount]]-Data[[#This Row],[cost]]</f>
        <v>725.13</v>
      </c>
    </row>
    <row r="28" spans="2:9" x14ac:dyDescent="0.2">
      <c r="B28" t="s">
        <v>40</v>
      </c>
      <c r="C28" t="s">
        <v>37</v>
      </c>
      <c r="D28" t="s">
        <v>30</v>
      </c>
      <c r="E28" s="4">
        <v>1624</v>
      </c>
      <c r="F28" s="5">
        <v>114</v>
      </c>
      <c r="G28">
        <f>_xlfn.XLOOKUP(Data[[#This Row],[Product]],products[Product],products[Cost per unit])</f>
        <v>14.49</v>
      </c>
      <c r="H28">
        <f>Data[[#This Row],[Cost per item]]*Data[[#This Row],[Units]]</f>
        <v>1651.8600000000001</v>
      </c>
      <c r="I28" s="4">
        <f>Data[[#This Row],[Amount]]-Data[[#This Row],[cost]]</f>
        <v>-27.860000000000127</v>
      </c>
    </row>
    <row r="29" spans="2:9" x14ac:dyDescent="0.2">
      <c r="B29" t="s">
        <v>41</v>
      </c>
      <c r="C29" t="s">
        <v>37</v>
      </c>
      <c r="D29" t="s">
        <v>30</v>
      </c>
      <c r="E29" s="4">
        <v>1526</v>
      </c>
      <c r="F29" s="5">
        <v>240</v>
      </c>
      <c r="G29">
        <f>_xlfn.XLOOKUP(Data[[#This Row],[Product]],products[Product],products[Cost per unit])</f>
        <v>14.49</v>
      </c>
      <c r="H29">
        <f>Data[[#This Row],[Cost per item]]*Data[[#This Row],[Units]]</f>
        <v>3477.6</v>
      </c>
      <c r="I29" s="4">
        <f>Data[[#This Row],[Amount]]-Data[[#This Row],[cost]]</f>
        <v>-1951.6</v>
      </c>
    </row>
    <row r="30" spans="2:9" x14ac:dyDescent="0.2">
      <c r="B30" t="s">
        <v>5</v>
      </c>
      <c r="C30" t="s">
        <v>36</v>
      </c>
      <c r="D30" t="s">
        <v>30</v>
      </c>
      <c r="E30" s="4">
        <v>1526</v>
      </c>
      <c r="F30" s="5">
        <v>105</v>
      </c>
      <c r="G30">
        <f>_xlfn.XLOOKUP(Data[[#This Row],[Product]],products[Product],products[Cost per unit])</f>
        <v>14.49</v>
      </c>
      <c r="H30">
        <f>Data[[#This Row],[Cost per item]]*Data[[#This Row],[Units]]</f>
        <v>1521.45</v>
      </c>
      <c r="I30" s="4">
        <f>Data[[#This Row],[Amount]]-Data[[#This Row],[cost]]</f>
        <v>4.5499999999999545</v>
      </c>
    </row>
    <row r="31" spans="2:9" x14ac:dyDescent="0.2">
      <c r="B31" t="s">
        <v>6</v>
      </c>
      <c r="C31" t="s">
        <v>37</v>
      </c>
      <c r="D31" t="s">
        <v>30</v>
      </c>
      <c r="E31" s="4">
        <v>560</v>
      </c>
      <c r="F31" s="5">
        <v>81</v>
      </c>
      <c r="G31">
        <f>_xlfn.XLOOKUP(Data[[#This Row],[Product]],products[Product],products[Cost per unit])</f>
        <v>14.49</v>
      </c>
      <c r="H31">
        <f>Data[[#This Row],[Cost per item]]*Data[[#This Row],[Units]]</f>
        <v>1173.69</v>
      </c>
      <c r="I31" s="4">
        <f>Data[[#This Row],[Amount]]-Data[[#This Row],[cost]]</f>
        <v>-613.69000000000005</v>
      </c>
    </row>
    <row r="32" spans="2:9" x14ac:dyDescent="0.2">
      <c r="B32" t="s">
        <v>8</v>
      </c>
      <c r="C32" t="s">
        <v>37</v>
      </c>
      <c r="D32" t="s">
        <v>30</v>
      </c>
      <c r="E32" s="4">
        <v>42</v>
      </c>
      <c r="F32" s="5">
        <v>150</v>
      </c>
      <c r="G32">
        <f>_xlfn.XLOOKUP(Data[[#This Row],[Product]],products[Product],products[Cost per unit])</f>
        <v>14.49</v>
      </c>
      <c r="H32">
        <f>Data[[#This Row],[Cost per item]]*Data[[#This Row],[Units]]</f>
        <v>2173.5</v>
      </c>
      <c r="I32" s="4">
        <f>Data[[#This Row],[Amount]]-Data[[#This Row],[cost]]</f>
        <v>-2131.5</v>
      </c>
    </row>
    <row r="33" spans="2:9" x14ac:dyDescent="0.2">
      <c r="B33" t="s">
        <v>7</v>
      </c>
      <c r="C33" t="s">
        <v>34</v>
      </c>
      <c r="D33" t="s">
        <v>24</v>
      </c>
      <c r="E33" s="4">
        <v>8862</v>
      </c>
      <c r="F33" s="5">
        <v>189</v>
      </c>
      <c r="G33">
        <f>_xlfn.XLOOKUP(Data[[#This Row],[Product]],products[Product],products[Cost per unit])</f>
        <v>4.97</v>
      </c>
      <c r="H33">
        <f>Data[[#This Row],[Cost per item]]*Data[[#This Row],[Units]]</f>
        <v>939.32999999999993</v>
      </c>
      <c r="I33" s="4">
        <f>Data[[#This Row],[Amount]]-Data[[#This Row],[cost]]</f>
        <v>7922.67</v>
      </c>
    </row>
    <row r="34" spans="2:9" x14ac:dyDescent="0.2">
      <c r="B34" t="s">
        <v>41</v>
      </c>
      <c r="C34" t="s">
        <v>37</v>
      </c>
      <c r="D34" t="s">
        <v>24</v>
      </c>
      <c r="E34" s="4">
        <v>6398</v>
      </c>
      <c r="F34" s="5">
        <v>102</v>
      </c>
      <c r="G34">
        <f>_xlfn.XLOOKUP(Data[[#This Row],[Product]],products[Product],products[Cost per unit])</f>
        <v>4.97</v>
      </c>
      <c r="H34">
        <f>Data[[#This Row],[Cost per item]]*Data[[#This Row],[Units]]</f>
        <v>506.94</v>
      </c>
      <c r="I34" s="4">
        <f>Data[[#This Row],[Amount]]-Data[[#This Row],[cost]]</f>
        <v>5891.06</v>
      </c>
    </row>
    <row r="35" spans="2:9" x14ac:dyDescent="0.2">
      <c r="B35" t="s">
        <v>9</v>
      </c>
      <c r="C35" t="s">
        <v>38</v>
      </c>
      <c r="D35" t="s">
        <v>24</v>
      </c>
      <c r="E35" s="4">
        <v>4137</v>
      </c>
      <c r="F35" s="5">
        <v>60</v>
      </c>
      <c r="G35">
        <f>_xlfn.XLOOKUP(Data[[#This Row],[Product]],products[Product],products[Cost per unit])</f>
        <v>4.97</v>
      </c>
      <c r="H35">
        <f>Data[[#This Row],[Cost per item]]*Data[[#This Row],[Units]]</f>
        <v>298.2</v>
      </c>
      <c r="I35" s="4">
        <f>Data[[#This Row],[Amount]]-Data[[#This Row],[cost]]</f>
        <v>3838.8</v>
      </c>
    </row>
    <row r="36" spans="2:9" x14ac:dyDescent="0.2">
      <c r="B36" t="s">
        <v>5</v>
      </c>
      <c r="C36" t="s">
        <v>39</v>
      </c>
      <c r="D36" t="s">
        <v>24</v>
      </c>
      <c r="E36" s="4">
        <v>4018</v>
      </c>
      <c r="F36" s="5">
        <v>171</v>
      </c>
      <c r="G36">
        <f>_xlfn.XLOOKUP(Data[[#This Row],[Product]],products[Product],products[Cost per unit])</f>
        <v>4.97</v>
      </c>
      <c r="H36">
        <f>Data[[#This Row],[Cost per item]]*Data[[#This Row],[Units]]</f>
        <v>849.87</v>
      </c>
      <c r="I36" s="4">
        <f>Data[[#This Row],[Amount]]-Data[[#This Row],[cost]]</f>
        <v>3168.13</v>
      </c>
    </row>
    <row r="37" spans="2:9" x14ac:dyDescent="0.2">
      <c r="B37" t="s">
        <v>9</v>
      </c>
      <c r="C37" t="s">
        <v>39</v>
      </c>
      <c r="D37" t="s">
        <v>24</v>
      </c>
      <c r="E37" s="4">
        <v>3920</v>
      </c>
      <c r="F37" s="5">
        <v>306</v>
      </c>
      <c r="G37">
        <f>_xlfn.XLOOKUP(Data[[#This Row],[Product]],products[Product],products[Cost per unit])</f>
        <v>4.97</v>
      </c>
      <c r="H37">
        <f>Data[[#This Row],[Cost per item]]*Data[[#This Row],[Units]]</f>
        <v>1520.82</v>
      </c>
      <c r="I37" s="4">
        <f>Data[[#This Row],[Amount]]-Data[[#This Row],[cost]]</f>
        <v>2399.1800000000003</v>
      </c>
    </row>
    <row r="38" spans="2:9" x14ac:dyDescent="0.2">
      <c r="B38" t="s">
        <v>6</v>
      </c>
      <c r="C38" t="s">
        <v>39</v>
      </c>
      <c r="D38" t="s">
        <v>24</v>
      </c>
      <c r="E38" s="4">
        <v>2989</v>
      </c>
      <c r="F38" s="5">
        <v>3</v>
      </c>
      <c r="G38">
        <f>_xlfn.XLOOKUP(Data[[#This Row],[Product]],products[Product],products[Cost per unit])</f>
        <v>4.97</v>
      </c>
      <c r="H38">
        <f>Data[[#This Row],[Cost per item]]*Data[[#This Row],[Units]]</f>
        <v>14.91</v>
      </c>
      <c r="I38" s="4">
        <f>Data[[#This Row],[Amount]]-Data[[#This Row],[cost]]</f>
        <v>2974.09</v>
      </c>
    </row>
    <row r="39" spans="2:9" x14ac:dyDescent="0.2">
      <c r="B39" t="s">
        <v>7</v>
      </c>
      <c r="C39" t="s">
        <v>35</v>
      </c>
      <c r="D39" t="s">
        <v>24</v>
      </c>
      <c r="E39" s="4">
        <v>2793</v>
      </c>
      <c r="F39" s="5">
        <v>114</v>
      </c>
      <c r="G39">
        <f>_xlfn.XLOOKUP(Data[[#This Row],[Product]],products[Product],products[Cost per unit])</f>
        <v>4.97</v>
      </c>
      <c r="H39">
        <f>Data[[#This Row],[Cost per item]]*Data[[#This Row],[Units]]</f>
        <v>566.57999999999993</v>
      </c>
      <c r="I39" s="4">
        <f>Data[[#This Row],[Amount]]-Data[[#This Row],[cost]]</f>
        <v>2226.42</v>
      </c>
    </row>
    <row r="40" spans="2:9" x14ac:dyDescent="0.2">
      <c r="B40" t="s">
        <v>40</v>
      </c>
      <c r="C40" t="s">
        <v>35</v>
      </c>
      <c r="D40" t="s">
        <v>24</v>
      </c>
      <c r="E40" s="4">
        <v>1638</v>
      </c>
      <c r="F40" s="5">
        <v>48</v>
      </c>
      <c r="G40">
        <f>_xlfn.XLOOKUP(Data[[#This Row],[Product]],products[Product],products[Cost per unit])</f>
        <v>4.97</v>
      </c>
      <c r="H40">
        <f>Data[[#This Row],[Cost per item]]*Data[[#This Row],[Units]]</f>
        <v>238.56</v>
      </c>
      <c r="I40" s="4">
        <f>Data[[#This Row],[Amount]]-Data[[#This Row],[cost]]</f>
        <v>1399.44</v>
      </c>
    </row>
    <row r="41" spans="2:9" x14ac:dyDescent="0.2">
      <c r="B41" t="s">
        <v>40</v>
      </c>
      <c r="C41" t="s">
        <v>38</v>
      </c>
      <c r="D41" t="s">
        <v>24</v>
      </c>
      <c r="E41" s="4">
        <v>623</v>
      </c>
      <c r="F41" s="5">
        <v>51</v>
      </c>
      <c r="G41">
        <f>_xlfn.XLOOKUP(Data[[#This Row],[Product]],products[Product],products[Cost per unit])</f>
        <v>4.97</v>
      </c>
      <c r="H41">
        <f>Data[[#This Row],[Cost per item]]*Data[[#This Row],[Units]]</f>
        <v>253.47</v>
      </c>
      <c r="I41" s="4">
        <f>Data[[#This Row],[Amount]]-Data[[#This Row],[cost]]</f>
        <v>369.53</v>
      </c>
    </row>
    <row r="42" spans="2:9" x14ac:dyDescent="0.2">
      <c r="B42" t="s">
        <v>40</v>
      </c>
      <c r="C42" t="s">
        <v>37</v>
      </c>
      <c r="D42" t="s">
        <v>19</v>
      </c>
      <c r="E42" s="4">
        <v>7693</v>
      </c>
      <c r="F42" s="5">
        <v>21</v>
      </c>
      <c r="G42">
        <f>_xlfn.XLOOKUP(Data[[#This Row],[Product]],products[Product],products[Cost per unit])</f>
        <v>7.64</v>
      </c>
      <c r="H42">
        <f>Data[[#This Row],[Cost per item]]*Data[[#This Row],[Units]]</f>
        <v>160.44</v>
      </c>
      <c r="I42" s="4">
        <f>Data[[#This Row],[Amount]]-Data[[#This Row],[cost]]</f>
        <v>7532.56</v>
      </c>
    </row>
    <row r="43" spans="2:9" x14ac:dyDescent="0.2">
      <c r="B43" t="s">
        <v>2</v>
      </c>
      <c r="C43" t="s">
        <v>34</v>
      </c>
      <c r="D43" t="s">
        <v>19</v>
      </c>
      <c r="E43" s="4">
        <v>7511</v>
      </c>
      <c r="F43" s="5">
        <v>120</v>
      </c>
      <c r="G43">
        <f>_xlfn.XLOOKUP(Data[[#This Row],[Product]],products[Product],products[Cost per unit])</f>
        <v>7.64</v>
      </c>
      <c r="H43">
        <f>Data[[#This Row],[Cost per item]]*Data[[#This Row],[Units]]</f>
        <v>916.8</v>
      </c>
      <c r="I43" s="4">
        <f>Data[[#This Row],[Amount]]-Data[[#This Row],[cost]]</f>
        <v>6594.2</v>
      </c>
    </row>
    <row r="44" spans="2:9" x14ac:dyDescent="0.2">
      <c r="B44" t="s">
        <v>5</v>
      </c>
      <c r="C44" t="s">
        <v>38</v>
      </c>
      <c r="D44" t="s">
        <v>19</v>
      </c>
      <c r="E44" s="4">
        <v>5474</v>
      </c>
      <c r="F44" s="5">
        <v>168</v>
      </c>
      <c r="G44">
        <f>_xlfn.XLOOKUP(Data[[#This Row],[Product]],products[Product],products[Cost per unit])</f>
        <v>7.64</v>
      </c>
      <c r="H44">
        <f>Data[[#This Row],[Cost per item]]*Data[[#This Row],[Units]]</f>
        <v>1283.52</v>
      </c>
      <c r="I44" s="4">
        <f>Data[[#This Row],[Amount]]-Data[[#This Row],[cost]]</f>
        <v>4190.4799999999996</v>
      </c>
    </row>
    <row r="45" spans="2:9" x14ac:dyDescent="0.2">
      <c r="B45" t="s">
        <v>10</v>
      </c>
      <c r="C45" t="s">
        <v>34</v>
      </c>
      <c r="D45" t="s">
        <v>19</v>
      </c>
      <c r="E45" s="4">
        <v>5355</v>
      </c>
      <c r="F45" s="5">
        <v>204</v>
      </c>
      <c r="G45">
        <f>_xlfn.XLOOKUP(Data[[#This Row],[Product]],products[Product],products[Cost per unit])</f>
        <v>7.64</v>
      </c>
      <c r="H45">
        <f>Data[[#This Row],[Cost per item]]*Data[[#This Row],[Units]]</f>
        <v>1558.56</v>
      </c>
      <c r="I45" s="4">
        <f>Data[[#This Row],[Amount]]-Data[[#This Row],[cost]]</f>
        <v>3796.44</v>
      </c>
    </row>
    <row r="46" spans="2:9" x14ac:dyDescent="0.2">
      <c r="B46" t="s">
        <v>7</v>
      </c>
      <c r="C46" t="s">
        <v>35</v>
      </c>
      <c r="D46" t="s">
        <v>19</v>
      </c>
      <c r="E46" s="4">
        <v>4585</v>
      </c>
      <c r="F46" s="5">
        <v>240</v>
      </c>
      <c r="G46">
        <f>_xlfn.XLOOKUP(Data[[#This Row],[Product]],products[Product],products[Cost per unit])</f>
        <v>7.64</v>
      </c>
      <c r="H46">
        <f>Data[[#This Row],[Cost per item]]*Data[[#This Row],[Units]]</f>
        <v>1833.6</v>
      </c>
      <c r="I46" s="4">
        <f>Data[[#This Row],[Amount]]-Data[[#This Row],[cost]]</f>
        <v>2751.4</v>
      </c>
    </row>
    <row r="47" spans="2:9" x14ac:dyDescent="0.2">
      <c r="B47" t="s">
        <v>40</v>
      </c>
      <c r="C47" t="s">
        <v>34</v>
      </c>
      <c r="D47" t="s">
        <v>19</v>
      </c>
      <c r="E47" s="4">
        <v>4018</v>
      </c>
      <c r="F47" s="5">
        <v>162</v>
      </c>
      <c r="G47">
        <f>_xlfn.XLOOKUP(Data[[#This Row],[Product]],products[Product],products[Cost per unit])</f>
        <v>7.64</v>
      </c>
      <c r="H47">
        <f>Data[[#This Row],[Cost per item]]*Data[[#This Row],[Units]]</f>
        <v>1237.6799999999998</v>
      </c>
      <c r="I47" s="4">
        <f>Data[[#This Row],[Amount]]-Data[[#This Row],[cost]]</f>
        <v>2780.32</v>
      </c>
    </row>
    <row r="48" spans="2:9" x14ac:dyDescent="0.2">
      <c r="B48" t="s">
        <v>7</v>
      </c>
      <c r="C48" t="s">
        <v>36</v>
      </c>
      <c r="D48" t="s">
        <v>19</v>
      </c>
      <c r="E48" s="4">
        <v>2870</v>
      </c>
      <c r="F48" s="5">
        <v>300</v>
      </c>
      <c r="G48">
        <f>_xlfn.XLOOKUP(Data[[#This Row],[Product]],products[Product],products[Cost per unit])</f>
        <v>7.64</v>
      </c>
      <c r="H48">
        <f>Data[[#This Row],[Cost per item]]*Data[[#This Row],[Units]]</f>
        <v>2292</v>
      </c>
      <c r="I48" s="4">
        <f>Data[[#This Row],[Amount]]-Data[[#This Row],[cost]]</f>
        <v>578</v>
      </c>
    </row>
    <row r="49" spans="2:9" x14ac:dyDescent="0.2">
      <c r="B49" t="s">
        <v>41</v>
      </c>
      <c r="C49" t="s">
        <v>36</v>
      </c>
      <c r="D49" t="s">
        <v>19</v>
      </c>
      <c r="E49" s="4">
        <v>1925</v>
      </c>
      <c r="F49" s="5">
        <v>192</v>
      </c>
      <c r="G49">
        <f>_xlfn.XLOOKUP(Data[[#This Row],[Product]],products[Product],products[Cost per unit])</f>
        <v>7.64</v>
      </c>
      <c r="H49">
        <f>Data[[#This Row],[Cost per item]]*Data[[#This Row],[Units]]</f>
        <v>1466.8799999999999</v>
      </c>
      <c r="I49" s="4">
        <f>Data[[#This Row],[Amount]]-Data[[#This Row],[cost]]</f>
        <v>458.12000000000012</v>
      </c>
    </row>
    <row r="50" spans="2:9" x14ac:dyDescent="0.2">
      <c r="B50" t="s">
        <v>8</v>
      </c>
      <c r="C50" t="s">
        <v>37</v>
      </c>
      <c r="D50" t="s">
        <v>19</v>
      </c>
      <c r="E50" s="4">
        <v>1771</v>
      </c>
      <c r="F50" s="5">
        <v>204</v>
      </c>
      <c r="G50">
        <f>_xlfn.XLOOKUP(Data[[#This Row],[Product]],products[Product],products[Cost per unit])</f>
        <v>7.64</v>
      </c>
      <c r="H50">
        <f>Data[[#This Row],[Cost per item]]*Data[[#This Row],[Units]]</f>
        <v>1558.56</v>
      </c>
      <c r="I50" s="4">
        <f>Data[[#This Row],[Amount]]-Data[[#This Row],[cost]]</f>
        <v>212.44000000000005</v>
      </c>
    </row>
    <row r="51" spans="2:9" x14ac:dyDescent="0.2">
      <c r="B51" t="s">
        <v>3</v>
      </c>
      <c r="C51" t="s">
        <v>36</v>
      </c>
      <c r="D51" t="s">
        <v>19</v>
      </c>
      <c r="E51" s="4">
        <v>1281</v>
      </c>
      <c r="F51" s="5">
        <v>18</v>
      </c>
      <c r="G51">
        <f>_xlfn.XLOOKUP(Data[[#This Row],[Product]],products[Product],products[Cost per unit])</f>
        <v>7.64</v>
      </c>
      <c r="H51">
        <f>Data[[#This Row],[Cost per item]]*Data[[#This Row],[Units]]</f>
        <v>137.51999999999998</v>
      </c>
      <c r="I51" s="4">
        <f>Data[[#This Row],[Amount]]-Data[[#This Row],[cost]]</f>
        <v>1143.48</v>
      </c>
    </row>
    <row r="52" spans="2:9" x14ac:dyDescent="0.2">
      <c r="B52" t="s">
        <v>5</v>
      </c>
      <c r="C52" t="s">
        <v>34</v>
      </c>
      <c r="D52" t="s">
        <v>19</v>
      </c>
      <c r="E52" s="4">
        <v>861</v>
      </c>
      <c r="F52" s="5">
        <v>195</v>
      </c>
      <c r="G52">
        <f>_xlfn.XLOOKUP(Data[[#This Row],[Product]],products[Product],products[Cost per unit])</f>
        <v>7.64</v>
      </c>
      <c r="H52">
        <f>Data[[#This Row],[Cost per item]]*Data[[#This Row],[Units]]</f>
        <v>1489.8</v>
      </c>
      <c r="I52" s="4">
        <f>Data[[#This Row],[Amount]]-Data[[#This Row],[cost]]</f>
        <v>-628.79999999999995</v>
      </c>
    </row>
    <row r="53" spans="2:9" x14ac:dyDescent="0.2">
      <c r="B53" t="s">
        <v>41</v>
      </c>
      <c r="C53" t="s">
        <v>35</v>
      </c>
      <c r="D53" t="s">
        <v>19</v>
      </c>
      <c r="E53" s="4">
        <v>609</v>
      </c>
      <c r="F53" s="5">
        <v>99</v>
      </c>
      <c r="G53">
        <f>_xlfn.XLOOKUP(Data[[#This Row],[Product]],products[Product],products[Cost per unit])</f>
        <v>7.64</v>
      </c>
      <c r="H53">
        <f>Data[[#This Row],[Cost per item]]*Data[[#This Row],[Units]]</f>
        <v>756.36</v>
      </c>
      <c r="I53" s="4">
        <f>Data[[#This Row],[Amount]]-Data[[#This Row],[cost]]</f>
        <v>-147.36000000000001</v>
      </c>
    </row>
    <row r="54" spans="2:9" x14ac:dyDescent="0.2">
      <c r="B54" t="s">
        <v>2</v>
      </c>
      <c r="C54" t="s">
        <v>35</v>
      </c>
      <c r="D54" t="s">
        <v>19</v>
      </c>
      <c r="E54" s="4">
        <v>553</v>
      </c>
      <c r="F54" s="5">
        <v>15</v>
      </c>
      <c r="G54">
        <f>_xlfn.XLOOKUP(Data[[#This Row],[Product]],products[Product],products[Cost per unit])</f>
        <v>7.64</v>
      </c>
      <c r="H54">
        <f>Data[[#This Row],[Cost per item]]*Data[[#This Row],[Units]]</f>
        <v>114.6</v>
      </c>
      <c r="I54" s="4">
        <f>Data[[#This Row],[Amount]]-Data[[#This Row],[cost]]</f>
        <v>438.4</v>
      </c>
    </row>
    <row r="55" spans="2:9" x14ac:dyDescent="0.2">
      <c r="B55" t="s">
        <v>2</v>
      </c>
      <c r="C55" t="s">
        <v>37</v>
      </c>
      <c r="D55" t="s">
        <v>19</v>
      </c>
      <c r="E55" s="4">
        <v>238</v>
      </c>
      <c r="F55" s="5">
        <v>18</v>
      </c>
      <c r="G55">
        <f>_xlfn.XLOOKUP(Data[[#This Row],[Product]],products[Product],products[Cost per unit])</f>
        <v>7.64</v>
      </c>
      <c r="H55">
        <f>Data[[#This Row],[Cost per item]]*Data[[#This Row],[Units]]</f>
        <v>137.51999999999998</v>
      </c>
      <c r="I55" s="4">
        <f>Data[[#This Row],[Amount]]-Data[[#This Row],[cost]]</f>
        <v>100.48000000000002</v>
      </c>
    </row>
    <row r="56" spans="2:9" x14ac:dyDescent="0.2">
      <c r="B56" t="s">
        <v>7</v>
      </c>
      <c r="C56" t="s">
        <v>37</v>
      </c>
      <c r="D56" t="s">
        <v>22</v>
      </c>
      <c r="E56" s="4">
        <v>9835</v>
      </c>
      <c r="F56" s="5">
        <v>207</v>
      </c>
      <c r="G56">
        <f>_xlfn.XLOOKUP(Data[[#This Row],[Product]],products[Product],products[Cost per unit])</f>
        <v>9.77</v>
      </c>
      <c r="H56">
        <f>Data[[#This Row],[Cost per item]]*Data[[#This Row],[Units]]</f>
        <v>2022.3899999999999</v>
      </c>
      <c r="I56" s="4">
        <f>Data[[#This Row],[Amount]]-Data[[#This Row],[cost]]</f>
        <v>7812.6100000000006</v>
      </c>
    </row>
    <row r="57" spans="2:9" x14ac:dyDescent="0.2">
      <c r="B57" t="s">
        <v>7</v>
      </c>
      <c r="C57" t="s">
        <v>36</v>
      </c>
      <c r="D57" t="s">
        <v>22</v>
      </c>
      <c r="E57" s="4">
        <v>8435</v>
      </c>
      <c r="F57" s="5">
        <v>42</v>
      </c>
      <c r="G57">
        <f>_xlfn.XLOOKUP(Data[[#This Row],[Product]],products[Product],products[Cost per unit])</f>
        <v>9.77</v>
      </c>
      <c r="H57">
        <f>Data[[#This Row],[Cost per item]]*Data[[#This Row],[Units]]</f>
        <v>410.34</v>
      </c>
      <c r="I57" s="4">
        <f>Data[[#This Row],[Amount]]-Data[[#This Row],[cost]]</f>
        <v>8024.66</v>
      </c>
    </row>
    <row r="58" spans="2:9" x14ac:dyDescent="0.2">
      <c r="B58" t="s">
        <v>5</v>
      </c>
      <c r="C58" t="s">
        <v>39</v>
      </c>
      <c r="D58" t="s">
        <v>22</v>
      </c>
      <c r="E58" s="4">
        <v>6909</v>
      </c>
      <c r="F58" s="5">
        <v>81</v>
      </c>
      <c r="G58">
        <f>_xlfn.XLOOKUP(Data[[#This Row],[Product]],products[Product],products[Cost per unit])</f>
        <v>9.77</v>
      </c>
      <c r="H58">
        <f>Data[[#This Row],[Cost per item]]*Data[[#This Row],[Units]]</f>
        <v>791.37</v>
      </c>
      <c r="I58" s="4">
        <f>Data[[#This Row],[Amount]]-Data[[#This Row],[cost]]</f>
        <v>6117.63</v>
      </c>
    </row>
    <row r="59" spans="2:9" x14ac:dyDescent="0.2">
      <c r="B59" t="s">
        <v>40</v>
      </c>
      <c r="C59" t="s">
        <v>35</v>
      </c>
      <c r="D59" t="s">
        <v>22</v>
      </c>
      <c r="E59" s="4">
        <v>6853</v>
      </c>
      <c r="F59" s="5">
        <v>372</v>
      </c>
      <c r="G59">
        <f>_xlfn.XLOOKUP(Data[[#This Row],[Product]],products[Product],products[Cost per unit])</f>
        <v>9.77</v>
      </c>
      <c r="H59">
        <f>Data[[#This Row],[Cost per item]]*Data[[#This Row],[Units]]</f>
        <v>3634.44</v>
      </c>
      <c r="I59" s="4">
        <f>Data[[#This Row],[Amount]]-Data[[#This Row],[cost]]</f>
        <v>3218.56</v>
      </c>
    </row>
    <row r="60" spans="2:9" x14ac:dyDescent="0.2">
      <c r="B60" t="s">
        <v>5</v>
      </c>
      <c r="C60" t="s">
        <v>34</v>
      </c>
      <c r="D60" t="s">
        <v>22</v>
      </c>
      <c r="E60" s="4">
        <v>6279</v>
      </c>
      <c r="F60" s="5">
        <v>237</v>
      </c>
      <c r="G60">
        <f>_xlfn.XLOOKUP(Data[[#This Row],[Product]],products[Product],products[Cost per unit])</f>
        <v>9.77</v>
      </c>
      <c r="H60">
        <f>Data[[#This Row],[Cost per item]]*Data[[#This Row],[Units]]</f>
        <v>2315.4899999999998</v>
      </c>
      <c r="I60" s="4">
        <f>Data[[#This Row],[Amount]]-Data[[#This Row],[cost]]</f>
        <v>3963.51</v>
      </c>
    </row>
    <row r="61" spans="2:9" x14ac:dyDescent="0.2">
      <c r="B61" t="s">
        <v>41</v>
      </c>
      <c r="C61" t="s">
        <v>38</v>
      </c>
      <c r="D61" t="s">
        <v>22</v>
      </c>
      <c r="E61" s="4">
        <v>5915</v>
      </c>
      <c r="F61" s="5">
        <v>3</v>
      </c>
      <c r="G61">
        <f>_xlfn.XLOOKUP(Data[[#This Row],[Product]],products[Product],products[Cost per unit])</f>
        <v>9.77</v>
      </c>
      <c r="H61">
        <f>Data[[#This Row],[Cost per item]]*Data[[#This Row],[Units]]</f>
        <v>29.31</v>
      </c>
      <c r="I61" s="4">
        <f>Data[[#This Row],[Amount]]-Data[[#This Row],[cost]]</f>
        <v>5885.69</v>
      </c>
    </row>
    <row r="62" spans="2:9" x14ac:dyDescent="0.2">
      <c r="B62" t="s">
        <v>40</v>
      </c>
      <c r="C62" t="s">
        <v>39</v>
      </c>
      <c r="D62" t="s">
        <v>22</v>
      </c>
      <c r="E62" s="4">
        <v>5817</v>
      </c>
      <c r="F62" s="5">
        <v>12</v>
      </c>
      <c r="G62">
        <f>_xlfn.XLOOKUP(Data[[#This Row],[Product]],products[Product],products[Cost per unit])</f>
        <v>9.77</v>
      </c>
      <c r="H62">
        <f>Data[[#This Row],[Cost per item]]*Data[[#This Row],[Units]]</f>
        <v>117.24</v>
      </c>
      <c r="I62" s="4">
        <f>Data[[#This Row],[Amount]]-Data[[#This Row],[cost]]</f>
        <v>5699.76</v>
      </c>
    </row>
    <row r="63" spans="2:9" x14ac:dyDescent="0.2">
      <c r="B63" t="s">
        <v>8</v>
      </c>
      <c r="C63" t="s">
        <v>35</v>
      </c>
      <c r="D63" t="s">
        <v>22</v>
      </c>
      <c r="E63" s="4">
        <v>5012</v>
      </c>
      <c r="F63" s="5">
        <v>210</v>
      </c>
      <c r="G63">
        <f>_xlfn.XLOOKUP(Data[[#This Row],[Product]],products[Product],products[Cost per unit])</f>
        <v>9.77</v>
      </c>
      <c r="H63">
        <f>Data[[#This Row],[Cost per item]]*Data[[#This Row],[Units]]</f>
        <v>2051.6999999999998</v>
      </c>
      <c r="I63" s="4">
        <f>Data[[#This Row],[Amount]]-Data[[#This Row],[cost]]</f>
        <v>2960.3</v>
      </c>
    </row>
    <row r="64" spans="2:9" x14ac:dyDescent="0.2">
      <c r="B64" t="s">
        <v>10</v>
      </c>
      <c r="C64" t="s">
        <v>34</v>
      </c>
      <c r="D64" t="s">
        <v>22</v>
      </c>
      <c r="E64" s="4">
        <v>4053</v>
      </c>
      <c r="F64" s="5">
        <v>24</v>
      </c>
      <c r="G64">
        <f>_xlfn.XLOOKUP(Data[[#This Row],[Product]],products[Product],products[Cost per unit])</f>
        <v>9.77</v>
      </c>
      <c r="H64">
        <f>Data[[#This Row],[Cost per item]]*Data[[#This Row],[Units]]</f>
        <v>234.48</v>
      </c>
      <c r="I64" s="4">
        <f>Data[[#This Row],[Amount]]-Data[[#This Row],[cost]]</f>
        <v>3818.52</v>
      </c>
    </row>
    <row r="65" spans="2:9" x14ac:dyDescent="0.2">
      <c r="B65" t="s">
        <v>10</v>
      </c>
      <c r="C65" t="s">
        <v>38</v>
      </c>
      <c r="D65" t="s">
        <v>22</v>
      </c>
      <c r="E65" s="4">
        <v>2205</v>
      </c>
      <c r="F65" s="5">
        <v>141</v>
      </c>
      <c r="G65">
        <f>_xlfn.XLOOKUP(Data[[#This Row],[Product]],products[Product],products[Cost per unit])</f>
        <v>9.77</v>
      </c>
      <c r="H65">
        <f>Data[[#This Row],[Cost per item]]*Data[[#This Row],[Units]]</f>
        <v>1377.57</v>
      </c>
      <c r="I65" s="4">
        <f>Data[[#This Row],[Amount]]-Data[[#This Row],[cost]]</f>
        <v>827.43000000000006</v>
      </c>
    </row>
    <row r="66" spans="2:9" x14ac:dyDescent="0.2">
      <c r="B66" t="s">
        <v>8</v>
      </c>
      <c r="C66" t="s">
        <v>37</v>
      </c>
      <c r="D66" t="s">
        <v>22</v>
      </c>
      <c r="E66" s="4">
        <v>1890</v>
      </c>
      <c r="F66" s="5">
        <v>195</v>
      </c>
      <c r="G66">
        <f>_xlfn.XLOOKUP(Data[[#This Row],[Product]],products[Product],products[Cost per unit])</f>
        <v>9.77</v>
      </c>
      <c r="H66">
        <f>Data[[#This Row],[Cost per item]]*Data[[#This Row],[Units]]</f>
        <v>1905.1499999999999</v>
      </c>
      <c r="I66" s="4">
        <f>Data[[#This Row],[Amount]]-Data[[#This Row],[cost]]</f>
        <v>-15.149999999999864</v>
      </c>
    </row>
    <row r="67" spans="2:9" x14ac:dyDescent="0.2">
      <c r="B67" t="s">
        <v>2</v>
      </c>
      <c r="C67" t="s">
        <v>39</v>
      </c>
      <c r="D67" t="s">
        <v>22</v>
      </c>
      <c r="E67" s="4">
        <v>1568</v>
      </c>
      <c r="F67" s="5">
        <v>141</v>
      </c>
      <c r="G67">
        <f>_xlfn.XLOOKUP(Data[[#This Row],[Product]],products[Product],products[Cost per unit])</f>
        <v>9.77</v>
      </c>
      <c r="H67">
        <f>Data[[#This Row],[Cost per item]]*Data[[#This Row],[Units]]</f>
        <v>1377.57</v>
      </c>
      <c r="I67" s="4">
        <f>Data[[#This Row],[Amount]]-Data[[#This Row],[cost]]</f>
        <v>190.43000000000006</v>
      </c>
    </row>
    <row r="68" spans="2:9" x14ac:dyDescent="0.2">
      <c r="B68" t="s">
        <v>5</v>
      </c>
      <c r="C68" t="s">
        <v>37</v>
      </c>
      <c r="D68" t="s">
        <v>22</v>
      </c>
      <c r="E68" s="4">
        <v>518</v>
      </c>
      <c r="F68" s="5">
        <v>75</v>
      </c>
      <c r="G68">
        <f>_xlfn.XLOOKUP(Data[[#This Row],[Product]],products[Product],products[Cost per unit])</f>
        <v>9.77</v>
      </c>
      <c r="H68">
        <f>Data[[#This Row],[Cost per item]]*Data[[#This Row],[Units]]</f>
        <v>732.75</v>
      </c>
      <c r="I68" s="4">
        <f>Data[[#This Row],[Amount]]-Data[[#This Row],[cost]]</f>
        <v>-214.75</v>
      </c>
    </row>
    <row r="69" spans="2:9" x14ac:dyDescent="0.2">
      <c r="B69" t="s">
        <v>5</v>
      </c>
      <c r="C69" t="s">
        <v>35</v>
      </c>
      <c r="D69" t="s">
        <v>22</v>
      </c>
      <c r="E69" s="4">
        <v>490</v>
      </c>
      <c r="F69" s="5">
        <v>84</v>
      </c>
      <c r="G69">
        <f>_xlfn.XLOOKUP(Data[[#This Row],[Product]],products[Product],products[Cost per unit])</f>
        <v>9.77</v>
      </c>
      <c r="H69">
        <f>Data[[#This Row],[Cost per item]]*Data[[#This Row],[Units]]</f>
        <v>820.68</v>
      </c>
      <c r="I69" s="4">
        <f>Data[[#This Row],[Amount]]-Data[[#This Row],[cost]]</f>
        <v>-330.67999999999995</v>
      </c>
    </row>
    <row r="70" spans="2:9" x14ac:dyDescent="0.2">
      <c r="B70" t="s">
        <v>41</v>
      </c>
      <c r="C70" t="s">
        <v>34</v>
      </c>
      <c r="D70" t="s">
        <v>22</v>
      </c>
      <c r="E70" s="4">
        <v>336</v>
      </c>
      <c r="F70" s="5">
        <v>144</v>
      </c>
      <c r="G70">
        <f>_xlfn.XLOOKUP(Data[[#This Row],[Product]],products[Product],products[Cost per unit])</f>
        <v>9.77</v>
      </c>
      <c r="H70">
        <f>Data[[#This Row],[Cost per item]]*Data[[#This Row],[Units]]</f>
        <v>1406.8799999999999</v>
      </c>
      <c r="I70" s="4">
        <f>Data[[#This Row],[Amount]]-Data[[#This Row],[cost]]</f>
        <v>-1070.8799999999999</v>
      </c>
    </row>
    <row r="71" spans="2:9" x14ac:dyDescent="0.2">
      <c r="B71" t="s">
        <v>8</v>
      </c>
      <c r="C71" t="s">
        <v>38</v>
      </c>
      <c r="D71" t="s">
        <v>22</v>
      </c>
      <c r="E71" s="4">
        <v>168</v>
      </c>
      <c r="F71" s="5">
        <v>84</v>
      </c>
      <c r="G71">
        <f>_xlfn.XLOOKUP(Data[[#This Row],[Product]],products[Product],products[Cost per unit])</f>
        <v>9.77</v>
      </c>
      <c r="H71">
        <f>Data[[#This Row],[Cost per item]]*Data[[#This Row],[Units]]</f>
        <v>820.68</v>
      </c>
      <c r="I71" s="4">
        <f>Data[[#This Row],[Amount]]-Data[[#This Row],[cost]]</f>
        <v>-652.67999999999995</v>
      </c>
    </row>
    <row r="72" spans="2:9" x14ac:dyDescent="0.2">
      <c r="B72" t="s">
        <v>6</v>
      </c>
      <c r="C72" t="s">
        <v>36</v>
      </c>
      <c r="D72" t="s">
        <v>4</v>
      </c>
      <c r="E72" s="4">
        <v>10073</v>
      </c>
      <c r="F72" s="5">
        <v>120</v>
      </c>
      <c r="G72">
        <f>_xlfn.XLOOKUP(Data[[#This Row],[Product]],products[Product],products[Cost per unit])</f>
        <v>11.88</v>
      </c>
      <c r="H72">
        <f>Data[[#This Row],[Cost per item]]*Data[[#This Row],[Units]]</f>
        <v>1425.6000000000001</v>
      </c>
      <c r="I72" s="4">
        <f>Data[[#This Row],[Amount]]-Data[[#This Row],[cost]]</f>
        <v>8647.4</v>
      </c>
    </row>
    <row r="73" spans="2:9" x14ac:dyDescent="0.2">
      <c r="B73" t="s">
        <v>10</v>
      </c>
      <c r="C73" t="s">
        <v>38</v>
      </c>
      <c r="D73" t="s">
        <v>4</v>
      </c>
      <c r="E73" s="4">
        <v>6860</v>
      </c>
      <c r="F73" s="5">
        <v>126</v>
      </c>
      <c r="G73">
        <f>_xlfn.XLOOKUP(Data[[#This Row],[Product]],products[Product],products[Cost per unit])</f>
        <v>11.88</v>
      </c>
      <c r="H73">
        <f>Data[[#This Row],[Cost per item]]*Data[[#This Row],[Units]]</f>
        <v>1496.88</v>
      </c>
      <c r="I73" s="4">
        <f>Data[[#This Row],[Amount]]-Data[[#This Row],[cost]]</f>
        <v>5363.12</v>
      </c>
    </row>
    <row r="74" spans="2:9" x14ac:dyDescent="0.2">
      <c r="B74" t="s">
        <v>40</v>
      </c>
      <c r="C74" t="s">
        <v>38</v>
      </c>
      <c r="D74" t="s">
        <v>4</v>
      </c>
      <c r="E74" s="4">
        <v>6125</v>
      </c>
      <c r="F74" s="5">
        <v>102</v>
      </c>
      <c r="G74">
        <f>_xlfn.XLOOKUP(Data[[#This Row],[Product]],products[Product],products[Cost per unit])</f>
        <v>11.88</v>
      </c>
      <c r="H74">
        <f>Data[[#This Row],[Cost per item]]*Data[[#This Row],[Units]]</f>
        <v>1211.76</v>
      </c>
      <c r="I74" s="4">
        <f>Data[[#This Row],[Amount]]-Data[[#This Row],[cost]]</f>
        <v>4913.24</v>
      </c>
    </row>
    <row r="75" spans="2:9" x14ac:dyDescent="0.2">
      <c r="B75" t="s">
        <v>2</v>
      </c>
      <c r="C75" t="s">
        <v>38</v>
      </c>
      <c r="D75" t="s">
        <v>4</v>
      </c>
      <c r="E75" s="4">
        <v>3549</v>
      </c>
      <c r="F75" s="5">
        <v>3</v>
      </c>
      <c r="G75">
        <f>_xlfn.XLOOKUP(Data[[#This Row],[Product]],products[Product],products[Cost per unit])</f>
        <v>11.88</v>
      </c>
      <c r="H75">
        <f>Data[[#This Row],[Cost per item]]*Data[[#This Row],[Units]]</f>
        <v>35.64</v>
      </c>
      <c r="I75" s="4">
        <f>Data[[#This Row],[Amount]]-Data[[#This Row],[cost]]</f>
        <v>3513.36</v>
      </c>
    </row>
    <row r="76" spans="2:9" x14ac:dyDescent="0.2">
      <c r="B76" t="s">
        <v>5</v>
      </c>
      <c r="C76" t="s">
        <v>35</v>
      </c>
      <c r="D76" t="s">
        <v>4</v>
      </c>
      <c r="E76" s="4">
        <v>2744</v>
      </c>
      <c r="F76" s="5">
        <v>9</v>
      </c>
      <c r="G76">
        <f>_xlfn.XLOOKUP(Data[[#This Row],[Product]],products[Product],products[Cost per unit])</f>
        <v>11.88</v>
      </c>
      <c r="H76">
        <f>Data[[#This Row],[Cost per item]]*Data[[#This Row],[Units]]</f>
        <v>106.92</v>
      </c>
      <c r="I76" s="4">
        <f>Data[[#This Row],[Amount]]-Data[[#This Row],[cost]]</f>
        <v>2637.08</v>
      </c>
    </row>
    <row r="77" spans="2:9" x14ac:dyDescent="0.2">
      <c r="B77" t="s">
        <v>6</v>
      </c>
      <c r="C77" t="s">
        <v>35</v>
      </c>
      <c r="D77" t="s">
        <v>4</v>
      </c>
      <c r="E77" s="4">
        <v>1302</v>
      </c>
      <c r="F77" s="5">
        <v>402</v>
      </c>
      <c r="G77">
        <f>_xlfn.XLOOKUP(Data[[#This Row],[Product]],products[Product],products[Cost per unit])</f>
        <v>11.88</v>
      </c>
      <c r="H77">
        <f>Data[[#This Row],[Cost per item]]*Data[[#This Row],[Units]]</f>
        <v>4775.76</v>
      </c>
      <c r="I77" s="4">
        <f>Data[[#This Row],[Amount]]-Data[[#This Row],[cost]]</f>
        <v>-3473.76</v>
      </c>
    </row>
    <row r="78" spans="2:9" x14ac:dyDescent="0.2">
      <c r="B78" t="s">
        <v>9</v>
      </c>
      <c r="C78" t="s">
        <v>35</v>
      </c>
      <c r="D78" t="s">
        <v>4</v>
      </c>
      <c r="E78" s="4">
        <v>959</v>
      </c>
      <c r="F78" s="5">
        <v>147</v>
      </c>
      <c r="G78">
        <f>_xlfn.XLOOKUP(Data[[#This Row],[Product]],products[Product],products[Cost per unit])</f>
        <v>11.88</v>
      </c>
      <c r="H78">
        <f>Data[[#This Row],[Cost per item]]*Data[[#This Row],[Units]]</f>
        <v>1746.3600000000001</v>
      </c>
      <c r="I78" s="4">
        <f>Data[[#This Row],[Amount]]-Data[[#This Row],[cost]]</f>
        <v>-787.36000000000013</v>
      </c>
    </row>
    <row r="79" spans="2:9" x14ac:dyDescent="0.2">
      <c r="B79" t="s">
        <v>3</v>
      </c>
      <c r="C79" t="s">
        <v>37</v>
      </c>
      <c r="D79" t="s">
        <v>4</v>
      </c>
      <c r="E79" s="4">
        <v>938</v>
      </c>
      <c r="F79" s="5">
        <v>366</v>
      </c>
      <c r="G79">
        <f>_xlfn.XLOOKUP(Data[[#This Row],[Product]],products[Product],products[Cost per unit])</f>
        <v>11.88</v>
      </c>
      <c r="H79">
        <f>Data[[#This Row],[Cost per item]]*Data[[#This Row],[Units]]</f>
        <v>4348.08</v>
      </c>
      <c r="I79" s="4">
        <f>Data[[#This Row],[Amount]]-Data[[#This Row],[cost]]</f>
        <v>-3410.08</v>
      </c>
    </row>
    <row r="80" spans="2:9" x14ac:dyDescent="0.2">
      <c r="B80" t="s">
        <v>6</v>
      </c>
      <c r="C80" t="s">
        <v>34</v>
      </c>
      <c r="D80" t="s">
        <v>4</v>
      </c>
      <c r="E80" s="4">
        <v>525</v>
      </c>
      <c r="F80" s="5">
        <v>48</v>
      </c>
      <c r="G80">
        <f>_xlfn.XLOOKUP(Data[[#This Row],[Product]],products[Product],products[Cost per unit])</f>
        <v>11.88</v>
      </c>
      <c r="H80">
        <f>Data[[#This Row],[Cost per item]]*Data[[#This Row],[Units]]</f>
        <v>570.24</v>
      </c>
      <c r="I80" s="4">
        <f>Data[[#This Row],[Amount]]-Data[[#This Row],[cost]]</f>
        <v>-45.240000000000009</v>
      </c>
    </row>
    <row r="81" spans="2:9" x14ac:dyDescent="0.2">
      <c r="B81" t="s">
        <v>9</v>
      </c>
      <c r="C81" t="s">
        <v>37</v>
      </c>
      <c r="D81" t="s">
        <v>4</v>
      </c>
      <c r="E81" s="4">
        <v>259</v>
      </c>
      <c r="F81" s="5">
        <v>207</v>
      </c>
      <c r="G81">
        <f>_xlfn.XLOOKUP(Data[[#This Row],[Product]],products[Product],products[Cost per unit])</f>
        <v>11.88</v>
      </c>
      <c r="H81">
        <f>Data[[#This Row],[Cost per item]]*Data[[#This Row],[Units]]</f>
        <v>2459.1600000000003</v>
      </c>
      <c r="I81" s="4">
        <f>Data[[#This Row],[Amount]]-Data[[#This Row],[cost]]</f>
        <v>-2200.1600000000003</v>
      </c>
    </row>
    <row r="82" spans="2:9" x14ac:dyDescent="0.2">
      <c r="B82" t="s">
        <v>40</v>
      </c>
      <c r="C82" t="s">
        <v>36</v>
      </c>
      <c r="D82" t="s">
        <v>4</v>
      </c>
      <c r="E82" s="4">
        <v>217</v>
      </c>
      <c r="F82" s="5">
        <v>36</v>
      </c>
      <c r="G82">
        <f>_xlfn.XLOOKUP(Data[[#This Row],[Product]],products[Product],products[Cost per unit])</f>
        <v>11.88</v>
      </c>
      <c r="H82">
        <f>Data[[#This Row],[Cost per item]]*Data[[#This Row],[Units]]</f>
        <v>427.68</v>
      </c>
      <c r="I82" s="4">
        <f>Data[[#This Row],[Amount]]-Data[[#This Row],[cost]]</f>
        <v>-210.68</v>
      </c>
    </row>
    <row r="83" spans="2:9" x14ac:dyDescent="0.2">
      <c r="B83" t="s">
        <v>3</v>
      </c>
      <c r="C83" t="s">
        <v>38</v>
      </c>
      <c r="D83" t="s">
        <v>26</v>
      </c>
      <c r="E83" s="4">
        <v>8841</v>
      </c>
      <c r="F83" s="5">
        <v>303</v>
      </c>
      <c r="G83">
        <f>_xlfn.XLOOKUP(Data[[#This Row],[Product]],products[Product],products[Cost per unit])</f>
        <v>5.6</v>
      </c>
      <c r="H83">
        <f>Data[[#This Row],[Cost per item]]*Data[[#This Row],[Units]]</f>
        <v>1696.8</v>
      </c>
      <c r="I83" s="4">
        <f>Data[[#This Row],[Amount]]-Data[[#This Row],[cost]]</f>
        <v>7144.2</v>
      </c>
    </row>
    <row r="84" spans="2:9" x14ac:dyDescent="0.2">
      <c r="B84" t="s">
        <v>6</v>
      </c>
      <c r="C84" t="s">
        <v>34</v>
      </c>
      <c r="D84" t="s">
        <v>26</v>
      </c>
      <c r="E84" s="4">
        <v>8008</v>
      </c>
      <c r="F84" s="5">
        <v>456</v>
      </c>
      <c r="G84">
        <f>_xlfn.XLOOKUP(Data[[#This Row],[Product]],products[Product],products[Cost per unit])</f>
        <v>5.6</v>
      </c>
      <c r="H84">
        <f>Data[[#This Row],[Cost per item]]*Data[[#This Row],[Units]]</f>
        <v>2553.6</v>
      </c>
      <c r="I84" s="4">
        <f>Data[[#This Row],[Amount]]-Data[[#This Row],[cost]]</f>
        <v>5454.4</v>
      </c>
    </row>
    <row r="85" spans="2:9" x14ac:dyDescent="0.2">
      <c r="B85" t="s">
        <v>6</v>
      </c>
      <c r="C85" t="s">
        <v>37</v>
      </c>
      <c r="D85" t="s">
        <v>26</v>
      </c>
      <c r="E85" s="4">
        <v>6818</v>
      </c>
      <c r="F85" s="5">
        <v>6</v>
      </c>
      <c r="G85">
        <f>_xlfn.XLOOKUP(Data[[#This Row],[Product]],products[Product],products[Cost per unit])</f>
        <v>5.6</v>
      </c>
      <c r="H85">
        <f>Data[[#This Row],[Cost per item]]*Data[[#This Row],[Units]]</f>
        <v>33.599999999999994</v>
      </c>
      <c r="I85" s="4">
        <f>Data[[#This Row],[Amount]]-Data[[#This Row],[cost]]</f>
        <v>6784.4</v>
      </c>
    </row>
    <row r="86" spans="2:9" x14ac:dyDescent="0.2">
      <c r="B86" t="s">
        <v>40</v>
      </c>
      <c r="C86" t="s">
        <v>34</v>
      </c>
      <c r="D86" t="s">
        <v>26</v>
      </c>
      <c r="E86" s="4">
        <v>6748</v>
      </c>
      <c r="F86" s="5">
        <v>48</v>
      </c>
      <c r="G86">
        <f>_xlfn.XLOOKUP(Data[[#This Row],[Product]],products[Product],products[Cost per unit])</f>
        <v>5.6</v>
      </c>
      <c r="H86">
        <f>Data[[#This Row],[Cost per item]]*Data[[#This Row],[Units]]</f>
        <v>268.79999999999995</v>
      </c>
      <c r="I86" s="4">
        <f>Data[[#This Row],[Amount]]-Data[[#This Row],[cost]]</f>
        <v>6479.2</v>
      </c>
    </row>
    <row r="87" spans="2:9" x14ac:dyDescent="0.2">
      <c r="B87" t="s">
        <v>8</v>
      </c>
      <c r="C87" t="s">
        <v>37</v>
      </c>
      <c r="D87" t="s">
        <v>26</v>
      </c>
      <c r="E87" s="4">
        <v>6279</v>
      </c>
      <c r="F87" s="5">
        <v>45</v>
      </c>
      <c r="G87">
        <f>_xlfn.XLOOKUP(Data[[#This Row],[Product]],products[Product],products[Cost per unit])</f>
        <v>5.6</v>
      </c>
      <c r="H87">
        <f>Data[[#This Row],[Cost per item]]*Data[[#This Row],[Units]]</f>
        <v>251.99999999999997</v>
      </c>
      <c r="I87" s="4">
        <f>Data[[#This Row],[Amount]]-Data[[#This Row],[cost]]</f>
        <v>6027</v>
      </c>
    </row>
    <row r="88" spans="2:9" x14ac:dyDescent="0.2">
      <c r="B88" t="s">
        <v>7</v>
      </c>
      <c r="C88" t="s">
        <v>37</v>
      </c>
      <c r="D88" t="s">
        <v>26</v>
      </c>
      <c r="E88" s="4">
        <v>5306</v>
      </c>
      <c r="F88" s="5">
        <v>0</v>
      </c>
      <c r="G88">
        <f>_xlfn.XLOOKUP(Data[[#This Row],[Product]],products[Product],products[Cost per unit])</f>
        <v>5.6</v>
      </c>
      <c r="H88">
        <f>Data[[#This Row],[Cost per item]]*Data[[#This Row],[Units]]</f>
        <v>0</v>
      </c>
      <c r="I88" s="4">
        <f>Data[[#This Row],[Amount]]-Data[[#This Row],[cost]]</f>
        <v>5306</v>
      </c>
    </row>
    <row r="89" spans="2:9" x14ac:dyDescent="0.2">
      <c r="B89" t="s">
        <v>5</v>
      </c>
      <c r="C89" t="s">
        <v>39</v>
      </c>
      <c r="D89" t="s">
        <v>26</v>
      </c>
      <c r="E89" s="4">
        <v>5236</v>
      </c>
      <c r="F89" s="5">
        <v>51</v>
      </c>
      <c r="G89">
        <f>_xlfn.XLOOKUP(Data[[#This Row],[Product]],products[Product],products[Cost per unit])</f>
        <v>5.6</v>
      </c>
      <c r="H89">
        <f>Data[[#This Row],[Cost per item]]*Data[[#This Row],[Units]]</f>
        <v>285.59999999999997</v>
      </c>
      <c r="I89" s="4">
        <f>Data[[#This Row],[Amount]]-Data[[#This Row],[cost]]</f>
        <v>4950.3999999999996</v>
      </c>
    </row>
    <row r="90" spans="2:9" x14ac:dyDescent="0.2">
      <c r="B90" t="s">
        <v>10</v>
      </c>
      <c r="C90" t="s">
        <v>34</v>
      </c>
      <c r="D90" t="s">
        <v>26</v>
      </c>
      <c r="E90" s="4">
        <v>4991</v>
      </c>
      <c r="F90" s="5">
        <v>9</v>
      </c>
      <c r="G90">
        <f>_xlfn.XLOOKUP(Data[[#This Row],[Product]],products[Product],products[Cost per unit])</f>
        <v>5.6</v>
      </c>
      <c r="H90">
        <f>Data[[#This Row],[Cost per item]]*Data[[#This Row],[Units]]</f>
        <v>50.4</v>
      </c>
      <c r="I90" s="4">
        <f>Data[[#This Row],[Amount]]-Data[[#This Row],[cost]]</f>
        <v>4940.6000000000004</v>
      </c>
    </row>
    <row r="91" spans="2:9" x14ac:dyDescent="0.2">
      <c r="B91" t="s">
        <v>3</v>
      </c>
      <c r="C91" t="s">
        <v>39</v>
      </c>
      <c r="D91" t="s">
        <v>26</v>
      </c>
      <c r="E91" s="4">
        <v>4956</v>
      </c>
      <c r="F91" s="5">
        <v>171</v>
      </c>
      <c r="G91">
        <f>_xlfn.XLOOKUP(Data[[#This Row],[Product]],products[Product],products[Cost per unit])</f>
        <v>5.6</v>
      </c>
      <c r="H91">
        <f>Data[[#This Row],[Cost per item]]*Data[[#This Row],[Units]]</f>
        <v>957.59999999999991</v>
      </c>
      <c r="I91" s="4">
        <f>Data[[#This Row],[Amount]]-Data[[#This Row],[cost]]</f>
        <v>3998.4</v>
      </c>
    </row>
    <row r="92" spans="2:9" x14ac:dyDescent="0.2">
      <c r="B92" t="s">
        <v>3</v>
      </c>
      <c r="C92" t="s">
        <v>34</v>
      </c>
      <c r="D92" t="s">
        <v>26</v>
      </c>
      <c r="E92" s="4">
        <v>3108</v>
      </c>
      <c r="F92" s="5">
        <v>54</v>
      </c>
      <c r="G92">
        <f>_xlfn.XLOOKUP(Data[[#This Row],[Product]],products[Product],products[Cost per unit])</f>
        <v>5.6</v>
      </c>
      <c r="H92">
        <f>Data[[#This Row],[Cost per item]]*Data[[#This Row],[Units]]</f>
        <v>302.39999999999998</v>
      </c>
      <c r="I92" s="4">
        <f>Data[[#This Row],[Amount]]-Data[[#This Row],[cost]]</f>
        <v>2805.6</v>
      </c>
    </row>
    <row r="93" spans="2:9" x14ac:dyDescent="0.2">
      <c r="B93" t="s">
        <v>9</v>
      </c>
      <c r="C93" t="s">
        <v>37</v>
      </c>
      <c r="D93" t="s">
        <v>26</v>
      </c>
      <c r="E93" s="4">
        <v>2856</v>
      </c>
      <c r="F93" s="5">
        <v>246</v>
      </c>
      <c r="G93">
        <f>_xlfn.XLOOKUP(Data[[#This Row],[Product]],products[Product],products[Cost per unit])</f>
        <v>5.6</v>
      </c>
      <c r="H93">
        <f>Data[[#This Row],[Cost per item]]*Data[[#This Row],[Units]]</f>
        <v>1377.6</v>
      </c>
      <c r="I93" s="4">
        <f>Data[[#This Row],[Amount]]-Data[[#This Row],[cost]]</f>
        <v>1478.4</v>
      </c>
    </row>
    <row r="94" spans="2:9" x14ac:dyDescent="0.2">
      <c r="B94" t="s">
        <v>9</v>
      </c>
      <c r="C94" t="s">
        <v>38</v>
      </c>
      <c r="D94" t="s">
        <v>26</v>
      </c>
      <c r="E94" s="4">
        <v>2436</v>
      </c>
      <c r="F94" s="5">
        <v>99</v>
      </c>
      <c r="G94">
        <f>_xlfn.XLOOKUP(Data[[#This Row],[Product]],products[Product],products[Cost per unit])</f>
        <v>5.6</v>
      </c>
      <c r="H94">
        <f>Data[[#This Row],[Cost per item]]*Data[[#This Row],[Units]]</f>
        <v>554.4</v>
      </c>
      <c r="I94" s="4">
        <f>Data[[#This Row],[Amount]]-Data[[#This Row],[cost]]</f>
        <v>1881.6</v>
      </c>
    </row>
    <row r="95" spans="2:9" x14ac:dyDescent="0.2">
      <c r="B95" t="s">
        <v>41</v>
      </c>
      <c r="C95" t="s">
        <v>37</v>
      </c>
      <c r="D95" t="s">
        <v>26</v>
      </c>
      <c r="E95" s="4">
        <v>2324</v>
      </c>
      <c r="F95" s="5">
        <v>177</v>
      </c>
      <c r="G95">
        <f>_xlfn.XLOOKUP(Data[[#This Row],[Product]],products[Product],products[Cost per unit])</f>
        <v>5.6</v>
      </c>
      <c r="H95">
        <f>Data[[#This Row],[Cost per item]]*Data[[#This Row],[Units]]</f>
        <v>991.19999999999993</v>
      </c>
      <c r="I95" s="4">
        <f>Data[[#This Row],[Amount]]-Data[[#This Row],[cost]]</f>
        <v>1332.8000000000002</v>
      </c>
    </row>
    <row r="96" spans="2:9" x14ac:dyDescent="0.2">
      <c r="B96" t="s">
        <v>8</v>
      </c>
      <c r="C96" t="s">
        <v>39</v>
      </c>
      <c r="D96" t="s">
        <v>26</v>
      </c>
      <c r="E96" s="4">
        <v>1561</v>
      </c>
      <c r="F96" s="5">
        <v>27</v>
      </c>
      <c r="G96">
        <f>_xlfn.XLOOKUP(Data[[#This Row],[Product]],products[Product],products[Cost per unit])</f>
        <v>5.6</v>
      </c>
      <c r="H96">
        <f>Data[[#This Row],[Cost per item]]*Data[[#This Row],[Units]]</f>
        <v>151.19999999999999</v>
      </c>
      <c r="I96" s="4">
        <f>Data[[#This Row],[Amount]]-Data[[#This Row],[cost]]</f>
        <v>1409.8</v>
      </c>
    </row>
    <row r="97" spans="2:9" x14ac:dyDescent="0.2">
      <c r="B97" t="s">
        <v>40</v>
      </c>
      <c r="C97" t="s">
        <v>38</v>
      </c>
      <c r="D97" t="s">
        <v>26</v>
      </c>
      <c r="E97" s="4">
        <v>609</v>
      </c>
      <c r="F97" s="5">
        <v>87</v>
      </c>
      <c r="G97">
        <f>_xlfn.XLOOKUP(Data[[#This Row],[Product]],products[Product],products[Cost per unit])</f>
        <v>5.6</v>
      </c>
      <c r="H97">
        <f>Data[[#This Row],[Cost per item]]*Data[[#This Row],[Units]]</f>
        <v>487.2</v>
      </c>
      <c r="I97" s="4">
        <f>Data[[#This Row],[Amount]]-Data[[#This Row],[cost]]</f>
        <v>121.80000000000001</v>
      </c>
    </row>
    <row r="98" spans="2:9" x14ac:dyDescent="0.2">
      <c r="B98" t="s">
        <v>41</v>
      </c>
      <c r="C98" t="s">
        <v>36</v>
      </c>
      <c r="D98" t="s">
        <v>26</v>
      </c>
      <c r="E98" s="4">
        <v>98</v>
      </c>
      <c r="F98" s="5">
        <v>204</v>
      </c>
      <c r="G98">
        <f>_xlfn.XLOOKUP(Data[[#This Row],[Product]],products[Product],products[Cost per unit])</f>
        <v>5.6</v>
      </c>
      <c r="H98">
        <f>Data[[#This Row],[Cost per item]]*Data[[#This Row],[Units]]</f>
        <v>1142.3999999999999</v>
      </c>
      <c r="I98" s="4">
        <f>Data[[#This Row],[Amount]]-Data[[#This Row],[cost]]</f>
        <v>-1044.3999999999999</v>
      </c>
    </row>
    <row r="99" spans="2:9" x14ac:dyDescent="0.2">
      <c r="B99" t="s">
        <v>9</v>
      </c>
      <c r="C99" t="s">
        <v>35</v>
      </c>
      <c r="D99" t="s">
        <v>26</v>
      </c>
      <c r="E99" s="4">
        <v>98</v>
      </c>
      <c r="F99" s="5">
        <v>159</v>
      </c>
      <c r="G99">
        <f>_xlfn.XLOOKUP(Data[[#This Row],[Product]],products[Product],products[Cost per unit])</f>
        <v>5.6</v>
      </c>
      <c r="H99">
        <f>Data[[#This Row],[Cost per item]]*Data[[#This Row],[Units]]</f>
        <v>890.4</v>
      </c>
      <c r="I99" s="4">
        <f>Data[[#This Row],[Amount]]-Data[[#This Row],[cost]]</f>
        <v>-792.4</v>
      </c>
    </row>
    <row r="100" spans="2:9" x14ac:dyDescent="0.2">
      <c r="B100" t="s">
        <v>9</v>
      </c>
      <c r="C100" t="s">
        <v>34</v>
      </c>
      <c r="D100" t="s">
        <v>28</v>
      </c>
      <c r="E100" s="4">
        <v>14329</v>
      </c>
      <c r="F100" s="5">
        <v>150</v>
      </c>
      <c r="G100">
        <f>_xlfn.XLOOKUP(Data[[#This Row],[Product]],products[Product],products[Cost per unit])</f>
        <v>10.38</v>
      </c>
      <c r="H100">
        <f>Data[[#This Row],[Cost per item]]*Data[[#This Row],[Units]]</f>
        <v>1557.0000000000002</v>
      </c>
      <c r="I100" s="4">
        <f>Data[[#This Row],[Amount]]-Data[[#This Row],[cost]]</f>
        <v>12772</v>
      </c>
    </row>
    <row r="101" spans="2:9" x14ac:dyDescent="0.2">
      <c r="B101" t="s">
        <v>41</v>
      </c>
      <c r="C101" t="s">
        <v>35</v>
      </c>
      <c r="D101" t="s">
        <v>28</v>
      </c>
      <c r="E101" s="4">
        <v>7455</v>
      </c>
      <c r="F101" s="5">
        <v>216</v>
      </c>
      <c r="G101">
        <f>_xlfn.XLOOKUP(Data[[#This Row],[Product]],products[Product],products[Cost per unit])</f>
        <v>10.38</v>
      </c>
      <c r="H101">
        <f>Data[[#This Row],[Cost per item]]*Data[[#This Row],[Units]]</f>
        <v>2242.0800000000004</v>
      </c>
      <c r="I101" s="4">
        <f>Data[[#This Row],[Amount]]-Data[[#This Row],[cost]]</f>
        <v>5212.92</v>
      </c>
    </row>
    <row r="102" spans="2:9" x14ac:dyDescent="0.2">
      <c r="B102" t="s">
        <v>3</v>
      </c>
      <c r="C102" t="s">
        <v>37</v>
      </c>
      <c r="D102" t="s">
        <v>28</v>
      </c>
      <c r="E102" s="4">
        <v>7308</v>
      </c>
      <c r="F102" s="5">
        <v>327</v>
      </c>
      <c r="G102">
        <f>_xlfn.XLOOKUP(Data[[#This Row],[Product]],products[Product],products[Cost per unit])</f>
        <v>10.38</v>
      </c>
      <c r="H102">
        <f>Data[[#This Row],[Cost per item]]*Data[[#This Row],[Units]]</f>
        <v>3394.26</v>
      </c>
      <c r="I102" s="4">
        <f>Data[[#This Row],[Amount]]-Data[[#This Row],[cost]]</f>
        <v>3913.74</v>
      </c>
    </row>
    <row r="103" spans="2:9" x14ac:dyDescent="0.2">
      <c r="B103" t="s">
        <v>2</v>
      </c>
      <c r="C103" t="s">
        <v>38</v>
      </c>
      <c r="D103" t="s">
        <v>28</v>
      </c>
      <c r="E103" s="4">
        <v>6580</v>
      </c>
      <c r="F103" s="5">
        <v>183</v>
      </c>
      <c r="G103">
        <f>_xlfn.XLOOKUP(Data[[#This Row],[Product]],products[Product],products[Cost per unit])</f>
        <v>10.38</v>
      </c>
      <c r="H103">
        <f>Data[[#This Row],[Cost per item]]*Data[[#This Row],[Units]]</f>
        <v>1899.5400000000002</v>
      </c>
      <c r="I103" s="4">
        <f>Data[[#This Row],[Amount]]-Data[[#This Row],[cost]]</f>
        <v>4680.46</v>
      </c>
    </row>
    <row r="104" spans="2:9" x14ac:dyDescent="0.2">
      <c r="B104" t="s">
        <v>2</v>
      </c>
      <c r="C104" t="s">
        <v>39</v>
      </c>
      <c r="D104" t="s">
        <v>28</v>
      </c>
      <c r="E104" s="4">
        <v>6027</v>
      </c>
      <c r="F104" s="5">
        <v>144</v>
      </c>
      <c r="G104">
        <f>_xlfn.XLOOKUP(Data[[#This Row],[Product]],products[Product],products[Cost per unit])</f>
        <v>10.38</v>
      </c>
      <c r="H104">
        <f>Data[[#This Row],[Cost per item]]*Data[[#This Row],[Units]]</f>
        <v>1494.72</v>
      </c>
      <c r="I104" s="4">
        <f>Data[[#This Row],[Amount]]-Data[[#This Row],[cost]]</f>
        <v>4532.28</v>
      </c>
    </row>
    <row r="105" spans="2:9" x14ac:dyDescent="0.2">
      <c r="B105" t="s">
        <v>7</v>
      </c>
      <c r="C105" t="s">
        <v>38</v>
      </c>
      <c r="D105" t="s">
        <v>28</v>
      </c>
      <c r="E105" s="4">
        <v>5677</v>
      </c>
      <c r="F105" s="5">
        <v>258</v>
      </c>
      <c r="G105">
        <f>_xlfn.XLOOKUP(Data[[#This Row],[Product]],products[Product],products[Cost per unit])</f>
        <v>10.38</v>
      </c>
      <c r="H105">
        <f>Data[[#This Row],[Cost per item]]*Data[[#This Row],[Units]]</f>
        <v>2678.0400000000004</v>
      </c>
      <c r="I105" s="4">
        <f>Data[[#This Row],[Amount]]-Data[[#This Row],[cost]]</f>
        <v>2998.9599999999996</v>
      </c>
    </row>
    <row r="106" spans="2:9" x14ac:dyDescent="0.2">
      <c r="B106" t="s">
        <v>7</v>
      </c>
      <c r="C106" t="s">
        <v>35</v>
      </c>
      <c r="D106" t="s">
        <v>28</v>
      </c>
      <c r="E106" s="4">
        <v>5194</v>
      </c>
      <c r="F106" s="5">
        <v>288</v>
      </c>
      <c r="G106">
        <f>_xlfn.XLOOKUP(Data[[#This Row],[Product]],products[Product],products[Cost per unit])</f>
        <v>10.38</v>
      </c>
      <c r="H106">
        <f>Data[[#This Row],[Cost per item]]*Data[[#This Row],[Units]]</f>
        <v>2989.44</v>
      </c>
      <c r="I106" s="4">
        <f>Data[[#This Row],[Amount]]-Data[[#This Row],[cost]]</f>
        <v>2204.56</v>
      </c>
    </row>
    <row r="107" spans="2:9" x14ac:dyDescent="0.2">
      <c r="B107" t="s">
        <v>3</v>
      </c>
      <c r="C107" t="s">
        <v>34</v>
      </c>
      <c r="D107" t="s">
        <v>28</v>
      </c>
      <c r="E107" s="4">
        <v>3689</v>
      </c>
      <c r="F107" s="5">
        <v>312</v>
      </c>
      <c r="G107">
        <f>_xlfn.XLOOKUP(Data[[#This Row],[Product]],products[Product],products[Cost per unit])</f>
        <v>10.38</v>
      </c>
      <c r="H107">
        <f>Data[[#This Row],[Cost per item]]*Data[[#This Row],[Units]]</f>
        <v>3238.5600000000004</v>
      </c>
      <c r="I107" s="4">
        <f>Data[[#This Row],[Amount]]-Data[[#This Row],[cost]]</f>
        <v>450.4399999999996</v>
      </c>
    </row>
    <row r="108" spans="2:9" x14ac:dyDescent="0.2">
      <c r="B108" t="s">
        <v>6</v>
      </c>
      <c r="C108" t="s">
        <v>37</v>
      </c>
      <c r="D108" t="s">
        <v>28</v>
      </c>
      <c r="E108" s="4">
        <v>3556</v>
      </c>
      <c r="F108" s="5">
        <v>459</v>
      </c>
      <c r="G108">
        <f>_xlfn.XLOOKUP(Data[[#This Row],[Product]],products[Product],products[Cost per unit])</f>
        <v>10.38</v>
      </c>
      <c r="H108">
        <f>Data[[#This Row],[Cost per item]]*Data[[#This Row],[Units]]</f>
        <v>4764.42</v>
      </c>
      <c r="I108" s="4">
        <f>Data[[#This Row],[Amount]]-Data[[#This Row],[cost]]</f>
        <v>-1208.42</v>
      </c>
    </row>
    <row r="109" spans="2:9" x14ac:dyDescent="0.2">
      <c r="B109" t="s">
        <v>40</v>
      </c>
      <c r="C109" t="s">
        <v>39</v>
      </c>
      <c r="D109" t="s">
        <v>28</v>
      </c>
      <c r="E109" s="4">
        <v>3101</v>
      </c>
      <c r="F109" s="5">
        <v>225</v>
      </c>
      <c r="G109">
        <f>_xlfn.XLOOKUP(Data[[#This Row],[Product]],products[Product],products[Cost per unit])</f>
        <v>10.38</v>
      </c>
      <c r="H109">
        <f>Data[[#This Row],[Cost per item]]*Data[[#This Row],[Units]]</f>
        <v>2335.5</v>
      </c>
      <c r="I109" s="4">
        <f>Data[[#This Row],[Amount]]-Data[[#This Row],[cost]]</f>
        <v>765.5</v>
      </c>
    </row>
    <row r="110" spans="2:9" x14ac:dyDescent="0.2">
      <c r="B110" t="s">
        <v>10</v>
      </c>
      <c r="C110" t="s">
        <v>37</v>
      </c>
      <c r="D110" t="s">
        <v>28</v>
      </c>
      <c r="E110" s="4">
        <v>3059</v>
      </c>
      <c r="F110" s="5">
        <v>27</v>
      </c>
      <c r="G110">
        <f>_xlfn.XLOOKUP(Data[[#This Row],[Product]],products[Product],products[Cost per unit])</f>
        <v>10.38</v>
      </c>
      <c r="H110">
        <f>Data[[#This Row],[Cost per item]]*Data[[#This Row],[Units]]</f>
        <v>280.26000000000005</v>
      </c>
      <c r="I110" s="4">
        <f>Data[[#This Row],[Amount]]-Data[[#This Row],[cost]]</f>
        <v>2778.74</v>
      </c>
    </row>
    <row r="111" spans="2:9" x14ac:dyDescent="0.2">
      <c r="B111" t="s">
        <v>9</v>
      </c>
      <c r="C111" t="s">
        <v>37</v>
      </c>
      <c r="D111" t="s">
        <v>28</v>
      </c>
      <c r="E111" s="4">
        <v>2919</v>
      </c>
      <c r="F111" s="5">
        <v>45</v>
      </c>
      <c r="G111">
        <f>_xlfn.XLOOKUP(Data[[#This Row],[Product]],products[Product],products[Cost per unit])</f>
        <v>10.38</v>
      </c>
      <c r="H111">
        <f>Data[[#This Row],[Cost per item]]*Data[[#This Row],[Units]]</f>
        <v>467.1</v>
      </c>
      <c r="I111" s="4">
        <f>Data[[#This Row],[Amount]]-Data[[#This Row],[cost]]</f>
        <v>2451.9</v>
      </c>
    </row>
    <row r="112" spans="2:9" x14ac:dyDescent="0.2">
      <c r="B112" t="s">
        <v>3</v>
      </c>
      <c r="C112" t="s">
        <v>39</v>
      </c>
      <c r="D112" t="s">
        <v>28</v>
      </c>
      <c r="E112" s="4">
        <v>1652</v>
      </c>
      <c r="F112" s="5">
        <v>102</v>
      </c>
      <c r="G112">
        <f>_xlfn.XLOOKUP(Data[[#This Row],[Product]],products[Product],products[Cost per unit])</f>
        <v>10.38</v>
      </c>
      <c r="H112">
        <f>Data[[#This Row],[Cost per item]]*Data[[#This Row],[Units]]</f>
        <v>1058.76</v>
      </c>
      <c r="I112" s="4">
        <f>Data[[#This Row],[Amount]]-Data[[#This Row],[cost]]</f>
        <v>593.24</v>
      </c>
    </row>
    <row r="113" spans="2:9" x14ac:dyDescent="0.2">
      <c r="B113" t="s">
        <v>3</v>
      </c>
      <c r="C113" t="s">
        <v>36</v>
      </c>
      <c r="D113" t="s">
        <v>28</v>
      </c>
      <c r="E113" s="4">
        <v>973</v>
      </c>
      <c r="F113" s="5">
        <v>162</v>
      </c>
      <c r="G113">
        <f>_xlfn.XLOOKUP(Data[[#This Row],[Product]],products[Product],products[Cost per unit])</f>
        <v>10.38</v>
      </c>
      <c r="H113">
        <f>Data[[#This Row],[Cost per item]]*Data[[#This Row],[Units]]</f>
        <v>1681.5600000000002</v>
      </c>
      <c r="I113" s="4">
        <f>Data[[#This Row],[Amount]]-Data[[#This Row],[cost]]</f>
        <v>-708.56000000000017</v>
      </c>
    </row>
    <row r="114" spans="2:9" x14ac:dyDescent="0.2">
      <c r="B114" t="s">
        <v>41</v>
      </c>
      <c r="C114" t="s">
        <v>36</v>
      </c>
      <c r="D114" t="s">
        <v>28</v>
      </c>
      <c r="E114" s="4">
        <v>854</v>
      </c>
      <c r="F114" s="5">
        <v>309</v>
      </c>
      <c r="G114">
        <f>_xlfn.XLOOKUP(Data[[#This Row],[Product]],products[Product],products[Cost per unit])</f>
        <v>10.38</v>
      </c>
      <c r="H114">
        <f>Data[[#This Row],[Cost per item]]*Data[[#This Row],[Units]]</f>
        <v>3207.42</v>
      </c>
      <c r="I114" s="4">
        <f>Data[[#This Row],[Amount]]-Data[[#This Row],[cost]]</f>
        <v>-2353.42</v>
      </c>
    </row>
    <row r="115" spans="2:9" x14ac:dyDescent="0.2">
      <c r="B115" t="s">
        <v>40</v>
      </c>
      <c r="C115" t="s">
        <v>35</v>
      </c>
      <c r="D115" t="s">
        <v>32</v>
      </c>
      <c r="E115" s="4">
        <v>12348</v>
      </c>
      <c r="F115" s="5">
        <v>234</v>
      </c>
      <c r="G115">
        <f>_xlfn.XLOOKUP(Data[[#This Row],[Product]],products[Product],products[Cost per unit])</f>
        <v>8.65</v>
      </c>
      <c r="H115">
        <f>Data[[#This Row],[Cost per item]]*Data[[#This Row],[Units]]</f>
        <v>2024.1000000000001</v>
      </c>
      <c r="I115" s="4">
        <f>Data[[#This Row],[Amount]]-Data[[#This Row],[cost]]</f>
        <v>10323.9</v>
      </c>
    </row>
    <row r="116" spans="2:9" x14ac:dyDescent="0.2">
      <c r="B116" t="s">
        <v>41</v>
      </c>
      <c r="C116" t="s">
        <v>36</v>
      </c>
      <c r="D116" t="s">
        <v>32</v>
      </c>
      <c r="E116" s="4">
        <v>10304</v>
      </c>
      <c r="F116" s="5">
        <v>84</v>
      </c>
      <c r="G116">
        <f>_xlfn.XLOOKUP(Data[[#This Row],[Product]],products[Product],products[Cost per unit])</f>
        <v>8.65</v>
      </c>
      <c r="H116">
        <f>Data[[#This Row],[Cost per item]]*Data[[#This Row],[Units]]</f>
        <v>726.6</v>
      </c>
      <c r="I116" s="4">
        <f>Data[[#This Row],[Amount]]-Data[[#This Row],[cost]]</f>
        <v>9577.4</v>
      </c>
    </row>
    <row r="117" spans="2:9" x14ac:dyDescent="0.2">
      <c r="B117" t="s">
        <v>3</v>
      </c>
      <c r="C117" t="s">
        <v>34</v>
      </c>
      <c r="D117" t="s">
        <v>32</v>
      </c>
      <c r="E117" s="4">
        <v>7777</v>
      </c>
      <c r="F117" s="5">
        <v>504</v>
      </c>
      <c r="G117">
        <f>_xlfn.XLOOKUP(Data[[#This Row],[Product]],products[Product],products[Cost per unit])</f>
        <v>8.65</v>
      </c>
      <c r="H117">
        <f>Data[[#This Row],[Cost per item]]*Data[[#This Row],[Units]]</f>
        <v>4359.6000000000004</v>
      </c>
      <c r="I117" s="4">
        <f>Data[[#This Row],[Amount]]-Data[[#This Row],[cost]]</f>
        <v>3417.3999999999996</v>
      </c>
    </row>
    <row r="118" spans="2:9" x14ac:dyDescent="0.2">
      <c r="B118" t="s">
        <v>6</v>
      </c>
      <c r="C118" t="s">
        <v>34</v>
      </c>
      <c r="D118" t="s">
        <v>32</v>
      </c>
      <c r="E118" s="4">
        <v>6734</v>
      </c>
      <c r="F118" s="5">
        <v>123</v>
      </c>
      <c r="G118">
        <f>_xlfn.XLOOKUP(Data[[#This Row],[Product]],products[Product],products[Cost per unit])</f>
        <v>8.65</v>
      </c>
      <c r="H118">
        <f>Data[[#This Row],[Cost per item]]*Data[[#This Row],[Units]]</f>
        <v>1063.95</v>
      </c>
      <c r="I118" s="4">
        <f>Data[[#This Row],[Amount]]-Data[[#This Row],[cost]]</f>
        <v>5670.05</v>
      </c>
    </row>
    <row r="119" spans="2:9" x14ac:dyDescent="0.2">
      <c r="B119" t="s">
        <v>8</v>
      </c>
      <c r="C119" t="s">
        <v>35</v>
      </c>
      <c r="D119" t="s">
        <v>32</v>
      </c>
      <c r="E119" s="4">
        <v>6706</v>
      </c>
      <c r="F119" s="5">
        <v>459</v>
      </c>
      <c r="G119">
        <f>_xlfn.XLOOKUP(Data[[#This Row],[Product]],products[Product],products[Cost per unit])</f>
        <v>8.65</v>
      </c>
      <c r="H119">
        <f>Data[[#This Row],[Cost per item]]*Data[[#This Row],[Units]]</f>
        <v>3970.3500000000004</v>
      </c>
      <c r="I119" s="4">
        <f>Data[[#This Row],[Amount]]-Data[[#This Row],[cost]]</f>
        <v>2735.6499999999996</v>
      </c>
    </row>
    <row r="120" spans="2:9" x14ac:dyDescent="0.2">
      <c r="B120" t="s">
        <v>10</v>
      </c>
      <c r="C120" t="s">
        <v>36</v>
      </c>
      <c r="D120" t="s">
        <v>32</v>
      </c>
      <c r="E120" s="4">
        <v>6657</v>
      </c>
      <c r="F120" s="5">
        <v>303</v>
      </c>
      <c r="G120">
        <f>_xlfn.XLOOKUP(Data[[#This Row],[Product]],products[Product],products[Cost per unit])</f>
        <v>8.65</v>
      </c>
      <c r="H120">
        <f>Data[[#This Row],[Cost per item]]*Data[[#This Row],[Units]]</f>
        <v>2620.9500000000003</v>
      </c>
      <c r="I120" s="4">
        <f>Data[[#This Row],[Amount]]-Data[[#This Row],[cost]]</f>
        <v>4036.0499999999997</v>
      </c>
    </row>
    <row r="121" spans="2:9" x14ac:dyDescent="0.2">
      <c r="B121" t="s">
        <v>6</v>
      </c>
      <c r="C121" t="s">
        <v>36</v>
      </c>
      <c r="D121" t="s">
        <v>32</v>
      </c>
      <c r="E121" s="4">
        <v>6118</v>
      </c>
      <c r="F121" s="5">
        <v>9</v>
      </c>
      <c r="G121">
        <f>_xlfn.XLOOKUP(Data[[#This Row],[Product]],products[Product],products[Cost per unit])</f>
        <v>8.65</v>
      </c>
      <c r="H121">
        <f>Data[[#This Row],[Cost per item]]*Data[[#This Row],[Units]]</f>
        <v>77.850000000000009</v>
      </c>
      <c r="I121" s="4">
        <f>Data[[#This Row],[Amount]]-Data[[#This Row],[cost]]</f>
        <v>6040.15</v>
      </c>
    </row>
    <row r="122" spans="2:9" x14ac:dyDescent="0.2">
      <c r="B122" t="s">
        <v>5</v>
      </c>
      <c r="C122" t="s">
        <v>38</v>
      </c>
      <c r="D122" t="s">
        <v>32</v>
      </c>
      <c r="E122" s="4">
        <v>5075</v>
      </c>
      <c r="F122" s="5">
        <v>21</v>
      </c>
      <c r="G122">
        <f>_xlfn.XLOOKUP(Data[[#This Row],[Product]],products[Product],products[Cost per unit])</f>
        <v>8.65</v>
      </c>
      <c r="H122">
        <f>Data[[#This Row],[Cost per item]]*Data[[#This Row],[Units]]</f>
        <v>181.65</v>
      </c>
      <c r="I122" s="4">
        <f>Data[[#This Row],[Amount]]-Data[[#This Row],[cost]]</f>
        <v>4893.3500000000004</v>
      </c>
    </row>
    <row r="123" spans="2:9" x14ac:dyDescent="0.2">
      <c r="B123" t="s">
        <v>8</v>
      </c>
      <c r="C123" t="s">
        <v>38</v>
      </c>
      <c r="D123" t="s">
        <v>32</v>
      </c>
      <c r="E123" s="4">
        <v>3752</v>
      </c>
      <c r="F123" s="5">
        <v>213</v>
      </c>
      <c r="G123">
        <f>_xlfn.XLOOKUP(Data[[#This Row],[Product]],products[Product],products[Cost per unit])</f>
        <v>8.65</v>
      </c>
      <c r="H123">
        <f>Data[[#This Row],[Cost per item]]*Data[[#This Row],[Units]]</f>
        <v>1842.45</v>
      </c>
      <c r="I123" s="4">
        <f>Data[[#This Row],[Amount]]-Data[[#This Row],[cost]]</f>
        <v>1909.55</v>
      </c>
    </row>
    <row r="124" spans="2:9" x14ac:dyDescent="0.2">
      <c r="B124" t="s">
        <v>7</v>
      </c>
      <c r="C124" t="s">
        <v>34</v>
      </c>
      <c r="D124" t="s">
        <v>32</v>
      </c>
      <c r="E124" s="4">
        <v>3262</v>
      </c>
      <c r="F124" s="5">
        <v>75</v>
      </c>
      <c r="G124">
        <f>_xlfn.XLOOKUP(Data[[#This Row],[Product]],products[Product],products[Cost per unit])</f>
        <v>8.65</v>
      </c>
      <c r="H124">
        <f>Data[[#This Row],[Cost per item]]*Data[[#This Row],[Units]]</f>
        <v>648.75</v>
      </c>
      <c r="I124" s="4">
        <f>Data[[#This Row],[Amount]]-Data[[#This Row],[cost]]</f>
        <v>2613.25</v>
      </c>
    </row>
    <row r="125" spans="2:9" x14ac:dyDescent="0.2">
      <c r="B125" t="s">
        <v>9</v>
      </c>
      <c r="C125" t="s">
        <v>36</v>
      </c>
      <c r="D125" t="s">
        <v>32</v>
      </c>
      <c r="E125" s="4">
        <v>2954</v>
      </c>
      <c r="F125" s="5">
        <v>189</v>
      </c>
      <c r="G125">
        <f>_xlfn.XLOOKUP(Data[[#This Row],[Product]],products[Product],products[Cost per unit])</f>
        <v>8.65</v>
      </c>
      <c r="H125">
        <f>Data[[#This Row],[Cost per item]]*Data[[#This Row],[Units]]</f>
        <v>1634.8500000000001</v>
      </c>
      <c r="I125" s="4">
        <f>Data[[#This Row],[Amount]]-Data[[#This Row],[cost]]</f>
        <v>1319.1499999999999</v>
      </c>
    </row>
    <row r="126" spans="2:9" x14ac:dyDescent="0.2">
      <c r="B126" t="s">
        <v>7</v>
      </c>
      <c r="C126" t="s">
        <v>36</v>
      </c>
      <c r="D126" t="s">
        <v>32</v>
      </c>
      <c r="E126" s="4">
        <v>280</v>
      </c>
      <c r="F126" s="5">
        <v>87</v>
      </c>
      <c r="G126">
        <f>_xlfn.XLOOKUP(Data[[#This Row],[Product]],products[Product],products[Cost per unit])</f>
        <v>8.65</v>
      </c>
      <c r="H126">
        <f>Data[[#This Row],[Cost per item]]*Data[[#This Row],[Units]]</f>
        <v>752.55000000000007</v>
      </c>
      <c r="I126" s="4">
        <f>Data[[#This Row],[Amount]]-Data[[#This Row],[cost]]</f>
        <v>-472.55000000000007</v>
      </c>
    </row>
    <row r="127" spans="2:9" x14ac:dyDescent="0.2">
      <c r="B127" t="s">
        <v>2</v>
      </c>
      <c r="C127" t="s">
        <v>37</v>
      </c>
      <c r="D127" t="s">
        <v>18</v>
      </c>
      <c r="E127" s="4">
        <v>11571</v>
      </c>
      <c r="F127" s="5">
        <v>138</v>
      </c>
      <c r="G127">
        <f>_xlfn.XLOOKUP(Data[[#This Row],[Product]],products[Product],products[Cost per unit])</f>
        <v>6.47</v>
      </c>
      <c r="H127">
        <f>Data[[#This Row],[Cost per item]]*Data[[#This Row],[Units]]</f>
        <v>892.86</v>
      </c>
      <c r="I127" s="4">
        <f>Data[[#This Row],[Amount]]-Data[[#This Row],[cost]]</f>
        <v>10678.14</v>
      </c>
    </row>
    <row r="128" spans="2:9" x14ac:dyDescent="0.2">
      <c r="B128" t="s">
        <v>8</v>
      </c>
      <c r="C128" t="s">
        <v>39</v>
      </c>
      <c r="D128" t="s">
        <v>18</v>
      </c>
      <c r="E128" s="4">
        <v>9660</v>
      </c>
      <c r="F128" s="5">
        <v>27</v>
      </c>
      <c r="G128">
        <f>_xlfn.XLOOKUP(Data[[#This Row],[Product]],products[Product],products[Cost per unit])</f>
        <v>6.47</v>
      </c>
      <c r="H128">
        <f>Data[[#This Row],[Cost per item]]*Data[[#This Row],[Units]]</f>
        <v>174.69</v>
      </c>
      <c r="I128" s="4">
        <f>Data[[#This Row],[Amount]]-Data[[#This Row],[cost]]</f>
        <v>9485.31</v>
      </c>
    </row>
    <row r="129" spans="2:9" x14ac:dyDescent="0.2">
      <c r="B129" t="s">
        <v>41</v>
      </c>
      <c r="C129" t="s">
        <v>36</v>
      </c>
      <c r="D129" t="s">
        <v>18</v>
      </c>
      <c r="E129" s="4">
        <v>9632</v>
      </c>
      <c r="F129" s="5">
        <v>288</v>
      </c>
      <c r="G129">
        <f>_xlfn.XLOOKUP(Data[[#This Row],[Product]],products[Product],products[Cost per unit])</f>
        <v>6.47</v>
      </c>
      <c r="H129">
        <f>Data[[#This Row],[Cost per item]]*Data[[#This Row],[Units]]</f>
        <v>1863.36</v>
      </c>
      <c r="I129" s="4">
        <f>Data[[#This Row],[Amount]]-Data[[#This Row],[cost]]</f>
        <v>7768.64</v>
      </c>
    </row>
    <row r="130" spans="2:9" x14ac:dyDescent="0.2">
      <c r="B130" t="s">
        <v>5</v>
      </c>
      <c r="C130" t="s">
        <v>36</v>
      </c>
      <c r="D130" t="s">
        <v>18</v>
      </c>
      <c r="E130" s="4">
        <v>6111</v>
      </c>
      <c r="F130" s="5">
        <v>3</v>
      </c>
      <c r="G130">
        <f>_xlfn.XLOOKUP(Data[[#This Row],[Product]],products[Product],products[Cost per unit])</f>
        <v>6.47</v>
      </c>
      <c r="H130">
        <f>Data[[#This Row],[Cost per item]]*Data[[#This Row],[Units]]</f>
        <v>19.41</v>
      </c>
      <c r="I130" s="4">
        <f>Data[[#This Row],[Amount]]-Data[[#This Row],[cost]]</f>
        <v>6091.59</v>
      </c>
    </row>
    <row r="131" spans="2:9" x14ac:dyDescent="0.2">
      <c r="B131" t="s">
        <v>10</v>
      </c>
      <c r="C131" t="s">
        <v>35</v>
      </c>
      <c r="D131" t="s">
        <v>18</v>
      </c>
      <c r="E131" s="4">
        <v>3808</v>
      </c>
      <c r="F131" s="5">
        <v>279</v>
      </c>
      <c r="G131">
        <f>_xlfn.XLOOKUP(Data[[#This Row],[Product]],products[Product],products[Cost per unit])</f>
        <v>6.47</v>
      </c>
      <c r="H131">
        <f>Data[[#This Row],[Cost per item]]*Data[[#This Row],[Units]]</f>
        <v>1805.1299999999999</v>
      </c>
      <c r="I131" s="4">
        <f>Data[[#This Row],[Amount]]-Data[[#This Row],[cost]]</f>
        <v>2002.8700000000001</v>
      </c>
    </row>
    <row r="132" spans="2:9" x14ac:dyDescent="0.2">
      <c r="B132" t="s">
        <v>7</v>
      </c>
      <c r="C132" t="s">
        <v>36</v>
      </c>
      <c r="D132" t="s">
        <v>18</v>
      </c>
      <c r="E132" s="4">
        <v>2646</v>
      </c>
      <c r="F132" s="5">
        <v>177</v>
      </c>
      <c r="G132">
        <f>_xlfn.XLOOKUP(Data[[#This Row],[Product]],products[Product],products[Cost per unit])</f>
        <v>6.47</v>
      </c>
      <c r="H132">
        <f>Data[[#This Row],[Cost per item]]*Data[[#This Row],[Units]]</f>
        <v>1145.19</v>
      </c>
      <c r="I132" s="4">
        <f>Data[[#This Row],[Amount]]-Data[[#This Row],[cost]]</f>
        <v>1500.81</v>
      </c>
    </row>
    <row r="133" spans="2:9" x14ac:dyDescent="0.2">
      <c r="B133" t="s">
        <v>9</v>
      </c>
      <c r="C133" t="s">
        <v>39</v>
      </c>
      <c r="D133" t="s">
        <v>18</v>
      </c>
      <c r="E133" s="4">
        <v>2639</v>
      </c>
      <c r="F133" s="5">
        <v>204</v>
      </c>
      <c r="G133">
        <f>_xlfn.XLOOKUP(Data[[#This Row],[Product]],products[Product],products[Cost per unit])</f>
        <v>6.47</v>
      </c>
      <c r="H133">
        <f>Data[[#This Row],[Cost per item]]*Data[[#This Row],[Units]]</f>
        <v>1319.8799999999999</v>
      </c>
      <c r="I133" s="4">
        <f>Data[[#This Row],[Amount]]-Data[[#This Row],[cost]]</f>
        <v>1319.1200000000001</v>
      </c>
    </row>
    <row r="134" spans="2:9" x14ac:dyDescent="0.2">
      <c r="B134" t="s">
        <v>5</v>
      </c>
      <c r="C134" t="s">
        <v>35</v>
      </c>
      <c r="D134" t="s">
        <v>18</v>
      </c>
      <c r="E134" s="4">
        <v>2415</v>
      </c>
      <c r="F134" s="5">
        <v>15</v>
      </c>
      <c r="G134">
        <f>_xlfn.XLOOKUP(Data[[#This Row],[Product]],products[Product],products[Cost per unit])</f>
        <v>6.47</v>
      </c>
      <c r="H134">
        <f>Data[[#This Row],[Cost per item]]*Data[[#This Row],[Units]]</f>
        <v>97.05</v>
      </c>
      <c r="I134" s="4">
        <f>Data[[#This Row],[Amount]]-Data[[#This Row],[cost]]</f>
        <v>2317.9499999999998</v>
      </c>
    </row>
    <row r="135" spans="2:9" x14ac:dyDescent="0.2">
      <c r="B135" t="s">
        <v>7</v>
      </c>
      <c r="C135" t="s">
        <v>38</v>
      </c>
      <c r="D135" t="s">
        <v>18</v>
      </c>
      <c r="E135" s="4">
        <v>1778</v>
      </c>
      <c r="F135" s="5">
        <v>270</v>
      </c>
      <c r="G135">
        <f>_xlfn.XLOOKUP(Data[[#This Row],[Product]],products[Product],products[Cost per unit])</f>
        <v>6.47</v>
      </c>
      <c r="H135">
        <f>Data[[#This Row],[Cost per item]]*Data[[#This Row],[Units]]</f>
        <v>1746.8999999999999</v>
      </c>
      <c r="I135" s="4">
        <f>Data[[#This Row],[Amount]]-Data[[#This Row],[cost]]</f>
        <v>31.100000000000136</v>
      </c>
    </row>
    <row r="136" spans="2:9" x14ac:dyDescent="0.2">
      <c r="B136" t="s">
        <v>6</v>
      </c>
      <c r="C136" t="s">
        <v>37</v>
      </c>
      <c r="D136" t="s">
        <v>18</v>
      </c>
      <c r="E136" s="4">
        <v>1505</v>
      </c>
      <c r="F136" s="5">
        <v>102</v>
      </c>
      <c r="G136">
        <f>_xlfn.XLOOKUP(Data[[#This Row],[Product]],products[Product],products[Cost per unit])</f>
        <v>6.47</v>
      </c>
      <c r="H136">
        <f>Data[[#This Row],[Cost per item]]*Data[[#This Row],[Units]]</f>
        <v>659.93999999999994</v>
      </c>
      <c r="I136" s="4">
        <f>Data[[#This Row],[Amount]]-Data[[#This Row],[cost]]</f>
        <v>845.06000000000006</v>
      </c>
    </row>
    <row r="137" spans="2:9" x14ac:dyDescent="0.2">
      <c r="B137" t="s">
        <v>5</v>
      </c>
      <c r="C137" t="s">
        <v>39</v>
      </c>
      <c r="D137" t="s">
        <v>18</v>
      </c>
      <c r="E137" s="4">
        <v>385</v>
      </c>
      <c r="F137" s="5">
        <v>249</v>
      </c>
      <c r="G137">
        <f>_xlfn.XLOOKUP(Data[[#This Row],[Product]],products[Product],products[Cost per unit])</f>
        <v>6.47</v>
      </c>
      <c r="H137">
        <f>Data[[#This Row],[Cost per item]]*Data[[#This Row],[Units]]</f>
        <v>1611.03</v>
      </c>
      <c r="I137" s="4">
        <f>Data[[#This Row],[Amount]]-Data[[#This Row],[cost]]</f>
        <v>-1226.03</v>
      </c>
    </row>
    <row r="138" spans="2:9" x14ac:dyDescent="0.2">
      <c r="B138" t="s">
        <v>2</v>
      </c>
      <c r="C138" t="s">
        <v>37</v>
      </c>
      <c r="D138" t="s">
        <v>17</v>
      </c>
      <c r="E138" s="4">
        <v>9926</v>
      </c>
      <c r="F138" s="5">
        <v>201</v>
      </c>
      <c r="G138">
        <f>_xlfn.XLOOKUP(Data[[#This Row],[Product]],products[Product],products[Cost per unit])</f>
        <v>3.11</v>
      </c>
      <c r="H138">
        <f>Data[[#This Row],[Cost per item]]*Data[[#This Row],[Units]]</f>
        <v>625.11</v>
      </c>
      <c r="I138" s="4">
        <f>Data[[#This Row],[Amount]]-Data[[#This Row],[cost]]</f>
        <v>9300.89</v>
      </c>
    </row>
    <row r="139" spans="2:9" x14ac:dyDescent="0.2">
      <c r="B139" t="s">
        <v>7</v>
      </c>
      <c r="C139" t="s">
        <v>34</v>
      </c>
      <c r="D139" t="s">
        <v>17</v>
      </c>
      <c r="E139" s="4">
        <v>7777</v>
      </c>
      <c r="F139" s="5">
        <v>39</v>
      </c>
      <c r="G139">
        <f>_xlfn.XLOOKUP(Data[[#This Row],[Product]],products[Product],products[Cost per unit])</f>
        <v>3.11</v>
      </c>
      <c r="H139">
        <f>Data[[#This Row],[Cost per item]]*Data[[#This Row],[Units]]</f>
        <v>121.28999999999999</v>
      </c>
      <c r="I139" s="4">
        <f>Data[[#This Row],[Amount]]-Data[[#This Row],[cost]]</f>
        <v>7655.71</v>
      </c>
    </row>
    <row r="140" spans="2:9" x14ac:dyDescent="0.2">
      <c r="B140" t="s">
        <v>6</v>
      </c>
      <c r="C140" t="s">
        <v>39</v>
      </c>
      <c r="D140" t="s">
        <v>17</v>
      </c>
      <c r="E140" s="4">
        <v>6048</v>
      </c>
      <c r="F140" s="5">
        <v>27</v>
      </c>
      <c r="G140">
        <f>_xlfn.XLOOKUP(Data[[#This Row],[Product]],products[Product],products[Cost per unit])</f>
        <v>3.11</v>
      </c>
      <c r="H140">
        <f>Data[[#This Row],[Cost per item]]*Data[[#This Row],[Units]]</f>
        <v>83.97</v>
      </c>
      <c r="I140" s="4">
        <f>Data[[#This Row],[Amount]]-Data[[#This Row],[cost]]</f>
        <v>5964.03</v>
      </c>
    </row>
    <row r="141" spans="2:9" x14ac:dyDescent="0.2">
      <c r="B141" t="s">
        <v>40</v>
      </c>
      <c r="C141" t="s">
        <v>34</v>
      </c>
      <c r="D141" t="s">
        <v>17</v>
      </c>
      <c r="E141" s="4">
        <v>5019</v>
      </c>
      <c r="F141" s="5">
        <v>156</v>
      </c>
      <c r="G141">
        <f>_xlfn.XLOOKUP(Data[[#This Row],[Product]],products[Product],products[Cost per unit])</f>
        <v>3.11</v>
      </c>
      <c r="H141">
        <f>Data[[#This Row],[Cost per item]]*Data[[#This Row],[Units]]</f>
        <v>485.15999999999997</v>
      </c>
      <c r="I141" s="4">
        <f>Data[[#This Row],[Amount]]-Data[[#This Row],[cost]]</f>
        <v>4533.84</v>
      </c>
    </row>
    <row r="142" spans="2:9" x14ac:dyDescent="0.2">
      <c r="B142" t="s">
        <v>6</v>
      </c>
      <c r="C142" t="s">
        <v>36</v>
      </c>
      <c r="D142" t="s">
        <v>17</v>
      </c>
      <c r="E142" s="4">
        <v>4970</v>
      </c>
      <c r="F142" s="5">
        <v>156</v>
      </c>
      <c r="G142">
        <f>_xlfn.XLOOKUP(Data[[#This Row],[Product]],products[Product],products[Cost per unit])</f>
        <v>3.11</v>
      </c>
      <c r="H142">
        <f>Data[[#This Row],[Cost per item]]*Data[[#This Row],[Units]]</f>
        <v>485.15999999999997</v>
      </c>
      <c r="I142" s="4">
        <f>Data[[#This Row],[Amount]]-Data[[#This Row],[cost]]</f>
        <v>4484.84</v>
      </c>
    </row>
    <row r="143" spans="2:9" x14ac:dyDescent="0.2">
      <c r="B143" t="s">
        <v>7</v>
      </c>
      <c r="C143" t="s">
        <v>37</v>
      </c>
      <c r="D143" t="s">
        <v>17</v>
      </c>
      <c r="E143" s="4">
        <v>4487</v>
      </c>
      <c r="F143" s="5">
        <v>111</v>
      </c>
      <c r="G143">
        <f>_xlfn.XLOOKUP(Data[[#This Row],[Product]],products[Product],products[Cost per unit])</f>
        <v>3.11</v>
      </c>
      <c r="H143">
        <f>Data[[#This Row],[Cost per item]]*Data[[#This Row],[Units]]</f>
        <v>345.21</v>
      </c>
      <c r="I143" s="4">
        <f>Data[[#This Row],[Amount]]-Data[[#This Row],[cost]]</f>
        <v>4141.79</v>
      </c>
    </row>
    <row r="144" spans="2:9" x14ac:dyDescent="0.2">
      <c r="B144" t="s">
        <v>7</v>
      </c>
      <c r="C144" t="s">
        <v>39</v>
      </c>
      <c r="D144" t="s">
        <v>17</v>
      </c>
      <c r="E144" s="4">
        <v>4438</v>
      </c>
      <c r="F144" s="5">
        <v>246</v>
      </c>
      <c r="G144">
        <f>_xlfn.XLOOKUP(Data[[#This Row],[Product]],products[Product],products[Cost per unit])</f>
        <v>3.11</v>
      </c>
      <c r="H144">
        <f>Data[[#This Row],[Cost per item]]*Data[[#This Row],[Units]]</f>
        <v>765.06</v>
      </c>
      <c r="I144" s="4">
        <f>Data[[#This Row],[Amount]]-Data[[#This Row],[cost]]</f>
        <v>3672.94</v>
      </c>
    </row>
    <row r="145" spans="2:9" x14ac:dyDescent="0.2">
      <c r="B145" t="s">
        <v>3</v>
      </c>
      <c r="C145" t="s">
        <v>37</v>
      </c>
      <c r="D145" t="s">
        <v>17</v>
      </c>
      <c r="E145" s="4">
        <v>3983</v>
      </c>
      <c r="F145" s="5">
        <v>144</v>
      </c>
      <c r="G145">
        <f>_xlfn.XLOOKUP(Data[[#This Row],[Product]],products[Product],products[Cost per unit])</f>
        <v>3.11</v>
      </c>
      <c r="H145">
        <f>Data[[#This Row],[Cost per item]]*Data[[#This Row],[Units]]</f>
        <v>447.84</v>
      </c>
      <c r="I145" s="4">
        <f>Data[[#This Row],[Amount]]-Data[[#This Row],[cost]]</f>
        <v>3535.16</v>
      </c>
    </row>
    <row r="146" spans="2:9" x14ac:dyDescent="0.2">
      <c r="B146" t="s">
        <v>6</v>
      </c>
      <c r="C146" t="s">
        <v>34</v>
      </c>
      <c r="D146" t="s">
        <v>17</v>
      </c>
      <c r="E146" s="4">
        <v>3759</v>
      </c>
      <c r="F146" s="5">
        <v>150</v>
      </c>
      <c r="G146">
        <f>_xlfn.XLOOKUP(Data[[#This Row],[Product]],products[Product],products[Cost per unit])</f>
        <v>3.11</v>
      </c>
      <c r="H146">
        <f>Data[[#This Row],[Cost per item]]*Data[[#This Row],[Units]]</f>
        <v>466.5</v>
      </c>
      <c r="I146" s="4">
        <f>Data[[#This Row],[Amount]]-Data[[#This Row],[cost]]</f>
        <v>3292.5</v>
      </c>
    </row>
    <row r="147" spans="2:9" x14ac:dyDescent="0.2">
      <c r="B147" t="s">
        <v>5</v>
      </c>
      <c r="C147" t="s">
        <v>36</v>
      </c>
      <c r="D147" t="s">
        <v>17</v>
      </c>
      <c r="E147" s="4">
        <v>3339</v>
      </c>
      <c r="F147" s="5">
        <v>348</v>
      </c>
      <c r="G147">
        <f>_xlfn.XLOOKUP(Data[[#This Row],[Product]],products[Product],products[Cost per unit])</f>
        <v>3.11</v>
      </c>
      <c r="H147">
        <f>Data[[#This Row],[Cost per item]]*Data[[#This Row],[Units]]</f>
        <v>1082.28</v>
      </c>
      <c r="I147" s="4">
        <f>Data[[#This Row],[Amount]]-Data[[#This Row],[cost]]</f>
        <v>2256.7200000000003</v>
      </c>
    </row>
    <row r="148" spans="2:9" x14ac:dyDescent="0.2">
      <c r="B148" t="s">
        <v>3</v>
      </c>
      <c r="C148" t="s">
        <v>34</v>
      </c>
      <c r="D148" t="s">
        <v>17</v>
      </c>
      <c r="E148" s="4">
        <v>2919</v>
      </c>
      <c r="F148" s="5">
        <v>93</v>
      </c>
      <c r="G148">
        <f>_xlfn.XLOOKUP(Data[[#This Row],[Product]],products[Product],products[Cost per unit])</f>
        <v>3.11</v>
      </c>
      <c r="H148">
        <f>Data[[#This Row],[Cost per item]]*Data[[#This Row],[Units]]</f>
        <v>289.22999999999996</v>
      </c>
      <c r="I148" s="4">
        <f>Data[[#This Row],[Amount]]-Data[[#This Row],[cost]]</f>
        <v>2629.77</v>
      </c>
    </row>
    <row r="149" spans="2:9" x14ac:dyDescent="0.2">
      <c r="B149" t="s">
        <v>9</v>
      </c>
      <c r="C149" t="s">
        <v>38</v>
      </c>
      <c r="D149" t="s">
        <v>17</v>
      </c>
      <c r="E149" s="4">
        <v>2408</v>
      </c>
      <c r="F149" s="5">
        <v>9</v>
      </c>
      <c r="G149">
        <f>_xlfn.XLOOKUP(Data[[#This Row],[Product]],products[Product],products[Cost per unit])</f>
        <v>3.11</v>
      </c>
      <c r="H149">
        <f>Data[[#This Row],[Cost per item]]*Data[[#This Row],[Units]]</f>
        <v>27.99</v>
      </c>
      <c r="I149" s="4">
        <f>Data[[#This Row],[Amount]]-Data[[#This Row],[cost]]</f>
        <v>2380.0100000000002</v>
      </c>
    </row>
    <row r="150" spans="2:9" x14ac:dyDescent="0.2">
      <c r="B150" t="s">
        <v>2</v>
      </c>
      <c r="C150" t="s">
        <v>35</v>
      </c>
      <c r="D150" t="s">
        <v>17</v>
      </c>
      <c r="E150" s="4">
        <v>1589</v>
      </c>
      <c r="F150" s="5">
        <v>303</v>
      </c>
      <c r="G150">
        <f>_xlfn.XLOOKUP(Data[[#This Row],[Product]],products[Product],products[Cost per unit])</f>
        <v>3.11</v>
      </c>
      <c r="H150">
        <f>Data[[#This Row],[Cost per item]]*Data[[#This Row],[Units]]</f>
        <v>942.32999999999993</v>
      </c>
      <c r="I150" s="4">
        <f>Data[[#This Row],[Amount]]-Data[[#This Row],[cost]]</f>
        <v>646.67000000000007</v>
      </c>
    </row>
    <row r="151" spans="2:9" x14ac:dyDescent="0.2">
      <c r="B151" t="s">
        <v>41</v>
      </c>
      <c r="C151" t="s">
        <v>34</v>
      </c>
      <c r="D151" t="s">
        <v>17</v>
      </c>
      <c r="E151" s="4">
        <v>1463</v>
      </c>
      <c r="F151" s="5">
        <v>39</v>
      </c>
      <c r="G151">
        <f>_xlfn.XLOOKUP(Data[[#This Row],[Product]],products[Product],products[Cost per unit])</f>
        <v>3.11</v>
      </c>
      <c r="H151">
        <f>Data[[#This Row],[Cost per item]]*Data[[#This Row],[Units]]</f>
        <v>121.28999999999999</v>
      </c>
      <c r="I151" s="4">
        <f>Data[[#This Row],[Amount]]-Data[[#This Row],[cost]]</f>
        <v>1341.71</v>
      </c>
    </row>
    <row r="152" spans="2:9" x14ac:dyDescent="0.2">
      <c r="B152" t="s">
        <v>9</v>
      </c>
      <c r="C152" t="s">
        <v>34</v>
      </c>
      <c r="D152" t="s">
        <v>17</v>
      </c>
      <c r="E152" s="4">
        <v>707</v>
      </c>
      <c r="F152" s="5">
        <v>174</v>
      </c>
      <c r="G152">
        <f>_xlfn.XLOOKUP(Data[[#This Row],[Product]],products[Product],products[Cost per unit])</f>
        <v>3.11</v>
      </c>
      <c r="H152">
        <f>Data[[#This Row],[Cost per item]]*Data[[#This Row],[Units]]</f>
        <v>541.14</v>
      </c>
      <c r="I152" s="4">
        <f>Data[[#This Row],[Amount]]-Data[[#This Row],[cost]]</f>
        <v>165.86</v>
      </c>
    </row>
    <row r="153" spans="2:9" x14ac:dyDescent="0.2">
      <c r="B153" t="s">
        <v>10</v>
      </c>
      <c r="C153" t="s">
        <v>34</v>
      </c>
      <c r="D153" t="s">
        <v>17</v>
      </c>
      <c r="E153" s="4">
        <v>700</v>
      </c>
      <c r="F153" s="5">
        <v>87</v>
      </c>
      <c r="G153">
        <f>_xlfn.XLOOKUP(Data[[#This Row],[Product]],products[Product],products[Cost per unit])</f>
        <v>3.11</v>
      </c>
      <c r="H153">
        <f>Data[[#This Row],[Cost per item]]*Data[[#This Row],[Units]]</f>
        <v>270.57</v>
      </c>
      <c r="I153" s="4">
        <f>Data[[#This Row],[Amount]]-Data[[#This Row],[cost]]</f>
        <v>429.43</v>
      </c>
    </row>
    <row r="154" spans="2:9" x14ac:dyDescent="0.2">
      <c r="B154" t="s">
        <v>2</v>
      </c>
      <c r="C154" t="s">
        <v>36</v>
      </c>
      <c r="D154" t="s">
        <v>17</v>
      </c>
      <c r="E154" s="4">
        <v>189</v>
      </c>
      <c r="F154" s="5">
        <v>48</v>
      </c>
      <c r="G154">
        <f>_xlfn.XLOOKUP(Data[[#This Row],[Product]],products[Product],products[Cost per unit])</f>
        <v>3.11</v>
      </c>
      <c r="H154">
        <f>Data[[#This Row],[Cost per item]]*Data[[#This Row],[Units]]</f>
        <v>149.28</v>
      </c>
      <c r="I154" s="4">
        <f>Data[[#This Row],[Amount]]-Data[[#This Row],[cost]]</f>
        <v>39.72</v>
      </c>
    </row>
    <row r="155" spans="2:9" x14ac:dyDescent="0.2">
      <c r="B155" t="s">
        <v>9</v>
      </c>
      <c r="C155" t="s">
        <v>34</v>
      </c>
      <c r="D155" t="s">
        <v>23</v>
      </c>
      <c r="E155" s="4">
        <v>8155</v>
      </c>
      <c r="F155" s="5">
        <v>90</v>
      </c>
      <c r="G155">
        <f>_xlfn.XLOOKUP(Data[[#This Row],[Product]],products[Product],products[Cost per unit])</f>
        <v>6.49</v>
      </c>
      <c r="H155">
        <f>Data[[#This Row],[Cost per item]]*Data[[#This Row],[Units]]</f>
        <v>584.1</v>
      </c>
      <c r="I155" s="4">
        <f>Data[[#This Row],[Amount]]-Data[[#This Row],[cost]]</f>
        <v>7570.9</v>
      </c>
    </row>
    <row r="156" spans="2:9" x14ac:dyDescent="0.2">
      <c r="B156" t="s">
        <v>5</v>
      </c>
      <c r="C156" t="s">
        <v>36</v>
      </c>
      <c r="D156" t="s">
        <v>23</v>
      </c>
      <c r="E156" s="4">
        <v>6314</v>
      </c>
      <c r="F156" s="5">
        <v>15</v>
      </c>
      <c r="G156">
        <f>_xlfn.XLOOKUP(Data[[#This Row],[Product]],products[Product],products[Cost per unit])</f>
        <v>6.49</v>
      </c>
      <c r="H156">
        <f>Data[[#This Row],[Cost per item]]*Data[[#This Row],[Units]]</f>
        <v>97.350000000000009</v>
      </c>
      <c r="I156" s="4">
        <f>Data[[#This Row],[Amount]]-Data[[#This Row],[cost]]</f>
        <v>6216.65</v>
      </c>
    </row>
    <row r="157" spans="2:9" x14ac:dyDescent="0.2">
      <c r="B157" t="s">
        <v>8</v>
      </c>
      <c r="C157" t="s">
        <v>36</v>
      </c>
      <c r="D157" t="s">
        <v>23</v>
      </c>
      <c r="E157" s="4">
        <v>5019</v>
      </c>
      <c r="F157" s="5">
        <v>150</v>
      </c>
      <c r="G157">
        <f>_xlfn.XLOOKUP(Data[[#This Row],[Product]],products[Product],products[Cost per unit])</f>
        <v>6.49</v>
      </c>
      <c r="H157">
        <f>Data[[#This Row],[Cost per item]]*Data[[#This Row],[Units]]</f>
        <v>973.5</v>
      </c>
      <c r="I157" s="4">
        <f>Data[[#This Row],[Amount]]-Data[[#This Row],[cost]]</f>
        <v>4045.5</v>
      </c>
    </row>
    <row r="158" spans="2:9" x14ac:dyDescent="0.2">
      <c r="B158" t="s">
        <v>6</v>
      </c>
      <c r="C158" t="s">
        <v>37</v>
      </c>
      <c r="D158" t="s">
        <v>23</v>
      </c>
      <c r="E158" s="4">
        <v>4949</v>
      </c>
      <c r="F158" s="5">
        <v>189</v>
      </c>
      <c r="G158">
        <f>_xlfn.XLOOKUP(Data[[#This Row],[Product]],products[Product],products[Cost per unit])</f>
        <v>6.49</v>
      </c>
      <c r="H158">
        <f>Data[[#This Row],[Cost per item]]*Data[[#This Row],[Units]]</f>
        <v>1226.6100000000001</v>
      </c>
      <c r="I158" s="4">
        <f>Data[[#This Row],[Amount]]-Data[[#This Row],[cost]]</f>
        <v>3722.39</v>
      </c>
    </row>
    <row r="159" spans="2:9" x14ac:dyDescent="0.2">
      <c r="B159" t="s">
        <v>41</v>
      </c>
      <c r="C159" t="s">
        <v>34</v>
      </c>
      <c r="D159" t="s">
        <v>23</v>
      </c>
      <c r="E159" s="4">
        <v>4935</v>
      </c>
      <c r="F159" s="5">
        <v>126</v>
      </c>
      <c r="G159">
        <f>_xlfn.XLOOKUP(Data[[#This Row],[Product]],products[Product],products[Cost per unit])</f>
        <v>6.49</v>
      </c>
      <c r="H159">
        <f>Data[[#This Row],[Cost per item]]*Data[[#This Row],[Units]]</f>
        <v>817.74</v>
      </c>
      <c r="I159" s="4">
        <f>Data[[#This Row],[Amount]]-Data[[#This Row],[cost]]</f>
        <v>4117.26</v>
      </c>
    </row>
    <row r="160" spans="2:9" x14ac:dyDescent="0.2">
      <c r="B160" t="s">
        <v>10</v>
      </c>
      <c r="C160" t="s">
        <v>37</v>
      </c>
      <c r="D160" t="s">
        <v>23</v>
      </c>
      <c r="E160" s="4">
        <v>4683</v>
      </c>
      <c r="F160" s="5">
        <v>30</v>
      </c>
      <c r="G160">
        <f>_xlfn.XLOOKUP(Data[[#This Row],[Product]],products[Product],products[Cost per unit])</f>
        <v>6.49</v>
      </c>
      <c r="H160">
        <f>Data[[#This Row],[Cost per item]]*Data[[#This Row],[Units]]</f>
        <v>194.70000000000002</v>
      </c>
      <c r="I160" s="4">
        <f>Data[[#This Row],[Amount]]-Data[[#This Row],[cost]]</f>
        <v>4488.3</v>
      </c>
    </row>
    <row r="161" spans="2:9" x14ac:dyDescent="0.2">
      <c r="B161" t="s">
        <v>2</v>
      </c>
      <c r="C161" t="s">
        <v>38</v>
      </c>
      <c r="D161" t="s">
        <v>23</v>
      </c>
      <c r="E161" s="4">
        <v>4417</v>
      </c>
      <c r="F161" s="5">
        <v>153</v>
      </c>
      <c r="G161">
        <f>_xlfn.XLOOKUP(Data[[#This Row],[Product]],products[Product],products[Cost per unit])</f>
        <v>6.49</v>
      </c>
      <c r="H161">
        <f>Data[[#This Row],[Cost per item]]*Data[[#This Row],[Units]]</f>
        <v>992.97</v>
      </c>
      <c r="I161" s="4">
        <f>Data[[#This Row],[Amount]]-Data[[#This Row],[cost]]</f>
        <v>3424.0299999999997</v>
      </c>
    </row>
    <row r="162" spans="2:9" x14ac:dyDescent="0.2">
      <c r="B162" t="s">
        <v>3</v>
      </c>
      <c r="C162" t="s">
        <v>36</v>
      </c>
      <c r="D162" t="s">
        <v>23</v>
      </c>
      <c r="E162" s="4">
        <v>3773</v>
      </c>
      <c r="F162" s="5">
        <v>165</v>
      </c>
      <c r="G162">
        <f>_xlfn.XLOOKUP(Data[[#This Row],[Product]],products[Product],products[Cost per unit])</f>
        <v>6.49</v>
      </c>
      <c r="H162">
        <f>Data[[#This Row],[Cost per item]]*Data[[#This Row],[Units]]</f>
        <v>1070.8500000000001</v>
      </c>
      <c r="I162" s="4">
        <f>Data[[#This Row],[Amount]]-Data[[#This Row],[cost]]</f>
        <v>2702.1499999999996</v>
      </c>
    </row>
    <row r="163" spans="2:9" x14ac:dyDescent="0.2">
      <c r="B163" t="s">
        <v>40</v>
      </c>
      <c r="C163" t="s">
        <v>34</v>
      </c>
      <c r="D163" t="s">
        <v>23</v>
      </c>
      <c r="E163" s="4">
        <v>2779</v>
      </c>
      <c r="F163" s="5">
        <v>75</v>
      </c>
      <c r="G163">
        <f>_xlfn.XLOOKUP(Data[[#This Row],[Product]],products[Product],products[Cost per unit])</f>
        <v>6.49</v>
      </c>
      <c r="H163">
        <f>Data[[#This Row],[Cost per item]]*Data[[#This Row],[Units]]</f>
        <v>486.75</v>
      </c>
      <c r="I163" s="4">
        <f>Data[[#This Row],[Amount]]-Data[[#This Row],[cost]]</f>
        <v>2292.25</v>
      </c>
    </row>
    <row r="164" spans="2:9" x14ac:dyDescent="0.2">
      <c r="B164" t="s">
        <v>9</v>
      </c>
      <c r="C164" t="s">
        <v>37</v>
      </c>
      <c r="D164" t="s">
        <v>23</v>
      </c>
      <c r="E164" s="4">
        <v>2737</v>
      </c>
      <c r="F164" s="5">
        <v>93</v>
      </c>
      <c r="G164">
        <f>_xlfn.XLOOKUP(Data[[#This Row],[Product]],products[Product],products[Cost per unit])</f>
        <v>6.49</v>
      </c>
      <c r="H164">
        <f>Data[[#This Row],[Cost per item]]*Data[[#This Row],[Units]]</f>
        <v>603.57000000000005</v>
      </c>
      <c r="I164" s="4">
        <f>Data[[#This Row],[Amount]]-Data[[#This Row],[cost]]</f>
        <v>2133.4299999999998</v>
      </c>
    </row>
    <row r="165" spans="2:9" x14ac:dyDescent="0.2">
      <c r="B165" t="s">
        <v>10</v>
      </c>
      <c r="C165" t="s">
        <v>36</v>
      </c>
      <c r="D165" t="s">
        <v>23</v>
      </c>
      <c r="E165" s="4">
        <v>2317</v>
      </c>
      <c r="F165" s="5">
        <v>261</v>
      </c>
      <c r="G165">
        <f>_xlfn.XLOOKUP(Data[[#This Row],[Product]],products[Product],products[Cost per unit])</f>
        <v>6.49</v>
      </c>
      <c r="H165">
        <f>Data[[#This Row],[Cost per item]]*Data[[#This Row],[Units]]</f>
        <v>1693.89</v>
      </c>
      <c r="I165" s="4">
        <f>Data[[#This Row],[Amount]]-Data[[#This Row],[cost]]</f>
        <v>623.1099999999999</v>
      </c>
    </row>
    <row r="166" spans="2:9" x14ac:dyDescent="0.2">
      <c r="B166" t="s">
        <v>3</v>
      </c>
      <c r="C166" t="s">
        <v>34</v>
      </c>
      <c r="D166" t="s">
        <v>23</v>
      </c>
      <c r="E166" s="4">
        <v>2212</v>
      </c>
      <c r="F166" s="5">
        <v>117</v>
      </c>
      <c r="G166">
        <f>_xlfn.XLOOKUP(Data[[#This Row],[Product]],products[Product],products[Cost per unit])</f>
        <v>6.49</v>
      </c>
      <c r="H166">
        <f>Data[[#This Row],[Cost per item]]*Data[[#This Row],[Units]]</f>
        <v>759.33</v>
      </c>
      <c r="I166" s="4">
        <f>Data[[#This Row],[Amount]]-Data[[#This Row],[cost]]</f>
        <v>1452.67</v>
      </c>
    </row>
    <row r="167" spans="2:9" x14ac:dyDescent="0.2">
      <c r="B167" t="s">
        <v>3</v>
      </c>
      <c r="C167" t="s">
        <v>35</v>
      </c>
      <c r="D167" t="s">
        <v>23</v>
      </c>
      <c r="E167" s="4">
        <v>2023</v>
      </c>
      <c r="F167" s="5">
        <v>78</v>
      </c>
      <c r="G167">
        <f>_xlfn.XLOOKUP(Data[[#This Row],[Product]],products[Product],products[Cost per unit])</f>
        <v>6.49</v>
      </c>
      <c r="H167">
        <f>Data[[#This Row],[Cost per item]]*Data[[#This Row],[Units]]</f>
        <v>506.22</v>
      </c>
      <c r="I167" s="4">
        <f>Data[[#This Row],[Amount]]-Data[[#This Row],[cost]]</f>
        <v>1516.78</v>
      </c>
    </row>
    <row r="168" spans="2:9" x14ac:dyDescent="0.2">
      <c r="B168" t="s">
        <v>8</v>
      </c>
      <c r="C168" t="s">
        <v>38</v>
      </c>
      <c r="D168" t="s">
        <v>23</v>
      </c>
      <c r="E168" s="4">
        <v>1701</v>
      </c>
      <c r="F168" s="5">
        <v>234</v>
      </c>
      <c r="G168">
        <f>_xlfn.XLOOKUP(Data[[#This Row],[Product]],products[Product],products[Cost per unit])</f>
        <v>6.49</v>
      </c>
      <c r="H168">
        <f>Data[[#This Row],[Cost per item]]*Data[[#This Row],[Units]]</f>
        <v>1518.66</v>
      </c>
      <c r="I168" s="4">
        <f>Data[[#This Row],[Amount]]-Data[[#This Row],[cost]]</f>
        <v>182.33999999999992</v>
      </c>
    </row>
    <row r="169" spans="2:9" x14ac:dyDescent="0.2">
      <c r="B169" t="s">
        <v>2</v>
      </c>
      <c r="C169" t="s">
        <v>39</v>
      </c>
      <c r="D169" t="s">
        <v>23</v>
      </c>
      <c r="E169" s="4">
        <v>630</v>
      </c>
      <c r="F169" s="5">
        <v>36</v>
      </c>
      <c r="G169">
        <f>_xlfn.XLOOKUP(Data[[#This Row],[Product]],products[Product],products[Cost per unit])</f>
        <v>6.49</v>
      </c>
      <c r="H169">
        <f>Data[[#This Row],[Cost per item]]*Data[[#This Row],[Units]]</f>
        <v>233.64000000000001</v>
      </c>
      <c r="I169" s="4">
        <f>Data[[#This Row],[Amount]]-Data[[#This Row],[cost]]</f>
        <v>396.36</v>
      </c>
    </row>
    <row r="170" spans="2:9" x14ac:dyDescent="0.2">
      <c r="B170" t="s">
        <v>40</v>
      </c>
      <c r="C170" t="s">
        <v>37</v>
      </c>
      <c r="D170" t="s">
        <v>29</v>
      </c>
      <c r="E170" s="4">
        <v>9002</v>
      </c>
      <c r="F170" s="5">
        <v>72</v>
      </c>
      <c r="G170">
        <f>_xlfn.XLOOKUP(Data[[#This Row],[Product]],products[Product],products[Cost per unit])</f>
        <v>7.16</v>
      </c>
      <c r="H170">
        <f>Data[[#This Row],[Cost per item]]*Data[[#This Row],[Units]]</f>
        <v>515.52</v>
      </c>
      <c r="I170" s="4">
        <f>Data[[#This Row],[Amount]]-Data[[#This Row],[cost]]</f>
        <v>8486.48</v>
      </c>
    </row>
    <row r="171" spans="2:9" x14ac:dyDescent="0.2">
      <c r="B171" t="s">
        <v>2</v>
      </c>
      <c r="C171" t="s">
        <v>36</v>
      </c>
      <c r="D171" t="s">
        <v>29</v>
      </c>
      <c r="E171" s="4">
        <v>8211</v>
      </c>
      <c r="F171" s="5">
        <v>75</v>
      </c>
      <c r="G171">
        <f>_xlfn.XLOOKUP(Data[[#This Row],[Product]],products[Product],products[Cost per unit])</f>
        <v>7.16</v>
      </c>
      <c r="H171">
        <f>Data[[#This Row],[Cost per item]]*Data[[#This Row],[Units]]</f>
        <v>537</v>
      </c>
      <c r="I171" s="4">
        <f>Data[[#This Row],[Amount]]-Data[[#This Row],[cost]]</f>
        <v>7674</v>
      </c>
    </row>
    <row r="172" spans="2:9" x14ac:dyDescent="0.2">
      <c r="B172" t="s">
        <v>7</v>
      </c>
      <c r="C172" t="s">
        <v>36</v>
      </c>
      <c r="D172" t="s">
        <v>29</v>
      </c>
      <c r="E172" s="4">
        <v>5551</v>
      </c>
      <c r="F172" s="5">
        <v>252</v>
      </c>
      <c r="G172">
        <f>_xlfn.XLOOKUP(Data[[#This Row],[Product]],products[Product],products[Cost per unit])</f>
        <v>7.16</v>
      </c>
      <c r="H172">
        <f>Data[[#This Row],[Cost per item]]*Data[[#This Row],[Units]]</f>
        <v>1804.32</v>
      </c>
      <c r="I172" s="4">
        <f>Data[[#This Row],[Amount]]-Data[[#This Row],[cost]]</f>
        <v>3746.6800000000003</v>
      </c>
    </row>
    <row r="173" spans="2:9" x14ac:dyDescent="0.2">
      <c r="B173" t="s">
        <v>3</v>
      </c>
      <c r="C173" t="s">
        <v>37</v>
      </c>
      <c r="D173" t="s">
        <v>29</v>
      </c>
      <c r="E173" s="4">
        <v>4592</v>
      </c>
      <c r="F173" s="5">
        <v>324</v>
      </c>
      <c r="G173">
        <f>_xlfn.XLOOKUP(Data[[#This Row],[Product]],products[Product],products[Cost per unit])</f>
        <v>7.16</v>
      </c>
      <c r="H173">
        <f>Data[[#This Row],[Cost per item]]*Data[[#This Row],[Units]]</f>
        <v>2319.84</v>
      </c>
      <c r="I173" s="4">
        <f>Data[[#This Row],[Amount]]-Data[[#This Row],[cost]]</f>
        <v>2272.16</v>
      </c>
    </row>
    <row r="174" spans="2:9" x14ac:dyDescent="0.2">
      <c r="B174" t="s">
        <v>5</v>
      </c>
      <c r="C174" t="s">
        <v>35</v>
      </c>
      <c r="D174" t="s">
        <v>29</v>
      </c>
      <c r="E174" s="4">
        <v>4480</v>
      </c>
      <c r="F174" s="5">
        <v>357</v>
      </c>
      <c r="G174">
        <f>_xlfn.XLOOKUP(Data[[#This Row],[Product]],products[Product],products[Cost per unit])</f>
        <v>7.16</v>
      </c>
      <c r="H174">
        <f>Data[[#This Row],[Cost per item]]*Data[[#This Row],[Units]]</f>
        <v>2556.12</v>
      </c>
      <c r="I174" s="4">
        <f>Data[[#This Row],[Amount]]-Data[[#This Row],[cost]]</f>
        <v>1923.88</v>
      </c>
    </row>
    <row r="175" spans="2:9" x14ac:dyDescent="0.2">
      <c r="B175" t="s">
        <v>3</v>
      </c>
      <c r="C175" t="s">
        <v>39</v>
      </c>
      <c r="D175" t="s">
        <v>29</v>
      </c>
      <c r="E175" s="4">
        <v>3640</v>
      </c>
      <c r="F175" s="5">
        <v>51</v>
      </c>
      <c r="G175">
        <f>_xlfn.XLOOKUP(Data[[#This Row],[Product]],products[Product],products[Cost per unit])</f>
        <v>7.16</v>
      </c>
      <c r="H175">
        <f>Data[[#This Row],[Cost per item]]*Data[[#This Row],[Units]]</f>
        <v>365.16</v>
      </c>
      <c r="I175" s="4">
        <f>Data[[#This Row],[Amount]]-Data[[#This Row],[cost]]</f>
        <v>3274.84</v>
      </c>
    </row>
    <row r="176" spans="2:9" x14ac:dyDescent="0.2">
      <c r="B176" t="s">
        <v>6</v>
      </c>
      <c r="C176" t="s">
        <v>34</v>
      </c>
      <c r="D176" t="s">
        <v>29</v>
      </c>
      <c r="E176" s="4">
        <v>3339</v>
      </c>
      <c r="F176" s="5">
        <v>75</v>
      </c>
      <c r="G176">
        <f>_xlfn.XLOOKUP(Data[[#This Row],[Product]],products[Product],products[Cost per unit])</f>
        <v>7.16</v>
      </c>
      <c r="H176">
        <f>Data[[#This Row],[Cost per item]]*Data[[#This Row],[Units]]</f>
        <v>537</v>
      </c>
      <c r="I176" s="4">
        <f>Data[[#This Row],[Amount]]-Data[[#This Row],[cost]]</f>
        <v>2802</v>
      </c>
    </row>
    <row r="177" spans="2:9" x14ac:dyDescent="0.2">
      <c r="B177" t="s">
        <v>6</v>
      </c>
      <c r="C177" t="s">
        <v>39</v>
      </c>
      <c r="D177" t="s">
        <v>29</v>
      </c>
      <c r="E177" s="4">
        <v>3052</v>
      </c>
      <c r="F177" s="5">
        <v>378</v>
      </c>
      <c r="G177">
        <f>_xlfn.XLOOKUP(Data[[#This Row],[Product]],products[Product],products[Cost per unit])</f>
        <v>7.16</v>
      </c>
      <c r="H177">
        <f>Data[[#This Row],[Cost per item]]*Data[[#This Row],[Units]]</f>
        <v>2706.48</v>
      </c>
      <c r="I177" s="4">
        <f>Data[[#This Row],[Amount]]-Data[[#This Row],[cost]]</f>
        <v>345.52</v>
      </c>
    </row>
    <row r="178" spans="2:9" x14ac:dyDescent="0.2">
      <c r="B178" t="s">
        <v>5</v>
      </c>
      <c r="C178" t="s">
        <v>34</v>
      </c>
      <c r="D178" t="s">
        <v>29</v>
      </c>
      <c r="E178" s="4">
        <v>2891</v>
      </c>
      <c r="F178" s="5">
        <v>102</v>
      </c>
      <c r="G178">
        <f>_xlfn.XLOOKUP(Data[[#This Row],[Product]],products[Product],products[Cost per unit])</f>
        <v>7.16</v>
      </c>
      <c r="H178">
        <f>Data[[#This Row],[Cost per item]]*Data[[#This Row],[Units]]</f>
        <v>730.32</v>
      </c>
      <c r="I178" s="4">
        <f>Data[[#This Row],[Amount]]-Data[[#This Row],[cost]]</f>
        <v>2160.6799999999998</v>
      </c>
    </row>
    <row r="179" spans="2:9" x14ac:dyDescent="0.2">
      <c r="B179" t="s">
        <v>40</v>
      </c>
      <c r="C179" t="s">
        <v>38</v>
      </c>
      <c r="D179" t="s">
        <v>29</v>
      </c>
      <c r="E179" s="4">
        <v>2541</v>
      </c>
      <c r="F179" s="5">
        <v>45</v>
      </c>
      <c r="G179">
        <f>_xlfn.XLOOKUP(Data[[#This Row],[Product]],products[Product],products[Cost per unit])</f>
        <v>7.16</v>
      </c>
      <c r="H179">
        <f>Data[[#This Row],[Cost per item]]*Data[[#This Row],[Units]]</f>
        <v>322.2</v>
      </c>
      <c r="I179" s="4">
        <f>Data[[#This Row],[Amount]]-Data[[#This Row],[cost]]</f>
        <v>2218.8000000000002</v>
      </c>
    </row>
    <row r="180" spans="2:9" x14ac:dyDescent="0.2">
      <c r="B180" t="s">
        <v>10</v>
      </c>
      <c r="C180" t="s">
        <v>36</v>
      </c>
      <c r="D180" t="s">
        <v>29</v>
      </c>
      <c r="E180" s="4">
        <v>2471</v>
      </c>
      <c r="F180" s="5">
        <v>342</v>
      </c>
      <c r="G180">
        <f>_xlfn.XLOOKUP(Data[[#This Row],[Product]],products[Product],products[Cost per unit])</f>
        <v>7.16</v>
      </c>
      <c r="H180">
        <f>Data[[#This Row],[Cost per item]]*Data[[#This Row],[Units]]</f>
        <v>2448.7200000000003</v>
      </c>
      <c r="I180" s="4">
        <f>Data[[#This Row],[Amount]]-Data[[#This Row],[cost]]</f>
        <v>22.279999999999745</v>
      </c>
    </row>
    <row r="181" spans="2:9" x14ac:dyDescent="0.2">
      <c r="B181" t="s">
        <v>3</v>
      </c>
      <c r="C181" t="s">
        <v>35</v>
      </c>
      <c r="D181" t="s">
        <v>29</v>
      </c>
      <c r="E181" s="4">
        <v>2114</v>
      </c>
      <c r="F181" s="5">
        <v>66</v>
      </c>
      <c r="G181">
        <f>_xlfn.XLOOKUP(Data[[#This Row],[Product]],products[Product],products[Cost per unit])</f>
        <v>7.16</v>
      </c>
      <c r="H181">
        <f>Data[[#This Row],[Cost per item]]*Data[[#This Row],[Units]]</f>
        <v>472.56</v>
      </c>
      <c r="I181" s="4">
        <f>Data[[#This Row],[Amount]]-Data[[#This Row],[cost]]</f>
        <v>1641.44</v>
      </c>
    </row>
    <row r="182" spans="2:9" x14ac:dyDescent="0.2">
      <c r="B182" t="s">
        <v>8</v>
      </c>
      <c r="C182" t="s">
        <v>35</v>
      </c>
      <c r="D182" t="s">
        <v>29</v>
      </c>
      <c r="E182" s="4">
        <v>2023</v>
      </c>
      <c r="F182" s="5">
        <v>168</v>
      </c>
      <c r="G182">
        <f>_xlfn.XLOOKUP(Data[[#This Row],[Product]],products[Product],products[Cost per unit])</f>
        <v>7.16</v>
      </c>
      <c r="H182">
        <f>Data[[#This Row],[Cost per item]]*Data[[#This Row],[Units]]</f>
        <v>1202.8800000000001</v>
      </c>
      <c r="I182" s="4">
        <f>Data[[#This Row],[Amount]]-Data[[#This Row],[cost]]</f>
        <v>820.11999999999989</v>
      </c>
    </row>
    <row r="183" spans="2:9" x14ac:dyDescent="0.2">
      <c r="B183" t="s">
        <v>40</v>
      </c>
      <c r="C183" t="s">
        <v>35</v>
      </c>
      <c r="D183" t="s">
        <v>29</v>
      </c>
      <c r="E183" s="4">
        <v>1617</v>
      </c>
      <c r="F183" s="5">
        <v>126</v>
      </c>
      <c r="G183">
        <f>_xlfn.XLOOKUP(Data[[#This Row],[Product]],products[Product],products[Cost per unit])</f>
        <v>7.16</v>
      </c>
      <c r="H183">
        <f>Data[[#This Row],[Cost per item]]*Data[[#This Row],[Units]]</f>
        <v>902.16</v>
      </c>
      <c r="I183" s="4">
        <f>Data[[#This Row],[Amount]]-Data[[#This Row],[cost]]</f>
        <v>714.84</v>
      </c>
    </row>
    <row r="184" spans="2:9" x14ac:dyDescent="0.2">
      <c r="B184" t="s">
        <v>6</v>
      </c>
      <c r="C184" t="s">
        <v>36</v>
      </c>
      <c r="D184" t="s">
        <v>29</v>
      </c>
      <c r="E184" s="4">
        <v>1400</v>
      </c>
      <c r="F184" s="5">
        <v>135</v>
      </c>
      <c r="G184">
        <f>_xlfn.XLOOKUP(Data[[#This Row],[Product]],products[Product],products[Cost per unit])</f>
        <v>7.16</v>
      </c>
      <c r="H184">
        <f>Data[[#This Row],[Cost per item]]*Data[[#This Row],[Units]]</f>
        <v>966.6</v>
      </c>
      <c r="I184" s="4">
        <f>Data[[#This Row],[Amount]]-Data[[#This Row],[cost]]</f>
        <v>433.4</v>
      </c>
    </row>
    <row r="185" spans="2:9" x14ac:dyDescent="0.2">
      <c r="B185" t="s">
        <v>9</v>
      </c>
      <c r="C185" t="s">
        <v>37</v>
      </c>
      <c r="D185" t="s">
        <v>29</v>
      </c>
      <c r="E185" s="4">
        <v>1085</v>
      </c>
      <c r="F185" s="5">
        <v>273</v>
      </c>
      <c r="G185">
        <f>_xlfn.XLOOKUP(Data[[#This Row],[Product]],products[Product],products[Cost per unit])</f>
        <v>7.16</v>
      </c>
      <c r="H185">
        <f>Data[[#This Row],[Cost per item]]*Data[[#This Row],[Units]]</f>
        <v>1954.68</v>
      </c>
      <c r="I185" s="4">
        <f>Data[[#This Row],[Amount]]-Data[[#This Row],[cost]]</f>
        <v>-869.68000000000006</v>
      </c>
    </row>
    <row r="186" spans="2:9" x14ac:dyDescent="0.2">
      <c r="B186" t="s">
        <v>40</v>
      </c>
      <c r="C186" t="s">
        <v>39</v>
      </c>
      <c r="D186" t="s">
        <v>29</v>
      </c>
      <c r="E186" s="4">
        <v>0</v>
      </c>
      <c r="F186" s="5">
        <v>135</v>
      </c>
      <c r="G186">
        <f>_xlfn.XLOOKUP(Data[[#This Row],[Product]],products[Product],products[Cost per unit])</f>
        <v>7.16</v>
      </c>
      <c r="H186">
        <f>Data[[#This Row],[Cost per item]]*Data[[#This Row],[Units]]</f>
        <v>966.6</v>
      </c>
      <c r="I186" s="4">
        <f>Data[[#This Row],[Amount]]-Data[[#This Row],[cost]]</f>
        <v>-966.6</v>
      </c>
    </row>
    <row r="187" spans="2:9" x14ac:dyDescent="0.2">
      <c r="B187" t="s">
        <v>41</v>
      </c>
      <c r="C187" t="s">
        <v>36</v>
      </c>
      <c r="D187" t="s">
        <v>13</v>
      </c>
      <c r="E187" s="4">
        <v>10311</v>
      </c>
      <c r="F187" s="5">
        <v>231</v>
      </c>
      <c r="G187">
        <f>_xlfn.XLOOKUP(Data[[#This Row],[Product]],products[Product],products[Cost per unit])</f>
        <v>9.33</v>
      </c>
      <c r="H187">
        <f>Data[[#This Row],[Cost per item]]*Data[[#This Row],[Units]]</f>
        <v>2155.23</v>
      </c>
      <c r="I187" s="4">
        <f>Data[[#This Row],[Amount]]-Data[[#This Row],[cost]]</f>
        <v>8155.77</v>
      </c>
    </row>
    <row r="188" spans="2:9" x14ac:dyDescent="0.2">
      <c r="B188" t="s">
        <v>5</v>
      </c>
      <c r="C188" t="s">
        <v>38</v>
      </c>
      <c r="D188" t="s">
        <v>13</v>
      </c>
      <c r="E188" s="4">
        <v>7189</v>
      </c>
      <c r="F188" s="5">
        <v>54</v>
      </c>
      <c r="G188">
        <f>_xlfn.XLOOKUP(Data[[#This Row],[Product]],products[Product],products[Cost per unit])</f>
        <v>9.33</v>
      </c>
      <c r="H188">
        <f>Data[[#This Row],[Cost per item]]*Data[[#This Row],[Units]]</f>
        <v>503.82</v>
      </c>
      <c r="I188" s="4">
        <f>Data[[#This Row],[Amount]]-Data[[#This Row],[cost]]</f>
        <v>6685.18</v>
      </c>
    </row>
    <row r="189" spans="2:9" x14ac:dyDescent="0.2">
      <c r="B189" t="s">
        <v>5</v>
      </c>
      <c r="C189" t="s">
        <v>36</v>
      </c>
      <c r="D189" t="s">
        <v>13</v>
      </c>
      <c r="E189" s="4">
        <v>6146</v>
      </c>
      <c r="F189" s="5">
        <v>63</v>
      </c>
      <c r="G189">
        <f>_xlfn.XLOOKUP(Data[[#This Row],[Product]],products[Product],products[Cost per unit])</f>
        <v>9.33</v>
      </c>
      <c r="H189">
        <f>Data[[#This Row],[Cost per item]]*Data[[#This Row],[Units]]</f>
        <v>587.79</v>
      </c>
      <c r="I189" s="4">
        <f>Data[[#This Row],[Amount]]-Data[[#This Row],[cost]]</f>
        <v>5558.21</v>
      </c>
    </row>
    <row r="190" spans="2:9" x14ac:dyDescent="0.2">
      <c r="B190" t="s">
        <v>40</v>
      </c>
      <c r="C190" t="s">
        <v>38</v>
      </c>
      <c r="D190" t="s">
        <v>13</v>
      </c>
      <c r="E190" s="4">
        <v>5670</v>
      </c>
      <c r="F190" s="5">
        <v>297</v>
      </c>
      <c r="G190">
        <f>_xlfn.XLOOKUP(Data[[#This Row],[Product]],products[Product],products[Cost per unit])</f>
        <v>9.33</v>
      </c>
      <c r="H190">
        <f>Data[[#This Row],[Cost per item]]*Data[[#This Row],[Units]]</f>
        <v>2771.01</v>
      </c>
      <c r="I190" s="4">
        <f>Data[[#This Row],[Amount]]-Data[[#This Row],[cost]]</f>
        <v>2898.99</v>
      </c>
    </row>
    <row r="191" spans="2:9" x14ac:dyDescent="0.2">
      <c r="B191" t="s">
        <v>41</v>
      </c>
      <c r="C191" t="s">
        <v>35</v>
      </c>
      <c r="D191" t="s">
        <v>13</v>
      </c>
      <c r="E191" s="4">
        <v>4760</v>
      </c>
      <c r="F191" s="5">
        <v>69</v>
      </c>
      <c r="G191">
        <f>_xlfn.XLOOKUP(Data[[#This Row],[Product]],products[Product],products[Cost per unit])</f>
        <v>9.33</v>
      </c>
      <c r="H191">
        <f>Data[[#This Row],[Cost per item]]*Data[[#This Row],[Units]]</f>
        <v>643.77</v>
      </c>
      <c r="I191" s="4">
        <f>Data[[#This Row],[Amount]]-Data[[#This Row],[cost]]</f>
        <v>4116.2299999999996</v>
      </c>
    </row>
    <row r="192" spans="2:9" x14ac:dyDescent="0.2">
      <c r="B192" t="s">
        <v>40</v>
      </c>
      <c r="C192" t="s">
        <v>36</v>
      </c>
      <c r="D192" t="s">
        <v>13</v>
      </c>
      <c r="E192" s="4">
        <v>4424</v>
      </c>
      <c r="F192" s="5">
        <v>201</v>
      </c>
      <c r="G192">
        <f>_xlfn.XLOOKUP(Data[[#This Row],[Product]],products[Product],products[Cost per unit])</f>
        <v>9.33</v>
      </c>
      <c r="H192">
        <f>Data[[#This Row],[Cost per item]]*Data[[#This Row],[Units]]</f>
        <v>1875.33</v>
      </c>
      <c r="I192" s="4">
        <f>Data[[#This Row],[Amount]]-Data[[#This Row],[cost]]</f>
        <v>2548.67</v>
      </c>
    </row>
    <row r="193" spans="2:9" x14ac:dyDescent="0.2">
      <c r="B193" t="s">
        <v>6</v>
      </c>
      <c r="C193" t="s">
        <v>36</v>
      </c>
      <c r="D193" t="s">
        <v>13</v>
      </c>
      <c r="E193" s="4">
        <v>4319</v>
      </c>
      <c r="F193" s="5">
        <v>30</v>
      </c>
      <c r="G193">
        <f>_xlfn.XLOOKUP(Data[[#This Row],[Product]],products[Product],products[Cost per unit])</f>
        <v>9.33</v>
      </c>
      <c r="H193">
        <f>Data[[#This Row],[Cost per item]]*Data[[#This Row],[Units]]</f>
        <v>279.89999999999998</v>
      </c>
      <c r="I193" s="4">
        <f>Data[[#This Row],[Amount]]-Data[[#This Row],[cost]]</f>
        <v>4039.1</v>
      </c>
    </row>
    <row r="194" spans="2:9" x14ac:dyDescent="0.2">
      <c r="B194" t="s">
        <v>6</v>
      </c>
      <c r="C194" t="s">
        <v>38</v>
      </c>
      <c r="D194" t="s">
        <v>13</v>
      </c>
      <c r="E194" s="4">
        <v>2317</v>
      </c>
      <c r="F194" s="5">
        <v>123</v>
      </c>
      <c r="G194">
        <f>_xlfn.XLOOKUP(Data[[#This Row],[Product]],products[Product],products[Cost per unit])</f>
        <v>9.33</v>
      </c>
      <c r="H194">
        <f>Data[[#This Row],[Cost per item]]*Data[[#This Row],[Units]]</f>
        <v>1147.5899999999999</v>
      </c>
      <c r="I194" s="4">
        <f>Data[[#This Row],[Amount]]-Data[[#This Row],[cost]]</f>
        <v>1169.4100000000001</v>
      </c>
    </row>
    <row r="195" spans="2:9" x14ac:dyDescent="0.2">
      <c r="B195" t="s">
        <v>10</v>
      </c>
      <c r="C195" t="s">
        <v>36</v>
      </c>
      <c r="D195" t="s">
        <v>13</v>
      </c>
      <c r="E195" s="4">
        <v>945</v>
      </c>
      <c r="F195" s="5">
        <v>75</v>
      </c>
      <c r="G195">
        <f>_xlfn.XLOOKUP(Data[[#This Row],[Product]],products[Product],products[Cost per unit])</f>
        <v>9.33</v>
      </c>
      <c r="H195">
        <f>Data[[#This Row],[Cost per item]]*Data[[#This Row],[Units]]</f>
        <v>699.75</v>
      </c>
      <c r="I195" s="4">
        <f>Data[[#This Row],[Amount]]-Data[[#This Row],[cost]]</f>
        <v>245.25</v>
      </c>
    </row>
    <row r="196" spans="2:9" x14ac:dyDescent="0.2">
      <c r="B196" t="s">
        <v>8</v>
      </c>
      <c r="C196" t="s">
        <v>38</v>
      </c>
      <c r="D196" t="s">
        <v>13</v>
      </c>
      <c r="E196" s="4">
        <v>819</v>
      </c>
      <c r="F196" s="5">
        <v>510</v>
      </c>
      <c r="G196">
        <f>_xlfn.XLOOKUP(Data[[#This Row],[Product]],products[Product],products[Cost per unit])</f>
        <v>9.33</v>
      </c>
      <c r="H196">
        <f>Data[[#This Row],[Cost per item]]*Data[[#This Row],[Units]]</f>
        <v>4758.3</v>
      </c>
      <c r="I196" s="4">
        <f>Data[[#This Row],[Amount]]-Data[[#This Row],[cost]]</f>
        <v>-3939.3</v>
      </c>
    </row>
    <row r="197" spans="2:9" x14ac:dyDescent="0.2">
      <c r="B197" t="s">
        <v>2</v>
      </c>
      <c r="C197" t="s">
        <v>34</v>
      </c>
      <c r="D197" t="s">
        <v>13</v>
      </c>
      <c r="E197" s="4">
        <v>252</v>
      </c>
      <c r="F197" s="5">
        <v>54</v>
      </c>
      <c r="G197">
        <f>_xlfn.XLOOKUP(Data[[#This Row],[Product]],products[Product],products[Cost per unit])</f>
        <v>9.33</v>
      </c>
      <c r="H197">
        <f>Data[[#This Row],[Cost per item]]*Data[[#This Row],[Units]]</f>
        <v>503.82</v>
      </c>
      <c r="I197" s="4">
        <f>Data[[#This Row],[Amount]]-Data[[#This Row],[cost]]</f>
        <v>-251.82</v>
      </c>
    </row>
    <row r="198" spans="2:9" x14ac:dyDescent="0.2">
      <c r="B198" t="s">
        <v>10</v>
      </c>
      <c r="C198" t="s">
        <v>38</v>
      </c>
      <c r="D198" t="s">
        <v>13</v>
      </c>
      <c r="E198" s="4">
        <v>63</v>
      </c>
      <c r="F198" s="5">
        <v>123</v>
      </c>
      <c r="G198">
        <f>_xlfn.XLOOKUP(Data[[#This Row],[Product]],products[Product],products[Cost per unit])</f>
        <v>9.33</v>
      </c>
      <c r="H198">
        <f>Data[[#This Row],[Cost per item]]*Data[[#This Row],[Units]]</f>
        <v>1147.5899999999999</v>
      </c>
      <c r="I198" s="4">
        <f>Data[[#This Row],[Amount]]-Data[[#This Row],[cost]]</f>
        <v>-1084.5899999999999</v>
      </c>
    </row>
    <row r="199" spans="2:9" x14ac:dyDescent="0.2">
      <c r="B199" t="s">
        <v>2</v>
      </c>
      <c r="C199" t="s">
        <v>38</v>
      </c>
      <c r="D199" t="s">
        <v>13</v>
      </c>
      <c r="E199" s="4">
        <v>56</v>
      </c>
      <c r="F199" s="5">
        <v>51</v>
      </c>
      <c r="G199">
        <f>_xlfn.XLOOKUP(Data[[#This Row],[Product]],products[Product],products[Cost per unit])</f>
        <v>9.33</v>
      </c>
      <c r="H199">
        <f>Data[[#This Row],[Cost per item]]*Data[[#This Row],[Units]]</f>
        <v>475.83</v>
      </c>
      <c r="I199" s="4">
        <f>Data[[#This Row],[Amount]]-Data[[#This Row],[cost]]</f>
        <v>-419.83</v>
      </c>
    </row>
    <row r="200" spans="2:9" x14ac:dyDescent="0.2">
      <c r="B200" t="s">
        <v>5</v>
      </c>
      <c r="C200" t="s">
        <v>36</v>
      </c>
      <c r="D200" t="s">
        <v>16</v>
      </c>
      <c r="E200" s="4">
        <v>16184</v>
      </c>
      <c r="F200" s="5">
        <v>39</v>
      </c>
      <c r="G200">
        <f>_xlfn.XLOOKUP(Data[[#This Row],[Product]],products[Product],products[Cost per unit])</f>
        <v>8.7899999999999991</v>
      </c>
      <c r="H200">
        <f>Data[[#This Row],[Cost per item]]*Data[[#This Row],[Units]]</f>
        <v>342.80999999999995</v>
      </c>
      <c r="I200" s="4">
        <f>Data[[#This Row],[Amount]]-Data[[#This Row],[cost]]</f>
        <v>15841.19</v>
      </c>
    </row>
    <row r="201" spans="2:9" x14ac:dyDescent="0.2">
      <c r="B201" t="s">
        <v>2</v>
      </c>
      <c r="C201" t="s">
        <v>36</v>
      </c>
      <c r="D201" t="s">
        <v>16</v>
      </c>
      <c r="E201" s="4">
        <v>11417</v>
      </c>
      <c r="F201" s="5">
        <v>21</v>
      </c>
      <c r="G201">
        <f>_xlfn.XLOOKUP(Data[[#This Row],[Product]],products[Product],products[Cost per unit])</f>
        <v>8.7899999999999991</v>
      </c>
      <c r="H201">
        <f>Data[[#This Row],[Cost per item]]*Data[[#This Row],[Units]]</f>
        <v>184.58999999999997</v>
      </c>
      <c r="I201" s="4">
        <f>Data[[#This Row],[Amount]]-Data[[#This Row],[cost]]</f>
        <v>11232.41</v>
      </c>
    </row>
    <row r="202" spans="2:9" x14ac:dyDescent="0.2">
      <c r="B202" t="s">
        <v>3</v>
      </c>
      <c r="C202" t="s">
        <v>36</v>
      </c>
      <c r="D202" t="s">
        <v>16</v>
      </c>
      <c r="E202" s="4">
        <v>9198</v>
      </c>
      <c r="F202" s="5">
        <v>36</v>
      </c>
      <c r="G202">
        <f>_xlfn.XLOOKUP(Data[[#This Row],[Product]],products[Product],products[Cost per unit])</f>
        <v>8.7899999999999991</v>
      </c>
      <c r="H202">
        <f>Data[[#This Row],[Cost per item]]*Data[[#This Row],[Units]]</f>
        <v>316.43999999999994</v>
      </c>
      <c r="I202" s="4">
        <f>Data[[#This Row],[Amount]]-Data[[#This Row],[cost]]</f>
        <v>8881.56</v>
      </c>
    </row>
    <row r="203" spans="2:9" x14ac:dyDescent="0.2">
      <c r="B203" t="s">
        <v>40</v>
      </c>
      <c r="C203" t="s">
        <v>35</v>
      </c>
      <c r="D203" t="s">
        <v>16</v>
      </c>
      <c r="E203" s="4">
        <v>4725</v>
      </c>
      <c r="F203" s="5">
        <v>174</v>
      </c>
      <c r="G203">
        <f>_xlfn.XLOOKUP(Data[[#This Row],[Product]],products[Product],products[Cost per unit])</f>
        <v>8.7899999999999991</v>
      </c>
      <c r="H203">
        <f>Data[[#This Row],[Cost per item]]*Data[[#This Row],[Units]]</f>
        <v>1529.4599999999998</v>
      </c>
      <c r="I203" s="4">
        <f>Data[[#This Row],[Amount]]-Data[[#This Row],[cost]]</f>
        <v>3195.54</v>
      </c>
    </row>
    <row r="204" spans="2:9" x14ac:dyDescent="0.2">
      <c r="B204" t="s">
        <v>7</v>
      </c>
      <c r="C204" t="s">
        <v>37</v>
      </c>
      <c r="D204" t="s">
        <v>16</v>
      </c>
      <c r="E204" s="4">
        <v>4487</v>
      </c>
      <c r="F204" s="5">
        <v>333</v>
      </c>
      <c r="G204">
        <f>_xlfn.XLOOKUP(Data[[#This Row],[Product]],products[Product],products[Cost per unit])</f>
        <v>8.7899999999999991</v>
      </c>
      <c r="H204">
        <f>Data[[#This Row],[Cost per item]]*Data[[#This Row],[Units]]</f>
        <v>2927.0699999999997</v>
      </c>
      <c r="I204" s="4">
        <f>Data[[#This Row],[Amount]]-Data[[#This Row],[cost]]</f>
        <v>1559.9300000000003</v>
      </c>
    </row>
    <row r="205" spans="2:9" x14ac:dyDescent="0.2">
      <c r="B205" t="s">
        <v>9</v>
      </c>
      <c r="C205" t="s">
        <v>38</v>
      </c>
      <c r="D205" t="s">
        <v>16</v>
      </c>
      <c r="E205" s="4">
        <v>2646</v>
      </c>
      <c r="F205" s="5">
        <v>120</v>
      </c>
      <c r="G205">
        <f>_xlfn.XLOOKUP(Data[[#This Row],[Product]],products[Product],products[Cost per unit])</f>
        <v>8.7899999999999991</v>
      </c>
      <c r="H205">
        <f>Data[[#This Row],[Cost per item]]*Data[[#This Row],[Units]]</f>
        <v>1054.8</v>
      </c>
      <c r="I205" s="4">
        <f>Data[[#This Row],[Amount]]-Data[[#This Row],[cost]]</f>
        <v>1591.2</v>
      </c>
    </row>
    <row r="206" spans="2:9" x14ac:dyDescent="0.2">
      <c r="B206" t="s">
        <v>6</v>
      </c>
      <c r="C206" t="s">
        <v>34</v>
      </c>
      <c r="D206" t="s">
        <v>16</v>
      </c>
      <c r="E206" s="4">
        <v>2219</v>
      </c>
      <c r="F206" s="5">
        <v>75</v>
      </c>
      <c r="G206">
        <f>_xlfn.XLOOKUP(Data[[#This Row],[Product]],products[Product],products[Cost per unit])</f>
        <v>8.7899999999999991</v>
      </c>
      <c r="H206">
        <f>Data[[#This Row],[Cost per item]]*Data[[#This Row],[Units]]</f>
        <v>659.24999999999989</v>
      </c>
      <c r="I206" s="4">
        <f>Data[[#This Row],[Amount]]-Data[[#This Row],[cost]]</f>
        <v>1559.75</v>
      </c>
    </row>
    <row r="207" spans="2:9" x14ac:dyDescent="0.2">
      <c r="B207" t="s">
        <v>7</v>
      </c>
      <c r="C207" t="s">
        <v>35</v>
      </c>
      <c r="D207" t="s">
        <v>16</v>
      </c>
      <c r="E207" s="4">
        <v>2135</v>
      </c>
      <c r="F207" s="5">
        <v>27</v>
      </c>
      <c r="G207">
        <f>_xlfn.XLOOKUP(Data[[#This Row],[Product]],products[Product],products[Cost per unit])</f>
        <v>8.7899999999999991</v>
      </c>
      <c r="H207">
        <f>Data[[#This Row],[Cost per item]]*Data[[#This Row],[Units]]</f>
        <v>237.32999999999998</v>
      </c>
      <c r="I207" s="4">
        <f>Data[[#This Row],[Amount]]-Data[[#This Row],[cost]]</f>
        <v>1897.67</v>
      </c>
    </row>
    <row r="208" spans="2:9" x14ac:dyDescent="0.2">
      <c r="B208" t="s">
        <v>2</v>
      </c>
      <c r="C208" t="s">
        <v>39</v>
      </c>
      <c r="D208" t="s">
        <v>16</v>
      </c>
      <c r="E208" s="4">
        <v>2016</v>
      </c>
      <c r="F208" s="5">
        <v>117</v>
      </c>
      <c r="G208">
        <f>_xlfn.XLOOKUP(Data[[#This Row],[Product]],products[Product],products[Cost per unit])</f>
        <v>8.7899999999999991</v>
      </c>
      <c r="H208">
        <f>Data[[#This Row],[Cost per item]]*Data[[#This Row],[Units]]</f>
        <v>1028.4299999999998</v>
      </c>
      <c r="I208" s="4">
        <f>Data[[#This Row],[Amount]]-Data[[#This Row],[cost]]</f>
        <v>987.57000000000016</v>
      </c>
    </row>
    <row r="209" spans="2:9" x14ac:dyDescent="0.2">
      <c r="B209" t="s">
        <v>8</v>
      </c>
      <c r="C209" t="s">
        <v>34</v>
      </c>
      <c r="D209" t="s">
        <v>16</v>
      </c>
      <c r="E209" s="4">
        <v>2009</v>
      </c>
      <c r="F209" s="5">
        <v>219</v>
      </c>
      <c r="G209">
        <f>_xlfn.XLOOKUP(Data[[#This Row],[Product]],products[Product],products[Cost per unit])</f>
        <v>8.7899999999999991</v>
      </c>
      <c r="H209">
        <f>Data[[#This Row],[Cost per item]]*Data[[#This Row],[Units]]</f>
        <v>1925.0099999999998</v>
      </c>
      <c r="I209" s="4">
        <f>Data[[#This Row],[Amount]]-Data[[#This Row],[cost]]</f>
        <v>83.990000000000236</v>
      </c>
    </row>
    <row r="210" spans="2:9" x14ac:dyDescent="0.2">
      <c r="B210" t="s">
        <v>6</v>
      </c>
      <c r="C210" t="s">
        <v>37</v>
      </c>
      <c r="D210" t="s">
        <v>16</v>
      </c>
      <c r="E210" s="4">
        <v>1904</v>
      </c>
      <c r="F210" s="5">
        <v>405</v>
      </c>
      <c r="G210">
        <f>_xlfn.XLOOKUP(Data[[#This Row],[Product]],products[Product],products[Cost per unit])</f>
        <v>8.7899999999999991</v>
      </c>
      <c r="H210">
        <f>Data[[#This Row],[Cost per item]]*Data[[#This Row],[Units]]</f>
        <v>3559.95</v>
      </c>
      <c r="I210" s="4">
        <f>Data[[#This Row],[Amount]]-Data[[#This Row],[cost]]</f>
        <v>-1655.9499999999998</v>
      </c>
    </row>
    <row r="211" spans="2:9" x14ac:dyDescent="0.2">
      <c r="B211" t="s">
        <v>41</v>
      </c>
      <c r="C211" t="s">
        <v>34</v>
      </c>
      <c r="D211" t="s">
        <v>16</v>
      </c>
      <c r="E211" s="4">
        <v>1274</v>
      </c>
      <c r="F211" s="5">
        <v>225</v>
      </c>
      <c r="G211">
        <f>_xlfn.XLOOKUP(Data[[#This Row],[Product]],products[Product],products[Cost per unit])</f>
        <v>8.7899999999999991</v>
      </c>
      <c r="H211">
        <f>Data[[#This Row],[Cost per item]]*Data[[#This Row],[Units]]</f>
        <v>1977.7499999999998</v>
      </c>
      <c r="I211" s="4">
        <f>Data[[#This Row],[Amount]]-Data[[#This Row],[cost]]</f>
        <v>-703.74999999999977</v>
      </c>
    </row>
    <row r="212" spans="2:9" x14ac:dyDescent="0.2">
      <c r="B212" t="s">
        <v>9</v>
      </c>
      <c r="C212" t="s">
        <v>34</v>
      </c>
      <c r="D212" t="s">
        <v>16</v>
      </c>
      <c r="E212" s="4">
        <v>938</v>
      </c>
      <c r="F212" s="5">
        <v>189</v>
      </c>
      <c r="G212">
        <f>_xlfn.XLOOKUP(Data[[#This Row],[Product]],products[Product],products[Cost per unit])</f>
        <v>8.7899999999999991</v>
      </c>
      <c r="H212">
        <f>Data[[#This Row],[Cost per item]]*Data[[#This Row],[Units]]</f>
        <v>1661.31</v>
      </c>
      <c r="I212" s="4">
        <f>Data[[#This Row],[Amount]]-Data[[#This Row],[cost]]</f>
        <v>-723.31</v>
      </c>
    </row>
    <row r="213" spans="2:9" x14ac:dyDescent="0.2">
      <c r="B213" t="s">
        <v>6</v>
      </c>
      <c r="C213" t="s">
        <v>38</v>
      </c>
      <c r="D213" t="s">
        <v>16</v>
      </c>
      <c r="E213" s="4">
        <v>938</v>
      </c>
      <c r="F213" s="5">
        <v>6</v>
      </c>
      <c r="G213">
        <f>_xlfn.XLOOKUP(Data[[#This Row],[Product]],products[Product],products[Cost per unit])</f>
        <v>8.7899999999999991</v>
      </c>
      <c r="H213">
        <f>Data[[#This Row],[Cost per item]]*Data[[#This Row],[Units]]</f>
        <v>52.739999999999995</v>
      </c>
      <c r="I213" s="4">
        <f>Data[[#This Row],[Amount]]-Data[[#This Row],[cost]]</f>
        <v>885.26</v>
      </c>
    </row>
    <row r="214" spans="2:9" x14ac:dyDescent="0.2">
      <c r="B214" t="s">
        <v>3</v>
      </c>
      <c r="C214" t="s">
        <v>39</v>
      </c>
      <c r="D214" t="s">
        <v>16</v>
      </c>
      <c r="E214" s="4">
        <v>21</v>
      </c>
      <c r="F214" s="5">
        <v>168</v>
      </c>
      <c r="G214">
        <f>_xlfn.XLOOKUP(Data[[#This Row],[Product]],products[Product],products[Cost per unit])</f>
        <v>8.7899999999999991</v>
      </c>
      <c r="H214">
        <f>Data[[#This Row],[Cost per item]]*Data[[#This Row],[Units]]</f>
        <v>1476.7199999999998</v>
      </c>
      <c r="I214" s="4">
        <f>Data[[#This Row],[Amount]]-Data[[#This Row],[cost]]</f>
        <v>-1455.7199999999998</v>
      </c>
    </row>
    <row r="215" spans="2:9" x14ac:dyDescent="0.2">
      <c r="B215" t="s">
        <v>5</v>
      </c>
      <c r="C215" t="s">
        <v>34</v>
      </c>
      <c r="D215" t="s">
        <v>20</v>
      </c>
      <c r="E215" s="4">
        <v>15610</v>
      </c>
      <c r="F215" s="5">
        <v>339</v>
      </c>
      <c r="G215">
        <f>_xlfn.XLOOKUP(Data[[#This Row],[Product]],products[Product],products[Cost per unit])</f>
        <v>10.62</v>
      </c>
      <c r="H215">
        <f>Data[[#This Row],[Cost per item]]*Data[[#This Row],[Units]]</f>
        <v>3600.18</v>
      </c>
      <c r="I215" s="4">
        <f>Data[[#This Row],[Amount]]-Data[[#This Row],[cost]]</f>
        <v>12009.82</v>
      </c>
    </row>
    <row r="216" spans="2:9" x14ac:dyDescent="0.2">
      <c r="B216" t="s">
        <v>2</v>
      </c>
      <c r="C216" t="s">
        <v>39</v>
      </c>
      <c r="D216" t="s">
        <v>20</v>
      </c>
      <c r="E216" s="4">
        <v>9443</v>
      </c>
      <c r="F216" s="5">
        <v>162</v>
      </c>
      <c r="G216">
        <f>_xlfn.XLOOKUP(Data[[#This Row],[Product]],products[Product],products[Cost per unit])</f>
        <v>10.62</v>
      </c>
      <c r="H216">
        <f>Data[[#This Row],[Cost per item]]*Data[[#This Row],[Units]]</f>
        <v>1720.4399999999998</v>
      </c>
      <c r="I216" s="4">
        <f>Data[[#This Row],[Amount]]-Data[[#This Row],[cost]]</f>
        <v>7722.56</v>
      </c>
    </row>
    <row r="217" spans="2:9" x14ac:dyDescent="0.2">
      <c r="B217" t="s">
        <v>9</v>
      </c>
      <c r="C217" t="s">
        <v>34</v>
      </c>
      <c r="D217" t="s">
        <v>20</v>
      </c>
      <c r="E217" s="4">
        <v>8463</v>
      </c>
      <c r="F217" s="5">
        <v>492</v>
      </c>
      <c r="G217">
        <f>_xlfn.XLOOKUP(Data[[#This Row],[Product]],products[Product],products[Cost per unit])</f>
        <v>10.62</v>
      </c>
      <c r="H217">
        <f>Data[[#This Row],[Cost per item]]*Data[[#This Row],[Units]]</f>
        <v>5225.04</v>
      </c>
      <c r="I217" s="4">
        <f>Data[[#This Row],[Amount]]-Data[[#This Row],[cost]]</f>
        <v>3237.96</v>
      </c>
    </row>
    <row r="218" spans="2:9" x14ac:dyDescent="0.2">
      <c r="B218" t="s">
        <v>9</v>
      </c>
      <c r="C218" t="s">
        <v>37</v>
      </c>
      <c r="D218" t="s">
        <v>20</v>
      </c>
      <c r="E218" s="4">
        <v>7273</v>
      </c>
      <c r="F218" s="5">
        <v>96</v>
      </c>
      <c r="G218">
        <f>_xlfn.XLOOKUP(Data[[#This Row],[Product]],products[Product],products[Cost per unit])</f>
        <v>10.62</v>
      </c>
      <c r="H218">
        <f>Data[[#This Row],[Cost per item]]*Data[[#This Row],[Units]]</f>
        <v>1019.52</v>
      </c>
      <c r="I218" s="4">
        <f>Data[[#This Row],[Amount]]-Data[[#This Row],[cost]]</f>
        <v>6253.48</v>
      </c>
    </row>
    <row r="219" spans="2:9" x14ac:dyDescent="0.2">
      <c r="B219" t="s">
        <v>41</v>
      </c>
      <c r="C219" t="s">
        <v>37</v>
      </c>
      <c r="D219" t="s">
        <v>20</v>
      </c>
      <c r="E219" s="4">
        <v>3388</v>
      </c>
      <c r="F219" s="5">
        <v>123</v>
      </c>
      <c r="G219">
        <f>_xlfn.XLOOKUP(Data[[#This Row],[Product]],products[Product],products[Cost per unit])</f>
        <v>10.62</v>
      </c>
      <c r="H219">
        <f>Data[[#This Row],[Cost per item]]*Data[[#This Row],[Units]]</f>
        <v>1306.26</v>
      </c>
      <c r="I219" s="4">
        <f>Data[[#This Row],[Amount]]-Data[[#This Row],[cost]]</f>
        <v>2081.7399999999998</v>
      </c>
    </row>
    <row r="220" spans="2:9" x14ac:dyDescent="0.2">
      <c r="B220" t="s">
        <v>8</v>
      </c>
      <c r="C220" t="s">
        <v>35</v>
      </c>
      <c r="D220" t="s">
        <v>20</v>
      </c>
      <c r="E220" s="4">
        <v>2702</v>
      </c>
      <c r="F220" s="5">
        <v>363</v>
      </c>
      <c r="G220">
        <f>_xlfn.XLOOKUP(Data[[#This Row],[Product]],products[Product],products[Cost per unit])</f>
        <v>10.62</v>
      </c>
      <c r="H220">
        <f>Data[[#This Row],[Cost per item]]*Data[[#This Row],[Units]]</f>
        <v>3855.0599999999995</v>
      </c>
      <c r="I220" s="4">
        <f>Data[[#This Row],[Amount]]-Data[[#This Row],[cost]]</f>
        <v>-1153.0599999999995</v>
      </c>
    </row>
    <row r="221" spans="2:9" x14ac:dyDescent="0.2">
      <c r="B221" t="s">
        <v>3</v>
      </c>
      <c r="C221" t="s">
        <v>34</v>
      </c>
      <c r="D221" t="s">
        <v>20</v>
      </c>
      <c r="E221" s="4">
        <v>2583</v>
      </c>
      <c r="F221" s="5">
        <v>18</v>
      </c>
      <c r="G221">
        <f>_xlfn.XLOOKUP(Data[[#This Row],[Product]],products[Product],products[Cost per unit])</f>
        <v>10.62</v>
      </c>
      <c r="H221">
        <f>Data[[#This Row],[Cost per item]]*Data[[#This Row],[Units]]</f>
        <v>191.16</v>
      </c>
      <c r="I221" s="4">
        <f>Data[[#This Row],[Amount]]-Data[[#This Row],[cost]]</f>
        <v>2391.84</v>
      </c>
    </row>
    <row r="222" spans="2:9" x14ac:dyDescent="0.2">
      <c r="B222" t="s">
        <v>7</v>
      </c>
      <c r="C222" t="s">
        <v>34</v>
      </c>
      <c r="D222" t="s">
        <v>20</v>
      </c>
      <c r="E222" s="4">
        <v>2205</v>
      </c>
      <c r="F222" s="5">
        <v>138</v>
      </c>
      <c r="G222">
        <f>_xlfn.XLOOKUP(Data[[#This Row],[Product]],products[Product],products[Cost per unit])</f>
        <v>10.62</v>
      </c>
      <c r="H222">
        <f>Data[[#This Row],[Cost per item]]*Data[[#This Row],[Units]]</f>
        <v>1465.56</v>
      </c>
      <c r="I222" s="4">
        <f>Data[[#This Row],[Amount]]-Data[[#This Row],[cost]]</f>
        <v>739.44</v>
      </c>
    </row>
    <row r="223" spans="2:9" x14ac:dyDescent="0.2">
      <c r="B223" t="s">
        <v>10</v>
      </c>
      <c r="C223" t="s">
        <v>35</v>
      </c>
      <c r="D223" t="s">
        <v>20</v>
      </c>
      <c r="E223" s="4">
        <v>1974</v>
      </c>
      <c r="F223" s="5">
        <v>195</v>
      </c>
      <c r="G223">
        <f>_xlfn.XLOOKUP(Data[[#This Row],[Product]],products[Product],products[Cost per unit])</f>
        <v>10.62</v>
      </c>
      <c r="H223">
        <f>Data[[#This Row],[Cost per item]]*Data[[#This Row],[Units]]</f>
        <v>2070.8999999999996</v>
      </c>
      <c r="I223" s="4">
        <f>Data[[#This Row],[Amount]]-Data[[#This Row],[cost]]</f>
        <v>-96.899999999999636</v>
      </c>
    </row>
    <row r="224" spans="2:9" x14ac:dyDescent="0.2">
      <c r="B224" t="s">
        <v>6</v>
      </c>
      <c r="C224" t="s">
        <v>35</v>
      </c>
      <c r="D224" t="s">
        <v>20</v>
      </c>
      <c r="E224" s="4">
        <v>1071</v>
      </c>
      <c r="F224" s="5">
        <v>270</v>
      </c>
      <c r="G224">
        <f>_xlfn.XLOOKUP(Data[[#This Row],[Product]],products[Product],products[Cost per unit])</f>
        <v>10.62</v>
      </c>
      <c r="H224">
        <f>Data[[#This Row],[Cost per item]]*Data[[#This Row],[Units]]</f>
        <v>2867.3999999999996</v>
      </c>
      <c r="I224" s="4">
        <f>Data[[#This Row],[Amount]]-Data[[#This Row],[cost]]</f>
        <v>-1796.3999999999996</v>
      </c>
    </row>
    <row r="225" spans="2:9" x14ac:dyDescent="0.2">
      <c r="B225" t="s">
        <v>9</v>
      </c>
      <c r="C225" t="s">
        <v>36</v>
      </c>
      <c r="D225" t="s">
        <v>27</v>
      </c>
      <c r="E225" s="4">
        <v>11522</v>
      </c>
      <c r="F225" s="5">
        <v>204</v>
      </c>
      <c r="G225">
        <f>_xlfn.XLOOKUP(Data[[#This Row],[Product]],products[Product],products[Cost per unit])</f>
        <v>16.73</v>
      </c>
      <c r="H225">
        <f>Data[[#This Row],[Cost per item]]*Data[[#This Row],[Units]]</f>
        <v>3412.92</v>
      </c>
      <c r="I225" s="4">
        <f>Data[[#This Row],[Amount]]-Data[[#This Row],[cost]]</f>
        <v>8109.08</v>
      </c>
    </row>
    <row r="226" spans="2:9" x14ac:dyDescent="0.2">
      <c r="B226" t="s">
        <v>2</v>
      </c>
      <c r="C226" t="s">
        <v>39</v>
      </c>
      <c r="D226" t="s">
        <v>27</v>
      </c>
      <c r="E226" s="4">
        <v>7812</v>
      </c>
      <c r="F226" s="5">
        <v>81</v>
      </c>
      <c r="G226">
        <f>_xlfn.XLOOKUP(Data[[#This Row],[Product]],products[Product],products[Cost per unit])</f>
        <v>16.73</v>
      </c>
      <c r="H226">
        <f>Data[[#This Row],[Cost per item]]*Data[[#This Row],[Units]]</f>
        <v>1355.13</v>
      </c>
      <c r="I226" s="4">
        <f>Data[[#This Row],[Amount]]-Data[[#This Row],[cost]]</f>
        <v>6456.87</v>
      </c>
    </row>
    <row r="227" spans="2:9" x14ac:dyDescent="0.2">
      <c r="B227" t="s">
        <v>5</v>
      </c>
      <c r="C227" t="s">
        <v>34</v>
      </c>
      <c r="D227" t="s">
        <v>27</v>
      </c>
      <c r="E227" s="4">
        <v>6986</v>
      </c>
      <c r="F227" s="5">
        <v>21</v>
      </c>
      <c r="G227">
        <f>_xlfn.XLOOKUP(Data[[#This Row],[Product]],products[Product],products[Cost per unit])</f>
        <v>16.73</v>
      </c>
      <c r="H227">
        <f>Data[[#This Row],[Cost per item]]*Data[[#This Row],[Units]]</f>
        <v>351.33</v>
      </c>
      <c r="I227" s="4">
        <f>Data[[#This Row],[Amount]]-Data[[#This Row],[cost]]</f>
        <v>6634.67</v>
      </c>
    </row>
    <row r="228" spans="2:9" x14ac:dyDescent="0.2">
      <c r="B228" t="s">
        <v>40</v>
      </c>
      <c r="C228" t="s">
        <v>39</v>
      </c>
      <c r="D228" t="s">
        <v>27</v>
      </c>
      <c r="E228" s="4">
        <v>6370</v>
      </c>
      <c r="F228" s="5">
        <v>30</v>
      </c>
      <c r="G228">
        <f>_xlfn.XLOOKUP(Data[[#This Row],[Product]],products[Product],products[Cost per unit])</f>
        <v>16.73</v>
      </c>
      <c r="H228">
        <f>Data[[#This Row],[Cost per item]]*Data[[#This Row],[Units]]</f>
        <v>501.90000000000003</v>
      </c>
      <c r="I228" s="4">
        <f>Data[[#This Row],[Amount]]-Data[[#This Row],[cost]]</f>
        <v>5868.1</v>
      </c>
    </row>
    <row r="229" spans="2:9" x14ac:dyDescent="0.2">
      <c r="B229" t="s">
        <v>40</v>
      </c>
      <c r="C229" t="s">
        <v>37</v>
      </c>
      <c r="D229" t="s">
        <v>27</v>
      </c>
      <c r="E229" s="4">
        <v>6132</v>
      </c>
      <c r="F229" s="5">
        <v>93</v>
      </c>
      <c r="G229">
        <f>_xlfn.XLOOKUP(Data[[#This Row],[Product]],products[Product],products[Cost per unit])</f>
        <v>16.73</v>
      </c>
      <c r="H229">
        <f>Data[[#This Row],[Cost per item]]*Data[[#This Row],[Units]]</f>
        <v>1555.89</v>
      </c>
      <c r="I229" s="4">
        <f>Data[[#This Row],[Amount]]-Data[[#This Row],[cost]]</f>
        <v>4576.1099999999997</v>
      </c>
    </row>
    <row r="230" spans="2:9" x14ac:dyDescent="0.2">
      <c r="B230" t="s">
        <v>8</v>
      </c>
      <c r="C230" t="s">
        <v>35</v>
      </c>
      <c r="D230" t="s">
        <v>27</v>
      </c>
      <c r="E230" s="4">
        <v>4753</v>
      </c>
      <c r="F230" s="5">
        <v>300</v>
      </c>
      <c r="G230">
        <f>_xlfn.XLOOKUP(Data[[#This Row],[Product]],products[Product],products[Cost per unit])</f>
        <v>16.73</v>
      </c>
      <c r="H230">
        <f>Data[[#This Row],[Cost per item]]*Data[[#This Row],[Units]]</f>
        <v>5019</v>
      </c>
      <c r="I230" s="4">
        <f>Data[[#This Row],[Amount]]-Data[[#This Row],[cost]]</f>
        <v>-266</v>
      </c>
    </row>
    <row r="231" spans="2:9" x14ac:dyDescent="0.2">
      <c r="B231" t="s">
        <v>6</v>
      </c>
      <c r="C231" t="s">
        <v>34</v>
      </c>
      <c r="D231" t="s">
        <v>27</v>
      </c>
      <c r="E231" s="4">
        <v>4242</v>
      </c>
      <c r="F231" s="5">
        <v>207</v>
      </c>
      <c r="G231">
        <f>_xlfn.XLOOKUP(Data[[#This Row],[Product]],products[Product],products[Cost per unit])</f>
        <v>16.73</v>
      </c>
      <c r="H231">
        <f>Data[[#This Row],[Cost per item]]*Data[[#This Row],[Units]]</f>
        <v>3463.11</v>
      </c>
      <c r="I231" s="4">
        <f>Data[[#This Row],[Amount]]-Data[[#This Row],[cost]]</f>
        <v>778.88999999999987</v>
      </c>
    </row>
    <row r="232" spans="2:9" x14ac:dyDescent="0.2">
      <c r="B232" t="s">
        <v>6</v>
      </c>
      <c r="C232" t="s">
        <v>35</v>
      </c>
      <c r="D232" t="s">
        <v>27</v>
      </c>
      <c r="E232" s="4">
        <v>3864</v>
      </c>
      <c r="F232" s="5">
        <v>177</v>
      </c>
      <c r="G232">
        <f>_xlfn.XLOOKUP(Data[[#This Row],[Product]],products[Product],products[Cost per unit])</f>
        <v>16.73</v>
      </c>
      <c r="H232">
        <f>Data[[#This Row],[Cost per item]]*Data[[#This Row],[Units]]</f>
        <v>2961.21</v>
      </c>
      <c r="I232" s="4">
        <f>Data[[#This Row],[Amount]]-Data[[#This Row],[cost]]</f>
        <v>902.79</v>
      </c>
    </row>
    <row r="233" spans="2:9" x14ac:dyDescent="0.2">
      <c r="B233" t="s">
        <v>40</v>
      </c>
      <c r="C233" t="s">
        <v>36</v>
      </c>
      <c r="D233" t="s">
        <v>27</v>
      </c>
      <c r="E233" s="4">
        <v>3164</v>
      </c>
      <c r="F233" s="5">
        <v>306</v>
      </c>
      <c r="G233">
        <f>_xlfn.XLOOKUP(Data[[#This Row],[Product]],products[Product],products[Cost per unit])</f>
        <v>16.73</v>
      </c>
      <c r="H233">
        <f>Data[[#This Row],[Cost per item]]*Data[[#This Row],[Units]]</f>
        <v>5119.38</v>
      </c>
      <c r="I233" s="4">
        <f>Data[[#This Row],[Amount]]-Data[[#This Row],[cost]]</f>
        <v>-1955.38</v>
      </c>
    </row>
    <row r="234" spans="2:9" x14ac:dyDescent="0.2">
      <c r="B234" t="s">
        <v>7</v>
      </c>
      <c r="C234" t="s">
        <v>35</v>
      </c>
      <c r="D234" t="s">
        <v>27</v>
      </c>
      <c r="E234" s="4">
        <v>2478</v>
      </c>
      <c r="F234" s="5">
        <v>21</v>
      </c>
      <c r="G234">
        <f>_xlfn.XLOOKUP(Data[[#This Row],[Product]],products[Product],products[Cost per unit])</f>
        <v>16.73</v>
      </c>
      <c r="H234">
        <f>Data[[#This Row],[Cost per item]]*Data[[#This Row],[Units]]</f>
        <v>351.33</v>
      </c>
      <c r="I234" s="4">
        <f>Data[[#This Row],[Amount]]-Data[[#This Row],[cost]]</f>
        <v>2126.67</v>
      </c>
    </row>
    <row r="235" spans="2:9" x14ac:dyDescent="0.2">
      <c r="B235" t="s">
        <v>9</v>
      </c>
      <c r="C235" t="s">
        <v>35</v>
      </c>
      <c r="D235" t="s">
        <v>27</v>
      </c>
      <c r="E235" s="4">
        <v>2429</v>
      </c>
      <c r="F235" s="5">
        <v>144</v>
      </c>
      <c r="G235">
        <f>_xlfn.XLOOKUP(Data[[#This Row],[Product]],products[Product],products[Cost per unit])</f>
        <v>16.73</v>
      </c>
      <c r="H235">
        <f>Data[[#This Row],[Cost per item]]*Data[[#This Row],[Units]]</f>
        <v>2409.12</v>
      </c>
      <c r="I235" s="4">
        <f>Data[[#This Row],[Amount]]-Data[[#This Row],[cost]]</f>
        <v>19.880000000000109</v>
      </c>
    </row>
    <row r="236" spans="2:9" x14ac:dyDescent="0.2">
      <c r="B236" t="s">
        <v>40</v>
      </c>
      <c r="C236" t="s">
        <v>34</v>
      </c>
      <c r="D236" t="s">
        <v>27</v>
      </c>
      <c r="E236" s="4">
        <v>2289</v>
      </c>
      <c r="F236" s="5">
        <v>135</v>
      </c>
      <c r="G236">
        <f>_xlfn.XLOOKUP(Data[[#This Row],[Product]],products[Product],products[Cost per unit])</f>
        <v>16.73</v>
      </c>
      <c r="H236">
        <f>Data[[#This Row],[Cost per item]]*Data[[#This Row],[Units]]</f>
        <v>2258.5500000000002</v>
      </c>
      <c r="I236" s="4">
        <f>Data[[#This Row],[Amount]]-Data[[#This Row],[cost]]</f>
        <v>30.449999999999818</v>
      </c>
    </row>
    <row r="237" spans="2:9" x14ac:dyDescent="0.2">
      <c r="B237" t="s">
        <v>8</v>
      </c>
      <c r="C237" t="s">
        <v>38</v>
      </c>
      <c r="D237" t="s">
        <v>27</v>
      </c>
      <c r="E237" s="4">
        <v>2268</v>
      </c>
      <c r="F237" s="5">
        <v>63</v>
      </c>
      <c r="G237">
        <f>_xlfn.XLOOKUP(Data[[#This Row],[Product]],products[Product],products[Cost per unit])</f>
        <v>16.73</v>
      </c>
      <c r="H237">
        <f>Data[[#This Row],[Cost per item]]*Data[[#This Row],[Units]]</f>
        <v>1053.99</v>
      </c>
      <c r="I237" s="4">
        <f>Data[[#This Row],[Amount]]-Data[[#This Row],[cost]]</f>
        <v>1214.01</v>
      </c>
    </row>
    <row r="238" spans="2:9" x14ac:dyDescent="0.2">
      <c r="B238" t="s">
        <v>10</v>
      </c>
      <c r="C238" t="s">
        <v>36</v>
      </c>
      <c r="D238" t="s">
        <v>27</v>
      </c>
      <c r="E238" s="4">
        <v>1407</v>
      </c>
      <c r="F238" s="5">
        <v>72</v>
      </c>
      <c r="G238">
        <f>_xlfn.XLOOKUP(Data[[#This Row],[Product]],products[Product],products[Cost per unit])</f>
        <v>16.73</v>
      </c>
      <c r="H238">
        <f>Data[[#This Row],[Cost per item]]*Data[[#This Row],[Units]]</f>
        <v>1204.56</v>
      </c>
      <c r="I238" s="4">
        <f>Data[[#This Row],[Amount]]-Data[[#This Row],[cost]]</f>
        <v>202.44000000000005</v>
      </c>
    </row>
    <row r="239" spans="2:9" x14ac:dyDescent="0.2">
      <c r="B239" t="s">
        <v>6</v>
      </c>
      <c r="C239" t="s">
        <v>38</v>
      </c>
      <c r="D239" t="s">
        <v>27</v>
      </c>
      <c r="E239" s="4">
        <v>1134</v>
      </c>
      <c r="F239" s="5">
        <v>282</v>
      </c>
      <c r="G239">
        <f>_xlfn.XLOOKUP(Data[[#This Row],[Product]],products[Product],products[Cost per unit])</f>
        <v>16.73</v>
      </c>
      <c r="H239">
        <f>Data[[#This Row],[Cost per item]]*Data[[#This Row],[Units]]</f>
        <v>4717.8599999999997</v>
      </c>
      <c r="I239" s="4">
        <f>Data[[#This Row],[Amount]]-Data[[#This Row],[cost]]</f>
        <v>-3583.8599999999997</v>
      </c>
    </row>
    <row r="240" spans="2:9" x14ac:dyDescent="0.2">
      <c r="B240" t="s">
        <v>7</v>
      </c>
      <c r="C240" t="s">
        <v>39</v>
      </c>
      <c r="D240" t="s">
        <v>27</v>
      </c>
      <c r="E240" s="4">
        <v>966</v>
      </c>
      <c r="F240" s="5">
        <v>198</v>
      </c>
      <c r="G240">
        <f>_xlfn.XLOOKUP(Data[[#This Row],[Product]],products[Product],products[Cost per unit])</f>
        <v>16.73</v>
      </c>
      <c r="H240">
        <f>Data[[#This Row],[Cost per item]]*Data[[#This Row],[Units]]</f>
        <v>3312.54</v>
      </c>
      <c r="I240" s="4">
        <f>Data[[#This Row],[Amount]]-Data[[#This Row],[cost]]</f>
        <v>-2346.54</v>
      </c>
    </row>
    <row r="241" spans="2:9" x14ac:dyDescent="0.2">
      <c r="B241" t="s">
        <v>41</v>
      </c>
      <c r="C241" t="s">
        <v>35</v>
      </c>
      <c r="D241" t="s">
        <v>27</v>
      </c>
      <c r="E241" s="4">
        <v>847</v>
      </c>
      <c r="F241" s="5">
        <v>129</v>
      </c>
      <c r="G241">
        <f>_xlfn.XLOOKUP(Data[[#This Row],[Product]],products[Product],products[Cost per unit])</f>
        <v>16.73</v>
      </c>
      <c r="H241">
        <f>Data[[#This Row],[Cost per item]]*Data[[#This Row],[Units]]</f>
        <v>2158.17</v>
      </c>
      <c r="I241" s="4">
        <f>Data[[#This Row],[Amount]]-Data[[#This Row],[cost]]</f>
        <v>-1311.17</v>
      </c>
    </row>
    <row r="242" spans="2:9" x14ac:dyDescent="0.2">
      <c r="B242" t="s">
        <v>2</v>
      </c>
      <c r="C242" t="s">
        <v>36</v>
      </c>
      <c r="D242" t="s">
        <v>27</v>
      </c>
      <c r="E242" s="4">
        <v>798</v>
      </c>
      <c r="F242" s="5">
        <v>519</v>
      </c>
      <c r="G242">
        <f>_xlfn.XLOOKUP(Data[[#This Row],[Product]],products[Product],products[Cost per unit])</f>
        <v>16.73</v>
      </c>
      <c r="H242">
        <f>Data[[#This Row],[Cost per item]]*Data[[#This Row],[Units]]</f>
        <v>8682.8700000000008</v>
      </c>
      <c r="I242" s="4">
        <f>Data[[#This Row],[Amount]]-Data[[#This Row],[cost]]</f>
        <v>-7884.8700000000008</v>
      </c>
    </row>
    <row r="243" spans="2:9" x14ac:dyDescent="0.2">
      <c r="B243" t="s">
        <v>10</v>
      </c>
      <c r="C243" t="s">
        <v>39</v>
      </c>
      <c r="D243" t="s">
        <v>33</v>
      </c>
      <c r="E243" s="4">
        <v>12950</v>
      </c>
      <c r="F243" s="5">
        <v>30</v>
      </c>
      <c r="G243">
        <f>_xlfn.XLOOKUP(Data[[#This Row],[Product]],products[Product],products[Cost per unit])</f>
        <v>12.37</v>
      </c>
      <c r="H243">
        <f>Data[[#This Row],[Cost per item]]*Data[[#This Row],[Units]]</f>
        <v>371.09999999999997</v>
      </c>
      <c r="I243" s="4">
        <f>Data[[#This Row],[Amount]]-Data[[#This Row],[cost]]</f>
        <v>12578.9</v>
      </c>
    </row>
    <row r="244" spans="2:9" x14ac:dyDescent="0.2">
      <c r="B244" t="s">
        <v>40</v>
      </c>
      <c r="C244" t="s">
        <v>36</v>
      </c>
      <c r="D244" t="s">
        <v>33</v>
      </c>
      <c r="E244" s="4">
        <v>9772</v>
      </c>
      <c r="F244" s="5">
        <v>90</v>
      </c>
      <c r="G244">
        <f>_xlfn.XLOOKUP(Data[[#This Row],[Product]],products[Product],products[Cost per unit])</f>
        <v>12.37</v>
      </c>
      <c r="H244">
        <f>Data[[#This Row],[Cost per item]]*Data[[#This Row],[Units]]</f>
        <v>1113.3</v>
      </c>
      <c r="I244" s="4">
        <f>Data[[#This Row],[Amount]]-Data[[#This Row],[cost]]</f>
        <v>8658.7000000000007</v>
      </c>
    </row>
    <row r="245" spans="2:9" x14ac:dyDescent="0.2">
      <c r="B245" t="s">
        <v>9</v>
      </c>
      <c r="C245" t="s">
        <v>38</v>
      </c>
      <c r="D245" t="s">
        <v>33</v>
      </c>
      <c r="E245" s="4">
        <v>9506</v>
      </c>
      <c r="F245" s="5">
        <v>87</v>
      </c>
      <c r="G245">
        <f>_xlfn.XLOOKUP(Data[[#This Row],[Product]],products[Product],products[Cost per unit])</f>
        <v>12.37</v>
      </c>
      <c r="H245">
        <f>Data[[#This Row],[Cost per item]]*Data[[#This Row],[Units]]</f>
        <v>1076.1899999999998</v>
      </c>
      <c r="I245" s="4">
        <f>Data[[#This Row],[Amount]]-Data[[#This Row],[cost]]</f>
        <v>8429.81</v>
      </c>
    </row>
    <row r="246" spans="2:9" x14ac:dyDescent="0.2">
      <c r="B246" t="s">
        <v>40</v>
      </c>
      <c r="C246" t="s">
        <v>35</v>
      </c>
      <c r="D246" t="s">
        <v>33</v>
      </c>
      <c r="E246" s="4">
        <v>8869</v>
      </c>
      <c r="F246" s="5">
        <v>432</v>
      </c>
      <c r="G246">
        <f>_xlfn.XLOOKUP(Data[[#This Row],[Product]],products[Product],products[Cost per unit])</f>
        <v>12.37</v>
      </c>
      <c r="H246">
        <f>Data[[#This Row],[Cost per item]]*Data[[#This Row],[Units]]</f>
        <v>5343.8399999999992</v>
      </c>
      <c r="I246" s="4">
        <f>Data[[#This Row],[Amount]]-Data[[#This Row],[cost]]</f>
        <v>3525.1600000000008</v>
      </c>
    </row>
    <row r="247" spans="2:9" x14ac:dyDescent="0.2">
      <c r="B247" t="s">
        <v>41</v>
      </c>
      <c r="C247" t="s">
        <v>34</v>
      </c>
      <c r="D247" t="s">
        <v>33</v>
      </c>
      <c r="E247" s="4">
        <v>7847</v>
      </c>
      <c r="F247" s="5">
        <v>174</v>
      </c>
      <c r="G247">
        <f>_xlfn.XLOOKUP(Data[[#This Row],[Product]],products[Product],products[Cost per unit])</f>
        <v>12.37</v>
      </c>
      <c r="H247">
        <f>Data[[#This Row],[Cost per item]]*Data[[#This Row],[Units]]</f>
        <v>2152.3799999999997</v>
      </c>
      <c r="I247" s="4">
        <f>Data[[#This Row],[Amount]]-Data[[#This Row],[cost]]</f>
        <v>5694.6200000000008</v>
      </c>
    </row>
    <row r="248" spans="2:9" x14ac:dyDescent="0.2">
      <c r="B248" t="s">
        <v>7</v>
      </c>
      <c r="C248" t="s">
        <v>37</v>
      </c>
      <c r="D248" t="s">
        <v>33</v>
      </c>
      <c r="E248" s="4">
        <v>6391</v>
      </c>
      <c r="F248" s="5">
        <v>48</v>
      </c>
      <c r="G248">
        <f>_xlfn.XLOOKUP(Data[[#This Row],[Product]],products[Product],products[Cost per unit])</f>
        <v>12.37</v>
      </c>
      <c r="H248">
        <f>Data[[#This Row],[Cost per item]]*Data[[#This Row],[Units]]</f>
        <v>593.76</v>
      </c>
      <c r="I248" s="4">
        <f>Data[[#This Row],[Amount]]-Data[[#This Row],[cost]]</f>
        <v>5797.24</v>
      </c>
    </row>
    <row r="249" spans="2:9" x14ac:dyDescent="0.2">
      <c r="B249" t="s">
        <v>2</v>
      </c>
      <c r="C249" t="s">
        <v>39</v>
      </c>
      <c r="D249" t="s">
        <v>33</v>
      </c>
      <c r="E249" s="4">
        <v>4018</v>
      </c>
      <c r="F249" s="5">
        <v>126</v>
      </c>
      <c r="G249">
        <f>_xlfn.XLOOKUP(Data[[#This Row],[Product]],products[Product],products[Cost per unit])</f>
        <v>12.37</v>
      </c>
      <c r="H249">
        <f>Data[[#This Row],[Cost per item]]*Data[[#This Row],[Units]]</f>
        <v>1558.62</v>
      </c>
      <c r="I249" s="4">
        <f>Data[[#This Row],[Amount]]-Data[[#This Row],[cost]]</f>
        <v>2459.38</v>
      </c>
    </row>
    <row r="250" spans="2:9" x14ac:dyDescent="0.2">
      <c r="B250" t="s">
        <v>40</v>
      </c>
      <c r="C250" t="s">
        <v>34</v>
      </c>
      <c r="D250" t="s">
        <v>33</v>
      </c>
      <c r="E250" s="4">
        <v>3794</v>
      </c>
      <c r="F250" s="5">
        <v>159</v>
      </c>
      <c r="G250">
        <f>_xlfn.XLOOKUP(Data[[#This Row],[Product]],products[Product],products[Cost per unit])</f>
        <v>12.37</v>
      </c>
      <c r="H250">
        <f>Data[[#This Row],[Cost per item]]*Data[[#This Row],[Units]]</f>
        <v>1966.83</v>
      </c>
      <c r="I250" s="4">
        <f>Data[[#This Row],[Amount]]-Data[[#This Row],[cost]]</f>
        <v>1827.17</v>
      </c>
    </row>
    <row r="251" spans="2:9" x14ac:dyDescent="0.2">
      <c r="B251" t="s">
        <v>7</v>
      </c>
      <c r="C251" t="s">
        <v>34</v>
      </c>
      <c r="D251" t="s">
        <v>33</v>
      </c>
      <c r="E251" s="4">
        <v>2226</v>
      </c>
      <c r="F251" s="5">
        <v>48</v>
      </c>
      <c r="G251">
        <f>_xlfn.XLOOKUP(Data[[#This Row],[Product]],products[Product],products[Cost per unit])</f>
        <v>12.37</v>
      </c>
      <c r="H251">
        <f>Data[[#This Row],[Cost per item]]*Data[[#This Row],[Units]]</f>
        <v>593.76</v>
      </c>
      <c r="I251" s="4">
        <f>Data[[#This Row],[Amount]]-Data[[#This Row],[cost]]</f>
        <v>1632.24</v>
      </c>
    </row>
    <row r="252" spans="2:9" x14ac:dyDescent="0.2">
      <c r="B252" t="s">
        <v>5</v>
      </c>
      <c r="C252" t="s">
        <v>34</v>
      </c>
      <c r="D252" t="s">
        <v>33</v>
      </c>
      <c r="E252" s="4">
        <v>1652</v>
      </c>
      <c r="F252" s="5">
        <v>93</v>
      </c>
      <c r="G252">
        <f>_xlfn.XLOOKUP(Data[[#This Row],[Product]],products[Product],products[Cost per unit])</f>
        <v>12.37</v>
      </c>
      <c r="H252">
        <f>Data[[#This Row],[Cost per item]]*Data[[#This Row],[Units]]</f>
        <v>1150.4099999999999</v>
      </c>
      <c r="I252" s="4">
        <f>Data[[#This Row],[Amount]]-Data[[#This Row],[cost]]</f>
        <v>501.59000000000015</v>
      </c>
    </row>
    <row r="253" spans="2:9" x14ac:dyDescent="0.2">
      <c r="B253" t="s">
        <v>6</v>
      </c>
      <c r="C253" t="s">
        <v>38</v>
      </c>
      <c r="D253" t="s">
        <v>33</v>
      </c>
      <c r="E253" s="4">
        <v>959</v>
      </c>
      <c r="F253" s="5">
        <v>135</v>
      </c>
      <c r="G253">
        <f>_xlfn.XLOOKUP(Data[[#This Row],[Product]],products[Product],products[Cost per unit])</f>
        <v>12.37</v>
      </c>
      <c r="H253">
        <f>Data[[#This Row],[Cost per item]]*Data[[#This Row],[Units]]</f>
        <v>1669.9499999999998</v>
      </c>
      <c r="I253" s="4">
        <f>Data[[#This Row],[Amount]]-Data[[#This Row],[cost]]</f>
        <v>-710.94999999999982</v>
      </c>
    </row>
    <row r="254" spans="2:9" x14ac:dyDescent="0.2">
      <c r="B254" t="s">
        <v>3</v>
      </c>
      <c r="C254" t="s">
        <v>35</v>
      </c>
      <c r="D254" t="s">
        <v>33</v>
      </c>
      <c r="E254" s="4">
        <v>819</v>
      </c>
      <c r="F254" s="5">
        <v>306</v>
      </c>
      <c r="G254">
        <f>_xlfn.XLOOKUP(Data[[#This Row],[Product]],products[Product],products[Cost per unit])</f>
        <v>12.37</v>
      </c>
      <c r="H254">
        <f>Data[[#This Row],[Cost per item]]*Data[[#This Row],[Units]]</f>
        <v>3785.22</v>
      </c>
      <c r="I254" s="4">
        <f>Data[[#This Row],[Amount]]-Data[[#This Row],[cost]]</f>
        <v>-2966.22</v>
      </c>
    </row>
    <row r="255" spans="2:9" x14ac:dyDescent="0.2">
      <c r="B255" t="s">
        <v>8</v>
      </c>
      <c r="C255" t="s">
        <v>35</v>
      </c>
      <c r="D255" t="s">
        <v>33</v>
      </c>
      <c r="E255" s="4">
        <v>357</v>
      </c>
      <c r="F255" s="5">
        <v>126</v>
      </c>
      <c r="G255">
        <f>_xlfn.XLOOKUP(Data[[#This Row],[Product]],products[Product],products[Cost per unit])</f>
        <v>12.37</v>
      </c>
      <c r="H255">
        <f>Data[[#This Row],[Cost per item]]*Data[[#This Row],[Units]]</f>
        <v>1558.62</v>
      </c>
      <c r="I255" s="4">
        <f>Data[[#This Row],[Amount]]-Data[[#This Row],[cost]]</f>
        <v>-1201.6199999999999</v>
      </c>
    </row>
    <row r="256" spans="2:9" x14ac:dyDescent="0.2">
      <c r="B256" t="s">
        <v>5</v>
      </c>
      <c r="C256" t="s">
        <v>35</v>
      </c>
      <c r="D256" t="s">
        <v>15</v>
      </c>
      <c r="E256" s="4">
        <v>13391</v>
      </c>
      <c r="F256" s="5">
        <v>201</v>
      </c>
      <c r="G256">
        <f>_xlfn.XLOOKUP(Data[[#This Row],[Product]],products[Product],products[Cost per unit])</f>
        <v>11.73</v>
      </c>
      <c r="H256">
        <f>Data[[#This Row],[Cost per item]]*Data[[#This Row],[Units]]</f>
        <v>2357.73</v>
      </c>
      <c r="I256" s="4">
        <f>Data[[#This Row],[Amount]]-Data[[#This Row],[cost]]</f>
        <v>11033.27</v>
      </c>
    </row>
    <row r="257" spans="2:9" x14ac:dyDescent="0.2">
      <c r="B257" t="s">
        <v>8</v>
      </c>
      <c r="C257" t="s">
        <v>37</v>
      </c>
      <c r="D257" t="s">
        <v>15</v>
      </c>
      <c r="E257" s="4">
        <v>9709</v>
      </c>
      <c r="F257" s="5">
        <v>30</v>
      </c>
      <c r="G257">
        <f>_xlfn.XLOOKUP(Data[[#This Row],[Product]],products[Product],products[Cost per unit])</f>
        <v>11.73</v>
      </c>
      <c r="H257">
        <f>Data[[#This Row],[Cost per item]]*Data[[#This Row],[Units]]</f>
        <v>351.90000000000003</v>
      </c>
      <c r="I257" s="4">
        <f>Data[[#This Row],[Amount]]-Data[[#This Row],[cost]]</f>
        <v>9357.1</v>
      </c>
    </row>
    <row r="258" spans="2:9" x14ac:dyDescent="0.2">
      <c r="B258" t="s">
        <v>9</v>
      </c>
      <c r="C258" t="s">
        <v>35</v>
      </c>
      <c r="D258" t="s">
        <v>15</v>
      </c>
      <c r="E258" s="4">
        <v>7833</v>
      </c>
      <c r="F258" s="5">
        <v>243</v>
      </c>
      <c r="G258">
        <f>_xlfn.XLOOKUP(Data[[#This Row],[Product]],products[Product],products[Cost per unit])</f>
        <v>11.73</v>
      </c>
      <c r="H258">
        <f>Data[[#This Row],[Cost per item]]*Data[[#This Row],[Units]]</f>
        <v>2850.3900000000003</v>
      </c>
      <c r="I258" s="4">
        <f>Data[[#This Row],[Amount]]-Data[[#This Row],[cost]]</f>
        <v>4982.6099999999997</v>
      </c>
    </row>
    <row r="259" spans="2:9" x14ac:dyDescent="0.2">
      <c r="B259" t="s">
        <v>5</v>
      </c>
      <c r="C259" t="s">
        <v>34</v>
      </c>
      <c r="D259" t="s">
        <v>15</v>
      </c>
      <c r="E259" s="4">
        <v>7280</v>
      </c>
      <c r="F259" s="5">
        <v>201</v>
      </c>
      <c r="G259">
        <f>_xlfn.XLOOKUP(Data[[#This Row],[Product]],products[Product],products[Cost per unit])</f>
        <v>11.73</v>
      </c>
      <c r="H259">
        <f>Data[[#This Row],[Cost per item]]*Data[[#This Row],[Units]]</f>
        <v>2357.73</v>
      </c>
      <c r="I259" s="4">
        <f>Data[[#This Row],[Amount]]-Data[[#This Row],[cost]]</f>
        <v>4922.2700000000004</v>
      </c>
    </row>
    <row r="260" spans="2:9" x14ac:dyDescent="0.2">
      <c r="B260" t="s">
        <v>3</v>
      </c>
      <c r="C260" t="s">
        <v>35</v>
      </c>
      <c r="D260" t="s">
        <v>15</v>
      </c>
      <c r="E260" s="4">
        <v>6657</v>
      </c>
      <c r="F260" s="5">
        <v>276</v>
      </c>
      <c r="G260">
        <f>_xlfn.XLOOKUP(Data[[#This Row],[Product]],products[Product],products[Cost per unit])</f>
        <v>11.73</v>
      </c>
      <c r="H260">
        <f>Data[[#This Row],[Cost per item]]*Data[[#This Row],[Units]]</f>
        <v>3237.48</v>
      </c>
      <c r="I260" s="4">
        <f>Data[[#This Row],[Amount]]-Data[[#This Row],[cost]]</f>
        <v>3419.52</v>
      </c>
    </row>
    <row r="261" spans="2:9" x14ac:dyDescent="0.2">
      <c r="B261" t="s">
        <v>40</v>
      </c>
      <c r="C261" t="s">
        <v>39</v>
      </c>
      <c r="D261" t="s">
        <v>15</v>
      </c>
      <c r="E261" s="4">
        <v>5775</v>
      </c>
      <c r="F261" s="5">
        <v>42</v>
      </c>
      <c r="G261">
        <f>_xlfn.XLOOKUP(Data[[#This Row],[Product]],products[Product],products[Cost per unit])</f>
        <v>11.73</v>
      </c>
      <c r="H261">
        <f>Data[[#This Row],[Cost per item]]*Data[[#This Row],[Units]]</f>
        <v>492.66</v>
      </c>
      <c r="I261" s="4">
        <f>Data[[#This Row],[Amount]]-Data[[#This Row],[cost]]</f>
        <v>5282.34</v>
      </c>
    </row>
    <row r="262" spans="2:9" x14ac:dyDescent="0.2">
      <c r="B262" t="s">
        <v>2</v>
      </c>
      <c r="C262" t="s">
        <v>39</v>
      </c>
      <c r="D262" t="s">
        <v>15</v>
      </c>
      <c r="E262" s="4">
        <v>4802</v>
      </c>
      <c r="F262" s="5">
        <v>36</v>
      </c>
      <c r="G262">
        <f>_xlfn.XLOOKUP(Data[[#This Row],[Product]],products[Product],products[Cost per unit])</f>
        <v>11.73</v>
      </c>
      <c r="H262">
        <f>Data[[#This Row],[Cost per item]]*Data[[#This Row],[Units]]</f>
        <v>422.28000000000003</v>
      </c>
      <c r="I262" s="4">
        <f>Data[[#This Row],[Amount]]-Data[[#This Row],[cost]]</f>
        <v>4379.72</v>
      </c>
    </row>
    <row r="263" spans="2:9" x14ac:dyDescent="0.2">
      <c r="B263" t="s">
        <v>7</v>
      </c>
      <c r="C263" t="s">
        <v>34</v>
      </c>
      <c r="D263" t="s">
        <v>15</v>
      </c>
      <c r="E263" s="4">
        <v>3829</v>
      </c>
      <c r="F263" s="5">
        <v>24</v>
      </c>
      <c r="G263">
        <f>_xlfn.XLOOKUP(Data[[#This Row],[Product]],products[Product],products[Cost per unit])</f>
        <v>11.73</v>
      </c>
      <c r="H263">
        <f>Data[[#This Row],[Cost per item]]*Data[[#This Row],[Units]]</f>
        <v>281.52</v>
      </c>
      <c r="I263" s="4">
        <f>Data[[#This Row],[Amount]]-Data[[#This Row],[cost]]</f>
        <v>3547.48</v>
      </c>
    </row>
    <row r="264" spans="2:9" x14ac:dyDescent="0.2">
      <c r="B264" t="s">
        <v>2</v>
      </c>
      <c r="C264" t="s">
        <v>37</v>
      </c>
      <c r="D264" t="s">
        <v>15</v>
      </c>
      <c r="E264" s="4">
        <v>2863</v>
      </c>
      <c r="F264" s="5">
        <v>42</v>
      </c>
      <c r="G264">
        <f>_xlfn.XLOOKUP(Data[[#This Row],[Product]],products[Product],products[Cost per unit])</f>
        <v>11.73</v>
      </c>
      <c r="H264">
        <f>Data[[#This Row],[Cost per item]]*Data[[#This Row],[Units]]</f>
        <v>492.66</v>
      </c>
      <c r="I264" s="4">
        <f>Data[[#This Row],[Amount]]-Data[[#This Row],[cost]]</f>
        <v>2370.34</v>
      </c>
    </row>
    <row r="265" spans="2:9" x14ac:dyDescent="0.2">
      <c r="B265" t="s">
        <v>10</v>
      </c>
      <c r="C265" t="s">
        <v>35</v>
      </c>
      <c r="D265" t="s">
        <v>15</v>
      </c>
      <c r="E265" s="4">
        <v>2562</v>
      </c>
      <c r="F265" s="5">
        <v>6</v>
      </c>
      <c r="G265">
        <f>_xlfn.XLOOKUP(Data[[#This Row],[Product]],products[Product],products[Cost per unit])</f>
        <v>11.73</v>
      </c>
      <c r="H265">
        <f>Data[[#This Row],[Cost per item]]*Data[[#This Row],[Units]]</f>
        <v>70.38</v>
      </c>
      <c r="I265" s="4">
        <f>Data[[#This Row],[Amount]]-Data[[#This Row],[cost]]</f>
        <v>2491.62</v>
      </c>
    </row>
    <row r="266" spans="2:9" x14ac:dyDescent="0.2">
      <c r="B266" t="s">
        <v>41</v>
      </c>
      <c r="C266" t="s">
        <v>35</v>
      </c>
      <c r="D266" t="s">
        <v>15</v>
      </c>
      <c r="E266" s="4">
        <v>2114</v>
      </c>
      <c r="F266" s="5">
        <v>186</v>
      </c>
      <c r="G266">
        <f>_xlfn.XLOOKUP(Data[[#This Row],[Product]],products[Product],products[Cost per unit])</f>
        <v>11.73</v>
      </c>
      <c r="H266">
        <f>Data[[#This Row],[Cost per item]]*Data[[#This Row],[Units]]</f>
        <v>2181.7800000000002</v>
      </c>
      <c r="I266" s="4">
        <f>Data[[#This Row],[Amount]]-Data[[#This Row],[cost]]</f>
        <v>-67.7800000000002</v>
      </c>
    </row>
    <row r="267" spans="2:9" x14ac:dyDescent="0.2">
      <c r="B267" t="s">
        <v>6</v>
      </c>
      <c r="C267" t="s">
        <v>34</v>
      </c>
      <c r="D267" t="s">
        <v>15</v>
      </c>
      <c r="E267" s="4">
        <v>1442</v>
      </c>
      <c r="F267" s="5">
        <v>15</v>
      </c>
      <c r="G267">
        <f>_xlfn.XLOOKUP(Data[[#This Row],[Product]],products[Product],products[Cost per unit])</f>
        <v>11.73</v>
      </c>
      <c r="H267">
        <f>Data[[#This Row],[Cost per item]]*Data[[#This Row],[Units]]</f>
        <v>175.95000000000002</v>
      </c>
      <c r="I267" s="4">
        <f>Data[[#This Row],[Amount]]-Data[[#This Row],[cost]]</f>
        <v>1266.05</v>
      </c>
    </row>
    <row r="268" spans="2:9" x14ac:dyDescent="0.2">
      <c r="B268" t="s">
        <v>41</v>
      </c>
      <c r="C268" t="s">
        <v>37</v>
      </c>
      <c r="D268" t="s">
        <v>15</v>
      </c>
      <c r="E268" s="4">
        <v>714</v>
      </c>
      <c r="F268" s="5">
        <v>231</v>
      </c>
      <c r="G268">
        <f>_xlfn.XLOOKUP(Data[[#This Row],[Product]],products[Product],products[Cost per unit])</f>
        <v>11.73</v>
      </c>
      <c r="H268">
        <f>Data[[#This Row],[Cost per item]]*Data[[#This Row],[Units]]</f>
        <v>2709.63</v>
      </c>
      <c r="I268" s="4">
        <f>Data[[#This Row],[Amount]]-Data[[#This Row],[cost]]</f>
        <v>-1995.63</v>
      </c>
    </row>
    <row r="269" spans="2:9" x14ac:dyDescent="0.2">
      <c r="B269" t="s">
        <v>8</v>
      </c>
      <c r="C269" t="s">
        <v>39</v>
      </c>
      <c r="D269" t="s">
        <v>31</v>
      </c>
      <c r="E269" s="4">
        <v>8890</v>
      </c>
      <c r="F269" s="5">
        <v>210</v>
      </c>
      <c r="G269">
        <f>_xlfn.XLOOKUP(Data[[#This Row],[Product]],products[Product],products[Cost per unit])</f>
        <v>5.79</v>
      </c>
      <c r="H269">
        <f>Data[[#This Row],[Cost per item]]*Data[[#This Row],[Units]]</f>
        <v>1215.9000000000001</v>
      </c>
      <c r="I269" s="4">
        <f>Data[[#This Row],[Amount]]-Data[[#This Row],[cost]]</f>
        <v>7674.1</v>
      </c>
    </row>
    <row r="270" spans="2:9" x14ac:dyDescent="0.2">
      <c r="B270" t="s">
        <v>6</v>
      </c>
      <c r="C270" t="s">
        <v>37</v>
      </c>
      <c r="D270" t="s">
        <v>31</v>
      </c>
      <c r="E270" s="4">
        <v>7693</v>
      </c>
      <c r="F270" s="5">
        <v>87</v>
      </c>
      <c r="G270">
        <f>_xlfn.XLOOKUP(Data[[#This Row],[Product]],products[Product],products[Cost per unit])</f>
        <v>5.79</v>
      </c>
      <c r="H270">
        <f>Data[[#This Row],[Cost per item]]*Data[[#This Row],[Units]]</f>
        <v>503.73</v>
      </c>
      <c r="I270" s="4">
        <f>Data[[#This Row],[Amount]]-Data[[#This Row],[cost]]</f>
        <v>7189.27</v>
      </c>
    </row>
    <row r="271" spans="2:9" x14ac:dyDescent="0.2">
      <c r="B271" t="s">
        <v>5</v>
      </c>
      <c r="C271" t="s">
        <v>35</v>
      </c>
      <c r="D271" t="s">
        <v>31</v>
      </c>
      <c r="E271" s="4">
        <v>4753</v>
      </c>
      <c r="F271" s="5">
        <v>246</v>
      </c>
      <c r="G271">
        <f>_xlfn.XLOOKUP(Data[[#This Row],[Product]],products[Product],products[Cost per unit])</f>
        <v>5.79</v>
      </c>
      <c r="H271">
        <f>Data[[#This Row],[Cost per item]]*Data[[#This Row],[Units]]</f>
        <v>1424.34</v>
      </c>
      <c r="I271" s="4">
        <f>Data[[#This Row],[Amount]]-Data[[#This Row],[cost]]</f>
        <v>3328.66</v>
      </c>
    </row>
    <row r="272" spans="2:9" x14ac:dyDescent="0.2">
      <c r="B272" t="s">
        <v>2</v>
      </c>
      <c r="C272" t="s">
        <v>38</v>
      </c>
      <c r="D272" t="s">
        <v>31</v>
      </c>
      <c r="E272" s="4">
        <v>4326</v>
      </c>
      <c r="F272" s="5">
        <v>348</v>
      </c>
      <c r="G272">
        <f>_xlfn.XLOOKUP(Data[[#This Row],[Product]],products[Product],products[Cost per unit])</f>
        <v>5.79</v>
      </c>
      <c r="H272">
        <f>Data[[#This Row],[Cost per item]]*Data[[#This Row],[Units]]</f>
        <v>2014.92</v>
      </c>
      <c r="I272" s="4">
        <f>Data[[#This Row],[Amount]]-Data[[#This Row],[cost]]</f>
        <v>2311.08</v>
      </c>
    </row>
    <row r="273" spans="2:9" x14ac:dyDescent="0.2">
      <c r="B273" t="s">
        <v>8</v>
      </c>
      <c r="C273" t="s">
        <v>34</v>
      </c>
      <c r="D273" t="s">
        <v>31</v>
      </c>
      <c r="E273" s="4">
        <v>3507</v>
      </c>
      <c r="F273" s="5">
        <v>288</v>
      </c>
      <c r="G273">
        <f>_xlfn.XLOOKUP(Data[[#This Row],[Product]],products[Product],products[Cost per unit])</f>
        <v>5.79</v>
      </c>
      <c r="H273">
        <f>Data[[#This Row],[Cost per item]]*Data[[#This Row],[Units]]</f>
        <v>1667.52</v>
      </c>
      <c r="I273" s="4">
        <f>Data[[#This Row],[Amount]]-Data[[#This Row],[cost]]</f>
        <v>1839.48</v>
      </c>
    </row>
    <row r="274" spans="2:9" x14ac:dyDescent="0.2">
      <c r="B274" t="s">
        <v>2</v>
      </c>
      <c r="C274" t="s">
        <v>36</v>
      </c>
      <c r="D274" t="s">
        <v>31</v>
      </c>
      <c r="E274" s="4">
        <v>3094</v>
      </c>
      <c r="F274" s="5">
        <v>246</v>
      </c>
      <c r="G274">
        <f>_xlfn.XLOOKUP(Data[[#This Row],[Product]],products[Product],products[Cost per unit])</f>
        <v>5.79</v>
      </c>
      <c r="H274">
        <f>Data[[#This Row],[Cost per item]]*Data[[#This Row],[Units]]</f>
        <v>1424.34</v>
      </c>
      <c r="I274" s="4">
        <f>Data[[#This Row],[Amount]]-Data[[#This Row],[cost]]</f>
        <v>1669.66</v>
      </c>
    </row>
    <row r="275" spans="2:9" x14ac:dyDescent="0.2">
      <c r="B275" t="s">
        <v>6</v>
      </c>
      <c r="C275" t="s">
        <v>38</v>
      </c>
      <c r="D275" t="s">
        <v>31</v>
      </c>
      <c r="E275" s="4">
        <v>2681</v>
      </c>
      <c r="F275" s="5">
        <v>54</v>
      </c>
      <c r="G275">
        <f>_xlfn.XLOOKUP(Data[[#This Row],[Product]],products[Product],products[Cost per unit])</f>
        <v>5.79</v>
      </c>
      <c r="H275">
        <f>Data[[#This Row],[Cost per item]]*Data[[#This Row],[Units]]</f>
        <v>312.66000000000003</v>
      </c>
      <c r="I275" s="4">
        <f>Data[[#This Row],[Amount]]-Data[[#This Row],[cost]]</f>
        <v>2368.34</v>
      </c>
    </row>
    <row r="276" spans="2:9" x14ac:dyDescent="0.2">
      <c r="B276" t="s">
        <v>7</v>
      </c>
      <c r="C276" t="s">
        <v>36</v>
      </c>
      <c r="D276" t="s">
        <v>31</v>
      </c>
      <c r="E276" s="4">
        <v>2149</v>
      </c>
      <c r="F276" s="5">
        <v>117</v>
      </c>
      <c r="G276">
        <f>_xlfn.XLOOKUP(Data[[#This Row],[Product]],products[Product],products[Cost per unit])</f>
        <v>5.79</v>
      </c>
      <c r="H276">
        <f>Data[[#This Row],[Cost per item]]*Data[[#This Row],[Units]]</f>
        <v>677.43</v>
      </c>
      <c r="I276" s="4">
        <f>Data[[#This Row],[Amount]]-Data[[#This Row],[cost]]</f>
        <v>1471.5700000000002</v>
      </c>
    </row>
    <row r="277" spans="2:9" x14ac:dyDescent="0.2">
      <c r="B277" t="s">
        <v>40</v>
      </c>
      <c r="C277" t="s">
        <v>38</v>
      </c>
      <c r="D277" t="s">
        <v>31</v>
      </c>
      <c r="E277" s="4">
        <v>1988</v>
      </c>
      <c r="F277" s="5">
        <v>39</v>
      </c>
      <c r="G277">
        <f>_xlfn.XLOOKUP(Data[[#This Row],[Product]],products[Product],products[Cost per unit])</f>
        <v>5.79</v>
      </c>
      <c r="H277">
        <f>Data[[#This Row],[Cost per item]]*Data[[#This Row],[Units]]</f>
        <v>225.81</v>
      </c>
      <c r="I277" s="4">
        <f>Data[[#This Row],[Amount]]-Data[[#This Row],[cost]]</f>
        <v>1762.19</v>
      </c>
    </row>
    <row r="278" spans="2:9" x14ac:dyDescent="0.2">
      <c r="B278" t="s">
        <v>5</v>
      </c>
      <c r="C278" t="s">
        <v>37</v>
      </c>
      <c r="D278" t="s">
        <v>31</v>
      </c>
      <c r="E278" s="4">
        <v>182</v>
      </c>
      <c r="F278" s="5">
        <v>48</v>
      </c>
      <c r="G278">
        <f>_xlfn.XLOOKUP(Data[[#This Row],[Product]],products[Product],products[Cost per unit])</f>
        <v>5.79</v>
      </c>
      <c r="H278">
        <f>Data[[#This Row],[Cost per item]]*Data[[#This Row],[Units]]</f>
        <v>277.92</v>
      </c>
      <c r="I278" s="4">
        <f>Data[[#This Row],[Amount]]-Data[[#This Row],[cost]]</f>
        <v>-95.920000000000016</v>
      </c>
    </row>
    <row r="279" spans="2:9" x14ac:dyDescent="0.2">
      <c r="B279" t="s">
        <v>2</v>
      </c>
      <c r="C279" t="s">
        <v>39</v>
      </c>
      <c r="D279" t="s">
        <v>21</v>
      </c>
      <c r="E279" s="4">
        <v>7651</v>
      </c>
      <c r="F279" s="5">
        <v>213</v>
      </c>
      <c r="G279">
        <f>_xlfn.XLOOKUP(Data[[#This Row],[Product]],products[Product],products[Cost per unit])</f>
        <v>9</v>
      </c>
      <c r="H279">
        <f>Data[[#This Row],[Cost per item]]*Data[[#This Row],[Units]]</f>
        <v>1917</v>
      </c>
      <c r="I279" s="4">
        <f>Data[[#This Row],[Amount]]-Data[[#This Row],[cost]]</f>
        <v>5734</v>
      </c>
    </row>
    <row r="280" spans="2:9" x14ac:dyDescent="0.2">
      <c r="B280" t="s">
        <v>6</v>
      </c>
      <c r="C280" t="s">
        <v>38</v>
      </c>
      <c r="D280" t="s">
        <v>21</v>
      </c>
      <c r="E280" s="4">
        <v>7322</v>
      </c>
      <c r="F280" s="5">
        <v>36</v>
      </c>
      <c r="G280">
        <f>_xlfn.XLOOKUP(Data[[#This Row],[Product]],products[Product],products[Cost per unit])</f>
        <v>9</v>
      </c>
      <c r="H280">
        <f>Data[[#This Row],[Cost per item]]*Data[[#This Row],[Units]]</f>
        <v>324</v>
      </c>
      <c r="I280" s="4">
        <f>Data[[#This Row],[Amount]]-Data[[#This Row],[cost]]</f>
        <v>6998</v>
      </c>
    </row>
    <row r="281" spans="2:9" x14ac:dyDescent="0.2">
      <c r="B281" t="s">
        <v>9</v>
      </c>
      <c r="C281" t="s">
        <v>34</v>
      </c>
      <c r="D281" t="s">
        <v>21</v>
      </c>
      <c r="E281" s="4">
        <v>6832</v>
      </c>
      <c r="F281" s="5">
        <v>27</v>
      </c>
      <c r="G281">
        <f>_xlfn.XLOOKUP(Data[[#This Row],[Product]],products[Product],products[Cost per unit])</f>
        <v>9</v>
      </c>
      <c r="H281">
        <f>Data[[#This Row],[Cost per item]]*Data[[#This Row],[Units]]</f>
        <v>243</v>
      </c>
      <c r="I281" s="4">
        <f>Data[[#This Row],[Amount]]-Data[[#This Row],[cost]]</f>
        <v>6589</v>
      </c>
    </row>
    <row r="282" spans="2:9" x14ac:dyDescent="0.2">
      <c r="B282" t="s">
        <v>8</v>
      </c>
      <c r="C282" t="s">
        <v>38</v>
      </c>
      <c r="D282" t="s">
        <v>21</v>
      </c>
      <c r="E282" s="4">
        <v>6433</v>
      </c>
      <c r="F282" s="5">
        <v>78</v>
      </c>
      <c r="G282">
        <f>_xlfn.XLOOKUP(Data[[#This Row],[Product]],products[Product],products[Cost per unit])</f>
        <v>9</v>
      </c>
      <c r="H282">
        <f>Data[[#This Row],[Cost per item]]*Data[[#This Row],[Units]]</f>
        <v>702</v>
      </c>
      <c r="I282" s="4">
        <f>Data[[#This Row],[Amount]]-Data[[#This Row],[cost]]</f>
        <v>5731</v>
      </c>
    </row>
    <row r="283" spans="2:9" x14ac:dyDescent="0.2">
      <c r="B283" t="s">
        <v>10</v>
      </c>
      <c r="C283" t="s">
        <v>39</v>
      </c>
      <c r="D283" t="s">
        <v>21</v>
      </c>
      <c r="E283" s="4">
        <v>4858</v>
      </c>
      <c r="F283" s="5">
        <v>279</v>
      </c>
      <c r="G283">
        <f>_xlfn.XLOOKUP(Data[[#This Row],[Product]],products[Product],products[Cost per unit])</f>
        <v>9</v>
      </c>
      <c r="H283">
        <f>Data[[#This Row],[Cost per item]]*Data[[#This Row],[Units]]</f>
        <v>2511</v>
      </c>
      <c r="I283" s="4">
        <f>Data[[#This Row],[Amount]]-Data[[#This Row],[cost]]</f>
        <v>2347</v>
      </c>
    </row>
    <row r="284" spans="2:9" x14ac:dyDescent="0.2">
      <c r="B284" t="s">
        <v>41</v>
      </c>
      <c r="C284" t="s">
        <v>37</v>
      </c>
      <c r="D284" t="s">
        <v>21</v>
      </c>
      <c r="E284" s="4">
        <v>2933</v>
      </c>
      <c r="F284" s="5">
        <v>9</v>
      </c>
      <c r="G284">
        <f>_xlfn.XLOOKUP(Data[[#This Row],[Product]],products[Product],products[Cost per unit])</f>
        <v>9</v>
      </c>
      <c r="H284">
        <f>Data[[#This Row],[Cost per item]]*Data[[#This Row],[Units]]</f>
        <v>81</v>
      </c>
      <c r="I284" s="4">
        <f>Data[[#This Row],[Amount]]-Data[[#This Row],[cost]]</f>
        <v>2852</v>
      </c>
    </row>
    <row r="285" spans="2:9" x14ac:dyDescent="0.2">
      <c r="B285" t="s">
        <v>10</v>
      </c>
      <c r="C285" t="s">
        <v>35</v>
      </c>
      <c r="D285" t="s">
        <v>21</v>
      </c>
      <c r="E285" s="4">
        <v>567</v>
      </c>
      <c r="F285" s="5">
        <v>228</v>
      </c>
      <c r="G285">
        <f>_xlfn.XLOOKUP(Data[[#This Row],[Product]],products[Product],products[Cost per unit])</f>
        <v>9</v>
      </c>
      <c r="H285">
        <f>Data[[#This Row],[Cost per item]]*Data[[#This Row],[Units]]</f>
        <v>2052</v>
      </c>
      <c r="I285" s="4">
        <f>Data[[#This Row],[Amount]]-Data[[#This Row],[cost]]</f>
        <v>-1485</v>
      </c>
    </row>
    <row r="286" spans="2:9" x14ac:dyDescent="0.2">
      <c r="B286" t="s">
        <v>6</v>
      </c>
      <c r="C286" t="s">
        <v>36</v>
      </c>
      <c r="D286" t="s">
        <v>21</v>
      </c>
      <c r="E286" s="4">
        <v>497</v>
      </c>
      <c r="F286" s="5">
        <v>63</v>
      </c>
      <c r="G286">
        <f>_xlfn.XLOOKUP(Data[[#This Row],[Product]],products[Product],products[Cost per unit])</f>
        <v>9</v>
      </c>
      <c r="H286">
        <f>Data[[#This Row],[Cost per item]]*Data[[#This Row],[Units]]</f>
        <v>567</v>
      </c>
      <c r="I286" s="4">
        <f>Data[[#This Row],[Amount]]-Data[[#This Row],[cost]]</f>
        <v>-70</v>
      </c>
    </row>
    <row r="287" spans="2:9" x14ac:dyDescent="0.2">
      <c r="B287" t="s">
        <v>8</v>
      </c>
      <c r="C287" t="s">
        <v>37</v>
      </c>
      <c r="D287" t="s">
        <v>21</v>
      </c>
      <c r="E287" s="4">
        <v>434</v>
      </c>
      <c r="F287" s="5">
        <v>87</v>
      </c>
      <c r="G287">
        <f>_xlfn.XLOOKUP(Data[[#This Row],[Product]],products[Product],products[Cost per unit])</f>
        <v>9</v>
      </c>
      <c r="H287">
        <f>Data[[#This Row],[Cost per item]]*Data[[#This Row],[Units]]</f>
        <v>783</v>
      </c>
      <c r="I287" s="4">
        <f>Data[[#This Row],[Amount]]-Data[[#This Row],[cost]]</f>
        <v>-349</v>
      </c>
    </row>
    <row r="288" spans="2:9" x14ac:dyDescent="0.2">
      <c r="B288" t="s">
        <v>10</v>
      </c>
      <c r="C288" t="s">
        <v>37</v>
      </c>
      <c r="D288" t="s">
        <v>21</v>
      </c>
      <c r="E288" s="4">
        <v>245</v>
      </c>
      <c r="F288" s="5">
        <v>288</v>
      </c>
      <c r="G288">
        <f>_xlfn.XLOOKUP(Data[[#This Row],[Product]],products[Product],products[Cost per unit])</f>
        <v>9</v>
      </c>
      <c r="H288">
        <f>Data[[#This Row],[Cost per item]]*Data[[#This Row],[Units]]</f>
        <v>2592</v>
      </c>
      <c r="I288" s="4">
        <f>Data[[#This Row],[Amount]]-Data[[#This Row],[cost]]</f>
        <v>-2347</v>
      </c>
    </row>
    <row r="289" spans="2:9" x14ac:dyDescent="0.2">
      <c r="B289" t="s">
        <v>5</v>
      </c>
      <c r="C289" t="s">
        <v>37</v>
      </c>
      <c r="D289" t="s">
        <v>25</v>
      </c>
      <c r="E289" s="4">
        <v>8813</v>
      </c>
      <c r="F289" s="5">
        <v>21</v>
      </c>
      <c r="G289">
        <f>_xlfn.XLOOKUP(Data[[#This Row],[Product]],products[Product],products[Cost per unit])</f>
        <v>13.15</v>
      </c>
      <c r="H289">
        <f>Data[[#This Row],[Cost per item]]*Data[[#This Row],[Units]]</f>
        <v>276.15000000000003</v>
      </c>
      <c r="I289" s="4">
        <f>Data[[#This Row],[Amount]]-Data[[#This Row],[cost]]</f>
        <v>8536.85</v>
      </c>
    </row>
    <row r="290" spans="2:9" x14ac:dyDescent="0.2">
      <c r="B290" t="s">
        <v>5</v>
      </c>
      <c r="C290" t="s">
        <v>38</v>
      </c>
      <c r="D290" t="s">
        <v>25</v>
      </c>
      <c r="E290" s="4">
        <v>7483</v>
      </c>
      <c r="F290" s="5">
        <v>45</v>
      </c>
      <c r="G290">
        <f>_xlfn.XLOOKUP(Data[[#This Row],[Product]],products[Product],products[Cost per unit])</f>
        <v>13.15</v>
      </c>
      <c r="H290">
        <f>Data[[#This Row],[Cost per item]]*Data[[#This Row],[Units]]</f>
        <v>591.75</v>
      </c>
      <c r="I290" s="4">
        <f>Data[[#This Row],[Amount]]-Data[[#This Row],[cost]]</f>
        <v>6891.25</v>
      </c>
    </row>
    <row r="291" spans="2:9" x14ac:dyDescent="0.2">
      <c r="B291" t="s">
        <v>3</v>
      </c>
      <c r="C291" t="s">
        <v>34</v>
      </c>
      <c r="D291" t="s">
        <v>25</v>
      </c>
      <c r="E291" s="4">
        <v>6300</v>
      </c>
      <c r="F291" s="5">
        <v>42</v>
      </c>
      <c r="G291">
        <f>_xlfn.XLOOKUP(Data[[#This Row],[Product]],products[Product],products[Cost per unit])</f>
        <v>13.15</v>
      </c>
      <c r="H291">
        <f>Data[[#This Row],[Cost per item]]*Data[[#This Row],[Units]]</f>
        <v>552.30000000000007</v>
      </c>
      <c r="I291" s="4">
        <f>Data[[#This Row],[Amount]]-Data[[#This Row],[cost]]</f>
        <v>5747.7</v>
      </c>
    </row>
    <row r="292" spans="2:9" x14ac:dyDescent="0.2">
      <c r="B292" t="s">
        <v>40</v>
      </c>
      <c r="C292" t="s">
        <v>36</v>
      </c>
      <c r="D292" t="s">
        <v>25</v>
      </c>
      <c r="E292" s="4">
        <v>5439</v>
      </c>
      <c r="F292" s="5">
        <v>30</v>
      </c>
      <c r="G292">
        <f>_xlfn.XLOOKUP(Data[[#This Row],[Product]],products[Product],products[Cost per unit])</f>
        <v>13.15</v>
      </c>
      <c r="H292">
        <f>Data[[#This Row],[Cost per item]]*Data[[#This Row],[Units]]</f>
        <v>394.5</v>
      </c>
      <c r="I292" s="4">
        <f>Data[[#This Row],[Amount]]-Data[[#This Row],[cost]]</f>
        <v>5044.5</v>
      </c>
    </row>
    <row r="293" spans="2:9" x14ac:dyDescent="0.2">
      <c r="B293" t="s">
        <v>9</v>
      </c>
      <c r="C293" t="s">
        <v>37</v>
      </c>
      <c r="D293" t="s">
        <v>25</v>
      </c>
      <c r="E293" s="4">
        <v>4305</v>
      </c>
      <c r="F293" s="5">
        <v>156</v>
      </c>
      <c r="G293">
        <f>_xlfn.XLOOKUP(Data[[#This Row],[Product]],products[Product],products[Cost per unit])</f>
        <v>13.15</v>
      </c>
      <c r="H293">
        <f>Data[[#This Row],[Cost per item]]*Data[[#This Row],[Units]]</f>
        <v>2051.4</v>
      </c>
      <c r="I293" s="4">
        <f>Data[[#This Row],[Amount]]-Data[[#This Row],[cost]]</f>
        <v>2253.6</v>
      </c>
    </row>
    <row r="294" spans="2:9" x14ac:dyDescent="0.2">
      <c r="B294" t="s">
        <v>9</v>
      </c>
      <c r="C294" t="s">
        <v>38</v>
      </c>
      <c r="D294" t="s">
        <v>25</v>
      </c>
      <c r="E294" s="4">
        <v>3850</v>
      </c>
      <c r="F294" s="5">
        <v>102</v>
      </c>
      <c r="G294">
        <f>_xlfn.XLOOKUP(Data[[#This Row],[Product]],products[Product],products[Cost per unit])</f>
        <v>13.15</v>
      </c>
      <c r="H294">
        <f>Data[[#This Row],[Cost per item]]*Data[[#This Row],[Units]]</f>
        <v>1341.3</v>
      </c>
      <c r="I294" s="4">
        <f>Data[[#This Row],[Amount]]-Data[[#This Row],[cost]]</f>
        <v>2508.6999999999998</v>
      </c>
    </row>
    <row r="295" spans="2:9" x14ac:dyDescent="0.2">
      <c r="B295" t="s">
        <v>3</v>
      </c>
      <c r="C295" t="s">
        <v>36</v>
      </c>
      <c r="D295" t="s">
        <v>25</v>
      </c>
      <c r="E295" s="4">
        <v>3339</v>
      </c>
      <c r="F295" s="5">
        <v>39</v>
      </c>
      <c r="G295">
        <f>_xlfn.XLOOKUP(Data[[#This Row],[Product]],products[Product],products[Cost per unit])</f>
        <v>13.15</v>
      </c>
      <c r="H295">
        <f>Data[[#This Row],[Cost per item]]*Data[[#This Row],[Units]]</f>
        <v>512.85</v>
      </c>
      <c r="I295" s="4">
        <f>Data[[#This Row],[Amount]]-Data[[#This Row],[cost]]</f>
        <v>2826.15</v>
      </c>
    </row>
    <row r="296" spans="2:9" x14ac:dyDescent="0.2">
      <c r="B296" t="s">
        <v>9</v>
      </c>
      <c r="C296" t="s">
        <v>39</v>
      </c>
      <c r="D296" t="s">
        <v>25</v>
      </c>
      <c r="E296" s="4">
        <v>3192</v>
      </c>
      <c r="F296" s="5">
        <v>72</v>
      </c>
      <c r="G296">
        <f>_xlfn.XLOOKUP(Data[[#This Row],[Product]],products[Product],products[Cost per unit])</f>
        <v>13.15</v>
      </c>
      <c r="H296">
        <f>Data[[#This Row],[Cost per item]]*Data[[#This Row],[Units]]</f>
        <v>946.80000000000007</v>
      </c>
      <c r="I296" s="4">
        <f>Data[[#This Row],[Amount]]-Data[[#This Row],[cost]]</f>
        <v>2245.1999999999998</v>
      </c>
    </row>
    <row r="297" spans="2:9" x14ac:dyDescent="0.2">
      <c r="B297" t="s">
        <v>40</v>
      </c>
      <c r="C297" t="s">
        <v>38</v>
      </c>
      <c r="D297" t="s">
        <v>25</v>
      </c>
      <c r="E297" s="4">
        <v>2541</v>
      </c>
      <c r="F297" s="5">
        <v>90</v>
      </c>
      <c r="G297">
        <f>_xlfn.XLOOKUP(Data[[#This Row],[Product]],products[Product],products[Cost per unit])</f>
        <v>13.15</v>
      </c>
      <c r="H297">
        <f>Data[[#This Row],[Cost per item]]*Data[[#This Row],[Units]]</f>
        <v>1183.5</v>
      </c>
      <c r="I297" s="4">
        <f>Data[[#This Row],[Amount]]-Data[[#This Row],[cost]]</f>
        <v>1357.5</v>
      </c>
    </row>
    <row r="298" spans="2:9" x14ac:dyDescent="0.2">
      <c r="B298" t="s">
        <v>3</v>
      </c>
      <c r="C298" t="s">
        <v>35</v>
      </c>
      <c r="D298" t="s">
        <v>25</v>
      </c>
      <c r="E298" s="4">
        <v>2464</v>
      </c>
      <c r="F298" s="5">
        <v>234</v>
      </c>
      <c r="G298">
        <f>_xlfn.XLOOKUP(Data[[#This Row],[Product]],products[Product],products[Cost per unit])</f>
        <v>13.15</v>
      </c>
      <c r="H298">
        <f>Data[[#This Row],[Cost per item]]*Data[[#This Row],[Units]]</f>
        <v>3077.1</v>
      </c>
      <c r="I298" s="4">
        <f>Data[[#This Row],[Amount]]-Data[[#This Row],[cost]]</f>
        <v>-613.09999999999991</v>
      </c>
    </row>
    <row r="299" spans="2:9" x14ac:dyDescent="0.2">
      <c r="B299" t="s">
        <v>9</v>
      </c>
      <c r="C299" t="s">
        <v>36</v>
      </c>
      <c r="D299" t="s">
        <v>25</v>
      </c>
      <c r="E299" s="4">
        <v>2142</v>
      </c>
      <c r="F299" s="5">
        <v>114</v>
      </c>
      <c r="G299">
        <f>_xlfn.XLOOKUP(Data[[#This Row],[Product]],products[Product],products[Cost per unit])</f>
        <v>13.15</v>
      </c>
      <c r="H299">
        <f>Data[[#This Row],[Cost per item]]*Data[[#This Row],[Units]]</f>
        <v>1499.1000000000001</v>
      </c>
      <c r="I299" s="4">
        <f>Data[[#This Row],[Amount]]-Data[[#This Row],[cost]]</f>
        <v>642.89999999999986</v>
      </c>
    </row>
    <row r="300" spans="2:9" x14ac:dyDescent="0.2">
      <c r="B300" t="s">
        <v>6</v>
      </c>
      <c r="C300" t="s">
        <v>39</v>
      </c>
      <c r="D300" t="s">
        <v>25</v>
      </c>
      <c r="E300" s="4">
        <v>2100</v>
      </c>
      <c r="F300" s="5">
        <v>414</v>
      </c>
      <c r="G300">
        <f>_xlfn.XLOOKUP(Data[[#This Row],[Product]],products[Product],products[Cost per unit])</f>
        <v>13.15</v>
      </c>
      <c r="H300">
        <f>Data[[#This Row],[Cost per item]]*Data[[#This Row],[Units]]</f>
        <v>5444.1</v>
      </c>
      <c r="I300" s="4">
        <f>Data[[#This Row],[Amount]]-Data[[#This Row],[cost]]</f>
        <v>-3344.1000000000004</v>
      </c>
    </row>
    <row r="301" spans="2:9" x14ac:dyDescent="0.2">
      <c r="B301" t="s">
        <v>2</v>
      </c>
      <c r="C301" t="s">
        <v>39</v>
      </c>
      <c r="D301" t="s">
        <v>25</v>
      </c>
      <c r="E301" s="4">
        <v>1785</v>
      </c>
      <c r="F301" s="5">
        <v>462</v>
      </c>
      <c r="G301">
        <f>_xlfn.XLOOKUP(Data[[#This Row],[Product]],products[Product],products[Cost per unit])</f>
        <v>13.15</v>
      </c>
      <c r="H301">
        <f>Data[[#This Row],[Cost per item]]*Data[[#This Row],[Units]]</f>
        <v>6075.3</v>
      </c>
      <c r="I301" s="4">
        <f>Data[[#This Row],[Amount]]-Data[[#This Row],[cost]]</f>
        <v>-4290.3</v>
      </c>
    </row>
    <row r="302" spans="2:9" x14ac:dyDescent="0.2">
      <c r="B302" t="s">
        <v>7</v>
      </c>
      <c r="C302" t="s">
        <v>34</v>
      </c>
      <c r="D302" t="s">
        <v>25</v>
      </c>
      <c r="E302" s="4">
        <v>1568</v>
      </c>
      <c r="F302" s="5">
        <v>96</v>
      </c>
      <c r="G302">
        <f>_xlfn.XLOOKUP(Data[[#This Row],[Product]],products[Product],products[Cost per unit])</f>
        <v>13.15</v>
      </c>
      <c r="H302">
        <f>Data[[#This Row],[Cost per item]]*Data[[#This Row],[Units]]</f>
        <v>1262.4000000000001</v>
      </c>
      <c r="I302" s="4">
        <f>Data[[#This Row],[Amount]]-Data[[#This Row],[cost]]</f>
        <v>305.59999999999991</v>
      </c>
    </row>
    <row r="303" spans="2:9" x14ac:dyDescent="0.2">
      <c r="B303" t="s">
        <v>10</v>
      </c>
      <c r="C303" t="s">
        <v>34</v>
      </c>
      <c r="D303" t="s">
        <v>25</v>
      </c>
      <c r="E303" s="4">
        <v>1428</v>
      </c>
      <c r="F303" s="5">
        <v>93</v>
      </c>
      <c r="G303">
        <f>_xlfn.XLOOKUP(Data[[#This Row],[Product]],products[Product],products[Cost per unit])</f>
        <v>13.15</v>
      </c>
      <c r="H303">
        <f>Data[[#This Row],[Cost per item]]*Data[[#This Row],[Units]]</f>
        <v>1222.95</v>
      </c>
      <c r="I303" s="4">
        <f>Data[[#This Row],[Amount]]-Data[[#This Row],[cost]]</f>
        <v>205.04999999999995</v>
      </c>
    </row>
    <row r="304" spans="2:9" x14ac:dyDescent="0.2">
      <c r="B304" t="s">
        <v>6</v>
      </c>
      <c r="C304" t="s">
        <v>38</v>
      </c>
      <c r="D304" t="s">
        <v>25</v>
      </c>
      <c r="E304" s="4">
        <v>469</v>
      </c>
      <c r="F304" s="5">
        <v>75</v>
      </c>
      <c r="G304">
        <f>_xlfn.XLOOKUP(Data[[#This Row],[Product]],products[Product],products[Cost per unit])</f>
        <v>13.15</v>
      </c>
      <c r="H304">
        <f>Data[[#This Row],[Cost per item]]*Data[[#This Row],[Units]]</f>
        <v>986.25</v>
      </c>
      <c r="I304" s="4">
        <f>Data[[#This Row],[Amount]]-Data[[#This Row],[cost]]</f>
        <v>-517.25</v>
      </c>
    </row>
    <row r="305" spans="2:9" x14ac:dyDescent="0.2">
      <c r="B305" t="s">
        <v>41</v>
      </c>
      <c r="C305" t="s">
        <v>38</v>
      </c>
      <c r="D305" t="s">
        <v>25</v>
      </c>
      <c r="E305" s="4">
        <v>154</v>
      </c>
      <c r="F305" s="5">
        <v>21</v>
      </c>
      <c r="G305">
        <f>_xlfn.XLOOKUP(Data[[#This Row],[Product]],products[Product],products[Cost per unit])</f>
        <v>13.15</v>
      </c>
      <c r="H305">
        <f>Data[[#This Row],[Cost per item]]*Data[[#This Row],[Units]]</f>
        <v>276.15000000000003</v>
      </c>
      <c r="I305" s="4">
        <f>Data[[#This Row],[Amount]]-Data[[#This Row],[cost]]</f>
        <v>-122.15000000000003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46BAC-CCB4-9349-AC80-8534256FE615}">
  <dimension ref="A3:C15"/>
  <sheetViews>
    <sheetView workbookViewId="0">
      <selection activeCell="D32" sqref="D32"/>
    </sheetView>
  </sheetViews>
  <sheetFormatPr baseColWidth="10" defaultRowHeight="15" x14ac:dyDescent="0.2"/>
  <cols>
    <col min="1" max="1" width="14.33203125" bestFit="1" customWidth="1"/>
    <col min="2" max="2" width="18.83203125" bestFit="1" customWidth="1"/>
  </cols>
  <sheetData>
    <row r="3" spans="1:3" x14ac:dyDescent="0.2">
      <c r="B3" t="s">
        <v>1</v>
      </c>
      <c r="C3" t="s">
        <v>42</v>
      </c>
    </row>
    <row r="4" spans="1:3" x14ac:dyDescent="0.2">
      <c r="A4" t="s">
        <v>44</v>
      </c>
      <c r="B4">
        <f>AVERAGE(Data[Amount])</f>
        <v>4136.2299999999996</v>
      </c>
      <c r="C4">
        <f>AVERAGE(Data[Units])</f>
        <v>152.19999999999999</v>
      </c>
    </row>
    <row r="5" spans="1:3" x14ac:dyDescent="0.2">
      <c r="A5" t="s">
        <v>45</v>
      </c>
      <c r="B5">
        <f>MEDIAN(Data[Amount])</f>
        <v>3437</v>
      </c>
      <c r="C5">
        <f>MEDIAN(Data[Units])</f>
        <v>124.5</v>
      </c>
    </row>
    <row r="6" spans="1:3" x14ac:dyDescent="0.2">
      <c r="A6" t="s">
        <v>46</v>
      </c>
      <c r="B6">
        <f>MIN(Data[Amount])</f>
        <v>0</v>
      </c>
      <c r="C6">
        <f>MIN(Data[Units])</f>
        <v>0</v>
      </c>
    </row>
    <row r="7" spans="1:3" x14ac:dyDescent="0.2">
      <c r="A7" t="s">
        <v>47</v>
      </c>
      <c r="B7">
        <f>MAX(Data[Amount])</f>
        <v>16184</v>
      </c>
      <c r="C7">
        <f>MAX(Data[Units])</f>
        <v>525</v>
      </c>
    </row>
    <row r="8" spans="1:3" x14ac:dyDescent="0.2">
      <c r="A8" t="s">
        <v>48</v>
      </c>
      <c r="B8">
        <f>MAX(B7)-MIN(B6)</f>
        <v>16184</v>
      </c>
      <c r="C8">
        <f>MAX(C7)-MIN(C6)</f>
        <v>525</v>
      </c>
    </row>
    <row r="11" spans="1:3" x14ac:dyDescent="0.2">
      <c r="A11" t="s">
        <v>49</v>
      </c>
      <c r="B11">
        <f>PERCENTILE(Data[Amount],0.25)</f>
        <v>1652</v>
      </c>
      <c r="C11">
        <f>PERCENTILE(Data[Units],0.25)</f>
        <v>54</v>
      </c>
    </row>
    <row r="12" spans="1:3" x14ac:dyDescent="0.2">
      <c r="A12" t="s">
        <v>50</v>
      </c>
      <c r="B12">
        <f>PERCENTILE(Data[Amount],0.75)</f>
        <v>6179.25</v>
      </c>
      <c r="C12">
        <f>PERCENTILE(Data[Units],0.75)</f>
        <v>220.5</v>
      </c>
    </row>
    <row r="15" spans="1:3" x14ac:dyDescent="0.2">
      <c r="A15" t="s">
        <v>51</v>
      </c>
      <c r="B15">
        <f>COUNTA(_xlfn.UNIQUE(Data[Product]))</f>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B6FA9-1DAC-FA44-8CD1-1EA81D577027}">
  <dimension ref="B3:I23"/>
  <sheetViews>
    <sheetView workbookViewId="0">
      <selection activeCell="J22" sqref="J22"/>
    </sheetView>
  </sheetViews>
  <sheetFormatPr baseColWidth="10" defaultRowHeight="15" x14ac:dyDescent="0.2"/>
  <cols>
    <col min="1" max="1" width="10.83203125" customWidth="1"/>
    <col min="3" max="3" width="13.6640625" customWidth="1"/>
    <col min="6" max="6" width="12.1640625" bestFit="1" customWidth="1"/>
    <col min="7" max="7" width="13" bestFit="1" customWidth="1"/>
    <col min="8" max="8" width="10.6640625" bestFit="1" customWidth="1"/>
  </cols>
  <sheetData>
    <row r="3" spans="2:9" x14ac:dyDescent="0.2">
      <c r="B3" s="13" t="s">
        <v>52</v>
      </c>
      <c r="C3" s="14" t="s">
        <v>1</v>
      </c>
      <c r="D3" s="21"/>
      <c r="E3" s="14" t="s">
        <v>42</v>
      </c>
    </row>
    <row r="4" spans="2:9" x14ac:dyDescent="0.2">
      <c r="B4" s="15" t="s">
        <v>34</v>
      </c>
      <c r="C4" s="16">
        <f>SUMIFS(Data[Amount], Data[Geography],B4)</f>
        <v>252469</v>
      </c>
      <c r="D4" s="19">
        <f>C4</f>
        <v>252469</v>
      </c>
      <c r="E4" s="22">
        <f>SUMIFS(Data[Units],Data[Geography],B4)</f>
        <v>8760</v>
      </c>
      <c r="I4" s="11"/>
    </row>
    <row r="5" spans="2:9" x14ac:dyDescent="0.2">
      <c r="B5" s="15" t="s">
        <v>36</v>
      </c>
      <c r="C5" s="16">
        <f>SUMIFS(Data[Amount],Data[Geography],B5)</f>
        <v>237944</v>
      </c>
      <c r="D5" s="19">
        <f t="shared" ref="D5:D9" si="0">C5</f>
        <v>237944</v>
      </c>
      <c r="E5" s="22">
        <f>SUMIFS(Data[Units],Data[Geography],B5)</f>
        <v>7302</v>
      </c>
      <c r="I5" s="11"/>
    </row>
    <row r="6" spans="2:9" x14ac:dyDescent="0.2">
      <c r="B6" s="15" t="s">
        <v>37</v>
      </c>
      <c r="C6" s="16">
        <f>SUMIFS(Data[Amount],Data[Geography],B6)</f>
        <v>218813</v>
      </c>
      <c r="D6" s="19">
        <f t="shared" si="0"/>
        <v>218813</v>
      </c>
      <c r="E6" s="22">
        <f>SUMIFS(Data[Units],Data[Geography],B6)</f>
        <v>7431</v>
      </c>
      <c r="I6" s="11"/>
    </row>
    <row r="7" spans="2:9" x14ac:dyDescent="0.2">
      <c r="B7" s="15" t="s">
        <v>35</v>
      </c>
      <c r="C7" s="16">
        <f>SUMIFS(Data[Amount],Data[Geography],B7)</f>
        <v>189434</v>
      </c>
      <c r="D7" s="19">
        <f t="shared" si="0"/>
        <v>189434</v>
      </c>
      <c r="E7" s="22">
        <f>SUMIFS(Data[Units],Data[Geography],B7)</f>
        <v>10158</v>
      </c>
      <c r="I7" s="11"/>
    </row>
    <row r="8" spans="2:9" x14ac:dyDescent="0.2">
      <c r="B8" s="15" t="s">
        <v>39</v>
      </c>
      <c r="C8" s="16">
        <f>SUMIFS(Data[Amount],Data[Geography],B8)</f>
        <v>173530</v>
      </c>
      <c r="D8" s="19">
        <f t="shared" si="0"/>
        <v>173530</v>
      </c>
      <c r="E8" s="22">
        <f>SUMIFS(Data[Units],Data[Geography],B8)</f>
        <v>5745</v>
      </c>
      <c r="I8" s="11"/>
    </row>
    <row r="9" spans="2:9" x14ac:dyDescent="0.2">
      <c r="B9" s="17" t="s">
        <v>38</v>
      </c>
      <c r="C9" s="18">
        <f>SUMIFS(Data[Amount],Data[Geography],B9)</f>
        <v>168679</v>
      </c>
      <c r="D9" s="20">
        <f t="shared" si="0"/>
        <v>168679</v>
      </c>
      <c r="E9" s="23">
        <f>SUMIFS(Data[Units],Data[Geography],B9)</f>
        <v>6264</v>
      </c>
      <c r="I9" s="11"/>
    </row>
    <row r="13" spans="2:9" x14ac:dyDescent="0.2">
      <c r="B13" s="13" t="s">
        <v>52</v>
      </c>
      <c r="C13" s="14" t="s">
        <v>1</v>
      </c>
      <c r="D13" s="14" t="s">
        <v>42</v>
      </c>
      <c r="F13" s="24" t="s">
        <v>53</v>
      </c>
      <c r="G13" t="s">
        <v>55</v>
      </c>
      <c r="H13" t="s">
        <v>56</v>
      </c>
    </row>
    <row r="14" spans="2:9" x14ac:dyDescent="0.2">
      <c r="B14" s="15" t="s">
        <v>34</v>
      </c>
      <c r="C14" s="16">
        <f>SUMIFS(Data[Amount], Data[Geography],B14)</f>
        <v>252469</v>
      </c>
      <c r="D14" s="22">
        <f>SUMIFS(Data[Units],Data[Geography],B14)</f>
        <v>8760</v>
      </c>
      <c r="F14" s="10" t="s">
        <v>38</v>
      </c>
      <c r="G14">
        <v>168679</v>
      </c>
      <c r="H14">
        <v>6264</v>
      </c>
    </row>
    <row r="15" spans="2:9" x14ac:dyDescent="0.2">
      <c r="B15" s="15" t="s">
        <v>36</v>
      </c>
      <c r="C15" s="16">
        <f>SUMIFS(Data[Amount],Data[Geography],B15)</f>
        <v>237944</v>
      </c>
      <c r="D15" s="22">
        <f>SUMIFS(Data[Units],Data[Geography],B15)</f>
        <v>7302</v>
      </c>
      <c r="F15" s="10" t="s">
        <v>36</v>
      </c>
      <c r="G15">
        <v>237944</v>
      </c>
      <c r="H15">
        <v>7302</v>
      </c>
    </row>
    <row r="16" spans="2:9" x14ac:dyDescent="0.2">
      <c r="B16" s="15" t="s">
        <v>37</v>
      </c>
      <c r="C16" s="16">
        <f>SUMIFS(Data[Amount],Data[Geography],B16)</f>
        <v>218813</v>
      </c>
      <c r="D16" s="22">
        <f>SUMIFS(Data[Units],Data[Geography],B16)</f>
        <v>7431</v>
      </c>
      <c r="F16" s="10" t="s">
        <v>34</v>
      </c>
      <c r="G16">
        <v>252469</v>
      </c>
      <c r="H16">
        <v>8760</v>
      </c>
    </row>
    <row r="17" spans="2:8" x14ac:dyDescent="0.2">
      <c r="B17" s="15" t="s">
        <v>35</v>
      </c>
      <c r="C17" s="16">
        <f>SUMIFS(Data[Amount],Data[Geography],B17)</f>
        <v>189434</v>
      </c>
      <c r="D17" s="22">
        <f>SUMIFS(Data[Units],Data[Geography],B17)</f>
        <v>10158</v>
      </c>
      <c r="F17" s="10" t="s">
        <v>37</v>
      </c>
      <c r="G17">
        <v>218813</v>
      </c>
      <c r="H17">
        <v>7431</v>
      </c>
    </row>
    <row r="18" spans="2:8" x14ac:dyDescent="0.2">
      <c r="B18" s="15" t="s">
        <v>39</v>
      </c>
      <c r="C18" s="16">
        <f>SUMIFS(Data[Amount],Data[Geography],B18)</f>
        <v>173530</v>
      </c>
      <c r="D18" s="22">
        <f>SUMIFS(Data[Units],Data[Geography],B18)</f>
        <v>5745</v>
      </c>
      <c r="F18" s="10" t="s">
        <v>39</v>
      </c>
      <c r="G18">
        <v>173530</v>
      </c>
      <c r="H18">
        <v>5745</v>
      </c>
    </row>
    <row r="19" spans="2:8" x14ac:dyDescent="0.2">
      <c r="B19" s="17" t="s">
        <v>38</v>
      </c>
      <c r="C19" s="18">
        <f>SUMIFS(Data[Amount],Data[Geography],B19)</f>
        <v>168679</v>
      </c>
      <c r="D19" s="22">
        <f>SUMIFS(Data[Units],Data[Geography],B19)</f>
        <v>6264</v>
      </c>
      <c r="F19" s="10" t="s">
        <v>35</v>
      </c>
      <c r="G19">
        <v>189434</v>
      </c>
      <c r="H19">
        <v>10158</v>
      </c>
    </row>
    <row r="20" spans="2:8" x14ac:dyDescent="0.2">
      <c r="C20" s="12"/>
      <c r="F20" s="10" t="s">
        <v>54</v>
      </c>
      <c r="G20">
        <v>1240869</v>
      </c>
      <c r="H20">
        <v>45660</v>
      </c>
    </row>
    <row r="21" spans="2:8" x14ac:dyDescent="0.2">
      <c r="C21" s="12"/>
    </row>
    <row r="22" spans="2:8" x14ac:dyDescent="0.2">
      <c r="C22" s="12"/>
    </row>
    <row r="23" spans="2:8" x14ac:dyDescent="0.2">
      <c r="C23" s="12"/>
    </row>
  </sheetData>
  <conditionalFormatting sqref="D4:D9">
    <cfRule type="dataBar" priority="1">
      <dataBar showValue="0">
        <cfvo type="min"/>
        <cfvo type="max"/>
        <color theme="0" tint="-0.34998626667073579"/>
      </dataBar>
      <extLst>
        <ext xmlns:x14="http://schemas.microsoft.com/office/spreadsheetml/2009/9/main" uri="{B025F937-C7B1-47D3-B67F-A62EFF666E3E}">
          <x14:id>{3E8B58DC-6868-794B-835F-1D4C43BE06FA}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3E8B58DC-6868-794B-835F-1D4C43BE06FA}">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9AE9-E734-FE4D-B8FF-5B6675A2C7B5}">
  <dimension ref="B5:E25"/>
  <sheetViews>
    <sheetView topLeftCell="A4" workbookViewId="0">
      <selection activeCell="N34" sqref="N34"/>
    </sheetView>
  </sheetViews>
  <sheetFormatPr baseColWidth="10" defaultRowHeight="15" x14ac:dyDescent="0.2"/>
  <cols>
    <col min="2" max="2" width="12.1640625" bestFit="1" customWidth="1"/>
    <col min="3" max="3" width="13" bestFit="1" customWidth="1"/>
    <col min="4" max="4" width="1.5" bestFit="1" customWidth="1"/>
    <col min="5" max="5" width="10.6640625" bestFit="1" customWidth="1"/>
    <col min="6" max="6" width="14" bestFit="1" customWidth="1"/>
    <col min="7" max="7" width="9.83203125" bestFit="1" customWidth="1"/>
    <col min="8" max="8" width="12.5" bestFit="1" customWidth="1"/>
    <col min="9" max="9" width="16.5" bestFit="1" customWidth="1"/>
    <col min="10" max="10" width="17" bestFit="1" customWidth="1"/>
    <col min="11" max="11" width="19.1640625" bestFit="1" customWidth="1"/>
    <col min="12" max="12" width="11.83203125" bestFit="1" customWidth="1"/>
    <col min="13" max="13" width="6" bestFit="1" customWidth="1"/>
    <col min="14" max="14" width="13.1640625" bestFit="1" customWidth="1"/>
    <col min="15" max="15" width="18" bestFit="1" customWidth="1"/>
    <col min="16" max="16" width="8.1640625" bestFit="1" customWidth="1"/>
    <col min="17" max="17" width="14" bestFit="1" customWidth="1"/>
    <col min="18" max="18" width="11.83203125" bestFit="1" customWidth="1"/>
    <col min="19" max="19" width="17" bestFit="1" customWidth="1"/>
    <col min="20" max="20" width="17.1640625" bestFit="1" customWidth="1"/>
    <col min="21" max="21" width="14" bestFit="1" customWidth="1"/>
    <col min="22" max="22" width="15" bestFit="1" customWidth="1"/>
    <col min="23" max="23" width="15.33203125" bestFit="1" customWidth="1"/>
    <col min="24" max="24" width="10.1640625" bestFit="1" customWidth="1"/>
    <col min="25" max="25" width="10" bestFit="1" customWidth="1"/>
    <col min="26" max="26" width="11.1640625" bestFit="1" customWidth="1"/>
    <col min="27" max="27" width="12.5" bestFit="1" customWidth="1"/>
    <col min="28" max="28" width="10.33203125" bestFit="1" customWidth="1"/>
    <col min="29" max="29" width="14.1640625" bestFit="1" customWidth="1"/>
    <col min="30" max="30" width="11.33203125" bestFit="1" customWidth="1"/>
    <col min="31" max="31" width="9.1640625" bestFit="1" customWidth="1"/>
    <col min="32" max="32" width="11" bestFit="1" customWidth="1"/>
  </cols>
  <sheetData>
    <row r="5" spans="2:5" x14ac:dyDescent="0.2">
      <c r="B5" s="24" t="s">
        <v>53</v>
      </c>
      <c r="C5" t="s">
        <v>55</v>
      </c>
      <c r="D5" t="s">
        <v>57</v>
      </c>
      <c r="E5" t="s">
        <v>56</v>
      </c>
    </row>
    <row r="6" spans="2:5" x14ac:dyDescent="0.2">
      <c r="B6" s="10" t="s">
        <v>34</v>
      </c>
      <c r="C6">
        <v>252469</v>
      </c>
      <c r="D6">
        <v>252469</v>
      </c>
      <c r="E6">
        <v>8760</v>
      </c>
    </row>
    <row r="7" spans="2:5" x14ac:dyDescent="0.2">
      <c r="B7" s="10" t="s">
        <v>36</v>
      </c>
      <c r="C7">
        <v>237944</v>
      </c>
      <c r="D7">
        <v>237944</v>
      </c>
      <c r="E7">
        <v>7302</v>
      </c>
    </row>
    <row r="8" spans="2:5" x14ac:dyDescent="0.2">
      <c r="B8" s="10" t="s">
        <v>37</v>
      </c>
      <c r="C8">
        <v>218813</v>
      </c>
      <c r="D8">
        <v>218813</v>
      </c>
      <c r="E8">
        <v>7431</v>
      </c>
    </row>
    <row r="9" spans="2:5" x14ac:dyDescent="0.2">
      <c r="B9" s="10" t="s">
        <v>35</v>
      </c>
      <c r="C9">
        <v>189434</v>
      </c>
      <c r="D9">
        <v>189434</v>
      </c>
      <c r="E9">
        <v>10158</v>
      </c>
    </row>
    <row r="10" spans="2:5" x14ac:dyDescent="0.2">
      <c r="B10" s="10" t="s">
        <v>39</v>
      </c>
      <c r="C10">
        <v>173530</v>
      </c>
      <c r="D10">
        <v>173530</v>
      </c>
      <c r="E10">
        <v>5745</v>
      </c>
    </row>
    <row r="11" spans="2:5" x14ac:dyDescent="0.2">
      <c r="B11" s="10" t="s">
        <v>38</v>
      </c>
      <c r="C11">
        <v>168679</v>
      </c>
      <c r="D11">
        <v>168679</v>
      </c>
      <c r="E11">
        <v>6264</v>
      </c>
    </row>
    <row r="14" spans="2:5" x14ac:dyDescent="0.2">
      <c r="B14" s="24" t="s">
        <v>53</v>
      </c>
      <c r="C14" t="s">
        <v>56</v>
      </c>
    </row>
    <row r="15" spans="2:5" x14ac:dyDescent="0.2">
      <c r="B15" s="10" t="s">
        <v>2</v>
      </c>
      <c r="C15">
        <v>4110</v>
      </c>
    </row>
    <row r="16" spans="2:5" x14ac:dyDescent="0.2">
      <c r="B16" s="10" t="s">
        <v>8</v>
      </c>
      <c r="C16">
        <v>4704</v>
      </c>
    </row>
    <row r="17" spans="2:3" x14ac:dyDescent="0.2">
      <c r="B17" s="10" t="s">
        <v>41</v>
      </c>
      <c r="C17">
        <v>3867</v>
      </c>
    </row>
    <row r="18" spans="2:3" x14ac:dyDescent="0.2">
      <c r="B18" s="10" t="s">
        <v>7</v>
      </c>
      <c r="C18">
        <v>5295</v>
      </c>
    </row>
    <row r="19" spans="2:3" x14ac:dyDescent="0.2">
      <c r="B19" s="10" t="s">
        <v>6</v>
      </c>
      <c r="C19">
        <v>5925</v>
      </c>
    </row>
    <row r="20" spans="2:3" x14ac:dyDescent="0.2">
      <c r="B20" s="10" t="s">
        <v>5</v>
      </c>
      <c r="C20">
        <v>3669</v>
      </c>
    </row>
    <row r="21" spans="2:3" x14ac:dyDescent="0.2">
      <c r="B21" s="10" t="s">
        <v>3</v>
      </c>
      <c r="C21">
        <v>5007</v>
      </c>
    </row>
    <row r="22" spans="2:3" x14ac:dyDescent="0.2">
      <c r="B22" s="10" t="s">
        <v>9</v>
      </c>
      <c r="C22">
        <v>4554</v>
      </c>
    </row>
    <row r="23" spans="2:3" x14ac:dyDescent="0.2">
      <c r="B23" s="10" t="s">
        <v>10</v>
      </c>
      <c r="C23">
        <v>3843</v>
      </c>
    </row>
    <row r="24" spans="2:3" x14ac:dyDescent="0.2">
      <c r="B24" s="10" t="s">
        <v>40</v>
      </c>
      <c r="C24">
        <v>4686</v>
      </c>
    </row>
    <row r="25" spans="2:3" x14ac:dyDescent="0.2">
      <c r="B25" s="10" t="s">
        <v>54</v>
      </c>
      <c r="C25">
        <v>45660</v>
      </c>
    </row>
  </sheetData>
  <conditionalFormatting pivot="1" sqref="D6:D11">
    <cfRule type="dataBar" priority="1">
      <dataBar showValue="0">
        <cfvo type="min"/>
        <cfvo type="max"/>
        <color theme="5" tint="-0.249977111117893"/>
      </dataBar>
      <extLst>
        <ext xmlns:x14="http://schemas.microsoft.com/office/spreadsheetml/2009/9/main" uri="{B025F937-C7B1-47D3-B67F-A62EFF666E3E}">
          <x14:id>{99B0DCEB-3089-4C49-A3D2-FBC74C2D8592}</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99B0DCEB-3089-4C49-A3D2-FBC74C2D8592}">
            <x14:dataBar minLength="0" maxLength="100" gradient="0">
              <x14:cfvo type="autoMin"/>
              <x14:cfvo type="autoMax"/>
              <x14:negativeFillColor rgb="FFFF0000"/>
              <x14:axisColor rgb="FF000000"/>
            </x14:dataBar>
          </x14:cfRule>
          <xm:sqref>D6:D11</xm:sqref>
        </x14:conditionalFormatting>
      </x14:conditionalFormattings>
    </ex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A1AC9-8CC2-3E41-A5CC-D529FDA64B01}">
  <dimension ref="B2:N312"/>
  <sheetViews>
    <sheetView tabSelected="1" topLeftCell="A44" workbookViewId="0">
      <selection activeCell="D7" sqref="D7"/>
    </sheetView>
  </sheetViews>
  <sheetFormatPr baseColWidth="10" defaultRowHeight="15" x14ac:dyDescent="0.2"/>
  <cols>
    <col min="2" max="2" width="14.1640625" bestFit="1" customWidth="1"/>
    <col min="3" max="3" width="13" bestFit="1" customWidth="1"/>
    <col min="4" max="4" width="17" bestFit="1" customWidth="1"/>
    <col min="5" max="5" width="14" bestFit="1" customWidth="1"/>
    <col min="6" max="6" width="13" bestFit="1" customWidth="1"/>
  </cols>
  <sheetData>
    <row r="2" spans="2:14" x14ac:dyDescent="0.2">
      <c r="B2" t="s">
        <v>60</v>
      </c>
    </row>
    <row r="5" spans="2:14" x14ac:dyDescent="0.2">
      <c r="C5" s="24" t="s">
        <v>53</v>
      </c>
      <c r="D5" t="s">
        <v>58</v>
      </c>
    </row>
    <row r="6" spans="2:14" x14ac:dyDescent="0.2">
      <c r="C6" s="10" t="s">
        <v>15</v>
      </c>
      <c r="D6" s="26">
        <v>159.54166666666666</v>
      </c>
    </row>
    <row r="7" spans="2:14" x14ac:dyDescent="0.2">
      <c r="C7" s="10" t="s">
        <v>33</v>
      </c>
      <c r="D7" s="26">
        <v>89.760416666666671</v>
      </c>
    </row>
    <row r="8" spans="2:14" x14ac:dyDescent="0.2">
      <c r="C8" s="10" t="s">
        <v>22</v>
      </c>
      <c r="D8" s="26">
        <v>73.373493975903614</v>
      </c>
    </row>
    <row r="9" spans="2:14" x14ac:dyDescent="0.2">
      <c r="C9" s="10" t="s">
        <v>17</v>
      </c>
      <c r="D9" s="26">
        <v>42.176767676767675</v>
      </c>
    </row>
    <row r="10" spans="2:14" x14ac:dyDescent="0.2">
      <c r="C10" s="10" t="s">
        <v>24</v>
      </c>
      <c r="D10" s="26">
        <v>38.465346534653463</v>
      </c>
    </row>
    <row r="11" spans="2:14" x14ac:dyDescent="0.2">
      <c r="C11" s="10" t="s">
        <v>54</v>
      </c>
      <c r="D11" s="26">
        <v>55.311797752808985</v>
      </c>
    </row>
    <row r="12" spans="2:14" x14ac:dyDescent="0.2">
      <c r="J12" s="6" t="s">
        <v>11</v>
      </c>
      <c r="K12" s="6" t="s">
        <v>12</v>
      </c>
      <c r="L12" s="6" t="s">
        <v>0</v>
      </c>
      <c r="M12" s="7" t="s">
        <v>1</v>
      </c>
      <c r="N12" s="7" t="s">
        <v>42</v>
      </c>
    </row>
    <row r="13" spans="2:14" x14ac:dyDescent="0.2">
      <c r="J13" t="s">
        <v>40</v>
      </c>
      <c r="K13" t="s">
        <v>37</v>
      </c>
      <c r="L13" t="s">
        <v>30</v>
      </c>
      <c r="M13" s="4">
        <v>1624</v>
      </c>
      <c r="N13" s="5">
        <v>114</v>
      </c>
    </row>
    <row r="14" spans="2:14" x14ac:dyDescent="0.2">
      <c r="J14" t="s">
        <v>8</v>
      </c>
      <c r="K14" t="s">
        <v>35</v>
      </c>
      <c r="L14" t="s">
        <v>32</v>
      </c>
      <c r="M14" s="4">
        <v>6706</v>
      </c>
      <c r="N14" s="5">
        <v>459</v>
      </c>
    </row>
    <row r="15" spans="2:14" x14ac:dyDescent="0.2">
      <c r="J15" t="s">
        <v>9</v>
      </c>
      <c r="K15" t="s">
        <v>35</v>
      </c>
      <c r="L15" t="s">
        <v>4</v>
      </c>
      <c r="M15" s="4">
        <v>959</v>
      </c>
      <c r="N15" s="5">
        <v>147</v>
      </c>
    </row>
    <row r="16" spans="2:14" x14ac:dyDescent="0.2">
      <c r="J16" t="s">
        <v>41</v>
      </c>
      <c r="K16" t="s">
        <v>36</v>
      </c>
      <c r="L16" t="s">
        <v>18</v>
      </c>
      <c r="M16" s="4">
        <v>9632</v>
      </c>
      <c r="N16" s="5">
        <v>288</v>
      </c>
    </row>
    <row r="17" spans="2:14" x14ac:dyDescent="0.2">
      <c r="J17" t="s">
        <v>6</v>
      </c>
      <c r="K17" t="s">
        <v>39</v>
      </c>
      <c r="L17" t="s">
        <v>25</v>
      </c>
      <c r="M17" s="4">
        <v>2100</v>
      </c>
      <c r="N17" s="5">
        <v>414</v>
      </c>
    </row>
    <row r="18" spans="2:14" x14ac:dyDescent="0.2">
      <c r="J18" t="s">
        <v>40</v>
      </c>
      <c r="K18" t="s">
        <v>35</v>
      </c>
      <c r="L18" t="s">
        <v>33</v>
      </c>
      <c r="M18" s="4">
        <v>8869</v>
      </c>
      <c r="N18" s="5">
        <v>432</v>
      </c>
    </row>
    <row r="19" spans="2:14" x14ac:dyDescent="0.2">
      <c r="J19" t="s">
        <v>6</v>
      </c>
      <c r="K19" t="s">
        <v>38</v>
      </c>
      <c r="L19" t="s">
        <v>31</v>
      </c>
      <c r="M19" s="4">
        <v>2681</v>
      </c>
      <c r="N19" s="5">
        <v>54</v>
      </c>
    </row>
    <row r="20" spans="2:14" x14ac:dyDescent="0.2">
      <c r="B20" t="s">
        <v>59</v>
      </c>
      <c r="J20" t="s">
        <v>8</v>
      </c>
      <c r="K20" t="s">
        <v>35</v>
      </c>
      <c r="L20" t="s">
        <v>22</v>
      </c>
      <c r="M20" s="4">
        <v>5012</v>
      </c>
      <c r="N20" s="5">
        <v>210</v>
      </c>
    </row>
    <row r="21" spans="2:14" x14ac:dyDescent="0.2">
      <c r="J21" t="s">
        <v>7</v>
      </c>
      <c r="K21" t="s">
        <v>38</v>
      </c>
      <c r="L21" t="s">
        <v>14</v>
      </c>
      <c r="M21" s="4">
        <v>1281</v>
      </c>
      <c r="N21" s="5">
        <v>75</v>
      </c>
    </row>
    <row r="22" spans="2:14" x14ac:dyDescent="0.2">
      <c r="J22" t="s">
        <v>5</v>
      </c>
      <c r="K22" t="s">
        <v>37</v>
      </c>
      <c r="L22" t="s">
        <v>14</v>
      </c>
      <c r="M22" s="4">
        <v>4991</v>
      </c>
      <c r="N22" s="5">
        <v>12</v>
      </c>
    </row>
    <row r="23" spans="2:14" x14ac:dyDescent="0.2">
      <c r="J23" t="s">
        <v>2</v>
      </c>
      <c r="K23" t="s">
        <v>39</v>
      </c>
      <c r="L23" t="s">
        <v>25</v>
      </c>
      <c r="M23" s="4">
        <v>1785</v>
      </c>
      <c r="N23" s="5">
        <v>462</v>
      </c>
    </row>
    <row r="24" spans="2:14" x14ac:dyDescent="0.2">
      <c r="J24" t="s">
        <v>3</v>
      </c>
      <c r="K24" t="s">
        <v>37</v>
      </c>
      <c r="L24" t="s">
        <v>17</v>
      </c>
      <c r="M24" s="4">
        <v>3983</v>
      </c>
      <c r="N24" s="5">
        <v>144</v>
      </c>
    </row>
    <row r="25" spans="2:14" x14ac:dyDescent="0.2">
      <c r="J25" t="s">
        <v>9</v>
      </c>
      <c r="K25" t="s">
        <v>38</v>
      </c>
      <c r="L25" t="s">
        <v>16</v>
      </c>
      <c r="M25" s="4">
        <v>2646</v>
      </c>
      <c r="N25" s="5">
        <v>120</v>
      </c>
    </row>
    <row r="26" spans="2:14" x14ac:dyDescent="0.2">
      <c r="J26" t="s">
        <v>2</v>
      </c>
      <c r="K26" t="s">
        <v>34</v>
      </c>
      <c r="L26" t="s">
        <v>13</v>
      </c>
      <c r="M26" s="4">
        <v>252</v>
      </c>
      <c r="N26" s="5">
        <v>54</v>
      </c>
    </row>
    <row r="27" spans="2:14" x14ac:dyDescent="0.2">
      <c r="J27" t="s">
        <v>3</v>
      </c>
      <c r="K27" t="s">
        <v>35</v>
      </c>
      <c r="L27" t="s">
        <v>25</v>
      </c>
      <c r="M27" s="4">
        <v>2464</v>
      </c>
      <c r="N27" s="5">
        <v>234</v>
      </c>
    </row>
    <row r="28" spans="2:14" x14ac:dyDescent="0.2">
      <c r="J28" t="s">
        <v>3</v>
      </c>
      <c r="K28" t="s">
        <v>35</v>
      </c>
      <c r="L28" t="s">
        <v>29</v>
      </c>
      <c r="M28" s="4">
        <v>2114</v>
      </c>
      <c r="N28" s="5">
        <v>66</v>
      </c>
    </row>
    <row r="29" spans="2:14" x14ac:dyDescent="0.2">
      <c r="J29" t="s">
        <v>6</v>
      </c>
      <c r="K29" t="s">
        <v>37</v>
      </c>
      <c r="L29" t="s">
        <v>31</v>
      </c>
      <c r="M29" s="4">
        <v>7693</v>
      </c>
      <c r="N29" s="5">
        <v>87</v>
      </c>
    </row>
    <row r="30" spans="2:14" x14ac:dyDescent="0.2">
      <c r="J30" t="s">
        <v>5</v>
      </c>
      <c r="K30" t="s">
        <v>34</v>
      </c>
      <c r="L30" t="s">
        <v>20</v>
      </c>
      <c r="M30" s="4">
        <v>15610</v>
      </c>
      <c r="N30" s="5">
        <v>339</v>
      </c>
    </row>
    <row r="31" spans="2:14" x14ac:dyDescent="0.2">
      <c r="J31" t="s">
        <v>41</v>
      </c>
      <c r="K31" t="s">
        <v>34</v>
      </c>
      <c r="L31" t="s">
        <v>22</v>
      </c>
      <c r="M31" s="4">
        <v>336</v>
      </c>
      <c r="N31" s="5">
        <v>144</v>
      </c>
    </row>
    <row r="32" spans="2:14" x14ac:dyDescent="0.2">
      <c r="J32" t="s">
        <v>2</v>
      </c>
      <c r="K32" t="s">
        <v>39</v>
      </c>
      <c r="L32" t="s">
        <v>20</v>
      </c>
      <c r="M32" s="4">
        <v>9443</v>
      </c>
      <c r="N32" s="5">
        <v>162</v>
      </c>
    </row>
    <row r="33" spans="10:14" x14ac:dyDescent="0.2">
      <c r="J33" t="s">
        <v>9</v>
      </c>
      <c r="K33" t="s">
        <v>34</v>
      </c>
      <c r="L33" t="s">
        <v>23</v>
      </c>
      <c r="M33" s="4">
        <v>8155</v>
      </c>
      <c r="N33" s="5">
        <v>90</v>
      </c>
    </row>
    <row r="34" spans="10:14" x14ac:dyDescent="0.2">
      <c r="J34" t="s">
        <v>8</v>
      </c>
      <c r="K34" t="s">
        <v>38</v>
      </c>
      <c r="L34" t="s">
        <v>23</v>
      </c>
      <c r="M34" s="4">
        <v>1701</v>
      </c>
      <c r="N34" s="5">
        <v>234</v>
      </c>
    </row>
    <row r="35" spans="10:14" x14ac:dyDescent="0.2">
      <c r="J35" t="s">
        <v>10</v>
      </c>
      <c r="K35" t="s">
        <v>38</v>
      </c>
      <c r="L35" t="s">
        <v>22</v>
      </c>
      <c r="M35" s="4">
        <v>2205</v>
      </c>
      <c r="N35" s="5">
        <v>141</v>
      </c>
    </row>
    <row r="36" spans="10:14" x14ac:dyDescent="0.2">
      <c r="J36" t="s">
        <v>8</v>
      </c>
      <c r="K36" t="s">
        <v>37</v>
      </c>
      <c r="L36" t="s">
        <v>19</v>
      </c>
      <c r="M36" s="4">
        <v>1771</v>
      </c>
      <c r="N36" s="5">
        <v>204</v>
      </c>
    </row>
    <row r="37" spans="10:14" x14ac:dyDescent="0.2">
      <c r="J37" t="s">
        <v>41</v>
      </c>
      <c r="K37" t="s">
        <v>35</v>
      </c>
      <c r="L37" t="s">
        <v>15</v>
      </c>
      <c r="M37" s="4">
        <v>2114</v>
      </c>
      <c r="N37" s="5">
        <v>186</v>
      </c>
    </row>
    <row r="38" spans="10:14" x14ac:dyDescent="0.2">
      <c r="J38" t="s">
        <v>41</v>
      </c>
      <c r="K38" t="s">
        <v>36</v>
      </c>
      <c r="L38" t="s">
        <v>13</v>
      </c>
      <c r="M38" s="4">
        <v>10311</v>
      </c>
      <c r="N38" s="5">
        <v>231</v>
      </c>
    </row>
    <row r="39" spans="10:14" x14ac:dyDescent="0.2">
      <c r="J39" t="s">
        <v>3</v>
      </c>
      <c r="K39" t="s">
        <v>39</v>
      </c>
      <c r="L39" t="s">
        <v>16</v>
      </c>
      <c r="M39" s="4">
        <v>21</v>
      </c>
      <c r="N39" s="5">
        <v>168</v>
      </c>
    </row>
    <row r="40" spans="10:14" x14ac:dyDescent="0.2">
      <c r="J40" t="s">
        <v>10</v>
      </c>
      <c r="K40" t="s">
        <v>35</v>
      </c>
      <c r="L40" t="s">
        <v>20</v>
      </c>
      <c r="M40" s="4">
        <v>1974</v>
      </c>
      <c r="N40" s="5">
        <v>195</v>
      </c>
    </row>
    <row r="41" spans="10:14" x14ac:dyDescent="0.2">
      <c r="J41" t="s">
        <v>5</v>
      </c>
      <c r="K41" t="s">
        <v>36</v>
      </c>
      <c r="L41" t="s">
        <v>23</v>
      </c>
      <c r="M41" s="4">
        <v>6314</v>
      </c>
      <c r="N41" s="5">
        <v>15</v>
      </c>
    </row>
    <row r="42" spans="10:14" x14ac:dyDescent="0.2">
      <c r="J42" t="s">
        <v>10</v>
      </c>
      <c r="K42" t="s">
        <v>37</v>
      </c>
      <c r="L42" t="s">
        <v>23</v>
      </c>
      <c r="M42" s="4">
        <v>4683</v>
      </c>
      <c r="N42" s="5">
        <v>30</v>
      </c>
    </row>
    <row r="43" spans="10:14" x14ac:dyDescent="0.2">
      <c r="J43" t="s">
        <v>41</v>
      </c>
      <c r="K43" t="s">
        <v>37</v>
      </c>
      <c r="L43" t="s">
        <v>24</v>
      </c>
      <c r="M43" s="4">
        <v>6398</v>
      </c>
      <c r="N43" s="5">
        <v>102</v>
      </c>
    </row>
    <row r="44" spans="10:14" x14ac:dyDescent="0.2">
      <c r="J44" t="s">
        <v>2</v>
      </c>
      <c r="K44" t="s">
        <v>35</v>
      </c>
      <c r="L44" t="s">
        <v>19</v>
      </c>
      <c r="M44" s="4">
        <v>553</v>
      </c>
      <c r="N44" s="5">
        <v>15</v>
      </c>
    </row>
    <row r="45" spans="10:14" x14ac:dyDescent="0.2">
      <c r="J45" t="s">
        <v>8</v>
      </c>
      <c r="K45" t="s">
        <v>39</v>
      </c>
      <c r="L45" t="s">
        <v>30</v>
      </c>
      <c r="M45" s="4">
        <v>7021</v>
      </c>
      <c r="N45" s="5">
        <v>183</v>
      </c>
    </row>
    <row r="46" spans="10:14" x14ac:dyDescent="0.2">
      <c r="J46" t="s">
        <v>40</v>
      </c>
      <c r="K46" t="s">
        <v>39</v>
      </c>
      <c r="L46" t="s">
        <v>22</v>
      </c>
      <c r="M46" s="4">
        <v>5817</v>
      </c>
      <c r="N46" s="5">
        <v>12</v>
      </c>
    </row>
    <row r="47" spans="10:14" x14ac:dyDescent="0.2">
      <c r="J47" t="s">
        <v>41</v>
      </c>
      <c r="K47" t="s">
        <v>39</v>
      </c>
      <c r="L47" t="s">
        <v>14</v>
      </c>
      <c r="M47" s="4">
        <v>3976</v>
      </c>
      <c r="N47" s="5">
        <v>72</v>
      </c>
    </row>
    <row r="48" spans="10:14" x14ac:dyDescent="0.2">
      <c r="J48" t="s">
        <v>6</v>
      </c>
      <c r="K48" t="s">
        <v>38</v>
      </c>
      <c r="L48" t="s">
        <v>27</v>
      </c>
      <c r="M48" s="4">
        <v>1134</v>
      </c>
      <c r="N48" s="5">
        <v>282</v>
      </c>
    </row>
    <row r="49" spans="10:14" x14ac:dyDescent="0.2">
      <c r="J49" t="s">
        <v>2</v>
      </c>
      <c r="K49" t="s">
        <v>39</v>
      </c>
      <c r="L49" t="s">
        <v>28</v>
      </c>
      <c r="M49" s="4">
        <v>6027</v>
      </c>
      <c r="N49" s="5">
        <v>144</v>
      </c>
    </row>
    <row r="50" spans="10:14" x14ac:dyDescent="0.2">
      <c r="J50" t="s">
        <v>6</v>
      </c>
      <c r="K50" t="s">
        <v>37</v>
      </c>
      <c r="L50" t="s">
        <v>16</v>
      </c>
      <c r="M50" s="4">
        <v>1904</v>
      </c>
      <c r="N50" s="5">
        <v>405</v>
      </c>
    </row>
    <row r="51" spans="10:14" x14ac:dyDescent="0.2">
      <c r="J51" t="s">
        <v>7</v>
      </c>
      <c r="K51" t="s">
        <v>34</v>
      </c>
      <c r="L51" t="s">
        <v>32</v>
      </c>
      <c r="M51" s="4">
        <v>3262</v>
      </c>
      <c r="N51" s="5">
        <v>75</v>
      </c>
    </row>
    <row r="52" spans="10:14" x14ac:dyDescent="0.2">
      <c r="J52" t="s">
        <v>40</v>
      </c>
      <c r="K52" t="s">
        <v>34</v>
      </c>
      <c r="L52" t="s">
        <v>27</v>
      </c>
      <c r="M52" s="4">
        <v>2289</v>
      </c>
      <c r="N52" s="5">
        <v>135</v>
      </c>
    </row>
    <row r="53" spans="10:14" x14ac:dyDescent="0.2">
      <c r="J53" t="s">
        <v>5</v>
      </c>
      <c r="K53" t="s">
        <v>34</v>
      </c>
      <c r="L53" t="s">
        <v>27</v>
      </c>
      <c r="M53" s="4">
        <v>6986</v>
      </c>
      <c r="N53" s="5">
        <v>21</v>
      </c>
    </row>
    <row r="54" spans="10:14" x14ac:dyDescent="0.2">
      <c r="J54" t="s">
        <v>2</v>
      </c>
      <c r="K54" t="s">
        <v>38</v>
      </c>
      <c r="L54" t="s">
        <v>23</v>
      </c>
      <c r="M54" s="4">
        <v>4417</v>
      </c>
      <c r="N54" s="5">
        <v>153</v>
      </c>
    </row>
    <row r="55" spans="10:14" x14ac:dyDescent="0.2">
      <c r="J55" t="s">
        <v>6</v>
      </c>
      <c r="K55" t="s">
        <v>34</v>
      </c>
      <c r="L55" t="s">
        <v>15</v>
      </c>
      <c r="M55" s="4">
        <v>1442</v>
      </c>
      <c r="N55" s="5">
        <v>15</v>
      </c>
    </row>
    <row r="56" spans="10:14" x14ac:dyDescent="0.2">
      <c r="J56" t="s">
        <v>3</v>
      </c>
      <c r="K56" t="s">
        <v>35</v>
      </c>
      <c r="L56" t="s">
        <v>14</v>
      </c>
      <c r="M56" s="4">
        <v>2415</v>
      </c>
      <c r="N56" s="5">
        <v>255</v>
      </c>
    </row>
    <row r="57" spans="10:14" x14ac:dyDescent="0.2">
      <c r="J57" t="s">
        <v>2</v>
      </c>
      <c r="K57" t="s">
        <v>37</v>
      </c>
      <c r="L57" t="s">
        <v>19</v>
      </c>
      <c r="M57" s="4">
        <v>238</v>
      </c>
      <c r="N57" s="5">
        <v>18</v>
      </c>
    </row>
    <row r="58" spans="10:14" x14ac:dyDescent="0.2">
      <c r="J58" t="s">
        <v>6</v>
      </c>
      <c r="K58" t="s">
        <v>37</v>
      </c>
      <c r="L58" t="s">
        <v>23</v>
      </c>
      <c r="M58" s="4">
        <v>4949</v>
      </c>
      <c r="N58" s="5">
        <v>189</v>
      </c>
    </row>
    <row r="59" spans="10:14" x14ac:dyDescent="0.2">
      <c r="J59" t="s">
        <v>5</v>
      </c>
      <c r="K59" t="s">
        <v>38</v>
      </c>
      <c r="L59" t="s">
        <v>32</v>
      </c>
      <c r="M59" s="4">
        <v>5075</v>
      </c>
      <c r="N59" s="5">
        <v>21</v>
      </c>
    </row>
    <row r="60" spans="10:14" x14ac:dyDescent="0.2">
      <c r="J60" t="s">
        <v>3</v>
      </c>
      <c r="K60" t="s">
        <v>36</v>
      </c>
      <c r="L60" t="s">
        <v>16</v>
      </c>
      <c r="M60" s="4">
        <v>9198</v>
      </c>
      <c r="N60" s="5">
        <v>36</v>
      </c>
    </row>
    <row r="61" spans="10:14" x14ac:dyDescent="0.2">
      <c r="J61" t="s">
        <v>6</v>
      </c>
      <c r="K61" t="s">
        <v>34</v>
      </c>
      <c r="L61" t="s">
        <v>29</v>
      </c>
      <c r="M61" s="4">
        <v>3339</v>
      </c>
      <c r="N61" s="5">
        <v>75</v>
      </c>
    </row>
    <row r="62" spans="10:14" x14ac:dyDescent="0.2">
      <c r="J62" t="s">
        <v>40</v>
      </c>
      <c r="K62" t="s">
        <v>34</v>
      </c>
      <c r="L62" t="s">
        <v>17</v>
      </c>
      <c r="M62" s="4">
        <v>5019</v>
      </c>
      <c r="N62" s="5">
        <v>156</v>
      </c>
    </row>
    <row r="63" spans="10:14" x14ac:dyDescent="0.2">
      <c r="J63" t="s">
        <v>5</v>
      </c>
      <c r="K63" t="s">
        <v>36</v>
      </c>
      <c r="L63" t="s">
        <v>16</v>
      </c>
      <c r="M63" s="4">
        <v>16184</v>
      </c>
      <c r="N63" s="5">
        <v>39</v>
      </c>
    </row>
    <row r="64" spans="10:14" x14ac:dyDescent="0.2">
      <c r="J64" t="s">
        <v>6</v>
      </c>
      <c r="K64" t="s">
        <v>36</v>
      </c>
      <c r="L64" t="s">
        <v>21</v>
      </c>
      <c r="M64" s="4">
        <v>497</v>
      </c>
      <c r="N64" s="5">
        <v>63</v>
      </c>
    </row>
    <row r="65" spans="2:14" x14ac:dyDescent="0.2">
      <c r="J65" t="s">
        <v>2</v>
      </c>
      <c r="K65" t="s">
        <v>36</v>
      </c>
      <c r="L65" t="s">
        <v>29</v>
      </c>
      <c r="M65" s="4">
        <v>8211</v>
      </c>
      <c r="N65" s="5">
        <v>75</v>
      </c>
    </row>
    <row r="66" spans="2:14" x14ac:dyDescent="0.2">
      <c r="J66" t="s">
        <v>2</v>
      </c>
      <c r="K66" t="s">
        <v>38</v>
      </c>
      <c r="L66" t="s">
        <v>28</v>
      </c>
      <c r="M66" s="4">
        <v>6580</v>
      </c>
      <c r="N66" s="5">
        <v>183</v>
      </c>
    </row>
    <row r="67" spans="2:14" x14ac:dyDescent="0.2">
      <c r="J67" t="s">
        <v>41</v>
      </c>
      <c r="K67" t="s">
        <v>35</v>
      </c>
      <c r="L67" t="s">
        <v>13</v>
      </c>
      <c r="M67" s="4">
        <v>4760</v>
      </c>
      <c r="N67" s="5">
        <v>69</v>
      </c>
    </row>
    <row r="68" spans="2:14" x14ac:dyDescent="0.2">
      <c r="J68" t="s">
        <v>40</v>
      </c>
      <c r="K68" t="s">
        <v>36</v>
      </c>
      <c r="L68" t="s">
        <v>25</v>
      </c>
      <c r="M68" s="4">
        <v>5439</v>
      </c>
      <c r="N68" s="5">
        <v>30</v>
      </c>
    </row>
    <row r="69" spans="2:14" x14ac:dyDescent="0.2">
      <c r="J69" t="s">
        <v>41</v>
      </c>
      <c r="K69" t="s">
        <v>34</v>
      </c>
      <c r="L69" t="s">
        <v>17</v>
      </c>
      <c r="M69" s="4">
        <v>1463</v>
      </c>
      <c r="N69" s="5">
        <v>39</v>
      </c>
    </row>
    <row r="70" spans="2:14" x14ac:dyDescent="0.2">
      <c r="J70" t="s">
        <v>3</v>
      </c>
      <c r="K70" t="s">
        <v>34</v>
      </c>
      <c r="L70" t="s">
        <v>32</v>
      </c>
      <c r="M70" s="4">
        <v>7777</v>
      </c>
      <c r="N70" s="5">
        <v>504</v>
      </c>
    </row>
    <row r="71" spans="2:14" x14ac:dyDescent="0.2">
      <c r="J71" t="s">
        <v>9</v>
      </c>
      <c r="K71" t="s">
        <v>37</v>
      </c>
      <c r="L71" t="s">
        <v>29</v>
      </c>
      <c r="M71" s="4">
        <v>1085</v>
      </c>
      <c r="N71" s="5">
        <v>273</v>
      </c>
    </row>
    <row r="72" spans="2:14" x14ac:dyDescent="0.2">
      <c r="J72" t="s">
        <v>5</v>
      </c>
      <c r="K72" t="s">
        <v>37</v>
      </c>
      <c r="L72" t="s">
        <v>31</v>
      </c>
      <c r="M72" s="4">
        <v>182</v>
      </c>
      <c r="N72" s="5">
        <v>48</v>
      </c>
    </row>
    <row r="73" spans="2:14" x14ac:dyDescent="0.2">
      <c r="J73" t="s">
        <v>6</v>
      </c>
      <c r="K73" t="s">
        <v>34</v>
      </c>
      <c r="L73" t="s">
        <v>27</v>
      </c>
      <c r="M73" s="4">
        <v>4242</v>
      </c>
      <c r="N73" s="5">
        <v>207</v>
      </c>
    </row>
    <row r="74" spans="2:14" x14ac:dyDescent="0.2">
      <c r="B74" s="27" t="s">
        <v>61</v>
      </c>
      <c r="C74" s="27"/>
      <c r="D74" s="27"/>
      <c r="E74" s="27" t="s">
        <v>62</v>
      </c>
      <c r="F74" s="27"/>
      <c r="J74" t="s">
        <v>6</v>
      </c>
      <c r="K74" t="s">
        <v>36</v>
      </c>
      <c r="L74" t="s">
        <v>32</v>
      </c>
      <c r="M74" s="4">
        <v>6118</v>
      </c>
      <c r="N74" s="5">
        <v>9</v>
      </c>
    </row>
    <row r="75" spans="2:14" x14ac:dyDescent="0.2">
      <c r="J75" t="s">
        <v>10</v>
      </c>
      <c r="K75" t="s">
        <v>36</v>
      </c>
      <c r="L75" t="s">
        <v>23</v>
      </c>
      <c r="M75" s="4">
        <v>2317</v>
      </c>
      <c r="N75" s="5">
        <v>261</v>
      </c>
    </row>
    <row r="76" spans="2:14" x14ac:dyDescent="0.2">
      <c r="B76" s="24" t="s">
        <v>53</v>
      </c>
      <c r="C76" t="s">
        <v>55</v>
      </c>
      <c r="E76" s="24" t="s">
        <v>53</v>
      </c>
      <c r="F76" t="s">
        <v>55</v>
      </c>
      <c r="J76" t="s">
        <v>6</v>
      </c>
      <c r="K76" t="s">
        <v>38</v>
      </c>
      <c r="L76" t="s">
        <v>16</v>
      </c>
      <c r="M76" s="4">
        <v>938</v>
      </c>
      <c r="N76" s="5">
        <v>6</v>
      </c>
    </row>
    <row r="77" spans="2:14" x14ac:dyDescent="0.2">
      <c r="B77" s="10" t="s">
        <v>39</v>
      </c>
      <c r="C77">
        <v>45752</v>
      </c>
      <c r="E77" s="10" t="s">
        <v>37</v>
      </c>
      <c r="F77">
        <v>43568</v>
      </c>
      <c r="J77" t="s">
        <v>8</v>
      </c>
      <c r="K77" t="s">
        <v>37</v>
      </c>
      <c r="L77" t="s">
        <v>15</v>
      </c>
      <c r="M77" s="4">
        <v>9709</v>
      </c>
      <c r="N77" s="5">
        <v>30</v>
      </c>
    </row>
    <row r="78" spans="2:14" x14ac:dyDescent="0.2">
      <c r="B78" s="25" t="s">
        <v>2</v>
      </c>
      <c r="C78">
        <v>45752</v>
      </c>
      <c r="E78" s="25" t="s">
        <v>7</v>
      </c>
      <c r="F78">
        <v>43568</v>
      </c>
      <c r="J78" t="s">
        <v>7</v>
      </c>
      <c r="K78" t="s">
        <v>34</v>
      </c>
      <c r="L78" t="s">
        <v>20</v>
      </c>
      <c r="M78" s="4">
        <v>2205</v>
      </c>
      <c r="N78" s="5">
        <v>138</v>
      </c>
    </row>
    <row r="79" spans="2:14" x14ac:dyDescent="0.2">
      <c r="B79" s="10" t="s">
        <v>37</v>
      </c>
      <c r="C79">
        <v>43568</v>
      </c>
      <c r="E79" s="10" t="s">
        <v>34</v>
      </c>
      <c r="F79">
        <v>31661</v>
      </c>
      <c r="J79" t="s">
        <v>7</v>
      </c>
      <c r="K79" t="s">
        <v>37</v>
      </c>
      <c r="L79" t="s">
        <v>17</v>
      </c>
      <c r="M79" s="4">
        <v>4487</v>
      </c>
      <c r="N79" s="5">
        <v>111</v>
      </c>
    </row>
    <row r="80" spans="2:14" x14ac:dyDescent="0.2">
      <c r="B80" s="25" t="s">
        <v>7</v>
      </c>
      <c r="C80">
        <v>43568</v>
      </c>
      <c r="E80" s="25" t="s">
        <v>7</v>
      </c>
      <c r="F80">
        <v>31661</v>
      </c>
      <c r="J80" t="s">
        <v>5</v>
      </c>
      <c r="K80" t="s">
        <v>35</v>
      </c>
      <c r="L80" t="s">
        <v>18</v>
      </c>
      <c r="M80" s="4">
        <v>2415</v>
      </c>
      <c r="N80" s="5">
        <v>15</v>
      </c>
    </row>
    <row r="81" spans="2:14" x14ac:dyDescent="0.2">
      <c r="B81" s="10" t="s">
        <v>34</v>
      </c>
      <c r="C81">
        <v>41559</v>
      </c>
      <c r="E81" s="10" t="s">
        <v>35</v>
      </c>
      <c r="F81">
        <v>28546</v>
      </c>
      <c r="J81" t="s">
        <v>40</v>
      </c>
      <c r="K81" t="s">
        <v>34</v>
      </c>
      <c r="L81" t="s">
        <v>19</v>
      </c>
      <c r="M81" s="4">
        <v>4018</v>
      </c>
      <c r="N81" s="5">
        <v>162</v>
      </c>
    </row>
    <row r="82" spans="2:14" x14ac:dyDescent="0.2">
      <c r="B82" s="25" t="s">
        <v>5</v>
      </c>
      <c r="C82">
        <v>41559</v>
      </c>
      <c r="E82" s="25" t="s">
        <v>7</v>
      </c>
      <c r="F82">
        <v>28546</v>
      </c>
      <c r="J82" t="s">
        <v>5</v>
      </c>
      <c r="K82" t="s">
        <v>34</v>
      </c>
      <c r="L82" t="s">
        <v>19</v>
      </c>
      <c r="M82" s="4">
        <v>861</v>
      </c>
      <c r="N82" s="5">
        <v>195</v>
      </c>
    </row>
    <row r="83" spans="2:14" x14ac:dyDescent="0.2">
      <c r="B83" s="10" t="s">
        <v>36</v>
      </c>
      <c r="C83">
        <v>39620</v>
      </c>
      <c r="E83" s="10" t="s">
        <v>36</v>
      </c>
      <c r="F83">
        <v>21931</v>
      </c>
      <c r="J83" t="s">
        <v>10</v>
      </c>
      <c r="K83" t="s">
        <v>38</v>
      </c>
      <c r="L83" t="s">
        <v>14</v>
      </c>
      <c r="M83" s="4">
        <v>5586</v>
      </c>
      <c r="N83" s="5">
        <v>525</v>
      </c>
    </row>
    <row r="84" spans="2:14" x14ac:dyDescent="0.2">
      <c r="B84" s="25" t="s">
        <v>5</v>
      </c>
      <c r="C84">
        <v>39620</v>
      </c>
      <c r="E84" s="25" t="s">
        <v>7</v>
      </c>
      <c r="F84">
        <v>21931</v>
      </c>
      <c r="J84" t="s">
        <v>7</v>
      </c>
      <c r="K84" t="s">
        <v>34</v>
      </c>
      <c r="L84" t="s">
        <v>33</v>
      </c>
      <c r="M84" s="4">
        <v>2226</v>
      </c>
      <c r="N84" s="5">
        <v>48</v>
      </c>
    </row>
    <row r="85" spans="2:14" x14ac:dyDescent="0.2">
      <c r="B85" s="10" t="s">
        <v>35</v>
      </c>
      <c r="C85">
        <v>38325</v>
      </c>
      <c r="E85" s="10" t="s">
        <v>38</v>
      </c>
      <c r="F85">
        <v>18865</v>
      </c>
      <c r="J85" t="s">
        <v>9</v>
      </c>
      <c r="K85" t="s">
        <v>34</v>
      </c>
      <c r="L85" t="s">
        <v>28</v>
      </c>
      <c r="M85" s="4">
        <v>14329</v>
      </c>
      <c r="N85" s="5">
        <v>150</v>
      </c>
    </row>
    <row r="86" spans="2:14" x14ac:dyDescent="0.2">
      <c r="B86" s="25" t="s">
        <v>40</v>
      </c>
      <c r="C86">
        <v>38325</v>
      </c>
      <c r="E86" s="25" t="s">
        <v>7</v>
      </c>
      <c r="F86">
        <v>18865</v>
      </c>
      <c r="J86" t="s">
        <v>9</v>
      </c>
      <c r="K86" t="s">
        <v>34</v>
      </c>
      <c r="L86" t="s">
        <v>20</v>
      </c>
      <c r="M86" s="4">
        <v>8463</v>
      </c>
      <c r="N86" s="5">
        <v>492</v>
      </c>
    </row>
    <row r="87" spans="2:14" x14ac:dyDescent="0.2">
      <c r="B87" s="10" t="s">
        <v>38</v>
      </c>
      <c r="C87">
        <v>25221</v>
      </c>
      <c r="E87" s="10" t="s">
        <v>39</v>
      </c>
      <c r="F87">
        <v>5404</v>
      </c>
      <c r="J87" t="s">
        <v>5</v>
      </c>
      <c r="K87" t="s">
        <v>34</v>
      </c>
      <c r="L87" t="s">
        <v>29</v>
      </c>
      <c r="M87" s="4">
        <v>2891</v>
      </c>
      <c r="N87" s="5">
        <v>102</v>
      </c>
    </row>
    <row r="88" spans="2:14" x14ac:dyDescent="0.2">
      <c r="B88" s="25" t="s">
        <v>5</v>
      </c>
      <c r="C88">
        <v>25221</v>
      </c>
      <c r="E88" s="25" t="s">
        <v>7</v>
      </c>
      <c r="F88">
        <v>5404</v>
      </c>
      <c r="J88" t="s">
        <v>3</v>
      </c>
      <c r="K88" t="s">
        <v>36</v>
      </c>
      <c r="L88" t="s">
        <v>23</v>
      </c>
      <c r="M88" s="4">
        <v>3773</v>
      </c>
      <c r="N88" s="5">
        <v>165</v>
      </c>
    </row>
    <row r="89" spans="2:14" x14ac:dyDescent="0.2">
      <c r="B89" s="10" t="s">
        <v>54</v>
      </c>
      <c r="C89">
        <v>234045</v>
      </c>
      <c r="E89" s="10" t="s">
        <v>54</v>
      </c>
      <c r="F89">
        <v>149975</v>
      </c>
      <c r="J89" t="s">
        <v>41</v>
      </c>
      <c r="K89" t="s">
        <v>36</v>
      </c>
      <c r="L89" t="s">
        <v>28</v>
      </c>
      <c r="M89" s="4">
        <v>854</v>
      </c>
      <c r="N89" s="5">
        <v>309</v>
      </c>
    </row>
    <row r="90" spans="2:14" x14ac:dyDescent="0.2">
      <c r="J90" t="s">
        <v>6</v>
      </c>
      <c r="K90" t="s">
        <v>36</v>
      </c>
      <c r="L90" t="s">
        <v>17</v>
      </c>
      <c r="M90" s="4">
        <v>4970</v>
      </c>
      <c r="N90" s="5">
        <v>156</v>
      </c>
    </row>
    <row r="91" spans="2:14" x14ac:dyDescent="0.2">
      <c r="J91" t="s">
        <v>9</v>
      </c>
      <c r="K91" t="s">
        <v>35</v>
      </c>
      <c r="L91" t="s">
        <v>26</v>
      </c>
      <c r="M91" s="4">
        <v>98</v>
      </c>
      <c r="N91" s="5">
        <v>159</v>
      </c>
    </row>
    <row r="92" spans="2:14" x14ac:dyDescent="0.2">
      <c r="J92" t="s">
        <v>5</v>
      </c>
      <c r="K92" t="s">
        <v>35</v>
      </c>
      <c r="L92" t="s">
        <v>15</v>
      </c>
      <c r="M92" s="4">
        <v>13391</v>
      </c>
      <c r="N92" s="5">
        <v>201</v>
      </c>
    </row>
    <row r="93" spans="2:14" x14ac:dyDescent="0.2">
      <c r="J93" t="s">
        <v>8</v>
      </c>
      <c r="K93" t="s">
        <v>39</v>
      </c>
      <c r="L93" t="s">
        <v>31</v>
      </c>
      <c r="M93" s="4">
        <v>8890</v>
      </c>
      <c r="N93" s="5">
        <v>210</v>
      </c>
    </row>
    <row r="94" spans="2:14" x14ac:dyDescent="0.2">
      <c r="J94" t="s">
        <v>2</v>
      </c>
      <c r="K94" t="s">
        <v>38</v>
      </c>
      <c r="L94" t="s">
        <v>13</v>
      </c>
      <c r="M94" s="4">
        <v>56</v>
      </c>
      <c r="N94" s="5">
        <v>51</v>
      </c>
    </row>
    <row r="95" spans="2:14" x14ac:dyDescent="0.2">
      <c r="J95" t="s">
        <v>3</v>
      </c>
      <c r="K95" t="s">
        <v>36</v>
      </c>
      <c r="L95" t="s">
        <v>25</v>
      </c>
      <c r="M95" s="4">
        <v>3339</v>
      </c>
      <c r="N95" s="5">
        <v>39</v>
      </c>
    </row>
    <row r="96" spans="2:14" x14ac:dyDescent="0.2">
      <c r="J96" t="s">
        <v>10</v>
      </c>
      <c r="K96" t="s">
        <v>35</v>
      </c>
      <c r="L96" t="s">
        <v>18</v>
      </c>
      <c r="M96" s="4">
        <v>3808</v>
      </c>
      <c r="N96" s="5">
        <v>279</v>
      </c>
    </row>
    <row r="97" spans="10:14" x14ac:dyDescent="0.2">
      <c r="J97" t="s">
        <v>10</v>
      </c>
      <c r="K97" t="s">
        <v>38</v>
      </c>
      <c r="L97" t="s">
        <v>13</v>
      </c>
      <c r="M97" s="4">
        <v>63</v>
      </c>
      <c r="N97" s="5">
        <v>123</v>
      </c>
    </row>
    <row r="98" spans="10:14" x14ac:dyDescent="0.2">
      <c r="J98" t="s">
        <v>2</v>
      </c>
      <c r="K98" t="s">
        <v>39</v>
      </c>
      <c r="L98" t="s">
        <v>27</v>
      </c>
      <c r="M98" s="4">
        <v>7812</v>
      </c>
      <c r="N98" s="5">
        <v>81</v>
      </c>
    </row>
    <row r="99" spans="10:14" x14ac:dyDescent="0.2">
      <c r="J99" t="s">
        <v>40</v>
      </c>
      <c r="K99" t="s">
        <v>37</v>
      </c>
      <c r="L99" t="s">
        <v>19</v>
      </c>
      <c r="M99" s="4">
        <v>7693</v>
      </c>
      <c r="N99" s="5">
        <v>21</v>
      </c>
    </row>
    <row r="100" spans="10:14" x14ac:dyDescent="0.2">
      <c r="J100" t="s">
        <v>3</v>
      </c>
      <c r="K100" t="s">
        <v>36</v>
      </c>
      <c r="L100" t="s">
        <v>28</v>
      </c>
      <c r="M100" s="4">
        <v>973</v>
      </c>
      <c r="N100" s="5">
        <v>162</v>
      </c>
    </row>
    <row r="101" spans="10:14" x14ac:dyDescent="0.2">
      <c r="J101" t="s">
        <v>10</v>
      </c>
      <c r="K101" t="s">
        <v>35</v>
      </c>
      <c r="L101" t="s">
        <v>21</v>
      </c>
      <c r="M101" s="4">
        <v>567</v>
      </c>
      <c r="N101" s="5">
        <v>228</v>
      </c>
    </row>
    <row r="102" spans="10:14" x14ac:dyDescent="0.2">
      <c r="J102" t="s">
        <v>10</v>
      </c>
      <c r="K102" t="s">
        <v>36</v>
      </c>
      <c r="L102" t="s">
        <v>29</v>
      </c>
      <c r="M102" s="4">
        <v>2471</v>
      </c>
      <c r="N102" s="5">
        <v>342</v>
      </c>
    </row>
    <row r="103" spans="10:14" x14ac:dyDescent="0.2">
      <c r="J103" t="s">
        <v>5</v>
      </c>
      <c r="K103" t="s">
        <v>38</v>
      </c>
      <c r="L103" t="s">
        <v>13</v>
      </c>
      <c r="M103" s="4">
        <v>7189</v>
      </c>
      <c r="N103" s="5">
        <v>54</v>
      </c>
    </row>
    <row r="104" spans="10:14" x14ac:dyDescent="0.2">
      <c r="J104" t="s">
        <v>41</v>
      </c>
      <c r="K104" t="s">
        <v>35</v>
      </c>
      <c r="L104" t="s">
        <v>28</v>
      </c>
      <c r="M104" s="4">
        <v>7455</v>
      </c>
      <c r="N104" s="5">
        <v>216</v>
      </c>
    </row>
    <row r="105" spans="10:14" x14ac:dyDescent="0.2">
      <c r="J105" t="s">
        <v>3</v>
      </c>
      <c r="K105" t="s">
        <v>34</v>
      </c>
      <c r="L105" t="s">
        <v>26</v>
      </c>
      <c r="M105" s="4">
        <v>3108</v>
      </c>
      <c r="N105" s="5">
        <v>54</v>
      </c>
    </row>
    <row r="106" spans="10:14" x14ac:dyDescent="0.2">
      <c r="J106" t="s">
        <v>6</v>
      </c>
      <c r="K106" t="s">
        <v>38</v>
      </c>
      <c r="L106" t="s">
        <v>25</v>
      </c>
      <c r="M106" s="4">
        <v>469</v>
      </c>
      <c r="N106" s="5">
        <v>75</v>
      </c>
    </row>
    <row r="107" spans="10:14" x14ac:dyDescent="0.2">
      <c r="J107" t="s">
        <v>9</v>
      </c>
      <c r="K107" t="s">
        <v>37</v>
      </c>
      <c r="L107" t="s">
        <v>23</v>
      </c>
      <c r="M107" s="4">
        <v>2737</v>
      </c>
      <c r="N107" s="5">
        <v>93</v>
      </c>
    </row>
    <row r="108" spans="10:14" x14ac:dyDescent="0.2">
      <c r="J108" t="s">
        <v>9</v>
      </c>
      <c r="K108" t="s">
        <v>37</v>
      </c>
      <c r="L108" t="s">
        <v>25</v>
      </c>
      <c r="M108" s="4">
        <v>4305</v>
      </c>
      <c r="N108" s="5">
        <v>156</v>
      </c>
    </row>
    <row r="109" spans="10:14" x14ac:dyDescent="0.2">
      <c r="J109" t="s">
        <v>9</v>
      </c>
      <c r="K109" t="s">
        <v>38</v>
      </c>
      <c r="L109" t="s">
        <v>17</v>
      </c>
      <c r="M109" s="4">
        <v>2408</v>
      </c>
      <c r="N109" s="5">
        <v>9</v>
      </c>
    </row>
    <row r="110" spans="10:14" x14ac:dyDescent="0.2">
      <c r="J110" t="s">
        <v>3</v>
      </c>
      <c r="K110" t="s">
        <v>36</v>
      </c>
      <c r="L110" t="s">
        <v>19</v>
      </c>
      <c r="M110" s="4">
        <v>1281</v>
      </c>
      <c r="N110" s="5">
        <v>18</v>
      </c>
    </row>
    <row r="111" spans="10:14" x14ac:dyDescent="0.2">
      <c r="J111" t="s">
        <v>40</v>
      </c>
      <c r="K111" t="s">
        <v>35</v>
      </c>
      <c r="L111" t="s">
        <v>32</v>
      </c>
      <c r="M111" s="4">
        <v>12348</v>
      </c>
      <c r="N111" s="5">
        <v>234</v>
      </c>
    </row>
    <row r="112" spans="10:14" x14ac:dyDescent="0.2">
      <c r="J112" t="s">
        <v>3</v>
      </c>
      <c r="K112" t="s">
        <v>34</v>
      </c>
      <c r="L112" t="s">
        <v>28</v>
      </c>
      <c r="M112" s="4">
        <v>3689</v>
      </c>
      <c r="N112" s="5">
        <v>312</v>
      </c>
    </row>
    <row r="113" spans="10:14" x14ac:dyDescent="0.2">
      <c r="J113" t="s">
        <v>7</v>
      </c>
      <c r="K113" t="s">
        <v>36</v>
      </c>
      <c r="L113" t="s">
        <v>19</v>
      </c>
      <c r="M113" s="4">
        <v>2870</v>
      </c>
      <c r="N113" s="5">
        <v>300</v>
      </c>
    </row>
    <row r="114" spans="10:14" x14ac:dyDescent="0.2">
      <c r="J114" t="s">
        <v>2</v>
      </c>
      <c r="K114" t="s">
        <v>36</v>
      </c>
      <c r="L114" t="s">
        <v>27</v>
      </c>
      <c r="M114" s="4">
        <v>798</v>
      </c>
      <c r="N114" s="5">
        <v>519</v>
      </c>
    </row>
    <row r="115" spans="10:14" x14ac:dyDescent="0.2">
      <c r="J115" t="s">
        <v>41</v>
      </c>
      <c r="K115" t="s">
        <v>37</v>
      </c>
      <c r="L115" t="s">
        <v>21</v>
      </c>
      <c r="M115" s="4">
        <v>2933</v>
      </c>
      <c r="N115" s="5">
        <v>9</v>
      </c>
    </row>
    <row r="116" spans="10:14" x14ac:dyDescent="0.2">
      <c r="J116" t="s">
        <v>5</v>
      </c>
      <c r="K116" t="s">
        <v>35</v>
      </c>
      <c r="L116" t="s">
        <v>4</v>
      </c>
      <c r="M116" s="4">
        <v>2744</v>
      </c>
      <c r="N116" s="5">
        <v>9</v>
      </c>
    </row>
    <row r="117" spans="10:14" x14ac:dyDescent="0.2">
      <c r="J117" t="s">
        <v>40</v>
      </c>
      <c r="K117" t="s">
        <v>36</v>
      </c>
      <c r="L117" t="s">
        <v>33</v>
      </c>
      <c r="M117" s="4">
        <v>9772</v>
      </c>
      <c r="N117" s="5">
        <v>90</v>
      </c>
    </row>
    <row r="118" spans="10:14" x14ac:dyDescent="0.2">
      <c r="J118" t="s">
        <v>7</v>
      </c>
      <c r="K118" t="s">
        <v>34</v>
      </c>
      <c r="L118" t="s">
        <v>25</v>
      </c>
      <c r="M118" s="4">
        <v>1568</v>
      </c>
      <c r="N118" s="5">
        <v>96</v>
      </c>
    </row>
    <row r="119" spans="10:14" x14ac:dyDescent="0.2">
      <c r="J119" t="s">
        <v>2</v>
      </c>
      <c r="K119" t="s">
        <v>36</v>
      </c>
      <c r="L119" t="s">
        <v>16</v>
      </c>
      <c r="M119" s="4">
        <v>11417</v>
      </c>
      <c r="N119" s="5">
        <v>21</v>
      </c>
    </row>
    <row r="120" spans="10:14" x14ac:dyDescent="0.2">
      <c r="J120" t="s">
        <v>40</v>
      </c>
      <c r="K120" t="s">
        <v>34</v>
      </c>
      <c r="L120" t="s">
        <v>26</v>
      </c>
      <c r="M120" s="4">
        <v>6748</v>
      </c>
      <c r="N120" s="5">
        <v>48</v>
      </c>
    </row>
    <row r="121" spans="10:14" x14ac:dyDescent="0.2">
      <c r="J121" t="s">
        <v>10</v>
      </c>
      <c r="K121" t="s">
        <v>36</v>
      </c>
      <c r="L121" t="s">
        <v>27</v>
      </c>
      <c r="M121" s="4">
        <v>1407</v>
      </c>
      <c r="N121" s="5">
        <v>72</v>
      </c>
    </row>
    <row r="122" spans="10:14" x14ac:dyDescent="0.2">
      <c r="J122" t="s">
        <v>8</v>
      </c>
      <c r="K122" t="s">
        <v>35</v>
      </c>
      <c r="L122" t="s">
        <v>29</v>
      </c>
      <c r="M122" s="4">
        <v>2023</v>
      </c>
      <c r="N122" s="5">
        <v>168</v>
      </c>
    </row>
    <row r="123" spans="10:14" x14ac:dyDescent="0.2">
      <c r="J123" t="s">
        <v>5</v>
      </c>
      <c r="K123" t="s">
        <v>39</v>
      </c>
      <c r="L123" t="s">
        <v>26</v>
      </c>
      <c r="M123" s="4">
        <v>5236</v>
      </c>
      <c r="N123" s="5">
        <v>51</v>
      </c>
    </row>
    <row r="124" spans="10:14" x14ac:dyDescent="0.2">
      <c r="J124" t="s">
        <v>41</v>
      </c>
      <c r="K124" t="s">
        <v>36</v>
      </c>
      <c r="L124" t="s">
        <v>19</v>
      </c>
      <c r="M124" s="4">
        <v>1925</v>
      </c>
      <c r="N124" s="5">
        <v>192</v>
      </c>
    </row>
    <row r="125" spans="10:14" x14ac:dyDescent="0.2">
      <c r="J125" t="s">
        <v>7</v>
      </c>
      <c r="K125" t="s">
        <v>37</v>
      </c>
      <c r="L125" t="s">
        <v>14</v>
      </c>
      <c r="M125" s="4">
        <v>6608</v>
      </c>
      <c r="N125" s="5">
        <v>225</v>
      </c>
    </row>
    <row r="126" spans="10:14" x14ac:dyDescent="0.2">
      <c r="J126" t="s">
        <v>6</v>
      </c>
      <c r="K126" t="s">
        <v>34</v>
      </c>
      <c r="L126" t="s">
        <v>26</v>
      </c>
      <c r="M126" s="4">
        <v>8008</v>
      </c>
      <c r="N126" s="5">
        <v>456</v>
      </c>
    </row>
    <row r="127" spans="10:14" x14ac:dyDescent="0.2">
      <c r="J127" t="s">
        <v>10</v>
      </c>
      <c r="K127" t="s">
        <v>34</v>
      </c>
      <c r="L127" t="s">
        <v>25</v>
      </c>
      <c r="M127" s="4">
        <v>1428</v>
      </c>
      <c r="N127" s="5">
        <v>93</v>
      </c>
    </row>
    <row r="128" spans="10:14" x14ac:dyDescent="0.2">
      <c r="J128" t="s">
        <v>6</v>
      </c>
      <c r="K128" t="s">
        <v>34</v>
      </c>
      <c r="L128" t="s">
        <v>4</v>
      </c>
      <c r="M128" s="4">
        <v>525</v>
      </c>
      <c r="N128" s="5">
        <v>48</v>
      </c>
    </row>
    <row r="129" spans="10:14" x14ac:dyDescent="0.2">
      <c r="J129" t="s">
        <v>6</v>
      </c>
      <c r="K129" t="s">
        <v>37</v>
      </c>
      <c r="L129" t="s">
        <v>18</v>
      </c>
      <c r="M129" s="4">
        <v>1505</v>
      </c>
      <c r="N129" s="5">
        <v>102</v>
      </c>
    </row>
    <row r="130" spans="10:14" x14ac:dyDescent="0.2">
      <c r="J130" t="s">
        <v>7</v>
      </c>
      <c r="K130" t="s">
        <v>35</v>
      </c>
      <c r="L130" t="s">
        <v>30</v>
      </c>
      <c r="M130" s="4">
        <v>6755</v>
      </c>
      <c r="N130" s="5">
        <v>252</v>
      </c>
    </row>
    <row r="131" spans="10:14" x14ac:dyDescent="0.2">
      <c r="J131" t="s">
        <v>2</v>
      </c>
      <c r="K131" t="s">
        <v>37</v>
      </c>
      <c r="L131" t="s">
        <v>18</v>
      </c>
      <c r="M131" s="4">
        <v>11571</v>
      </c>
      <c r="N131" s="5">
        <v>138</v>
      </c>
    </row>
    <row r="132" spans="10:14" x14ac:dyDescent="0.2">
      <c r="J132" t="s">
        <v>40</v>
      </c>
      <c r="K132" t="s">
        <v>38</v>
      </c>
      <c r="L132" t="s">
        <v>25</v>
      </c>
      <c r="M132" s="4">
        <v>2541</v>
      </c>
      <c r="N132" s="5">
        <v>90</v>
      </c>
    </row>
    <row r="133" spans="10:14" x14ac:dyDescent="0.2">
      <c r="J133" t="s">
        <v>41</v>
      </c>
      <c r="K133" t="s">
        <v>37</v>
      </c>
      <c r="L133" t="s">
        <v>30</v>
      </c>
      <c r="M133" s="4">
        <v>1526</v>
      </c>
      <c r="N133" s="5">
        <v>240</v>
      </c>
    </row>
    <row r="134" spans="10:14" x14ac:dyDescent="0.2">
      <c r="J134" t="s">
        <v>40</v>
      </c>
      <c r="K134" t="s">
        <v>38</v>
      </c>
      <c r="L134" t="s">
        <v>4</v>
      </c>
      <c r="M134" s="4">
        <v>6125</v>
      </c>
      <c r="N134" s="5">
        <v>102</v>
      </c>
    </row>
    <row r="135" spans="10:14" x14ac:dyDescent="0.2">
      <c r="J135" t="s">
        <v>41</v>
      </c>
      <c r="K135" t="s">
        <v>35</v>
      </c>
      <c r="L135" t="s">
        <v>27</v>
      </c>
      <c r="M135" s="4">
        <v>847</v>
      </c>
      <c r="N135" s="5">
        <v>129</v>
      </c>
    </row>
    <row r="136" spans="10:14" x14ac:dyDescent="0.2">
      <c r="J136" t="s">
        <v>8</v>
      </c>
      <c r="K136" t="s">
        <v>35</v>
      </c>
      <c r="L136" t="s">
        <v>27</v>
      </c>
      <c r="M136" s="4">
        <v>4753</v>
      </c>
      <c r="N136" s="5">
        <v>300</v>
      </c>
    </row>
    <row r="137" spans="10:14" x14ac:dyDescent="0.2">
      <c r="J137" t="s">
        <v>6</v>
      </c>
      <c r="K137" t="s">
        <v>38</v>
      </c>
      <c r="L137" t="s">
        <v>33</v>
      </c>
      <c r="M137" s="4">
        <v>959</v>
      </c>
      <c r="N137" s="5">
        <v>135</v>
      </c>
    </row>
    <row r="138" spans="10:14" x14ac:dyDescent="0.2">
      <c r="J138" t="s">
        <v>7</v>
      </c>
      <c r="K138" t="s">
        <v>35</v>
      </c>
      <c r="L138" t="s">
        <v>24</v>
      </c>
      <c r="M138" s="4">
        <v>2793</v>
      </c>
      <c r="N138" s="5">
        <v>114</v>
      </c>
    </row>
    <row r="139" spans="10:14" x14ac:dyDescent="0.2">
      <c r="J139" t="s">
        <v>7</v>
      </c>
      <c r="K139" t="s">
        <v>35</v>
      </c>
      <c r="L139" t="s">
        <v>14</v>
      </c>
      <c r="M139" s="4">
        <v>4606</v>
      </c>
      <c r="N139" s="5">
        <v>63</v>
      </c>
    </row>
    <row r="140" spans="10:14" x14ac:dyDescent="0.2">
      <c r="J140" t="s">
        <v>7</v>
      </c>
      <c r="K140" t="s">
        <v>36</v>
      </c>
      <c r="L140" t="s">
        <v>29</v>
      </c>
      <c r="M140" s="4">
        <v>5551</v>
      </c>
      <c r="N140" s="5">
        <v>252</v>
      </c>
    </row>
    <row r="141" spans="10:14" x14ac:dyDescent="0.2">
      <c r="J141" t="s">
        <v>10</v>
      </c>
      <c r="K141" t="s">
        <v>36</v>
      </c>
      <c r="L141" t="s">
        <v>32</v>
      </c>
      <c r="M141" s="4">
        <v>6657</v>
      </c>
      <c r="N141" s="5">
        <v>303</v>
      </c>
    </row>
    <row r="142" spans="10:14" x14ac:dyDescent="0.2">
      <c r="J142" t="s">
        <v>7</v>
      </c>
      <c r="K142" t="s">
        <v>39</v>
      </c>
      <c r="L142" t="s">
        <v>17</v>
      </c>
      <c r="M142" s="4">
        <v>4438</v>
      </c>
      <c r="N142" s="5">
        <v>246</v>
      </c>
    </row>
    <row r="143" spans="10:14" x14ac:dyDescent="0.2">
      <c r="J143" t="s">
        <v>8</v>
      </c>
      <c r="K143" t="s">
        <v>38</v>
      </c>
      <c r="L143" t="s">
        <v>22</v>
      </c>
      <c r="M143" s="4">
        <v>168</v>
      </c>
      <c r="N143" s="5">
        <v>84</v>
      </c>
    </row>
    <row r="144" spans="10:14" x14ac:dyDescent="0.2">
      <c r="J144" t="s">
        <v>7</v>
      </c>
      <c r="K144" t="s">
        <v>34</v>
      </c>
      <c r="L144" t="s">
        <v>17</v>
      </c>
      <c r="M144" s="4">
        <v>7777</v>
      </c>
      <c r="N144" s="5">
        <v>39</v>
      </c>
    </row>
    <row r="145" spans="10:14" x14ac:dyDescent="0.2">
      <c r="J145" t="s">
        <v>5</v>
      </c>
      <c r="K145" t="s">
        <v>36</v>
      </c>
      <c r="L145" t="s">
        <v>17</v>
      </c>
      <c r="M145" s="4">
        <v>3339</v>
      </c>
      <c r="N145" s="5">
        <v>348</v>
      </c>
    </row>
    <row r="146" spans="10:14" x14ac:dyDescent="0.2">
      <c r="J146" t="s">
        <v>7</v>
      </c>
      <c r="K146" t="s">
        <v>37</v>
      </c>
      <c r="L146" t="s">
        <v>33</v>
      </c>
      <c r="M146" s="4">
        <v>6391</v>
      </c>
      <c r="N146" s="5">
        <v>48</v>
      </c>
    </row>
    <row r="147" spans="10:14" x14ac:dyDescent="0.2">
      <c r="J147" t="s">
        <v>5</v>
      </c>
      <c r="K147" t="s">
        <v>37</v>
      </c>
      <c r="L147" t="s">
        <v>22</v>
      </c>
      <c r="M147" s="4">
        <v>518</v>
      </c>
      <c r="N147" s="5">
        <v>75</v>
      </c>
    </row>
    <row r="148" spans="10:14" x14ac:dyDescent="0.2">
      <c r="J148" t="s">
        <v>7</v>
      </c>
      <c r="K148" t="s">
        <v>38</v>
      </c>
      <c r="L148" t="s">
        <v>28</v>
      </c>
      <c r="M148" s="4">
        <v>5677</v>
      </c>
      <c r="N148" s="5">
        <v>258</v>
      </c>
    </row>
    <row r="149" spans="10:14" x14ac:dyDescent="0.2">
      <c r="J149" t="s">
        <v>6</v>
      </c>
      <c r="K149" t="s">
        <v>39</v>
      </c>
      <c r="L149" t="s">
        <v>17</v>
      </c>
      <c r="M149" s="4">
        <v>6048</v>
      </c>
      <c r="N149" s="5">
        <v>27</v>
      </c>
    </row>
    <row r="150" spans="10:14" x14ac:dyDescent="0.2">
      <c r="J150" t="s">
        <v>8</v>
      </c>
      <c r="K150" t="s">
        <v>38</v>
      </c>
      <c r="L150" t="s">
        <v>32</v>
      </c>
      <c r="M150" s="4">
        <v>3752</v>
      </c>
      <c r="N150" s="5">
        <v>213</v>
      </c>
    </row>
    <row r="151" spans="10:14" x14ac:dyDescent="0.2">
      <c r="J151" t="s">
        <v>5</v>
      </c>
      <c r="K151" t="s">
        <v>35</v>
      </c>
      <c r="L151" t="s">
        <v>29</v>
      </c>
      <c r="M151" s="4">
        <v>4480</v>
      </c>
      <c r="N151" s="5">
        <v>357</v>
      </c>
    </row>
    <row r="152" spans="10:14" x14ac:dyDescent="0.2">
      <c r="J152" t="s">
        <v>9</v>
      </c>
      <c r="K152" t="s">
        <v>37</v>
      </c>
      <c r="L152" t="s">
        <v>4</v>
      </c>
      <c r="M152" s="4">
        <v>259</v>
      </c>
      <c r="N152" s="5">
        <v>207</v>
      </c>
    </row>
    <row r="153" spans="10:14" x14ac:dyDescent="0.2">
      <c r="J153" t="s">
        <v>8</v>
      </c>
      <c r="K153" t="s">
        <v>37</v>
      </c>
      <c r="L153" t="s">
        <v>30</v>
      </c>
      <c r="M153" s="4">
        <v>42</v>
      </c>
      <c r="N153" s="5">
        <v>150</v>
      </c>
    </row>
    <row r="154" spans="10:14" x14ac:dyDescent="0.2">
      <c r="J154" t="s">
        <v>41</v>
      </c>
      <c r="K154" t="s">
        <v>36</v>
      </c>
      <c r="L154" t="s">
        <v>26</v>
      </c>
      <c r="M154" s="4">
        <v>98</v>
      </c>
      <c r="N154" s="5">
        <v>204</v>
      </c>
    </row>
    <row r="155" spans="10:14" x14ac:dyDescent="0.2">
      <c r="J155" t="s">
        <v>7</v>
      </c>
      <c r="K155" t="s">
        <v>35</v>
      </c>
      <c r="L155" t="s">
        <v>27</v>
      </c>
      <c r="M155" s="4">
        <v>2478</v>
      </c>
      <c r="N155" s="5">
        <v>21</v>
      </c>
    </row>
    <row r="156" spans="10:14" x14ac:dyDescent="0.2">
      <c r="J156" t="s">
        <v>41</v>
      </c>
      <c r="K156" t="s">
        <v>34</v>
      </c>
      <c r="L156" t="s">
        <v>33</v>
      </c>
      <c r="M156" s="4">
        <v>7847</v>
      </c>
      <c r="N156" s="5">
        <v>174</v>
      </c>
    </row>
    <row r="157" spans="10:14" x14ac:dyDescent="0.2">
      <c r="J157" t="s">
        <v>2</v>
      </c>
      <c r="K157" t="s">
        <v>37</v>
      </c>
      <c r="L157" t="s">
        <v>17</v>
      </c>
      <c r="M157" s="4">
        <v>9926</v>
      </c>
      <c r="N157" s="5">
        <v>201</v>
      </c>
    </row>
    <row r="158" spans="10:14" x14ac:dyDescent="0.2">
      <c r="J158" t="s">
        <v>8</v>
      </c>
      <c r="K158" t="s">
        <v>38</v>
      </c>
      <c r="L158" t="s">
        <v>13</v>
      </c>
      <c r="M158" s="4">
        <v>819</v>
      </c>
      <c r="N158" s="5">
        <v>510</v>
      </c>
    </row>
    <row r="159" spans="10:14" x14ac:dyDescent="0.2">
      <c r="J159" t="s">
        <v>6</v>
      </c>
      <c r="K159" t="s">
        <v>39</v>
      </c>
      <c r="L159" t="s">
        <v>29</v>
      </c>
      <c r="M159" s="4">
        <v>3052</v>
      </c>
      <c r="N159" s="5">
        <v>378</v>
      </c>
    </row>
    <row r="160" spans="10:14" x14ac:dyDescent="0.2">
      <c r="J160" t="s">
        <v>9</v>
      </c>
      <c r="K160" t="s">
        <v>34</v>
      </c>
      <c r="L160" t="s">
        <v>21</v>
      </c>
      <c r="M160" s="4">
        <v>6832</v>
      </c>
      <c r="N160" s="5">
        <v>27</v>
      </c>
    </row>
    <row r="161" spans="10:14" x14ac:dyDescent="0.2">
      <c r="J161" t="s">
        <v>2</v>
      </c>
      <c r="K161" t="s">
        <v>39</v>
      </c>
      <c r="L161" t="s">
        <v>16</v>
      </c>
      <c r="M161" s="4">
        <v>2016</v>
      </c>
      <c r="N161" s="5">
        <v>117</v>
      </c>
    </row>
    <row r="162" spans="10:14" x14ac:dyDescent="0.2">
      <c r="J162" t="s">
        <v>6</v>
      </c>
      <c r="K162" t="s">
        <v>38</v>
      </c>
      <c r="L162" t="s">
        <v>21</v>
      </c>
      <c r="M162" s="4">
        <v>7322</v>
      </c>
      <c r="N162" s="5">
        <v>36</v>
      </c>
    </row>
    <row r="163" spans="10:14" x14ac:dyDescent="0.2">
      <c r="J163" t="s">
        <v>8</v>
      </c>
      <c r="K163" t="s">
        <v>35</v>
      </c>
      <c r="L163" t="s">
        <v>33</v>
      </c>
      <c r="M163" s="4">
        <v>357</v>
      </c>
      <c r="N163" s="5">
        <v>126</v>
      </c>
    </row>
    <row r="164" spans="10:14" x14ac:dyDescent="0.2">
      <c r="J164" t="s">
        <v>9</v>
      </c>
      <c r="K164" t="s">
        <v>39</v>
      </c>
      <c r="L164" t="s">
        <v>25</v>
      </c>
      <c r="M164" s="4">
        <v>3192</v>
      </c>
      <c r="N164" s="5">
        <v>72</v>
      </c>
    </row>
    <row r="165" spans="10:14" x14ac:dyDescent="0.2">
      <c r="J165" t="s">
        <v>7</v>
      </c>
      <c r="K165" t="s">
        <v>36</v>
      </c>
      <c r="L165" t="s">
        <v>22</v>
      </c>
      <c r="M165" s="4">
        <v>8435</v>
      </c>
      <c r="N165" s="5">
        <v>42</v>
      </c>
    </row>
    <row r="166" spans="10:14" x14ac:dyDescent="0.2">
      <c r="J166" t="s">
        <v>40</v>
      </c>
      <c r="K166" t="s">
        <v>39</v>
      </c>
      <c r="L166" t="s">
        <v>29</v>
      </c>
      <c r="M166" s="4">
        <v>0</v>
      </c>
      <c r="N166" s="5">
        <v>135</v>
      </c>
    </row>
    <row r="167" spans="10:14" x14ac:dyDescent="0.2">
      <c r="J167" t="s">
        <v>7</v>
      </c>
      <c r="K167" t="s">
        <v>34</v>
      </c>
      <c r="L167" t="s">
        <v>24</v>
      </c>
      <c r="M167" s="4">
        <v>8862</v>
      </c>
      <c r="N167" s="5">
        <v>189</v>
      </c>
    </row>
    <row r="168" spans="10:14" x14ac:dyDescent="0.2">
      <c r="J168" t="s">
        <v>6</v>
      </c>
      <c r="K168" t="s">
        <v>37</v>
      </c>
      <c r="L168" t="s">
        <v>28</v>
      </c>
      <c r="M168" s="4">
        <v>3556</v>
      </c>
      <c r="N168" s="5">
        <v>459</v>
      </c>
    </row>
    <row r="169" spans="10:14" x14ac:dyDescent="0.2">
      <c r="J169" t="s">
        <v>5</v>
      </c>
      <c r="K169" t="s">
        <v>34</v>
      </c>
      <c r="L169" t="s">
        <v>15</v>
      </c>
      <c r="M169" s="4">
        <v>7280</v>
      </c>
      <c r="N169" s="5">
        <v>201</v>
      </c>
    </row>
    <row r="170" spans="10:14" x14ac:dyDescent="0.2">
      <c r="J170" t="s">
        <v>6</v>
      </c>
      <c r="K170" t="s">
        <v>34</v>
      </c>
      <c r="L170" t="s">
        <v>30</v>
      </c>
      <c r="M170" s="4">
        <v>3402</v>
      </c>
      <c r="N170" s="5">
        <v>366</v>
      </c>
    </row>
    <row r="171" spans="10:14" x14ac:dyDescent="0.2">
      <c r="J171" t="s">
        <v>3</v>
      </c>
      <c r="K171" t="s">
        <v>37</v>
      </c>
      <c r="L171" t="s">
        <v>29</v>
      </c>
      <c r="M171" s="4">
        <v>4592</v>
      </c>
      <c r="N171" s="5">
        <v>324</v>
      </c>
    </row>
    <row r="172" spans="10:14" x14ac:dyDescent="0.2">
      <c r="J172" t="s">
        <v>9</v>
      </c>
      <c r="K172" t="s">
        <v>35</v>
      </c>
      <c r="L172" t="s">
        <v>15</v>
      </c>
      <c r="M172" s="4">
        <v>7833</v>
      </c>
      <c r="N172" s="5">
        <v>243</v>
      </c>
    </row>
    <row r="173" spans="10:14" x14ac:dyDescent="0.2">
      <c r="J173" t="s">
        <v>2</v>
      </c>
      <c r="K173" t="s">
        <v>39</v>
      </c>
      <c r="L173" t="s">
        <v>21</v>
      </c>
      <c r="M173" s="4">
        <v>7651</v>
      </c>
      <c r="N173" s="5">
        <v>213</v>
      </c>
    </row>
    <row r="174" spans="10:14" x14ac:dyDescent="0.2">
      <c r="J174" t="s">
        <v>40</v>
      </c>
      <c r="K174" t="s">
        <v>35</v>
      </c>
      <c r="L174" t="s">
        <v>30</v>
      </c>
      <c r="M174" s="4">
        <v>2275</v>
      </c>
      <c r="N174" s="5">
        <v>447</v>
      </c>
    </row>
    <row r="175" spans="10:14" x14ac:dyDescent="0.2">
      <c r="J175" t="s">
        <v>40</v>
      </c>
      <c r="K175" t="s">
        <v>38</v>
      </c>
      <c r="L175" t="s">
        <v>13</v>
      </c>
      <c r="M175" s="4">
        <v>5670</v>
      </c>
      <c r="N175" s="5">
        <v>297</v>
      </c>
    </row>
    <row r="176" spans="10:14" x14ac:dyDescent="0.2">
      <c r="J176" t="s">
        <v>7</v>
      </c>
      <c r="K176" t="s">
        <v>35</v>
      </c>
      <c r="L176" t="s">
        <v>16</v>
      </c>
      <c r="M176" s="4">
        <v>2135</v>
      </c>
      <c r="N176" s="5">
        <v>27</v>
      </c>
    </row>
    <row r="177" spans="10:14" x14ac:dyDescent="0.2">
      <c r="J177" t="s">
        <v>40</v>
      </c>
      <c r="K177" t="s">
        <v>34</v>
      </c>
      <c r="L177" t="s">
        <v>23</v>
      </c>
      <c r="M177" s="4">
        <v>2779</v>
      </c>
      <c r="N177" s="5">
        <v>75</v>
      </c>
    </row>
    <row r="178" spans="10:14" x14ac:dyDescent="0.2">
      <c r="J178" t="s">
        <v>10</v>
      </c>
      <c r="K178" t="s">
        <v>39</v>
      </c>
      <c r="L178" t="s">
        <v>33</v>
      </c>
      <c r="M178" s="4">
        <v>12950</v>
      </c>
      <c r="N178" s="5">
        <v>30</v>
      </c>
    </row>
    <row r="179" spans="10:14" x14ac:dyDescent="0.2">
      <c r="J179" t="s">
        <v>7</v>
      </c>
      <c r="K179" t="s">
        <v>36</v>
      </c>
      <c r="L179" t="s">
        <v>18</v>
      </c>
      <c r="M179" s="4">
        <v>2646</v>
      </c>
      <c r="N179" s="5">
        <v>177</v>
      </c>
    </row>
    <row r="180" spans="10:14" x14ac:dyDescent="0.2">
      <c r="J180" t="s">
        <v>40</v>
      </c>
      <c r="K180" t="s">
        <v>34</v>
      </c>
      <c r="L180" t="s">
        <v>33</v>
      </c>
      <c r="M180" s="4">
        <v>3794</v>
      </c>
      <c r="N180" s="5">
        <v>159</v>
      </c>
    </row>
    <row r="181" spans="10:14" x14ac:dyDescent="0.2">
      <c r="J181" t="s">
        <v>3</v>
      </c>
      <c r="K181" t="s">
        <v>35</v>
      </c>
      <c r="L181" t="s">
        <v>33</v>
      </c>
      <c r="M181" s="4">
        <v>819</v>
      </c>
      <c r="N181" s="5">
        <v>306</v>
      </c>
    </row>
    <row r="182" spans="10:14" x14ac:dyDescent="0.2">
      <c r="J182" t="s">
        <v>3</v>
      </c>
      <c r="K182" t="s">
        <v>34</v>
      </c>
      <c r="L182" t="s">
        <v>20</v>
      </c>
      <c r="M182" s="4">
        <v>2583</v>
      </c>
      <c r="N182" s="5">
        <v>18</v>
      </c>
    </row>
    <row r="183" spans="10:14" x14ac:dyDescent="0.2">
      <c r="J183" t="s">
        <v>7</v>
      </c>
      <c r="K183" t="s">
        <v>35</v>
      </c>
      <c r="L183" t="s">
        <v>19</v>
      </c>
      <c r="M183" s="4">
        <v>4585</v>
      </c>
      <c r="N183" s="5">
        <v>240</v>
      </c>
    </row>
    <row r="184" spans="10:14" x14ac:dyDescent="0.2">
      <c r="J184" t="s">
        <v>5</v>
      </c>
      <c r="K184" t="s">
        <v>34</v>
      </c>
      <c r="L184" t="s">
        <v>33</v>
      </c>
      <c r="M184" s="4">
        <v>1652</v>
      </c>
      <c r="N184" s="5">
        <v>93</v>
      </c>
    </row>
    <row r="185" spans="10:14" x14ac:dyDescent="0.2">
      <c r="J185" t="s">
        <v>10</v>
      </c>
      <c r="K185" t="s">
        <v>34</v>
      </c>
      <c r="L185" t="s">
        <v>26</v>
      </c>
      <c r="M185" s="4">
        <v>4991</v>
      </c>
      <c r="N185" s="5">
        <v>9</v>
      </c>
    </row>
    <row r="186" spans="10:14" x14ac:dyDescent="0.2">
      <c r="J186" t="s">
        <v>8</v>
      </c>
      <c r="K186" t="s">
        <v>34</v>
      </c>
      <c r="L186" t="s">
        <v>16</v>
      </c>
      <c r="M186" s="4">
        <v>2009</v>
      </c>
      <c r="N186" s="5">
        <v>219</v>
      </c>
    </row>
    <row r="187" spans="10:14" x14ac:dyDescent="0.2">
      <c r="J187" t="s">
        <v>2</v>
      </c>
      <c r="K187" t="s">
        <v>39</v>
      </c>
      <c r="L187" t="s">
        <v>22</v>
      </c>
      <c r="M187" s="4">
        <v>1568</v>
      </c>
      <c r="N187" s="5">
        <v>141</v>
      </c>
    </row>
    <row r="188" spans="10:14" x14ac:dyDescent="0.2">
      <c r="J188" t="s">
        <v>41</v>
      </c>
      <c r="K188" t="s">
        <v>37</v>
      </c>
      <c r="L188" t="s">
        <v>20</v>
      </c>
      <c r="M188" s="4">
        <v>3388</v>
      </c>
      <c r="N188" s="5">
        <v>123</v>
      </c>
    </row>
    <row r="189" spans="10:14" x14ac:dyDescent="0.2">
      <c r="J189" t="s">
        <v>40</v>
      </c>
      <c r="K189" t="s">
        <v>38</v>
      </c>
      <c r="L189" t="s">
        <v>24</v>
      </c>
      <c r="M189" s="4">
        <v>623</v>
      </c>
      <c r="N189" s="5">
        <v>51</v>
      </c>
    </row>
    <row r="190" spans="10:14" x14ac:dyDescent="0.2">
      <c r="J190" t="s">
        <v>6</v>
      </c>
      <c r="K190" t="s">
        <v>36</v>
      </c>
      <c r="L190" t="s">
        <v>4</v>
      </c>
      <c r="M190" s="4">
        <v>10073</v>
      </c>
      <c r="N190" s="5">
        <v>120</v>
      </c>
    </row>
    <row r="191" spans="10:14" x14ac:dyDescent="0.2">
      <c r="J191" t="s">
        <v>8</v>
      </c>
      <c r="K191" t="s">
        <v>39</v>
      </c>
      <c r="L191" t="s">
        <v>26</v>
      </c>
      <c r="M191" s="4">
        <v>1561</v>
      </c>
      <c r="N191" s="5">
        <v>27</v>
      </c>
    </row>
    <row r="192" spans="10:14" x14ac:dyDescent="0.2">
      <c r="J192" t="s">
        <v>9</v>
      </c>
      <c r="K192" t="s">
        <v>36</v>
      </c>
      <c r="L192" t="s">
        <v>27</v>
      </c>
      <c r="M192" s="4">
        <v>11522</v>
      </c>
      <c r="N192" s="5">
        <v>204</v>
      </c>
    </row>
    <row r="193" spans="10:14" x14ac:dyDescent="0.2">
      <c r="J193" t="s">
        <v>6</v>
      </c>
      <c r="K193" t="s">
        <v>38</v>
      </c>
      <c r="L193" t="s">
        <v>13</v>
      </c>
      <c r="M193" s="4">
        <v>2317</v>
      </c>
      <c r="N193" s="5">
        <v>123</v>
      </c>
    </row>
    <row r="194" spans="10:14" x14ac:dyDescent="0.2">
      <c r="J194" t="s">
        <v>10</v>
      </c>
      <c r="K194" t="s">
        <v>37</v>
      </c>
      <c r="L194" t="s">
        <v>28</v>
      </c>
      <c r="M194" s="4">
        <v>3059</v>
      </c>
      <c r="N194" s="5">
        <v>27</v>
      </c>
    </row>
    <row r="195" spans="10:14" x14ac:dyDescent="0.2">
      <c r="J195" t="s">
        <v>41</v>
      </c>
      <c r="K195" t="s">
        <v>37</v>
      </c>
      <c r="L195" t="s">
        <v>26</v>
      </c>
      <c r="M195" s="4">
        <v>2324</v>
      </c>
      <c r="N195" s="5">
        <v>177</v>
      </c>
    </row>
    <row r="196" spans="10:14" x14ac:dyDescent="0.2">
      <c r="J196" t="s">
        <v>3</v>
      </c>
      <c r="K196" t="s">
        <v>39</v>
      </c>
      <c r="L196" t="s">
        <v>26</v>
      </c>
      <c r="M196" s="4">
        <v>4956</v>
      </c>
      <c r="N196" s="5">
        <v>171</v>
      </c>
    </row>
    <row r="197" spans="10:14" x14ac:dyDescent="0.2">
      <c r="J197" t="s">
        <v>10</v>
      </c>
      <c r="K197" t="s">
        <v>34</v>
      </c>
      <c r="L197" t="s">
        <v>19</v>
      </c>
      <c r="M197" s="4">
        <v>5355</v>
      </c>
      <c r="N197" s="5">
        <v>204</v>
      </c>
    </row>
    <row r="198" spans="10:14" x14ac:dyDescent="0.2">
      <c r="J198" t="s">
        <v>3</v>
      </c>
      <c r="K198" t="s">
        <v>34</v>
      </c>
      <c r="L198" t="s">
        <v>14</v>
      </c>
      <c r="M198" s="4">
        <v>7259</v>
      </c>
      <c r="N198" s="5">
        <v>276</v>
      </c>
    </row>
    <row r="199" spans="10:14" x14ac:dyDescent="0.2">
      <c r="J199" t="s">
        <v>8</v>
      </c>
      <c r="K199" t="s">
        <v>37</v>
      </c>
      <c r="L199" t="s">
        <v>26</v>
      </c>
      <c r="M199" s="4">
        <v>6279</v>
      </c>
      <c r="N199" s="5">
        <v>45</v>
      </c>
    </row>
    <row r="200" spans="10:14" x14ac:dyDescent="0.2">
      <c r="J200" t="s">
        <v>40</v>
      </c>
      <c r="K200" t="s">
        <v>38</v>
      </c>
      <c r="L200" t="s">
        <v>29</v>
      </c>
      <c r="M200" s="4">
        <v>2541</v>
      </c>
      <c r="N200" s="5">
        <v>45</v>
      </c>
    </row>
    <row r="201" spans="10:14" x14ac:dyDescent="0.2">
      <c r="J201" t="s">
        <v>6</v>
      </c>
      <c r="K201" t="s">
        <v>35</v>
      </c>
      <c r="L201" t="s">
        <v>27</v>
      </c>
      <c r="M201" s="4">
        <v>3864</v>
      </c>
      <c r="N201" s="5">
        <v>177</v>
      </c>
    </row>
    <row r="202" spans="10:14" x14ac:dyDescent="0.2">
      <c r="J202" t="s">
        <v>5</v>
      </c>
      <c r="K202" t="s">
        <v>36</v>
      </c>
      <c r="L202" t="s">
        <v>13</v>
      </c>
      <c r="M202" s="4">
        <v>6146</v>
      </c>
      <c r="N202" s="5">
        <v>63</v>
      </c>
    </row>
    <row r="203" spans="10:14" x14ac:dyDescent="0.2">
      <c r="J203" t="s">
        <v>9</v>
      </c>
      <c r="K203" t="s">
        <v>39</v>
      </c>
      <c r="L203" t="s">
        <v>18</v>
      </c>
      <c r="M203" s="4">
        <v>2639</v>
      </c>
      <c r="N203" s="5">
        <v>204</v>
      </c>
    </row>
    <row r="204" spans="10:14" x14ac:dyDescent="0.2">
      <c r="J204" t="s">
        <v>8</v>
      </c>
      <c r="K204" t="s">
        <v>37</v>
      </c>
      <c r="L204" t="s">
        <v>22</v>
      </c>
      <c r="M204" s="4">
        <v>1890</v>
      </c>
      <c r="N204" s="5">
        <v>195</v>
      </c>
    </row>
    <row r="205" spans="10:14" x14ac:dyDescent="0.2">
      <c r="J205" t="s">
        <v>7</v>
      </c>
      <c r="K205" t="s">
        <v>34</v>
      </c>
      <c r="L205" t="s">
        <v>14</v>
      </c>
      <c r="M205" s="4">
        <v>1932</v>
      </c>
      <c r="N205" s="5">
        <v>369</v>
      </c>
    </row>
    <row r="206" spans="10:14" x14ac:dyDescent="0.2">
      <c r="J206" t="s">
        <v>3</v>
      </c>
      <c r="K206" t="s">
        <v>34</v>
      </c>
      <c r="L206" t="s">
        <v>25</v>
      </c>
      <c r="M206" s="4">
        <v>6300</v>
      </c>
      <c r="N206" s="5">
        <v>42</v>
      </c>
    </row>
    <row r="207" spans="10:14" x14ac:dyDescent="0.2">
      <c r="J207" t="s">
        <v>6</v>
      </c>
      <c r="K207" t="s">
        <v>37</v>
      </c>
      <c r="L207" t="s">
        <v>30</v>
      </c>
      <c r="M207" s="4">
        <v>560</v>
      </c>
      <c r="N207" s="5">
        <v>81</v>
      </c>
    </row>
    <row r="208" spans="10:14" x14ac:dyDescent="0.2">
      <c r="J208" t="s">
        <v>9</v>
      </c>
      <c r="K208" t="s">
        <v>37</v>
      </c>
      <c r="L208" t="s">
        <v>26</v>
      </c>
      <c r="M208" s="4">
        <v>2856</v>
      </c>
      <c r="N208" s="5">
        <v>246</v>
      </c>
    </row>
    <row r="209" spans="10:14" x14ac:dyDescent="0.2">
      <c r="J209" t="s">
        <v>9</v>
      </c>
      <c r="K209" t="s">
        <v>34</v>
      </c>
      <c r="L209" t="s">
        <v>17</v>
      </c>
      <c r="M209" s="4">
        <v>707</v>
      </c>
      <c r="N209" s="5">
        <v>174</v>
      </c>
    </row>
    <row r="210" spans="10:14" x14ac:dyDescent="0.2">
      <c r="J210" t="s">
        <v>8</v>
      </c>
      <c r="K210" t="s">
        <v>35</v>
      </c>
      <c r="L210" t="s">
        <v>30</v>
      </c>
      <c r="M210" s="4">
        <v>3598</v>
      </c>
      <c r="N210" s="5">
        <v>81</v>
      </c>
    </row>
    <row r="211" spans="10:14" x14ac:dyDescent="0.2">
      <c r="J211" t="s">
        <v>40</v>
      </c>
      <c r="K211" t="s">
        <v>35</v>
      </c>
      <c r="L211" t="s">
        <v>22</v>
      </c>
      <c r="M211" s="4">
        <v>6853</v>
      </c>
      <c r="N211" s="5">
        <v>372</v>
      </c>
    </row>
    <row r="212" spans="10:14" x14ac:dyDescent="0.2">
      <c r="J212" t="s">
        <v>40</v>
      </c>
      <c r="K212" t="s">
        <v>35</v>
      </c>
      <c r="L212" t="s">
        <v>16</v>
      </c>
      <c r="M212" s="4">
        <v>4725</v>
      </c>
      <c r="N212" s="5">
        <v>174</v>
      </c>
    </row>
    <row r="213" spans="10:14" x14ac:dyDescent="0.2">
      <c r="J213" t="s">
        <v>41</v>
      </c>
      <c r="K213" t="s">
        <v>36</v>
      </c>
      <c r="L213" t="s">
        <v>32</v>
      </c>
      <c r="M213" s="4">
        <v>10304</v>
      </c>
      <c r="N213" s="5">
        <v>84</v>
      </c>
    </row>
    <row r="214" spans="10:14" x14ac:dyDescent="0.2">
      <c r="J214" t="s">
        <v>41</v>
      </c>
      <c r="K214" t="s">
        <v>34</v>
      </c>
      <c r="L214" t="s">
        <v>16</v>
      </c>
      <c r="M214" s="4">
        <v>1274</v>
      </c>
      <c r="N214" s="5">
        <v>225</v>
      </c>
    </row>
    <row r="215" spans="10:14" x14ac:dyDescent="0.2">
      <c r="J215" t="s">
        <v>5</v>
      </c>
      <c r="K215" t="s">
        <v>36</v>
      </c>
      <c r="L215" t="s">
        <v>30</v>
      </c>
      <c r="M215" s="4">
        <v>1526</v>
      </c>
      <c r="N215" s="5">
        <v>105</v>
      </c>
    </row>
    <row r="216" spans="10:14" x14ac:dyDescent="0.2">
      <c r="J216" t="s">
        <v>40</v>
      </c>
      <c r="K216" t="s">
        <v>39</v>
      </c>
      <c r="L216" t="s">
        <v>28</v>
      </c>
      <c r="M216" s="4">
        <v>3101</v>
      </c>
      <c r="N216" s="5">
        <v>225</v>
      </c>
    </row>
    <row r="217" spans="10:14" x14ac:dyDescent="0.2">
      <c r="J217" t="s">
        <v>2</v>
      </c>
      <c r="K217" t="s">
        <v>37</v>
      </c>
      <c r="L217" t="s">
        <v>14</v>
      </c>
      <c r="M217" s="4">
        <v>1057</v>
      </c>
      <c r="N217" s="5">
        <v>54</v>
      </c>
    </row>
    <row r="218" spans="10:14" x14ac:dyDescent="0.2">
      <c r="J218" t="s">
        <v>7</v>
      </c>
      <c r="K218" t="s">
        <v>37</v>
      </c>
      <c r="L218" t="s">
        <v>26</v>
      </c>
      <c r="M218" s="4">
        <v>5306</v>
      </c>
      <c r="N218" s="5">
        <v>0</v>
      </c>
    </row>
    <row r="219" spans="10:14" x14ac:dyDescent="0.2">
      <c r="J219" t="s">
        <v>5</v>
      </c>
      <c r="K219" t="s">
        <v>39</v>
      </c>
      <c r="L219" t="s">
        <v>24</v>
      </c>
      <c r="M219" s="4">
        <v>4018</v>
      </c>
      <c r="N219" s="5">
        <v>171</v>
      </c>
    </row>
    <row r="220" spans="10:14" x14ac:dyDescent="0.2">
      <c r="J220" t="s">
        <v>9</v>
      </c>
      <c r="K220" t="s">
        <v>34</v>
      </c>
      <c r="L220" t="s">
        <v>16</v>
      </c>
      <c r="M220" s="4">
        <v>938</v>
      </c>
      <c r="N220" s="5">
        <v>189</v>
      </c>
    </row>
    <row r="221" spans="10:14" x14ac:dyDescent="0.2">
      <c r="J221" t="s">
        <v>7</v>
      </c>
      <c r="K221" t="s">
        <v>38</v>
      </c>
      <c r="L221" t="s">
        <v>18</v>
      </c>
      <c r="M221" s="4">
        <v>1778</v>
      </c>
      <c r="N221" s="5">
        <v>270</v>
      </c>
    </row>
    <row r="222" spans="10:14" x14ac:dyDescent="0.2">
      <c r="J222" t="s">
        <v>6</v>
      </c>
      <c r="K222" t="s">
        <v>39</v>
      </c>
      <c r="L222" t="s">
        <v>30</v>
      </c>
      <c r="M222" s="4">
        <v>1638</v>
      </c>
      <c r="N222" s="5">
        <v>63</v>
      </c>
    </row>
    <row r="223" spans="10:14" x14ac:dyDescent="0.2">
      <c r="J223" t="s">
        <v>41</v>
      </c>
      <c r="K223" t="s">
        <v>38</v>
      </c>
      <c r="L223" t="s">
        <v>25</v>
      </c>
      <c r="M223" s="4">
        <v>154</v>
      </c>
      <c r="N223" s="5">
        <v>21</v>
      </c>
    </row>
    <row r="224" spans="10:14" x14ac:dyDescent="0.2">
      <c r="J224" t="s">
        <v>7</v>
      </c>
      <c r="K224" t="s">
        <v>37</v>
      </c>
      <c r="L224" t="s">
        <v>22</v>
      </c>
      <c r="M224" s="4">
        <v>9835</v>
      </c>
      <c r="N224" s="5">
        <v>207</v>
      </c>
    </row>
    <row r="225" spans="10:14" x14ac:dyDescent="0.2">
      <c r="J225" t="s">
        <v>9</v>
      </c>
      <c r="K225" t="s">
        <v>37</v>
      </c>
      <c r="L225" t="s">
        <v>20</v>
      </c>
      <c r="M225" s="4">
        <v>7273</v>
      </c>
      <c r="N225" s="5">
        <v>96</v>
      </c>
    </row>
    <row r="226" spans="10:14" x14ac:dyDescent="0.2">
      <c r="J226" t="s">
        <v>5</v>
      </c>
      <c r="K226" t="s">
        <v>39</v>
      </c>
      <c r="L226" t="s">
        <v>22</v>
      </c>
      <c r="M226" s="4">
        <v>6909</v>
      </c>
      <c r="N226" s="5">
        <v>81</v>
      </c>
    </row>
    <row r="227" spans="10:14" x14ac:dyDescent="0.2">
      <c r="J227" t="s">
        <v>9</v>
      </c>
      <c r="K227" t="s">
        <v>39</v>
      </c>
      <c r="L227" t="s">
        <v>24</v>
      </c>
      <c r="M227" s="4">
        <v>3920</v>
      </c>
      <c r="N227" s="5">
        <v>306</v>
      </c>
    </row>
    <row r="228" spans="10:14" x14ac:dyDescent="0.2">
      <c r="J228" t="s">
        <v>10</v>
      </c>
      <c r="K228" t="s">
        <v>39</v>
      </c>
      <c r="L228" t="s">
        <v>21</v>
      </c>
      <c r="M228" s="4">
        <v>4858</v>
      </c>
      <c r="N228" s="5">
        <v>279</v>
      </c>
    </row>
    <row r="229" spans="10:14" x14ac:dyDescent="0.2">
      <c r="J229" t="s">
        <v>2</v>
      </c>
      <c r="K229" t="s">
        <v>38</v>
      </c>
      <c r="L229" t="s">
        <v>4</v>
      </c>
      <c r="M229" s="4">
        <v>3549</v>
      </c>
      <c r="N229" s="5">
        <v>3</v>
      </c>
    </row>
    <row r="230" spans="10:14" x14ac:dyDescent="0.2">
      <c r="J230" t="s">
        <v>7</v>
      </c>
      <c r="K230" t="s">
        <v>39</v>
      </c>
      <c r="L230" t="s">
        <v>27</v>
      </c>
      <c r="M230" s="4">
        <v>966</v>
      </c>
      <c r="N230" s="5">
        <v>198</v>
      </c>
    </row>
    <row r="231" spans="10:14" x14ac:dyDescent="0.2">
      <c r="J231" t="s">
        <v>5</v>
      </c>
      <c r="K231" t="s">
        <v>39</v>
      </c>
      <c r="L231" t="s">
        <v>18</v>
      </c>
      <c r="M231" s="4">
        <v>385</v>
      </c>
      <c r="N231" s="5">
        <v>249</v>
      </c>
    </row>
    <row r="232" spans="10:14" x14ac:dyDescent="0.2">
      <c r="J232" t="s">
        <v>6</v>
      </c>
      <c r="K232" t="s">
        <v>34</v>
      </c>
      <c r="L232" t="s">
        <v>16</v>
      </c>
      <c r="M232" s="4">
        <v>2219</v>
      </c>
      <c r="N232" s="5">
        <v>75</v>
      </c>
    </row>
    <row r="233" spans="10:14" x14ac:dyDescent="0.2">
      <c r="J233" t="s">
        <v>9</v>
      </c>
      <c r="K233" t="s">
        <v>36</v>
      </c>
      <c r="L233" t="s">
        <v>32</v>
      </c>
      <c r="M233" s="4">
        <v>2954</v>
      </c>
      <c r="N233" s="5">
        <v>189</v>
      </c>
    </row>
    <row r="234" spans="10:14" x14ac:dyDescent="0.2">
      <c r="J234" t="s">
        <v>7</v>
      </c>
      <c r="K234" t="s">
        <v>36</v>
      </c>
      <c r="L234" t="s">
        <v>32</v>
      </c>
      <c r="M234" s="4">
        <v>280</v>
      </c>
      <c r="N234" s="5">
        <v>87</v>
      </c>
    </row>
    <row r="235" spans="10:14" x14ac:dyDescent="0.2">
      <c r="J235" t="s">
        <v>41</v>
      </c>
      <c r="K235" t="s">
        <v>36</v>
      </c>
      <c r="L235" t="s">
        <v>30</v>
      </c>
      <c r="M235" s="4">
        <v>6118</v>
      </c>
      <c r="N235" s="5">
        <v>174</v>
      </c>
    </row>
    <row r="236" spans="10:14" x14ac:dyDescent="0.2">
      <c r="J236" t="s">
        <v>2</v>
      </c>
      <c r="K236" t="s">
        <v>39</v>
      </c>
      <c r="L236" t="s">
        <v>15</v>
      </c>
      <c r="M236" s="4">
        <v>4802</v>
      </c>
      <c r="N236" s="5">
        <v>36</v>
      </c>
    </row>
    <row r="237" spans="10:14" x14ac:dyDescent="0.2">
      <c r="J237" t="s">
        <v>9</v>
      </c>
      <c r="K237" t="s">
        <v>38</v>
      </c>
      <c r="L237" t="s">
        <v>24</v>
      </c>
      <c r="M237" s="4">
        <v>4137</v>
      </c>
      <c r="N237" s="5">
        <v>60</v>
      </c>
    </row>
    <row r="238" spans="10:14" x14ac:dyDescent="0.2">
      <c r="J238" t="s">
        <v>3</v>
      </c>
      <c r="K238" t="s">
        <v>35</v>
      </c>
      <c r="L238" t="s">
        <v>23</v>
      </c>
      <c r="M238" s="4">
        <v>2023</v>
      </c>
      <c r="N238" s="5">
        <v>78</v>
      </c>
    </row>
    <row r="239" spans="10:14" x14ac:dyDescent="0.2">
      <c r="J239" t="s">
        <v>9</v>
      </c>
      <c r="K239" t="s">
        <v>36</v>
      </c>
      <c r="L239" t="s">
        <v>30</v>
      </c>
      <c r="M239" s="4">
        <v>9051</v>
      </c>
      <c r="N239" s="5">
        <v>57</v>
      </c>
    </row>
    <row r="240" spans="10:14" x14ac:dyDescent="0.2">
      <c r="J240" t="s">
        <v>9</v>
      </c>
      <c r="K240" t="s">
        <v>37</v>
      </c>
      <c r="L240" t="s">
        <v>28</v>
      </c>
      <c r="M240" s="4">
        <v>2919</v>
      </c>
      <c r="N240" s="5">
        <v>45</v>
      </c>
    </row>
    <row r="241" spans="10:14" x14ac:dyDescent="0.2">
      <c r="J241" t="s">
        <v>41</v>
      </c>
      <c r="K241" t="s">
        <v>38</v>
      </c>
      <c r="L241" t="s">
        <v>22</v>
      </c>
      <c r="M241" s="4">
        <v>5915</v>
      </c>
      <c r="N241" s="5">
        <v>3</v>
      </c>
    </row>
    <row r="242" spans="10:14" x14ac:dyDescent="0.2">
      <c r="J242" t="s">
        <v>10</v>
      </c>
      <c r="K242" t="s">
        <v>35</v>
      </c>
      <c r="L242" t="s">
        <v>15</v>
      </c>
      <c r="M242" s="4">
        <v>2562</v>
      </c>
      <c r="N242" s="5">
        <v>6</v>
      </c>
    </row>
    <row r="243" spans="10:14" x14ac:dyDescent="0.2">
      <c r="J243" t="s">
        <v>5</v>
      </c>
      <c r="K243" t="s">
        <v>37</v>
      </c>
      <c r="L243" t="s">
        <v>25</v>
      </c>
      <c r="M243" s="4">
        <v>8813</v>
      </c>
      <c r="N243" s="5">
        <v>21</v>
      </c>
    </row>
    <row r="244" spans="10:14" x14ac:dyDescent="0.2">
      <c r="J244" t="s">
        <v>5</v>
      </c>
      <c r="K244" t="s">
        <v>36</v>
      </c>
      <c r="L244" t="s">
        <v>18</v>
      </c>
      <c r="M244" s="4">
        <v>6111</v>
      </c>
      <c r="N244" s="5">
        <v>3</v>
      </c>
    </row>
    <row r="245" spans="10:14" x14ac:dyDescent="0.2">
      <c r="J245" t="s">
        <v>8</v>
      </c>
      <c r="K245" t="s">
        <v>34</v>
      </c>
      <c r="L245" t="s">
        <v>31</v>
      </c>
      <c r="M245" s="4">
        <v>3507</v>
      </c>
      <c r="N245" s="5">
        <v>288</v>
      </c>
    </row>
    <row r="246" spans="10:14" x14ac:dyDescent="0.2">
      <c r="J246" t="s">
        <v>6</v>
      </c>
      <c r="K246" t="s">
        <v>36</v>
      </c>
      <c r="L246" t="s">
        <v>13</v>
      </c>
      <c r="M246" s="4">
        <v>4319</v>
      </c>
      <c r="N246" s="5">
        <v>30</v>
      </c>
    </row>
    <row r="247" spans="10:14" x14ac:dyDescent="0.2">
      <c r="J247" t="s">
        <v>40</v>
      </c>
      <c r="K247" t="s">
        <v>38</v>
      </c>
      <c r="L247" t="s">
        <v>26</v>
      </c>
      <c r="M247" s="4">
        <v>609</v>
      </c>
      <c r="N247" s="5">
        <v>87</v>
      </c>
    </row>
    <row r="248" spans="10:14" x14ac:dyDescent="0.2">
      <c r="J248" t="s">
        <v>40</v>
      </c>
      <c r="K248" t="s">
        <v>39</v>
      </c>
      <c r="L248" t="s">
        <v>27</v>
      </c>
      <c r="M248" s="4">
        <v>6370</v>
      </c>
      <c r="N248" s="5">
        <v>30</v>
      </c>
    </row>
    <row r="249" spans="10:14" x14ac:dyDescent="0.2">
      <c r="J249" t="s">
        <v>5</v>
      </c>
      <c r="K249" t="s">
        <v>38</v>
      </c>
      <c r="L249" t="s">
        <v>19</v>
      </c>
      <c r="M249" s="4">
        <v>5474</v>
      </c>
      <c r="N249" s="5">
        <v>168</v>
      </c>
    </row>
    <row r="250" spans="10:14" x14ac:dyDescent="0.2">
      <c r="J250" t="s">
        <v>40</v>
      </c>
      <c r="K250" t="s">
        <v>36</v>
      </c>
      <c r="L250" t="s">
        <v>27</v>
      </c>
      <c r="M250" s="4">
        <v>3164</v>
      </c>
      <c r="N250" s="5">
        <v>306</v>
      </c>
    </row>
    <row r="251" spans="10:14" x14ac:dyDescent="0.2">
      <c r="J251" t="s">
        <v>6</v>
      </c>
      <c r="K251" t="s">
        <v>35</v>
      </c>
      <c r="L251" t="s">
        <v>4</v>
      </c>
      <c r="M251" s="4">
        <v>1302</v>
      </c>
      <c r="N251" s="5">
        <v>402</v>
      </c>
    </row>
    <row r="252" spans="10:14" x14ac:dyDescent="0.2">
      <c r="J252" t="s">
        <v>3</v>
      </c>
      <c r="K252" t="s">
        <v>37</v>
      </c>
      <c r="L252" t="s">
        <v>28</v>
      </c>
      <c r="M252" s="4">
        <v>7308</v>
      </c>
      <c r="N252" s="5">
        <v>327</v>
      </c>
    </row>
    <row r="253" spans="10:14" x14ac:dyDescent="0.2">
      <c r="J253" t="s">
        <v>40</v>
      </c>
      <c r="K253" t="s">
        <v>37</v>
      </c>
      <c r="L253" t="s">
        <v>27</v>
      </c>
      <c r="M253" s="4">
        <v>6132</v>
      </c>
      <c r="N253" s="5">
        <v>93</v>
      </c>
    </row>
    <row r="254" spans="10:14" x14ac:dyDescent="0.2">
      <c r="J254" t="s">
        <v>10</v>
      </c>
      <c r="K254" t="s">
        <v>35</v>
      </c>
      <c r="L254" t="s">
        <v>14</v>
      </c>
      <c r="M254" s="4">
        <v>3472</v>
      </c>
      <c r="N254" s="5">
        <v>96</v>
      </c>
    </row>
    <row r="255" spans="10:14" x14ac:dyDescent="0.2">
      <c r="J255" t="s">
        <v>8</v>
      </c>
      <c r="K255" t="s">
        <v>39</v>
      </c>
      <c r="L255" t="s">
        <v>18</v>
      </c>
      <c r="M255" s="4">
        <v>9660</v>
      </c>
      <c r="N255" s="5">
        <v>27</v>
      </c>
    </row>
    <row r="256" spans="10:14" x14ac:dyDescent="0.2">
      <c r="J256" t="s">
        <v>9</v>
      </c>
      <c r="K256" t="s">
        <v>38</v>
      </c>
      <c r="L256" t="s">
        <v>26</v>
      </c>
      <c r="M256" s="4">
        <v>2436</v>
      </c>
      <c r="N256" s="5">
        <v>99</v>
      </c>
    </row>
    <row r="257" spans="10:14" x14ac:dyDescent="0.2">
      <c r="J257" t="s">
        <v>9</v>
      </c>
      <c r="K257" t="s">
        <v>38</v>
      </c>
      <c r="L257" t="s">
        <v>33</v>
      </c>
      <c r="M257" s="4">
        <v>9506</v>
      </c>
      <c r="N257" s="5">
        <v>87</v>
      </c>
    </row>
    <row r="258" spans="10:14" x14ac:dyDescent="0.2">
      <c r="J258" t="s">
        <v>10</v>
      </c>
      <c r="K258" t="s">
        <v>37</v>
      </c>
      <c r="L258" t="s">
        <v>21</v>
      </c>
      <c r="M258" s="4">
        <v>245</v>
      </c>
      <c r="N258" s="5">
        <v>288</v>
      </c>
    </row>
    <row r="259" spans="10:14" x14ac:dyDescent="0.2">
      <c r="J259" t="s">
        <v>8</v>
      </c>
      <c r="K259" t="s">
        <v>35</v>
      </c>
      <c r="L259" t="s">
        <v>20</v>
      </c>
      <c r="M259" s="4">
        <v>2702</v>
      </c>
      <c r="N259" s="5">
        <v>363</v>
      </c>
    </row>
    <row r="260" spans="10:14" x14ac:dyDescent="0.2">
      <c r="J260" t="s">
        <v>10</v>
      </c>
      <c r="K260" t="s">
        <v>34</v>
      </c>
      <c r="L260" t="s">
        <v>17</v>
      </c>
      <c r="M260" s="4">
        <v>700</v>
      </c>
      <c r="N260" s="5">
        <v>87</v>
      </c>
    </row>
    <row r="261" spans="10:14" x14ac:dyDescent="0.2">
      <c r="J261" t="s">
        <v>6</v>
      </c>
      <c r="K261" t="s">
        <v>34</v>
      </c>
      <c r="L261" t="s">
        <v>17</v>
      </c>
      <c r="M261" s="4">
        <v>3759</v>
      </c>
      <c r="N261" s="5">
        <v>150</v>
      </c>
    </row>
    <row r="262" spans="10:14" x14ac:dyDescent="0.2">
      <c r="J262" t="s">
        <v>2</v>
      </c>
      <c r="K262" t="s">
        <v>35</v>
      </c>
      <c r="L262" t="s">
        <v>17</v>
      </c>
      <c r="M262" s="4">
        <v>1589</v>
      </c>
      <c r="N262" s="5">
        <v>303</v>
      </c>
    </row>
    <row r="263" spans="10:14" x14ac:dyDescent="0.2">
      <c r="J263" t="s">
        <v>7</v>
      </c>
      <c r="K263" t="s">
        <v>35</v>
      </c>
      <c r="L263" t="s">
        <v>28</v>
      </c>
      <c r="M263" s="4">
        <v>5194</v>
      </c>
      <c r="N263" s="5">
        <v>288</v>
      </c>
    </row>
    <row r="264" spans="10:14" x14ac:dyDescent="0.2">
      <c r="J264" t="s">
        <v>10</v>
      </c>
      <c r="K264" t="s">
        <v>36</v>
      </c>
      <c r="L264" t="s">
        <v>13</v>
      </c>
      <c r="M264" s="4">
        <v>945</v>
      </c>
      <c r="N264" s="5">
        <v>75</v>
      </c>
    </row>
    <row r="265" spans="10:14" x14ac:dyDescent="0.2">
      <c r="J265" t="s">
        <v>40</v>
      </c>
      <c r="K265" t="s">
        <v>38</v>
      </c>
      <c r="L265" t="s">
        <v>31</v>
      </c>
      <c r="M265" s="4">
        <v>1988</v>
      </c>
      <c r="N265" s="5">
        <v>39</v>
      </c>
    </row>
    <row r="266" spans="10:14" x14ac:dyDescent="0.2">
      <c r="J266" t="s">
        <v>6</v>
      </c>
      <c r="K266" t="s">
        <v>34</v>
      </c>
      <c r="L266" t="s">
        <v>32</v>
      </c>
      <c r="M266" s="4">
        <v>6734</v>
      </c>
      <c r="N266" s="5">
        <v>123</v>
      </c>
    </row>
    <row r="267" spans="10:14" x14ac:dyDescent="0.2">
      <c r="J267" t="s">
        <v>40</v>
      </c>
      <c r="K267" t="s">
        <v>36</v>
      </c>
      <c r="L267" t="s">
        <v>4</v>
      </c>
      <c r="M267" s="4">
        <v>217</v>
      </c>
      <c r="N267" s="5">
        <v>36</v>
      </c>
    </row>
    <row r="268" spans="10:14" x14ac:dyDescent="0.2">
      <c r="J268" t="s">
        <v>5</v>
      </c>
      <c r="K268" t="s">
        <v>34</v>
      </c>
      <c r="L268" t="s">
        <v>22</v>
      </c>
      <c r="M268" s="4">
        <v>6279</v>
      </c>
      <c r="N268" s="5">
        <v>237</v>
      </c>
    </row>
    <row r="269" spans="10:14" x14ac:dyDescent="0.2">
      <c r="J269" t="s">
        <v>40</v>
      </c>
      <c r="K269" t="s">
        <v>36</v>
      </c>
      <c r="L269" t="s">
        <v>13</v>
      </c>
      <c r="M269" s="4">
        <v>4424</v>
      </c>
      <c r="N269" s="5">
        <v>201</v>
      </c>
    </row>
    <row r="270" spans="10:14" x14ac:dyDescent="0.2">
      <c r="J270" t="s">
        <v>2</v>
      </c>
      <c r="K270" t="s">
        <v>36</v>
      </c>
      <c r="L270" t="s">
        <v>17</v>
      </c>
      <c r="M270" s="4">
        <v>189</v>
      </c>
      <c r="N270" s="5">
        <v>48</v>
      </c>
    </row>
    <row r="271" spans="10:14" x14ac:dyDescent="0.2">
      <c r="J271" t="s">
        <v>5</v>
      </c>
      <c r="K271" t="s">
        <v>35</v>
      </c>
      <c r="L271" t="s">
        <v>22</v>
      </c>
      <c r="M271" s="4">
        <v>490</v>
      </c>
      <c r="N271" s="5">
        <v>84</v>
      </c>
    </row>
    <row r="272" spans="10:14" x14ac:dyDescent="0.2">
      <c r="J272" t="s">
        <v>8</v>
      </c>
      <c r="K272" t="s">
        <v>37</v>
      </c>
      <c r="L272" t="s">
        <v>21</v>
      </c>
      <c r="M272" s="4">
        <v>434</v>
      </c>
      <c r="N272" s="5">
        <v>87</v>
      </c>
    </row>
    <row r="273" spans="10:14" x14ac:dyDescent="0.2">
      <c r="J273" t="s">
        <v>7</v>
      </c>
      <c r="K273" t="s">
        <v>38</v>
      </c>
      <c r="L273" t="s">
        <v>30</v>
      </c>
      <c r="M273" s="4">
        <v>10129</v>
      </c>
      <c r="N273" s="5">
        <v>312</v>
      </c>
    </row>
    <row r="274" spans="10:14" x14ac:dyDescent="0.2">
      <c r="J274" t="s">
        <v>3</v>
      </c>
      <c r="K274" t="s">
        <v>39</v>
      </c>
      <c r="L274" t="s">
        <v>28</v>
      </c>
      <c r="M274" s="4">
        <v>1652</v>
      </c>
      <c r="N274" s="5">
        <v>102</v>
      </c>
    </row>
    <row r="275" spans="10:14" x14ac:dyDescent="0.2">
      <c r="J275" t="s">
        <v>8</v>
      </c>
      <c r="K275" t="s">
        <v>38</v>
      </c>
      <c r="L275" t="s">
        <v>21</v>
      </c>
      <c r="M275" s="4">
        <v>6433</v>
      </c>
      <c r="N275" s="5">
        <v>78</v>
      </c>
    </row>
    <row r="276" spans="10:14" x14ac:dyDescent="0.2">
      <c r="J276" t="s">
        <v>3</v>
      </c>
      <c r="K276" t="s">
        <v>34</v>
      </c>
      <c r="L276" t="s">
        <v>23</v>
      </c>
      <c r="M276" s="4">
        <v>2212</v>
      </c>
      <c r="N276" s="5">
        <v>117</v>
      </c>
    </row>
    <row r="277" spans="10:14" x14ac:dyDescent="0.2">
      <c r="J277" t="s">
        <v>41</v>
      </c>
      <c r="K277" t="s">
        <v>35</v>
      </c>
      <c r="L277" t="s">
        <v>19</v>
      </c>
      <c r="M277" s="4">
        <v>609</v>
      </c>
      <c r="N277" s="5">
        <v>99</v>
      </c>
    </row>
    <row r="278" spans="10:14" x14ac:dyDescent="0.2">
      <c r="J278" t="s">
        <v>40</v>
      </c>
      <c r="K278" t="s">
        <v>35</v>
      </c>
      <c r="L278" t="s">
        <v>24</v>
      </c>
      <c r="M278" s="4">
        <v>1638</v>
      </c>
      <c r="N278" s="5">
        <v>48</v>
      </c>
    </row>
    <row r="279" spans="10:14" x14ac:dyDescent="0.2">
      <c r="J279" t="s">
        <v>7</v>
      </c>
      <c r="K279" t="s">
        <v>34</v>
      </c>
      <c r="L279" t="s">
        <v>15</v>
      </c>
      <c r="M279" s="4">
        <v>3829</v>
      </c>
      <c r="N279" s="5">
        <v>24</v>
      </c>
    </row>
    <row r="280" spans="10:14" x14ac:dyDescent="0.2">
      <c r="J280" t="s">
        <v>40</v>
      </c>
      <c r="K280" t="s">
        <v>39</v>
      </c>
      <c r="L280" t="s">
        <v>15</v>
      </c>
      <c r="M280" s="4">
        <v>5775</v>
      </c>
      <c r="N280" s="5">
        <v>42</v>
      </c>
    </row>
    <row r="281" spans="10:14" x14ac:dyDescent="0.2">
      <c r="J281" t="s">
        <v>6</v>
      </c>
      <c r="K281" t="s">
        <v>35</v>
      </c>
      <c r="L281" t="s">
        <v>20</v>
      </c>
      <c r="M281" s="4">
        <v>1071</v>
      </c>
      <c r="N281" s="5">
        <v>270</v>
      </c>
    </row>
    <row r="282" spans="10:14" x14ac:dyDescent="0.2">
      <c r="J282" t="s">
        <v>8</v>
      </c>
      <c r="K282" t="s">
        <v>36</v>
      </c>
      <c r="L282" t="s">
        <v>23</v>
      </c>
      <c r="M282" s="4">
        <v>5019</v>
      </c>
      <c r="N282" s="5">
        <v>150</v>
      </c>
    </row>
    <row r="283" spans="10:14" x14ac:dyDescent="0.2">
      <c r="J283" t="s">
        <v>2</v>
      </c>
      <c r="K283" t="s">
        <v>37</v>
      </c>
      <c r="L283" t="s">
        <v>15</v>
      </c>
      <c r="M283" s="4">
        <v>2863</v>
      </c>
      <c r="N283" s="5">
        <v>42</v>
      </c>
    </row>
    <row r="284" spans="10:14" x14ac:dyDescent="0.2">
      <c r="J284" t="s">
        <v>40</v>
      </c>
      <c r="K284" t="s">
        <v>35</v>
      </c>
      <c r="L284" t="s">
        <v>29</v>
      </c>
      <c r="M284" s="4">
        <v>1617</v>
      </c>
      <c r="N284" s="5">
        <v>126</v>
      </c>
    </row>
    <row r="285" spans="10:14" x14ac:dyDescent="0.2">
      <c r="J285" t="s">
        <v>6</v>
      </c>
      <c r="K285" t="s">
        <v>37</v>
      </c>
      <c r="L285" t="s">
        <v>26</v>
      </c>
      <c r="M285" s="4">
        <v>6818</v>
      </c>
      <c r="N285" s="5">
        <v>6</v>
      </c>
    </row>
    <row r="286" spans="10:14" x14ac:dyDescent="0.2">
      <c r="J286" t="s">
        <v>3</v>
      </c>
      <c r="K286" t="s">
        <v>35</v>
      </c>
      <c r="L286" t="s">
        <v>15</v>
      </c>
      <c r="M286" s="4">
        <v>6657</v>
      </c>
      <c r="N286" s="5">
        <v>276</v>
      </c>
    </row>
    <row r="287" spans="10:14" x14ac:dyDescent="0.2">
      <c r="J287" t="s">
        <v>3</v>
      </c>
      <c r="K287" t="s">
        <v>34</v>
      </c>
      <c r="L287" t="s">
        <v>17</v>
      </c>
      <c r="M287" s="4">
        <v>2919</v>
      </c>
      <c r="N287" s="5">
        <v>93</v>
      </c>
    </row>
    <row r="288" spans="10:14" x14ac:dyDescent="0.2">
      <c r="J288" t="s">
        <v>2</v>
      </c>
      <c r="K288" t="s">
        <v>36</v>
      </c>
      <c r="L288" t="s">
        <v>31</v>
      </c>
      <c r="M288" s="4">
        <v>3094</v>
      </c>
      <c r="N288" s="5">
        <v>246</v>
      </c>
    </row>
    <row r="289" spans="10:14" x14ac:dyDescent="0.2">
      <c r="J289" t="s">
        <v>6</v>
      </c>
      <c r="K289" t="s">
        <v>39</v>
      </c>
      <c r="L289" t="s">
        <v>24</v>
      </c>
      <c r="M289" s="4">
        <v>2989</v>
      </c>
      <c r="N289" s="5">
        <v>3</v>
      </c>
    </row>
    <row r="290" spans="10:14" x14ac:dyDescent="0.2">
      <c r="J290" t="s">
        <v>8</v>
      </c>
      <c r="K290" t="s">
        <v>38</v>
      </c>
      <c r="L290" t="s">
        <v>27</v>
      </c>
      <c r="M290" s="4">
        <v>2268</v>
      </c>
      <c r="N290" s="5">
        <v>63</v>
      </c>
    </row>
    <row r="291" spans="10:14" x14ac:dyDescent="0.2">
      <c r="J291" t="s">
        <v>5</v>
      </c>
      <c r="K291" t="s">
        <v>35</v>
      </c>
      <c r="L291" t="s">
        <v>31</v>
      </c>
      <c r="M291" s="4">
        <v>4753</v>
      </c>
      <c r="N291" s="5">
        <v>246</v>
      </c>
    </row>
    <row r="292" spans="10:14" x14ac:dyDescent="0.2">
      <c r="J292" t="s">
        <v>2</v>
      </c>
      <c r="K292" t="s">
        <v>34</v>
      </c>
      <c r="L292" t="s">
        <v>19</v>
      </c>
      <c r="M292" s="4">
        <v>7511</v>
      </c>
      <c r="N292" s="5">
        <v>120</v>
      </c>
    </row>
    <row r="293" spans="10:14" x14ac:dyDescent="0.2">
      <c r="J293" t="s">
        <v>2</v>
      </c>
      <c r="K293" t="s">
        <v>38</v>
      </c>
      <c r="L293" t="s">
        <v>31</v>
      </c>
      <c r="M293" s="4">
        <v>4326</v>
      </c>
      <c r="N293" s="5">
        <v>348</v>
      </c>
    </row>
    <row r="294" spans="10:14" x14ac:dyDescent="0.2">
      <c r="J294" t="s">
        <v>41</v>
      </c>
      <c r="K294" t="s">
        <v>34</v>
      </c>
      <c r="L294" t="s">
        <v>23</v>
      </c>
      <c r="M294" s="4">
        <v>4935</v>
      </c>
      <c r="N294" s="5">
        <v>126</v>
      </c>
    </row>
    <row r="295" spans="10:14" x14ac:dyDescent="0.2">
      <c r="J295" t="s">
        <v>6</v>
      </c>
      <c r="K295" t="s">
        <v>35</v>
      </c>
      <c r="L295" t="s">
        <v>30</v>
      </c>
      <c r="M295" s="4">
        <v>4781</v>
      </c>
      <c r="N295" s="5">
        <v>123</v>
      </c>
    </row>
    <row r="296" spans="10:14" x14ac:dyDescent="0.2">
      <c r="J296" t="s">
        <v>5</v>
      </c>
      <c r="K296" t="s">
        <v>38</v>
      </c>
      <c r="L296" t="s">
        <v>25</v>
      </c>
      <c r="M296" s="4">
        <v>7483</v>
      </c>
      <c r="N296" s="5">
        <v>45</v>
      </c>
    </row>
    <row r="297" spans="10:14" x14ac:dyDescent="0.2">
      <c r="J297" t="s">
        <v>10</v>
      </c>
      <c r="K297" t="s">
        <v>38</v>
      </c>
      <c r="L297" t="s">
        <v>4</v>
      </c>
      <c r="M297" s="4">
        <v>6860</v>
      </c>
      <c r="N297" s="5">
        <v>126</v>
      </c>
    </row>
    <row r="298" spans="10:14" x14ac:dyDescent="0.2">
      <c r="J298" t="s">
        <v>40</v>
      </c>
      <c r="K298" t="s">
        <v>37</v>
      </c>
      <c r="L298" t="s">
        <v>29</v>
      </c>
      <c r="M298" s="4">
        <v>9002</v>
      </c>
      <c r="N298" s="5">
        <v>72</v>
      </c>
    </row>
    <row r="299" spans="10:14" x14ac:dyDescent="0.2">
      <c r="J299" t="s">
        <v>6</v>
      </c>
      <c r="K299" t="s">
        <v>36</v>
      </c>
      <c r="L299" t="s">
        <v>29</v>
      </c>
      <c r="M299" s="4">
        <v>1400</v>
      </c>
      <c r="N299" s="5">
        <v>135</v>
      </c>
    </row>
    <row r="300" spans="10:14" x14ac:dyDescent="0.2">
      <c r="J300" t="s">
        <v>10</v>
      </c>
      <c r="K300" t="s">
        <v>34</v>
      </c>
      <c r="L300" t="s">
        <v>22</v>
      </c>
      <c r="M300" s="4">
        <v>4053</v>
      </c>
      <c r="N300" s="5">
        <v>24</v>
      </c>
    </row>
    <row r="301" spans="10:14" x14ac:dyDescent="0.2">
      <c r="J301" t="s">
        <v>7</v>
      </c>
      <c r="K301" t="s">
        <v>36</v>
      </c>
      <c r="L301" t="s">
        <v>31</v>
      </c>
      <c r="M301" s="4">
        <v>2149</v>
      </c>
      <c r="N301" s="5">
        <v>117</v>
      </c>
    </row>
    <row r="302" spans="10:14" x14ac:dyDescent="0.2">
      <c r="J302" t="s">
        <v>3</v>
      </c>
      <c r="K302" t="s">
        <v>39</v>
      </c>
      <c r="L302" t="s">
        <v>29</v>
      </c>
      <c r="M302" s="4">
        <v>3640</v>
      </c>
      <c r="N302" s="5">
        <v>51</v>
      </c>
    </row>
    <row r="303" spans="10:14" x14ac:dyDescent="0.2">
      <c r="J303" t="s">
        <v>2</v>
      </c>
      <c r="K303" t="s">
        <v>39</v>
      </c>
      <c r="L303" t="s">
        <v>23</v>
      </c>
      <c r="M303" s="4">
        <v>630</v>
      </c>
      <c r="N303" s="5">
        <v>36</v>
      </c>
    </row>
    <row r="304" spans="10:14" x14ac:dyDescent="0.2">
      <c r="J304" t="s">
        <v>9</v>
      </c>
      <c r="K304" t="s">
        <v>35</v>
      </c>
      <c r="L304" t="s">
        <v>27</v>
      </c>
      <c r="M304" s="4">
        <v>2429</v>
      </c>
      <c r="N304" s="5">
        <v>144</v>
      </c>
    </row>
    <row r="305" spans="10:14" x14ac:dyDescent="0.2">
      <c r="J305" t="s">
        <v>9</v>
      </c>
      <c r="K305" t="s">
        <v>36</v>
      </c>
      <c r="L305" t="s">
        <v>25</v>
      </c>
      <c r="M305" s="4">
        <v>2142</v>
      </c>
      <c r="N305" s="5">
        <v>114</v>
      </c>
    </row>
    <row r="306" spans="10:14" x14ac:dyDescent="0.2">
      <c r="J306" t="s">
        <v>7</v>
      </c>
      <c r="K306" t="s">
        <v>37</v>
      </c>
      <c r="L306" t="s">
        <v>30</v>
      </c>
      <c r="M306" s="4">
        <v>6454</v>
      </c>
      <c r="N306" s="5">
        <v>54</v>
      </c>
    </row>
    <row r="307" spans="10:14" x14ac:dyDescent="0.2">
      <c r="J307" t="s">
        <v>7</v>
      </c>
      <c r="K307" t="s">
        <v>37</v>
      </c>
      <c r="L307" t="s">
        <v>16</v>
      </c>
      <c r="M307" s="4">
        <v>4487</v>
      </c>
      <c r="N307" s="5">
        <v>333</v>
      </c>
    </row>
    <row r="308" spans="10:14" x14ac:dyDescent="0.2">
      <c r="J308" t="s">
        <v>3</v>
      </c>
      <c r="K308" t="s">
        <v>37</v>
      </c>
      <c r="L308" t="s">
        <v>4</v>
      </c>
      <c r="M308" s="4">
        <v>938</v>
      </c>
      <c r="N308" s="5">
        <v>366</v>
      </c>
    </row>
    <row r="309" spans="10:14" x14ac:dyDescent="0.2">
      <c r="J309" t="s">
        <v>3</v>
      </c>
      <c r="K309" t="s">
        <v>38</v>
      </c>
      <c r="L309" t="s">
        <v>26</v>
      </c>
      <c r="M309" s="4">
        <v>8841</v>
      </c>
      <c r="N309" s="5">
        <v>303</v>
      </c>
    </row>
    <row r="310" spans="10:14" x14ac:dyDescent="0.2">
      <c r="J310" t="s">
        <v>2</v>
      </c>
      <c r="K310" t="s">
        <v>39</v>
      </c>
      <c r="L310" t="s">
        <v>33</v>
      </c>
      <c r="M310" s="4">
        <v>4018</v>
      </c>
      <c r="N310" s="5">
        <v>126</v>
      </c>
    </row>
    <row r="311" spans="10:14" x14ac:dyDescent="0.2">
      <c r="J311" t="s">
        <v>41</v>
      </c>
      <c r="K311" t="s">
        <v>37</v>
      </c>
      <c r="L311" t="s">
        <v>15</v>
      </c>
      <c r="M311" s="4">
        <v>714</v>
      </c>
      <c r="N311" s="5">
        <v>231</v>
      </c>
    </row>
    <row r="312" spans="10:14" x14ac:dyDescent="0.2">
      <c r="J312" t="s">
        <v>9</v>
      </c>
      <c r="K312" t="s">
        <v>38</v>
      </c>
      <c r="L312" t="s">
        <v>25</v>
      </c>
      <c r="M312" s="4">
        <v>3850</v>
      </c>
      <c r="N312" s="5">
        <v>102</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13C4-CB5C-724F-917E-F68C4986B991}">
  <dimension ref="B2:M32"/>
  <sheetViews>
    <sheetView workbookViewId="0">
      <selection activeCell="N7" sqref="N7"/>
    </sheetView>
  </sheetViews>
  <sheetFormatPr baseColWidth="10" defaultRowHeight="15" x14ac:dyDescent="0.2"/>
  <cols>
    <col min="2" max="2" width="18.83203125" bestFit="1" customWidth="1"/>
    <col min="3" max="5" width="15.1640625" bestFit="1" customWidth="1"/>
  </cols>
  <sheetData>
    <row r="2" spans="2:13" x14ac:dyDescent="0.2">
      <c r="B2" t="s">
        <v>65</v>
      </c>
    </row>
    <row r="5" spans="2:13" x14ac:dyDescent="0.2">
      <c r="B5" s="24" t="s">
        <v>53</v>
      </c>
      <c r="C5" t="s">
        <v>66</v>
      </c>
    </row>
    <row r="6" spans="2:13" x14ac:dyDescent="0.2">
      <c r="B6" s="10" t="s">
        <v>27</v>
      </c>
      <c r="C6" s="11">
        <v>-219.86999999999989</v>
      </c>
    </row>
    <row r="7" spans="2:13" x14ac:dyDescent="0.2">
      <c r="B7" s="10" t="s">
        <v>25</v>
      </c>
      <c r="C7" s="11">
        <v>305.59999999999991</v>
      </c>
    </row>
    <row r="8" spans="2:13" x14ac:dyDescent="0.2">
      <c r="B8" s="10" t="s">
        <v>20</v>
      </c>
      <c r="C8" s="11">
        <v>739.44</v>
      </c>
    </row>
    <row r="9" spans="2:13" x14ac:dyDescent="0.2">
      <c r="B9" s="10" t="s">
        <v>31</v>
      </c>
      <c r="C9" s="11">
        <v>1471.5700000000002</v>
      </c>
    </row>
    <row r="10" spans="2:13" x14ac:dyDescent="0.2">
      <c r="B10" s="10" t="s">
        <v>18</v>
      </c>
      <c r="C10" s="11">
        <v>1531.9099999999999</v>
      </c>
    </row>
    <row r="11" spans="2:13" x14ac:dyDescent="0.2">
      <c r="B11" s="10" t="s">
        <v>32</v>
      </c>
      <c r="C11" s="11">
        <v>2140.6999999999998</v>
      </c>
      <c r="M11" s="8"/>
    </row>
    <row r="12" spans="2:13" x14ac:dyDescent="0.2">
      <c r="B12" s="10" t="s">
        <v>19</v>
      </c>
      <c r="C12" s="11">
        <v>3329.3999999999996</v>
      </c>
      <c r="M12" s="8"/>
    </row>
    <row r="13" spans="2:13" x14ac:dyDescent="0.2">
      <c r="B13" s="10" t="s">
        <v>16</v>
      </c>
      <c r="C13" s="11">
        <v>3457.6000000000004</v>
      </c>
      <c r="M13" s="8"/>
    </row>
    <row r="14" spans="2:13" x14ac:dyDescent="0.2">
      <c r="B14" s="10" t="s">
        <v>15</v>
      </c>
      <c r="C14" s="11">
        <v>3547.48</v>
      </c>
      <c r="M14" s="8"/>
    </row>
    <row r="15" spans="2:13" x14ac:dyDescent="0.2">
      <c r="B15" s="10" t="s">
        <v>29</v>
      </c>
      <c r="C15" s="11">
        <v>3746.6800000000003</v>
      </c>
      <c r="M15" s="8"/>
    </row>
    <row r="16" spans="2:13" x14ac:dyDescent="0.2">
      <c r="B16" s="10" t="s">
        <v>28</v>
      </c>
      <c r="C16" s="11">
        <v>5203.5199999999995</v>
      </c>
      <c r="M16" s="8"/>
    </row>
    <row r="17" spans="2:13" x14ac:dyDescent="0.2">
      <c r="B17" s="10" t="s">
        <v>26</v>
      </c>
      <c r="C17" s="11">
        <v>5306</v>
      </c>
      <c r="M17" s="8"/>
    </row>
    <row r="18" spans="2:13" x14ac:dyDescent="0.2">
      <c r="B18" s="10" t="s">
        <v>14</v>
      </c>
      <c r="C18" s="11">
        <v>5862.6</v>
      </c>
      <c r="M18" s="8"/>
    </row>
    <row r="19" spans="2:13" x14ac:dyDescent="0.2">
      <c r="B19" s="10" t="s">
        <v>33</v>
      </c>
      <c r="C19" s="11">
        <v>7429.48</v>
      </c>
      <c r="M19" s="8"/>
    </row>
    <row r="20" spans="2:13" x14ac:dyDescent="0.2">
      <c r="B20" s="10" t="s">
        <v>24</v>
      </c>
      <c r="C20" s="11">
        <v>10149.09</v>
      </c>
      <c r="M20" s="8"/>
    </row>
    <row r="21" spans="2:13" x14ac:dyDescent="0.2">
      <c r="B21" s="10" t="s">
        <v>30</v>
      </c>
      <c r="C21" s="11">
        <v>14383.18</v>
      </c>
      <c r="M21" s="8"/>
    </row>
    <row r="22" spans="2:13" x14ac:dyDescent="0.2">
      <c r="B22" s="10" t="s">
        <v>17</v>
      </c>
      <c r="C22" s="11">
        <v>15470.44</v>
      </c>
      <c r="M22" s="8"/>
    </row>
    <row r="23" spans="2:13" x14ac:dyDescent="0.2">
      <c r="B23" s="10" t="s">
        <v>22</v>
      </c>
      <c r="C23" s="11">
        <v>15837.27</v>
      </c>
      <c r="M23" s="8"/>
    </row>
    <row r="24" spans="2:13" x14ac:dyDescent="0.2">
      <c r="B24" s="10" t="s">
        <v>54</v>
      </c>
      <c r="C24" s="26">
        <v>99692.09</v>
      </c>
      <c r="M24" s="8"/>
    </row>
    <row r="25" spans="2:13" x14ac:dyDescent="0.2">
      <c r="M25" s="8"/>
    </row>
    <row r="26" spans="2:13" x14ac:dyDescent="0.2">
      <c r="M26" s="8"/>
    </row>
    <row r="27" spans="2:13" x14ac:dyDescent="0.2">
      <c r="M27" s="8"/>
    </row>
    <row r="28" spans="2:13" x14ac:dyDescent="0.2">
      <c r="M28" s="8"/>
    </row>
    <row r="29" spans="2:13" x14ac:dyDescent="0.2">
      <c r="M29" s="8"/>
    </row>
    <row r="30" spans="2:13" x14ac:dyDescent="0.2">
      <c r="M30" s="8"/>
    </row>
    <row r="31" spans="2:13" x14ac:dyDescent="0.2">
      <c r="M31" s="8"/>
    </row>
    <row r="32" spans="2:13" x14ac:dyDescent="0.2">
      <c r="M32" s="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dynamic country sales report</vt:lpstr>
      <vt:lpstr>Data</vt:lpstr>
      <vt:lpstr>table</vt:lpstr>
      <vt:lpstr>Statistical data</vt:lpstr>
      <vt:lpstr>Sales by country</vt:lpstr>
      <vt:lpstr>Pivottable analysis</vt:lpstr>
      <vt:lpstr>Top 5 products by £ per unit</vt:lpstr>
      <vt:lpstr>Profits by product</vt:lpstr>
      <vt:lpstr>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Microsoft Office User</cp:lastModifiedBy>
  <dcterms:created xsi:type="dcterms:W3CDTF">2021-03-14T20:21:32Z</dcterms:created>
  <dcterms:modified xsi:type="dcterms:W3CDTF">2022-11-05T00:57:25Z</dcterms:modified>
</cp:coreProperties>
</file>