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<sst xmlns="http://schemas.openxmlformats.org/spreadsheetml/2006/main" count="43" uniqueCount="42">
  <si>
    <t>工作计划表-甘特图</t>
  </si>
  <si>
    <t>年</t>
  </si>
  <si>
    <t>月</t>
  </si>
  <si>
    <t>本周截止项目</t>
  </si>
  <si>
    <t>开始日期</t>
  </si>
  <si>
    <t>结束日期</t>
  </si>
  <si>
    <t>日</t>
  </si>
  <si>
    <t>一</t>
  </si>
  <si>
    <t>二</t>
  </si>
  <si>
    <t>三</t>
  </si>
  <si>
    <t>四</t>
  </si>
  <si>
    <t>五</t>
  </si>
  <si>
    <t>六</t>
  </si>
  <si>
    <t>日期</t>
  </si>
  <si>
    <t>截止项目</t>
  </si>
  <si>
    <t>合计项目</t>
  </si>
  <si>
    <t>已完成项目</t>
  </si>
  <si>
    <t>进行中项目</t>
  </si>
  <si>
    <t>未开始项目</t>
  </si>
  <si>
    <t>完成率</t>
  </si>
  <si>
    <t>超期项目</t>
  </si>
  <si>
    <t>序号</t>
  </si>
  <si>
    <t>计划名称</t>
  </si>
  <si>
    <t>截止日期</t>
  </si>
  <si>
    <t>完成进度</t>
  </si>
  <si>
    <t>完成状态</t>
  </si>
  <si>
    <t>是否超期</t>
  </si>
  <si>
    <t>项目计划1</t>
  </si>
  <si>
    <t>项目计划2</t>
  </si>
  <si>
    <t>项目计划3</t>
  </si>
  <si>
    <t>项目计划4</t>
  </si>
  <si>
    <t>项目计划5</t>
  </si>
  <si>
    <t>项目计划6</t>
  </si>
  <si>
    <t>项目计划7</t>
  </si>
  <si>
    <t>项目计划8</t>
  </si>
  <si>
    <t>项目计划9</t>
  </si>
  <si>
    <t>项目计划10</t>
  </si>
  <si>
    <t>项目计划11</t>
  </si>
  <si>
    <t>项目计划12</t>
  </si>
  <si>
    <t>项目计划13</t>
  </si>
  <si>
    <t>项目计划14</t>
  </si>
  <si>
    <t>项目计划15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</si>
</sst>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d"/>
    <numFmt numFmtId="177" formatCode="yyyy/m/d;@"/>
    <numFmt numFmtId="178" formatCode="m/d;@"/>
  </numFmts>
  <fonts count="33">
    <font>
      <sz val="11"/>
      <color theme="1"/>
      <name val="汉仪旗黑-55简"/>
      <charset val="134"/>
    </font>
    <font>
      <sz val="12"/>
      <color theme="1" tint="0.14996795556505"/>
      <name val="汉仪旗黑-55简"/>
      <charset val="134"/>
    </font>
    <font>
      <sz val="11"/>
      <color theme="1" tint="0.14996795556505"/>
      <name val="汉仪旗黑-55简"/>
      <charset val="134"/>
    </font>
    <font>
      <sz val="11"/>
      <color theme="0"/>
      <name val="汉仪旗黑-55简"/>
      <charset val="134"/>
    </font>
    <font>
      <sz val="22"/>
      <color theme="1" tint="0.14996795556505"/>
      <name val="汉仪旗黑-55简"/>
      <charset val="134"/>
    </font>
    <font>
      <sz val="12"/>
      <color theme="0"/>
      <name val="汉仪旗黑-55简"/>
      <charset val="134"/>
    </font>
    <font>
      <sz val="24"/>
      <color theme="1" tint="0.14996795556505"/>
      <name val="汉仪旗黑-55简"/>
      <charset val="134"/>
    </font>
    <font>
      <b/>
      <sz val="12"/>
      <color theme="1" tint="0.14996795556505"/>
      <name val="汉仪旗黑-55简"/>
      <charset val="134"/>
    </font>
    <font>
      <sz val="16"/>
      <color theme="1" tint="0.14996795556505"/>
      <name val="汉仪旗黑-55简"/>
      <charset val="134"/>
    </font>
    <font>
      <b/>
      <sz val="16"/>
      <color theme="1" tint="0.14996795556505"/>
      <name val="汉仪旗黑-55简"/>
      <charset val="134"/>
    </font>
    <font>
      <b/>
      <sz val="11"/>
      <color theme="1" tint="0.14996795556505"/>
      <name val="汉仪旗黑-55简"/>
      <charset val="134"/>
    </font>
    <font>
      <b/>
      <sz val="28"/>
      <color theme="1" tint="0.14996795556505"/>
      <name val="汉仪旗黑-55简"/>
      <charset val="134"/>
    </font>
    <font>
      <sz val="10"/>
      <color theme="1" tint="0.14996795556505"/>
      <name val="汉仪旗黑-55简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6B74E6"/>
        <bgColor indexed="64"/>
      </patternFill>
    </fill>
    <fill>
      <patternFill patternType="solid">
        <fgColor rgb="FFF9F9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 tint="-0.14996795556505"/>
      </right>
      <top style="thin">
        <color theme="0"/>
      </top>
      <bottom style="thin">
        <color theme="0" tint="-0.149967955565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/>
      <right style="thin">
        <color rgb="FFD1D1D1"/>
      </right>
      <top/>
      <bottom/>
      <diagonal/>
    </border>
    <border>
      <left/>
      <right style="thin">
        <color rgb="FFD1D1D1"/>
      </right>
      <top/>
      <bottom style="thin">
        <color rgb="FFD1D1D1"/>
      </bottom>
      <diagonal/>
    </border>
    <border>
      <left/>
      <right/>
      <top/>
      <bottom style="thin">
        <color rgb="FFD1D1D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1D1D1"/>
      </left>
      <right style="thin">
        <color rgb="FFD1D1D1"/>
      </right>
      <top/>
      <bottom style="thin">
        <color rgb="FFD1D1D1"/>
      </bottom>
      <diagonal/>
    </border>
    <border>
      <left/>
      <right style="medium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16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5" borderId="18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9" fontId="2" fillId="0" borderId="0" xfId="1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0" fontId="1" fillId="2" borderId="1" xfId="11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7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9" fontId="2" fillId="0" borderId="3" xfId="1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gradientFill degree="90">
          <stop position="0">
            <color rgb="FF37DA90"/>
          </stop>
          <stop position="1">
            <color rgb="FF37DA90"/>
          </stop>
        </gradientFill>
      </fill>
      <border>
        <bottom style="thin">
          <color theme="0"/>
        </bottom>
      </border>
    </dxf>
    <dxf>
      <fill>
        <gradientFill degree="90">
          <stop position="0">
            <color rgb="FF6B74E6"/>
          </stop>
          <stop position="1">
            <color rgb="FF6B74E6"/>
          </stop>
        </gradientFill>
      </fill>
      <border>
        <bottom style="thin">
          <color theme="0"/>
        </bottom>
      </border>
    </dxf>
    <dxf>
      <font>
        <color theme="0"/>
      </font>
      <fill>
        <gradientFill degree="90">
          <stop position="0">
            <color rgb="FF37DA90"/>
          </stop>
          <stop position="1">
            <color rgb="FF37DA90"/>
          </stop>
        </gradientFill>
      </fill>
    </dxf>
    <dxf>
      <font>
        <color rgb="FFF9F9FE"/>
      </font>
    </dxf>
  </dxfs>
  <tableStyles count="0" defaultTableStyle="TableStyleMedium2" defaultPivotStyle="PivotStyleLight16"/>
  <colors>
    <mruColors>
      <color rgb="006B74E6"/>
      <color rgb="00F9F9FE"/>
      <color rgb="00CEF6E4"/>
      <color rgb="005BD65B"/>
      <color rgb="004DA6FF"/>
      <color rgb="00D1D1D1"/>
      <color rgb="00DEF9ED"/>
      <color rgb="00E9EBFC"/>
      <color rgb="0037DA90"/>
      <color rgb="007CD0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"开始日期"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{44044,44046,44048,44050,44052,44054,44060,44058,44048,44050,44052,44054,44060,44058}</c:f>
              <c:numCache>
                <c:formatCode>General</c:formatCode>
                <c:ptCount val="14"/>
                <c:pt idx="0">
                  <c:v>44044</c:v>
                </c:pt>
                <c:pt idx="1">
                  <c:v>44046</c:v>
                </c:pt>
                <c:pt idx="2">
                  <c:v>44048</c:v>
                </c:pt>
                <c:pt idx="3">
                  <c:v>44050</c:v>
                </c:pt>
                <c:pt idx="4">
                  <c:v>44052</c:v>
                </c:pt>
                <c:pt idx="5">
                  <c:v>44054</c:v>
                </c:pt>
                <c:pt idx="6">
                  <c:v>44060</c:v>
                </c:pt>
                <c:pt idx="7">
                  <c:v>44058</c:v>
                </c:pt>
                <c:pt idx="8">
                  <c:v>44048</c:v>
                </c:pt>
                <c:pt idx="9">
                  <c:v>44050</c:v>
                </c:pt>
                <c:pt idx="10">
                  <c:v>44052</c:v>
                </c:pt>
                <c:pt idx="11">
                  <c:v>44054</c:v>
                </c:pt>
                <c:pt idx="12">
                  <c:v>44060</c:v>
                </c:pt>
                <c:pt idx="13">
                  <c:v>44058</c:v>
                </c:pt>
              </c:numCache>
            </c:numRef>
          </c:val>
        </c:ser>
        <c:ser>
          <c:idx val="1"/>
          <c:order val="1"/>
          <c:tx>
            <c:strRef>
              <c:f>"持续天数"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DFA1A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{9,10,11,12,13,14,15,14,11,12,13,14,15,14}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766323"/>
        <c:axId val="560020428"/>
      </c:barChart>
      <c:catAx>
        <c:axId val="279766323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020428"/>
        <c:crosses val="autoZero"/>
        <c:auto val="1"/>
        <c:lblAlgn val="ctr"/>
        <c:lblOffset val="100"/>
        <c:noMultiLvlLbl val="0"/>
      </c:catAx>
      <c:valAx>
        <c:axId val="560020428"/>
        <c:scaling>
          <c:orientation val="minMax"/>
          <c:max val="44074"/>
          <c:min val="44044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766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  <a:r>
              <a:rPr lang="zh-CN" altLang="en-US" sz="1000"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rPr>
              <a:t>本周截止项目</a:t>
            </a:r>
            <a:endParaRPr lang="zh-CN" altLang="en-US" sz="1000">
              <a:latin typeface="汉仪碑刻黑W" panose="00020600040101010101" charset="-122"/>
              <a:ea typeface="汉仪碑刻黑W" panose="00020600040101010101" charset="-122"/>
              <a:cs typeface="汉仪碑刻黑W" panose="00020600040101010101" charset="-122"/>
              <a:sym typeface="汉仪碑刻黑W" panose="00020600040101010101" charset="-122"/>
            </a:endParaRPr>
          </a:p>
        </c:rich>
      </c:tx>
      <c:layout>
        <c:manualLayout>
          <c:xMode val="edge"/>
          <c:yMode val="edge"/>
          <c:x val="0.410412299091544"/>
          <c:y val="0.02509613521990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8893528183716"/>
          <c:y val="0.21962481962482"/>
          <c:w val="0.898315935977731"/>
          <c:h val="0.666204906204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Sheet1!$AR$4</c:f>
              <c:strCache>
                <c:ptCount val="1"/>
                <c:pt idx="0">
                  <c:v>截止项目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Sheet1!$AQ$5:$AQ$11</c:f>
              <c:numCache>
                <c:formatCode>m/d;@</c:formatCode>
                <c:ptCount val="7"/>
                <c:pt idx="0" c:formatCode="m/d;@">
                  <c:v>44830</c:v>
                </c:pt>
                <c:pt idx="1" c:formatCode="m/d;@">
                  <c:v>44831</c:v>
                </c:pt>
                <c:pt idx="2" c:formatCode="m/d;@">
                  <c:v>44832</c:v>
                </c:pt>
                <c:pt idx="3" c:formatCode="m/d;@">
                  <c:v>44833</c:v>
                </c:pt>
                <c:pt idx="4" c:formatCode="m/d;@">
                  <c:v>44834</c:v>
                </c:pt>
                <c:pt idx="5" c:formatCode="m/d;@">
                  <c:v>44835</c:v>
                </c:pt>
                <c:pt idx="6" c:formatCode="m/d;@">
                  <c:v>44836</c:v>
                </c:pt>
              </c:numCache>
            </c:numRef>
          </c:cat>
          <c:val>
            <c:numRef>
              <c:f>Sheet1!$AR$5:$AR$11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18762410"/>
        <c:axId val="165614995"/>
      </c:barChart>
      <c:dateAx>
        <c:axId val="1876241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165614995"/>
        <c:crosses val="autoZero"/>
        <c:auto val="1"/>
        <c:lblOffset val="100"/>
        <c:baseTimeUnit val="days"/>
      </c:dateAx>
      <c:valAx>
        <c:axId val="165614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18762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碑刻黑W" panose="00020600040101010101" charset="-122"/>
          <a:ea typeface="汉仪碑刻黑W" panose="00020600040101010101" charset="-122"/>
          <a:cs typeface="汉仪碑刻黑W" panose="00020600040101010101" charset="-122"/>
          <a:sym typeface="汉仪碑刻黑W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svg"/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971550</xdr:colOff>
      <xdr:row>11</xdr:row>
      <xdr:rowOff>151765</xdr:rowOff>
    </xdr:from>
    <xdr:to>
      <xdr:col>9</xdr:col>
      <xdr:colOff>971550</xdr:colOff>
      <xdr:row>50</xdr:row>
      <xdr:rowOff>163195</xdr:rowOff>
    </xdr:to>
    <xdr:graphicFrame>
      <xdr:nvGraphicFramePr>
        <xdr:cNvPr id="2" name="图表 1"/>
        <xdr:cNvGraphicFramePr/>
      </xdr:nvGraphicFramePr>
      <xdr:xfrm>
        <a:off x="6248400" y="3086735"/>
        <a:ext cx="0" cy="432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40005</xdr:colOff>
      <xdr:row>1</xdr:row>
      <xdr:rowOff>6350</xdr:rowOff>
    </xdr:from>
    <xdr:to>
      <xdr:col>2</xdr:col>
      <xdr:colOff>0</xdr:colOff>
      <xdr:row>1</xdr:row>
      <xdr:rowOff>374650</xdr:rowOff>
    </xdr:to>
    <xdr:pic>
      <xdr:nvPicPr>
        <xdr:cNvPr id="6" name="图片 5" descr="333639373137393b343435303733343bb9a4d7f7cdeab3c9c7e9bff6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1455" y="196850"/>
          <a:ext cx="340995" cy="368300"/>
        </a:xfrm>
        <a:prstGeom prst="rect">
          <a:avLst/>
        </a:prstGeom>
      </xdr:spPr>
    </xdr:pic>
    <xdr:clientData/>
  </xdr:twoCellAnchor>
  <xdr:twoCellAnchor>
    <xdr:from>
      <xdr:col>6</xdr:col>
      <xdr:colOff>365125</xdr:colOff>
      <xdr:row>1</xdr:row>
      <xdr:rowOff>358775</xdr:rowOff>
    </xdr:from>
    <xdr:to>
      <xdr:col>22</xdr:col>
      <xdr:colOff>129540</xdr:colOff>
      <xdr:row>10</xdr:row>
      <xdr:rowOff>3810</xdr:rowOff>
    </xdr:to>
    <xdr:graphicFrame>
      <xdr:nvGraphicFramePr>
        <xdr:cNvPr id="3" name="图表 2"/>
        <xdr:cNvGraphicFramePr/>
      </xdr:nvGraphicFramePr>
      <xdr:xfrm>
        <a:off x="4899025" y="549275"/>
        <a:ext cx="3993515" cy="221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0</xdr:row>
      <xdr:rowOff>85725</xdr:rowOff>
    </xdr:from>
    <xdr:to>
      <xdr:col>20</xdr:col>
      <xdr:colOff>12065</xdr:colOff>
      <xdr:row>72</xdr:row>
      <xdr:rowOff>127000</xdr:rowOff>
    </xdr:to>
    <xdr:sp>
      <xdr:nvSpPr>
        <xdr:cNvPr id="2" name="矩形 1"/>
        <xdr:cNvSpPr/>
      </xdr:nvSpPr>
      <xdr:spPr>
        <a:xfrm>
          <a:off x="123825" y="85725"/>
          <a:ext cx="118897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5745" y="4854575"/>
          <a:ext cx="3016250" cy="1001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158240" y="995045"/>
          <a:ext cx="427101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414780" y="1898650"/>
          <a:ext cx="302450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0985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>
          <a:off x="1484630" y="2733675"/>
          <a:ext cx="2905125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>
          <a:off x="1473200" y="4343400"/>
          <a:ext cx="342392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5755" y="3388995"/>
          <a:ext cx="3961765" cy="55435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/>
        <xdr:cNvGrpSpPr/>
      </xdr:nvGrpSpPr>
      <xdr:grpSpPr>
        <a:xfrm>
          <a:off x="1483360" y="6125210"/>
          <a:ext cx="2905760" cy="561340"/>
          <a:chOff x="7138" y="5903"/>
          <a:chExt cx="4651" cy="946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、项目明细自动统计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/>
        <xdr:cNvGrpSpPr/>
      </xdr:nvGrpSpPr>
      <xdr:grpSpPr>
        <a:xfrm>
          <a:off x="1479550" y="9084310"/>
          <a:ext cx="2909570" cy="549910"/>
          <a:chOff x="7133" y="5903"/>
          <a:chExt cx="4657" cy="949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、输入完成进度，绿色条纹是已完成部分。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、完成状态自动生成，超期自动提醒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29845</xdr:colOff>
      <xdr:row>39</xdr:row>
      <xdr:rowOff>57150</xdr:rowOff>
    </xdr:from>
    <xdr:to>
      <xdr:col>9</xdr:col>
      <xdr:colOff>0</xdr:colOff>
      <xdr:row>49</xdr:row>
      <xdr:rowOff>66675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9995" y="6743700"/>
          <a:ext cx="417068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133350</xdr:colOff>
      <xdr:row>56</xdr:row>
      <xdr:rowOff>190500</xdr:rowOff>
    </xdr:from>
    <xdr:to>
      <xdr:col>9</xdr:col>
      <xdr:colOff>57785</xdr:colOff>
      <xdr:row>68</xdr:row>
      <xdr:rowOff>9525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33500" y="9772650"/>
          <a:ext cx="4124960" cy="1895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108"/>
  <sheetViews>
    <sheetView showGridLines="0" tabSelected="1" workbookViewId="0">
      <selection activeCell="AS95" sqref="AS95"/>
    </sheetView>
  </sheetViews>
  <sheetFormatPr defaultColWidth="8" defaultRowHeight="24.95" customHeight="1"/>
  <cols>
    <col min="1" max="1" width="2.25" style="5" customWidth="1"/>
    <col min="2" max="2" width="5" style="5" customWidth="1"/>
    <col min="3" max="3" width="13.5" style="6" customWidth="1"/>
    <col min="4" max="4" width="12" style="7" customWidth="1"/>
    <col min="5" max="5" width="13.5" style="8" customWidth="1"/>
    <col min="6" max="6" width="13.25" style="8" customWidth="1"/>
    <col min="7" max="8" width="8.5" style="9" customWidth="1"/>
    <col min="9" max="9" width="2.75" style="9" customWidth="1"/>
    <col min="10" max="39" width="2.75" style="7" customWidth="1"/>
    <col min="40" max="40" width="9.5" style="10" hidden="1" customWidth="1"/>
    <col min="41" max="41" width="2" style="7" customWidth="1"/>
    <col min="42" max="42" width="2.125" style="3" customWidth="1"/>
    <col min="43" max="43" width="8" style="3"/>
    <col min="44" max="44" width="9.25" style="3" customWidth="1"/>
    <col min="45" max="16358" width="8" style="3"/>
    <col min="16359" max="16384" width="8" style="11"/>
  </cols>
  <sheetData>
    <row r="1" s="3" customFormat="1" ht="15" customHeight="1" spans="1:16374">
      <c r="A1" s="5"/>
      <c r="B1" s="5"/>
      <c r="C1" s="6"/>
      <c r="D1" s="7"/>
      <c r="E1" s="8"/>
      <c r="F1" s="8"/>
      <c r="G1" s="9"/>
      <c r="H1" s="9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10"/>
      <c r="AO1" s="7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</row>
    <row r="2" s="4" customFormat="1" ht="30.95" customHeight="1" spans="1:16374">
      <c r="A2" s="5"/>
      <c r="C2" s="12" t="s">
        <v>0</v>
      </c>
      <c r="D2" s="12"/>
      <c r="E2" s="12"/>
      <c r="F2" s="13"/>
      <c r="G2" s="13"/>
      <c r="H2" s="13"/>
      <c r="I2" s="13"/>
      <c r="J2" s="13"/>
      <c r="K2" s="1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3">
        <v>2022</v>
      </c>
      <c r="Y2" s="33"/>
      <c r="Z2" s="33"/>
      <c r="AA2" s="38" t="s">
        <v>1</v>
      </c>
      <c r="AB2" s="39">
        <v>6</v>
      </c>
      <c r="AC2" s="38" t="s">
        <v>2</v>
      </c>
      <c r="AD2" s="29"/>
      <c r="AE2" s="29"/>
      <c r="AK2" s="3"/>
      <c r="AL2" s="3"/>
      <c r="AM2" s="29"/>
      <c r="AN2" s="43"/>
      <c r="AO2" s="48"/>
      <c r="AP2" s="49"/>
      <c r="AQ2" s="4" t="s">
        <v>3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</row>
    <row r="3" s="3" customFormat="1" ht="15" customHeight="1" spans="1:16374">
      <c r="A3" s="5"/>
      <c r="B3" s="11"/>
      <c r="C3" s="6"/>
      <c r="D3" s="7"/>
      <c r="E3" s="8"/>
      <c r="F3" s="8"/>
      <c r="G3" s="9"/>
      <c r="H3" s="9"/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40"/>
      <c r="AG3" s="40"/>
      <c r="AH3" s="44"/>
      <c r="AI3" s="45"/>
      <c r="AJ3" s="44"/>
      <c r="AM3" s="7"/>
      <c r="AN3" s="10"/>
      <c r="AO3" s="7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</row>
    <row r="4" s="3" customFormat="1" customHeight="1" spans="1:16377">
      <c r="A4" s="5"/>
      <c r="B4" s="11"/>
      <c r="C4" s="14" t="s">
        <v>4</v>
      </c>
      <c r="D4" s="15">
        <v>44713</v>
      </c>
      <c r="E4" s="14" t="s">
        <v>5</v>
      </c>
      <c r="F4" s="15">
        <v>44742</v>
      </c>
      <c r="G4" s="9"/>
      <c r="H4" s="9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34" t="s">
        <v>6</v>
      </c>
      <c r="Y4" s="41"/>
      <c r="Z4" s="42" t="s">
        <v>7</v>
      </c>
      <c r="AA4" s="42"/>
      <c r="AB4" s="42" t="s">
        <v>8</v>
      </c>
      <c r="AC4" s="42"/>
      <c r="AD4" s="42" t="s">
        <v>9</v>
      </c>
      <c r="AE4" s="42"/>
      <c r="AF4" s="42" t="s">
        <v>10</v>
      </c>
      <c r="AG4" s="42"/>
      <c r="AH4" s="42" t="s">
        <v>11</v>
      </c>
      <c r="AI4" s="42"/>
      <c r="AJ4" s="42" t="s">
        <v>12</v>
      </c>
      <c r="AK4" s="42"/>
      <c r="AM4" s="7"/>
      <c r="AN4" s="10"/>
      <c r="AO4" s="7"/>
      <c r="AQ4" s="23" t="s">
        <v>13</v>
      </c>
      <c r="AR4" s="23" t="s">
        <v>14</v>
      </c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4"/>
      <c r="XEV4" s="4"/>
      <c r="XEW4" s="4"/>
    </row>
    <row r="5" s="3" customFormat="1" ht="21.95" customHeight="1" spans="1:16377">
      <c r="A5" s="5"/>
      <c r="B5" s="11"/>
      <c r="C5" s="14"/>
      <c r="D5" s="7"/>
      <c r="E5" s="8"/>
      <c r="F5" s="8"/>
      <c r="G5" s="9"/>
      <c r="H5" s="9"/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35">
        <f>DATE($X$2,$AB$2,1)-WEEKDAY(DATE($X$2,$AB$2,1),2)</f>
        <v>44710</v>
      </c>
      <c r="Y5" s="35"/>
      <c r="Z5" s="35">
        <f t="shared" ref="Z5:Z10" si="0">X5+1</f>
        <v>44711</v>
      </c>
      <c r="AA5" s="35"/>
      <c r="AB5" s="35">
        <f t="shared" ref="AB5:AB10" si="1">Z5+1</f>
        <v>44712</v>
      </c>
      <c r="AC5" s="35"/>
      <c r="AD5" s="35">
        <f t="shared" ref="AD5:AD10" si="2">AB5+1</f>
        <v>44713</v>
      </c>
      <c r="AE5" s="35"/>
      <c r="AF5" s="35">
        <f t="shared" ref="AF5:AF10" si="3">AD5+1</f>
        <v>44714</v>
      </c>
      <c r="AG5" s="35"/>
      <c r="AH5" s="35">
        <f t="shared" ref="AH5:AH10" si="4">AF5+1</f>
        <v>44715</v>
      </c>
      <c r="AI5" s="35"/>
      <c r="AJ5" s="35">
        <f t="shared" ref="AJ5:AJ10" si="5">AH5+1</f>
        <v>44716</v>
      </c>
      <c r="AK5" s="35"/>
      <c r="AM5" s="7"/>
      <c r="AN5" s="10"/>
      <c r="AO5" s="7"/>
      <c r="AQ5" s="50">
        <f ca="1">TODAY()-WEEKDAY(TODAY(),2)+1</f>
        <v>44830</v>
      </c>
      <c r="AR5" s="51">
        <f ca="1">COUNTIF($E$13:$E$20000,AQ5)</f>
        <v>0</v>
      </c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4"/>
      <c r="XEV5" s="4"/>
      <c r="XEW5" s="4"/>
    </row>
    <row r="6" s="3" customFormat="1" ht="21.95" customHeight="1" spans="1:16377">
      <c r="A6" s="5"/>
      <c r="B6" s="11"/>
      <c r="C6" s="16" t="s">
        <v>15</v>
      </c>
      <c r="D6" s="17">
        <f>COUNTA($C$13:$C$2000)</f>
        <v>15</v>
      </c>
      <c r="E6" s="16" t="s">
        <v>16</v>
      </c>
      <c r="F6" s="17">
        <f>COUNTIF($G$13:$G$2000,"已完成")</f>
        <v>4</v>
      </c>
      <c r="G6" s="9"/>
      <c r="H6" s="9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36">
        <f>AJ5+1</f>
        <v>44717</v>
      </c>
      <c r="Y6" s="36"/>
      <c r="Z6" s="36">
        <f t="shared" si="0"/>
        <v>44718</v>
      </c>
      <c r="AA6" s="36"/>
      <c r="AB6" s="36">
        <f t="shared" si="1"/>
        <v>44719</v>
      </c>
      <c r="AC6" s="36"/>
      <c r="AD6" s="36">
        <f t="shared" si="2"/>
        <v>44720</v>
      </c>
      <c r="AE6" s="36"/>
      <c r="AF6" s="36">
        <f t="shared" si="3"/>
        <v>44721</v>
      </c>
      <c r="AG6" s="36"/>
      <c r="AH6" s="36">
        <f t="shared" si="4"/>
        <v>44722</v>
      </c>
      <c r="AI6" s="36"/>
      <c r="AJ6" s="36">
        <f t="shared" si="5"/>
        <v>44723</v>
      </c>
      <c r="AK6" s="36"/>
      <c r="AM6" s="7"/>
      <c r="AN6" s="10"/>
      <c r="AO6" s="7"/>
      <c r="AQ6" s="52">
        <f ca="1" t="shared" ref="AQ6:AQ11" si="6">AQ5+1</f>
        <v>44831</v>
      </c>
      <c r="AR6" s="51">
        <f ca="1" t="shared" ref="AR6:AR11" si="7">COUNTIF($E$13:$E$20000,AQ6)</f>
        <v>0</v>
      </c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4"/>
      <c r="XEV6" s="4"/>
      <c r="XEW6" s="4"/>
    </row>
    <row r="7" s="3" customFormat="1" ht="21.95" customHeight="1" spans="1:16377">
      <c r="A7" s="5"/>
      <c r="B7" s="11"/>
      <c r="C7" s="16"/>
      <c r="E7" s="16"/>
      <c r="F7" s="18"/>
      <c r="G7" s="9"/>
      <c r="H7" s="9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37">
        <f>AJ6+1</f>
        <v>44724</v>
      </c>
      <c r="Y7" s="37"/>
      <c r="Z7" s="36">
        <f t="shared" si="0"/>
        <v>44725</v>
      </c>
      <c r="AA7" s="36"/>
      <c r="AB7" s="36">
        <f t="shared" si="1"/>
        <v>44726</v>
      </c>
      <c r="AC7" s="36"/>
      <c r="AD7" s="36">
        <f t="shared" si="2"/>
        <v>44727</v>
      </c>
      <c r="AE7" s="36"/>
      <c r="AF7" s="36">
        <f t="shared" si="3"/>
        <v>44728</v>
      </c>
      <c r="AG7" s="36"/>
      <c r="AH7" s="36">
        <f t="shared" si="4"/>
        <v>44729</v>
      </c>
      <c r="AI7" s="36"/>
      <c r="AJ7" s="36">
        <f t="shared" si="5"/>
        <v>44730</v>
      </c>
      <c r="AK7" s="36"/>
      <c r="AM7" s="7"/>
      <c r="AN7" s="10"/>
      <c r="AO7" s="7"/>
      <c r="AQ7" s="52">
        <f ca="1" t="shared" si="6"/>
        <v>44832</v>
      </c>
      <c r="AR7" s="51">
        <f ca="1" t="shared" si="7"/>
        <v>0</v>
      </c>
      <c r="XEE7" s="11"/>
      <c r="XEF7" s="11"/>
      <c r="XEG7" s="11"/>
      <c r="XEH7" s="11"/>
      <c r="XEI7" s="11"/>
      <c r="XEJ7" s="11"/>
      <c r="XEK7" s="11"/>
      <c r="XEL7" s="11"/>
      <c r="XEM7" s="11"/>
      <c r="XEN7" s="11"/>
      <c r="XEO7" s="11"/>
      <c r="XEP7" s="11"/>
      <c r="XEQ7" s="11"/>
      <c r="XER7" s="11"/>
      <c r="XES7" s="11"/>
      <c r="XET7" s="11"/>
      <c r="XEU7" s="4"/>
      <c r="XEV7" s="4"/>
      <c r="XEW7" s="4"/>
    </row>
    <row r="8" s="3" customFormat="1" ht="21.95" customHeight="1" spans="1:16377">
      <c r="A8" s="5"/>
      <c r="B8" s="11"/>
      <c r="C8" s="16" t="s">
        <v>17</v>
      </c>
      <c r="D8" s="17">
        <f>COUNTIF($G$13:$G$2000,"进行中")</f>
        <v>8</v>
      </c>
      <c r="E8" s="16" t="s">
        <v>18</v>
      </c>
      <c r="F8" s="17">
        <f>COUNTIF($G$13:$G$2000,"未开始")</f>
        <v>3</v>
      </c>
      <c r="G8" s="9"/>
      <c r="H8" s="9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36">
        <f>AJ7+1</f>
        <v>44731</v>
      </c>
      <c r="Y8" s="36"/>
      <c r="Z8" s="36">
        <f t="shared" si="0"/>
        <v>44732</v>
      </c>
      <c r="AA8" s="36"/>
      <c r="AB8" s="36">
        <f t="shared" si="1"/>
        <v>44733</v>
      </c>
      <c r="AC8" s="36"/>
      <c r="AD8" s="36">
        <f t="shared" si="2"/>
        <v>44734</v>
      </c>
      <c r="AE8" s="36"/>
      <c r="AF8" s="36">
        <f t="shared" si="3"/>
        <v>44735</v>
      </c>
      <c r="AG8" s="36"/>
      <c r="AH8" s="36">
        <f t="shared" si="4"/>
        <v>44736</v>
      </c>
      <c r="AI8" s="36"/>
      <c r="AJ8" s="36">
        <f t="shared" si="5"/>
        <v>44737</v>
      </c>
      <c r="AK8" s="36"/>
      <c r="AM8" s="7"/>
      <c r="AN8" s="10"/>
      <c r="AO8" s="7"/>
      <c r="AQ8" s="52">
        <f ca="1" t="shared" si="6"/>
        <v>44833</v>
      </c>
      <c r="AR8" s="51">
        <f ca="1" t="shared" si="7"/>
        <v>0</v>
      </c>
      <c r="XEE8" s="11"/>
      <c r="XEF8" s="11"/>
      <c r="XEG8" s="11"/>
      <c r="XEH8" s="11"/>
      <c r="XEI8" s="11"/>
      <c r="XEJ8" s="11"/>
      <c r="XEK8" s="11"/>
      <c r="XEL8" s="11"/>
      <c r="XEM8" s="11"/>
      <c r="XEN8" s="11"/>
      <c r="XEO8" s="11"/>
      <c r="XEP8" s="11"/>
      <c r="XEQ8" s="11"/>
      <c r="XER8" s="11"/>
      <c r="XES8" s="11"/>
      <c r="XET8" s="11"/>
      <c r="XEU8" s="4"/>
      <c r="XEV8" s="4"/>
      <c r="XEW8" s="4"/>
    </row>
    <row r="9" s="3" customFormat="1" ht="21.95" customHeight="1" spans="1:16377">
      <c r="A9" s="5"/>
      <c r="B9" s="11"/>
      <c r="C9" s="16"/>
      <c r="E9" s="18"/>
      <c r="F9" s="18"/>
      <c r="G9" s="9"/>
      <c r="H9" s="9"/>
      <c r="I9" s="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36">
        <f>AJ8+1</f>
        <v>44738</v>
      </c>
      <c r="Y9" s="36"/>
      <c r="Z9" s="36">
        <f t="shared" si="0"/>
        <v>44739</v>
      </c>
      <c r="AA9" s="36"/>
      <c r="AB9" s="36">
        <f t="shared" si="1"/>
        <v>44740</v>
      </c>
      <c r="AC9" s="36"/>
      <c r="AD9" s="36">
        <f t="shared" si="2"/>
        <v>44741</v>
      </c>
      <c r="AE9" s="36"/>
      <c r="AF9" s="36">
        <f t="shared" si="3"/>
        <v>44742</v>
      </c>
      <c r="AG9" s="36"/>
      <c r="AH9" s="36">
        <f t="shared" si="4"/>
        <v>44743</v>
      </c>
      <c r="AI9" s="36"/>
      <c r="AJ9" s="36">
        <f t="shared" si="5"/>
        <v>44744</v>
      </c>
      <c r="AK9" s="36"/>
      <c r="AM9" s="7"/>
      <c r="AN9" s="10"/>
      <c r="AO9" s="7"/>
      <c r="AQ9" s="52">
        <f ca="1" t="shared" si="6"/>
        <v>44834</v>
      </c>
      <c r="AR9" s="51">
        <f ca="1" t="shared" si="7"/>
        <v>0</v>
      </c>
      <c r="XEE9" s="11"/>
      <c r="XEF9" s="11"/>
      <c r="XEG9" s="11"/>
      <c r="XEH9" s="11"/>
      <c r="XEI9" s="11"/>
      <c r="XEJ9" s="11"/>
      <c r="XEK9" s="11"/>
      <c r="XEL9" s="11"/>
      <c r="XEM9" s="11"/>
      <c r="XEN9" s="11"/>
      <c r="XEO9" s="11"/>
      <c r="XEP9" s="11"/>
      <c r="XEQ9" s="11"/>
      <c r="XER9" s="11"/>
      <c r="XES9" s="11"/>
      <c r="XET9" s="11"/>
      <c r="XEU9" s="4"/>
      <c r="XEV9" s="4"/>
      <c r="XEW9" s="4"/>
    </row>
    <row r="10" s="3" customFormat="1" ht="21.95" customHeight="1" spans="1:16377">
      <c r="A10" s="5"/>
      <c r="B10" s="5"/>
      <c r="C10" s="16" t="s">
        <v>19</v>
      </c>
      <c r="D10" s="19">
        <f>F6/D6</f>
        <v>0.266666666666667</v>
      </c>
      <c r="E10" s="16" t="s">
        <v>20</v>
      </c>
      <c r="F10" s="17">
        <f ca="1">COUNTIF($H$13:$H$20000,"超期")</f>
        <v>11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6">
        <f>AJ9+1</f>
        <v>44745</v>
      </c>
      <c r="Y10" s="36"/>
      <c r="Z10" s="36">
        <f t="shared" si="0"/>
        <v>44746</v>
      </c>
      <c r="AA10" s="36"/>
      <c r="AB10" s="36">
        <f t="shared" si="1"/>
        <v>44747</v>
      </c>
      <c r="AC10" s="36"/>
      <c r="AD10" s="36">
        <f t="shared" si="2"/>
        <v>44748</v>
      </c>
      <c r="AE10" s="36"/>
      <c r="AF10" s="36">
        <f t="shared" si="3"/>
        <v>44749</v>
      </c>
      <c r="AG10" s="36"/>
      <c r="AH10" s="36">
        <f t="shared" si="4"/>
        <v>44750</v>
      </c>
      <c r="AI10" s="36"/>
      <c r="AJ10" s="36">
        <f t="shared" si="5"/>
        <v>44751</v>
      </c>
      <c r="AK10" s="36"/>
      <c r="AM10" s="20"/>
      <c r="AN10" s="10"/>
      <c r="AO10" s="7"/>
      <c r="AQ10" s="52">
        <f ca="1" t="shared" si="6"/>
        <v>44835</v>
      </c>
      <c r="AR10" s="51">
        <f ca="1" t="shared" si="7"/>
        <v>0</v>
      </c>
      <c r="XEE10" s="11"/>
      <c r="XEF10" s="11"/>
      <c r="XEG10" s="11"/>
      <c r="XEH10" s="11"/>
      <c r="XEI10" s="11"/>
      <c r="XEJ10" s="11"/>
      <c r="XEK10" s="11"/>
      <c r="XEL10" s="11"/>
      <c r="XEM10" s="11"/>
      <c r="XEN10" s="11"/>
      <c r="XEO10" s="11"/>
      <c r="XEP10" s="11"/>
      <c r="XEQ10" s="11"/>
      <c r="XER10" s="11"/>
      <c r="XES10" s="11"/>
      <c r="XET10" s="11"/>
      <c r="XEU10" s="11"/>
      <c r="XEV10" s="11"/>
      <c r="XEW10" s="11"/>
    </row>
    <row r="11" s="3" customFormat="1" ht="13.5" customHeight="1" spans="1:16374">
      <c r="A11" s="5"/>
      <c r="B11" s="5"/>
      <c r="C11" s="7"/>
      <c r="D11" s="8"/>
      <c r="E11" s="8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10"/>
      <c r="AO11" s="7"/>
      <c r="AQ11" s="52">
        <f ca="1" t="shared" si="6"/>
        <v>44836</v>
      </c>
      <c r="AR11" s="51">
        <f ca="1" t="shared" si="7"/>
        <v>0</v>
      </c>
      <c r="XEE11" s="11"/>
      <c r="XEF11" s="11"/>
      <c r="XEG11" s="11"/>
      <c r="XEH11" s="11"/>
      <c r="XEI11" s="11"/>
      <c r="XEJ11" s="11"/>
      <c r="XEK11" s="11"/>
      <c r="XEL11" s="11"/>
      <c r="XEM11" s="11"/>
      <c r="XEN11" s="11"/>
      <c r="XEO11" s="11"/>
      <c r="XEP11" s="11"/>
      <c r="XEQ11" s="11"/>
      <c r="XER11" s="11"/>
      <c r="XES11" s="11"/>
      <c r="XET11" s="11"/>
    </row>
    <row r="12" s="3" customFormat="1" customHeight="1" spans="1:42">
      <c r="A12" s="5"/>
      <c r="B12" s="21" t="s">
        <v>21</v>
      </c>
      <c r="C12" s="21" t="s">
        <v>22</v>
      </c>
      <c r="D12" s="21" t="s">
        <v>4</v>
      </c>
      <c r="E12" s="21" t="s">
        <v>23</v>
      </c>
      <c r="F12" s="22" t="s">
        <v>24</v>
      </c>
      <c r="G12" s="23" t="s">
        <v>25</v>
      </c>
      <c r="H12" s="23" t="s">
        <v>26</v>
      </c>
      <c r="I12" s="30">
        <f>D4</f>
        <v>44713</v>
      </c>
      <c r="J12" s="30">
        <f>IF(I12="","",IF((I12+1)&gt;$F$4,"",(I12+1)))</f>
        <v>44714</v>
      </c>
      <c r="K12" s="30">
        <f t="shared" ref="K12:AN12" si="8">IF(J12="","",IF((J12+1)&gt;$F$4,"",(J12+1)))</f>
        <v>44715</v>
      </c>
      <c r="L12" s="30">
        <f t="shared" si="8"/>
        <v>44716</v>
      </c>
      <c r="M12" s="30">
        <f t="shared" si="8"/>
        <v>44717</v>
      </c>
      <c r="N12" s="30">
        <f t="shared" si="8"/>
        <v>44718</v>
      </c>
      <c r="O12" s="30">
        <f t="shared" si="8"/>
        <v>44719</v>
      </c>
      <c r="P12" s="30">
        <f t="shared" si="8"/>
        <v>44720</v>
      </c>
      <c r="Q12" s="30">
        <f t="shared" si="8"/>
        <v>44721</v>
      </c>
      <c r="R12" s="30">
        <f t="shared" si="8"/>
        <v>44722</v>
      </c>
      <c r="S12" s="30">
        <f t="shared" si="8"/>
        <v>44723</v>
      </c>
      <c r="T12" s="30">
        <f t="shared" si="8"/>
        <v>44724</v>
      </c>
      <c r="U12" s="30">
        <f t="shared" si="8"/>
        <v>44725</v>
      </c>
      <c r="V12" s="30">
        <f t="shared" si="8"/>
        <v>44726</v>
      </c>
      <c r="W12" s="30">
        <f t="shared" si="8"/>
        <v>44727</v>
      </c>
      <c r="X12" s="30">
        <f t="shared" si="8"/>
        <v>44728</v>
      </c>
      <c r="Y12" s="30">
        <f t="shared" si="8"/>
        <v>44729</v>
      </c>
      <c r="Z12" s="30">
        <f t="shared" si="8"/>
        <v>44730</v>
      </c>
      <c r="AA12" s="30">
        <f t="shared" si="8"/>
        <v>44731</v>
      </c>
      <c r="AB12" s="30">
        <f t="shared" si="8"/>
        <v>44732</v>
      </c>
      <c r="AC12" s="30">
        <f t="shared" si="8"/>
        <v>44733</v>
      </c>
      <c r="AD12" s="30">
        <f t="shared" si="8"/>
        <v>44734</v>
      </c>
      <c r="AE12" s="30">
        <f t="shared" si="8"/>
        <v>44735</v>
      </c>
      <c r="AF12" s="30">
        <f t="shared" si="8"/>
        <v>44736</v>
      </c>
      <c r="AG12" s="30">
        <f t="shared" si="8"/>
        <v>44737</v>
      </c>
      <c r="AH12" s="30">
        <f t="shared" si="8"/>
        <v>44738</v>
      </c>
      <c r="AI12" s="30">
        <f t="shared" si="8"/>
        <v>44739</v>
      </c>
      <c r="AJ12" s="30">
        <f t="shared" si="8"/>
        <v>44740</v>
      </c>
      <c r="AK12" s="30">
        <f t="shared" si="8"/>
        <v>44741</v>
      </c>
      <c r="AL12" s="30">
        <f t="shared" si="8"/>
        <v>44742</v>
      </c>
      <c r="AM12" s="30" t="str">
        <f t="shared" si="8"/>
        <v/>
      </c>
      <c r="AN12" s="10" t="str">
        <f t="shared" si="8"/>
        <v/>
      </c>
      <c r="AO12" s="53"/>
      <c r="AP12" s="54"/>
    </row>
    <row r="13" s="3" customFormat="1" ht="8.1" customHeight="1" spans="1:42">
      <c r="A13" s="5"/>
      <c r="B13" s="24">
        <v>1</v>
      </c>
      <c r="C13" s="24" t="s">
        <v>27</v>
      </c>
      <c r="D13" s="25">
        <v>44713</v>
      </c>
      <c r="E13" s="25">
        <v>44717</v>
      </c>
      <c r="F13" s="26">
        <v>1</v>
      </c>
      <c r="G13" s="24" t="str">
        <f>IF(C13="","",IF(F13=0,"未开始",IF(F13=1,"已完成","进行中")))</f>
        <v>已完成</v>
      </c>
      <c r="H13" s="27" t="str">
        <f ca="1">IF(C13="","",IF(AND(E13&lt;TODAY(),F13&lt;&gt;1),"超期",""))</f>
        <v/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46"/>
      <c r="AN13" s="47">
        <f>IF(F13=0,0,D13+(E13-D13)*F13)</f>
        <v>44717</v>
      </c>
      <c r="AO13" s="31"/>
      <c r="AP13" s="31"/>
    </row>
    <row r="14" s="3" customFormat="1" ht="9" customHeight="1" spans="1:41">
      <c r="A14" s="5"/>
      <c r="B14" s="24"/>
      <c r="C14" s="24"/>
      <c r="D14" s="25"/>
      <c r="E14" s="25"/>
      <c r="F14" s="26"/>
      <c r="G14" s="24"/>
      <c r="H14" s="2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27"/>
      <c r="AN14" s="47"/>
      <c r="AO14" s="55"/>
    </row>
    <row r="15" s="3" customFormat="1" ht="8.1" customHeight="1" spans="1:41">
      <c r="A15" s="5"/>
      <c r="B15" s="24"/>
      <c r="C15" s="24"/>
      <c r="D15" s="25"/>
      <c r="E15" s="25"/>
      <c r="F15" s="26"/>
      <c r="G15" s="24"/>
      <c r="H15" s="28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28"/>
      <c r="AN15" s="47"/>
      <c r="AO15" s="55"/>
    </row>
    <row r="16" s="3" customFormat="1" ht="8.1" customHeight="1" spans="1:42">
      <c r="A16" s="5"/>
      <c r="B16" s="24">
        <v>2</v>
      </c>
      <c r="C16" s="24" t="s">
        <v>28</v>
      </c>
      <c r="D16" s="25">
        <v>44717</v>
      </c>
      <c r="E16" s="25">
        <v>44721</v>
      </c>
      <c r="F16" s="26">
        <v>1</v>
      </c>
      <c r="G16" s="24" t="str">
        <f>IF(C16="","",IF(F16=0,"未开始",IF(F16=1,"已完成","进行中")))</f>
        <v>已完成</v>
      </c>
      <c r="H16" s="27" t="str">
        <f ca="1">IF(C16="","",IF(AND(E16&lt;TODAY(),F16&lt;&gt;1),"超期",""))</f>
        <v/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46"/>
      <c r="AN16" s="47">
        <f>IF(F16=0,0,D16+(E16-D16)*F16)</f>
        <v>44721</v>
      </c>
      <c r="AO16" s="31"/>
      <c r="AP16" s="31"/>
    </row>
    <row r="17" s="3" customFormat="1" ht="9" customHeight="1" spans="1:41">
      <c r="A17" s="5"/>
      <c r="B17" s="24"/>
      <c r="C17" s="24"/>
      <c r="D17" s="25"/>
      <c r="E17" s="25"/>
      <c r="F17" s="26"/>
      <c r="G17" s="24"/>
      <c r="H17" s="2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27"/>
      <c r="AN17" s="47"/>
      <c r="AO17" s="55"/>
    </row>
    <row r="18" s="3" customFormat="1" ht="8.1" customHeight="1" spans="1:41">
      <c r="A18" s="5"/>
      <c r="B18" s="24"/>
      <c r="C18" s="24"/>
      <c r="D18" s="25"/>
      <c r="E18" s="25"/>
      <c r="F18" s="26"/>
      <c r="G18" s="24"/>
      <c r="H18" s="28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28"/>
      <c r="AN18" s="47"/>
      <c r="AO18" s="55"/>
    </row>
    <row r="19" s="3" customFormat="1" ht="8.1" customHeight="1" spans="1:42">
      <c r="A19" s="5"/>
      <c r="B19" s="24">
        <v>3</v>
      </c>
      <c r="C19" s="24" t="s">
        <v>29</v>
      </c>
      <c r="D19" s="25">
        <v>44716</v>
      </c>
      <c r="E19" s="25">
        <v>44722</v>
      </c>
      <c r="F19" s="26">
        <v>1</v>
      </c>
      <c r="G19" s="24" t="str">
        <f>IF(C19="","",IF(F19=0,"未开始",IF(F19=1,"已完成","进行中")))</f>
        <v>已完成</v>
      </c>
      <c r="H19" s="27" t="str">
        <f ca="1">IF(C19="","",IF(AND(E19&lt;TODAY(),F19&lt;&gt;1),"超期",""))</f>
        <v/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46"/>
      <c r="AN19" s="47">
        <f>IF(F19=0,0,D19+(E19-D19)*F19)</f>
        <v>44722</v>
      </c>
      <c r="AO19" s="31"/>
      <c r="AP19" s="31"/>
    </row>
    <row r="20" s="3" customFormat="1" ht="9" customHeight="1" spans="1:41">
      <c r="A20" s="5"/>
      <c r="B20" s="24"/>
      <c r="C20" s="24"/>
      <c r="D20" s="25"/>
      <c r="E20" s="25"/>
      <c r="F20" s="26"/>
      <c r="G20" s="24"/>
      <c r="H20" s="2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27"/>
      <c r="AN20" s="47"/>
      <c r="AO20" s="55"/>
    </row>
    <row r="21" s="3" customFormat="1" ht="8.1" customHeight="1" spans="1:41">
      <c r="A21" s="5"/>
      <c r="B21" s="24"/>
      <c r="C21" s="24"/>
      <c r="D21" s="25"/>
      <c r="E21" s="25"/>
      <c r="F21" s="26"/>
      <c r="G21" s="24"/>
      <c r="H21" s="28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28"/>
      <c r="AN21" s="47"/>
      <c r="AO21" s="55"/>
    </row>
    <row r="22" s="3" customFormat="1" ht="8.1" customHeight="1" spans="1:42">
      <c r="A22" s="5"/>
      <c r="B22" s="24">
        <v>4</v>
      </c>
      <c r="C22" s="24" t="s">
        <v>30</v>
      </c>
      <c r="D22" s="25">
        <v>44719</v>
      </c>
      <c r="E22" s="25">
        <v>44727</v>
      </c>
      <c r="F22" s="26">
        <v>0.72</v>
      </c>
      <c r="G22" s="24" t="str">
        <f>IF(C22="","",IF(F22=0,"未开始",IF(F22=1,"已完成","进行中")))</f>
        <v>进行中</v>
      </c>
      <c r="H22" s="27" t="str">
        <f ca="1">IF(C22="","",IF(AND(E22&lt;TODAY(),F22&lt;&gt;1),"超期",""))</f>
        <v>超期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46"/>
      <c r="AN22" s="47">
        <f>IF(F22=0,0,D22+(E22-D22)*F22)</f>
        <v>44724.76</v>
      </c>
      <c r="AO22" s="31"/>
      <c r="AP22" s="31"/>
    </row>
    <row r="23" s="3" customFormat="1" ht="9" customHeight="1" spans="1:41">
      <c r="A23" s="5"/>
      <c r="B23" s="24"/>
      <c r="C23" s="24"/>
      <c r="D23" s="25"/>
      <c r="E23" s="25"/>
      <c r="F23" s="26"/>
      <c r="G23" s="24"/>
      <c r="H23" s="2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27"/>
      <c r="AN23" s="47"/>
      <c r="AO23" s="55"/>
    </row>
    <row r="24" s="3" customFormat="1" ht="8.1" customHeight="1" spans="1:41">
      <c r="A24" s="5"/>
      <c r="B24" s="24"/>
      <c r="C24" s="24"/>
      <c r="D24" s="25"/>
      <c r="E24" s="25"/>
      <c r="F24" s="26"/>
      <c r="G24" s="24"/>
      <c r="H24" s="28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28"/>
      <c r="AN24" s="47"/>
      <c r="AO24" s="55"/>
    </row>
    <row r="25" s="3" customFormat="1" ht="8.1" customHeight="1" spans="1:42">
      <c r="A25" s="5"/>
      <c r="B25" s="24">
        <v>5</v>
      </c>
      <c r="C25" s="24" t="s">
        <v>31</v>
      </c>
      <c r="D25" s="25">
        <v>44720</v>
      </c>
      <c r="E25" s="25">
        <v>44726</v>
      </c>
      <c r="F25" s="26">
        <v>1</v>
      </c>
      <c r="G25" s="24" t="str">
        <f>IF(C25="","",IF(F25=0,"未开始",IF(F25=1,"已完成","进行中")))</f>
        <v>已完成</v>
      </c>
      <c r="H25" s="27" t="str">
        <f ca="1">IF(C25="","",IF(AND(E25&lt;TODAY(),F25&lt;&gt;1),"超期",""))</f>
        <v/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46"/>
      <c r="AN25" s="47">
        <f>IF(F25=0,0,D25+(E25-D25)*F25)</f>
        <v>44726</v>
      </c>
      <c r="AO25" s="31"/>
      <c r="AP25" s="31"/>
    </row>
    <row r="26" s="3" customFormat="1" ht="9" customHeight="1" spans="1:41">
      <c r="A26" s="5"/>
      <c r="B26" s="24"/>
      <c r="C26" s="24"/>
      <c r="D26" s="25"/>
      <c r="E26" s="25"/>
      <c r="F26" s="26"/>
      <c r="G26" s="24"/>
      <c r="H26" s="2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27"/>
      <c r="AN26" s="47"/>
      <c r="AO26" s="55"/>
    </row>
    <row r="27" s="3" customFormat="1" ht="8.1" customHeight="1" spans="1:41">
      <c r="A27" s="5"/>
      <c r="B27" s="24"/>
      <c r="C27" s="24"/>
      <c r="D27" s="25"/>
      <c r="E27" s="25"/>
      <c r="F27" s="26"/>
      <c r="G27" s="24"/>
      <c r="H27" s="28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28"/>
      <c r="AN27" s="47"/>
      <c r="AO27" s="55"/>
    </row>
    <row r="28" s="3" customFormat="1" ht="8.1" customHeight="1" spans="1:42">
      <c r="A28" s="5"/>
      <c r="B28" s="24">
        <v>6</v>
      </c>
      <c r="C28" s="24" t="s">
        <v>32</v>
      </c>
      <c r="D28" s="25">
        <v>44715</v>
      </c>
      <c r="E28" s="25">
        <v>44724</v>
      </c>
      <c r="F28" s="26">
        <v>0.5</v>
      </c>
      <c r="G28" s="24" t="str">
        <f>IF(C28="","",IF(F28=0,"未开始",IF(F28=1,"已完成","进行中")))</f>
        <v>进行中</v>
      </c>
      <c r="H28" s="27" t="str">
        <f ca="1">IF(C28="","",IF(AND(E28&lt;TODAY(),F28&lt;&gt;1),"超期",""))</f>
        <v>超期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46"/>
      <c r="AN28" s="47">
        <f>IF(F28=0,0,D28+(E28-D28)*F28)</f>
        <v>44719.5</v>
      </c>
      <c r="AO28" s="31"/>
      <c r="AP28" s="31"/>
    </row>
    <row r="29" s="3" customFormat="1" ht="9" customHeight="1" spans="1:41">
      <c r="A29" s="5"/>
      <c r="B29" s="24"/>
      <c r="C29" s="24"/>
      <c r="D29" s="25"/>
      <c r="E29" s="25"/>
      <c r="F29" s="26"/>
      <c r="G29" s="24"/>
      <c r="H29" s="2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27"/>
      <c r="AN29" s="47"/>
      <c r="AO29" s="55"/>
    </row>
    <row r="30" s="3" customFormat="1" ht="8.1" customHeight="1" spans="1:41">
      <c r="A30" s="5"/>
      <c r="B30" s="24"/>
      <c r="C30" s="24"/>
      <c r="D30" s="25"/>
      <c r="E30" s="25"/>
      <c r="F30" s="26"/>
      <c r="G30" s="24"/>
      <c r="H30" s="28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28"/>
      <c r="AN30" s="47"/>
      <c r="AO30" s="55"/>
    </row>
    <row r="31" s="3" customFormat="1" ht="8.1" customHeight="1" spans="1:42">
      <c r="A31" s="5"/>
      <c r="B31" s="24">
        <v>7</v>
      </c>
      <c r="C31" s="24" t="s">
        <v>33</v>
      </c>
      <c r="D31" s="25">
        <v>44717</v>
      </c>
      <c r="E31" s="25">
        <v>44732</v>
      </c>
      <c r="F31" s="26">
        <v>0.45</v>
      </c>
      <c r="G31" s="24" t="str">
        <f>IF(C31="","",IF(F31=0,"未开始",IF(F31=1,"已完成","进行中")))</f>
        <v>进行中</v>
      </c>
      <c r="H31" s="27" t="str">
        <f ca="1">IF(C31="","",IF(AND(E31&lt;TODAY(),F31&lt;&gt;1),"超期",""))</f>
        <v>超期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46"/>
      <c r="AN31" s="47">
        <f>IF(F31=0,0,D31+(E31-D31)*F31)</f>
        <v>44723.75</v>
      </c>
      <c r="AO31" s="31"/>
      <c r="AP31" s="31"/>
    </row>
    <row r="32" s="3" customFormat="1" ht="9" customHeight="1" spans="1:41">
      <c r="A32" s="5"/>
      <c r="B32" s="24"/>
      <c r="C32" s="24"/>
      <c r="D32" s="25"/>
      <c r="E32" s="25"/>
      <c r="F32" s="26"/>
      <c r="G32" s="24"/>
      <c r="H32" s="2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27"/>
      <c r="AN32" s="47"/>
      <c r="AO32" s="55"/>
    </row>
    <row r="33" s="3" customFormat="1" ht="8.1" customHeight="1" spans="1:41">
      <c r="A33" s="5"/>
      <c r="B33" s="24"/>
      <c r="C33" s="24"/>
      <c r="D33" s="25"/>
      <c r="E33" s="25"/>
      <c r="F33" s="26"/>
      <c r="G33" s="24"/>
      <c r="H33" s="28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28"/>
      <c r="AN33" s="47"/>
      <c r="AO33" s="55"/>
    </row>
    <row r="34" s="3" customFormat="1" ht="8.1" customHeight="1" spans="1:42">
      <c r="A34" s="5"/>
      <c r="B34" s="24">
        <v>8</v>
      </c>
      <c r="C34" s="24" t="s">
        <v>34</v>
      </c>
      <c r="D34" s="25">
        <v>44716</v>
      </c>
      <c r="E34" s="25">
        <v>44722</v>
      </c>
      <c r="F34" s="26">
        <v>0.3</v>
      </c>
      <c r="G34" s="24" t="str">
        <f>IF(C34="","",IF(F34=0,"未开始",IF(F34=1,"已完成","进行中")))</f>
        <v>进行中</v>
      </c>
      <c r="H34" s="27" t="str">
        <f ca="1">IF(C34="","",IF(AND(E34&lt;TODAY(),F34&lt;&gt;1),"超期",""))</f>
        <v>超期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46"/>
      <c r="AN34" s="47">
        <f>IF(F34=0,0,D34+(E34-D34)*F34)</f>
        <v>44717.8</v>
      </c>
      <c r="AO34" s="31"/>
      <c r="AP34" s="31"/>
    </row>
    <row r="35" s="3" customFormat="1" ht="9" customHeight="1" spans="1:41">
      <c r="A35" s="5"/>
      <c r="B35" s="24"/>
      <c r="C35" s="24"/>
      <c r="D35" s="25"/>
      <c r="E35" s="25"/>
      <c r="F35" s="26"/>
      <c r="G35" s="24"/>
      <c r="H35" s="2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27"/>
      <c r="AN35" s="47"/>
      <c r="AO35" s="55"/>
    </row>
    <row r="36" s="3" customFormat="1" ht="8.1" customHeight="1" spans="1:41">
      <c r="A36" s="5"/>
      <c r="B36" s="24"/>
      <c r="C36" s="24"/>
      <c r="D36" s="25"/>
      <c r="E36" s="25"/>
      <c r="F36" s="26"/>
      <c r="G36" s="24"/>
      <c r="H36" s="28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28"/>
      <c r="AN36" s="47"/>
      <c r="AO36" s="55"/>
    </row>
    <row r="37" s="3" customFormat="1" ht="8.1" customHeight="1" spans="1:42">
      <c r="A37" s="5"/>
      <c r="B37" s="24">
        <v>9</v>
      </c>
      <c r="C37" s="24" t="s">
        <v>35</v>
      </c>
      <c r="D37" s="25">
        <v>44719</v>
      </c>
      <c r="E37" s="25">
        <v>44727</v>
      </c>
      <c r="F37" s="26">
        <v>0.2</v>
      </c>
      <c r="G37" s="24" t="str">
        <f>IF(C37="","",IF(F37=0,"未开始",IF(F37=1,"已完成","进行中")))</f>
        <v>进行中</v>
      </c>
      <c r="H37" s="27" t="str">
        <f ca="1">IF(C37="","",IF(AND(E37&lt;TODAY(),F37&lt;&gt;1),"超期",""))</f>
        <v>超期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46"/>
      <c r="AN37" s="47">
        <f>IF(F37=0,0,D37+(E37-D37)*F37)</f>
        <v>44720.6</v>
      </c>
      <c r="AO37" s="31"/>
      <c r="AP37" s="31"/>
    </row>
    <row r="38" s="3" customFormat="1" ht="9" customHeight="1" spans="1:41">
      <c r="A38" s="5"/>
      <c r="B38" s="24"/>
      <c r="C38" s="24"/>
      <c r="D38" s="25"/>
      <c r="E38" s="25"/>
      <c r="F38" s="26"/>
      <c r="G38" s="24"/>
      <c r="H38" s="2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27"/>
      <c r="AN38" s="47"/>
      <c r="AO38" s="55"/>
    </row>
    <row r="39" s="3" customFormat="1" ht="8.1" customHeight="1" spans="1:41">
      <c r="A39" s="5"/>
      <c r="B39" s="24"/>
      <c r="C39" s="24"/>
      <c r="D39" s="25"/>
      <c r="E39" s="25"/>
      <c r="F39" s="26"/>
      <c r="G39" s="24"/>
      <c r="H39" s="28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28"/>
      <c r="AN39" s="47"/>
      <c r="AO39" s="55"/>
    </row>
    <row r="40" s="3" customFormat="1" ht="8.1" customHeight="1" spans="1:42">
      <c r="A40" s="5"/>
      <c r="B40" s="24">
        <v>10</v>
      </c>
      <c r="C40" s="24" t="s">
        <v>36</v>
      </c>
      <c r="D40" s="25">
        <v>44720</v>
      </c>
      <c r="E40" s="25">
        <v>44726</v>
      </c>
      <c r="F40" s="26">
        <v>0</v>
      </c>
      <c r="G40" s="24" t="str">
        <f>IF(C40="","",IF(F40=0,"未开始",IF(F40=1,"已完成","进行中")))</f>
        <v>未开始</v>
      </c>
      <c r="H40" s="27" t="str">
        <f ca="1">IF(C40="","",IF(AND(E40&lt;TODAY(),F40&lt;&gt;1),"超期",""))</f>
        <v>超期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46"/>
      <c r="AN40" s="47">
        <f>IF(F40=0,0,D40+(E40-D40)*F40)</f>
        <v>0</v>
      </c>
      <c r="AO40" s="31"/>
      <c r="AP40" s="31"/>
    </row>
    <row r="41" s="3" customFormat="1" ht="9" customHeight="1" spans="1:41">
      <c r="A41" s="5"/>
      <c r="B41" s="24"/>
      <c r="C41" s="24"/>
      <c r="D41" s="25"/>
      <c r="E41" s="25"/>
      <c r="F41" s="26"/>
      <c r="G41" s="24"/>
      <c r="H41" s="2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27"/>
      <c r="AN41" s="47"/>
      <c r="AO41" s="55"/>
    </row>
    <row r="42" s="3" customFormat="1" ht="8.1" customHeight="1" spans="1:41">
      <c r="A42" s="5"/>
      <c r="B42" s="24"/>
      <c r="C42" s="24"/>
      <c r="D42" s="25"/>
      <c r="E42" s="25"/>
      <c r="F42" s="26"/>
      <c r="G42" s="24"/>
      <c r="H42" s="28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28"/>
      <c r="AN42" s="47"/>
      <c r="AO42" s="55"/>
    </row>
    <row r="43" s="3" customFormat="1" ht="8.1" customHeight="1" spans="1:42">
      <c r="A43" s="5"/>
      <c r="B43" s="24">
        <v>11</v>
      </c>
      <c r="C43" s="24" t="s">
        <v>37</v>
      </c>
      <c r="D43" s="25">
        <v>44727</v>
      </c>
      <c r="E43" s="25">
        <v>44739</v>
      </c>
      <c r="F43" s="26">
        <v>0.1</v>
      </c>
      <c r="G43" s="24" t="str">
        <f>IF(C43="","",IF(F43=0,"未开始",IF(F43=1,"已完成","进行中")))</f>
        <v>进行中</v>
      </c>
      <c r="H43" s="27" t="str">
        <f ca="1">IF(C43="","",IF(AND(E43&lt;TODAY(),F43&lt;&gt;1),"超期",""))</f>
        <v>超期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46"/>
      <c r="AN43" s="47">
        <f>IF(F43=0,0,D43+(E43-D43)*F43)</f>
        <v>44728.2</v>
      </c>
      <c r="AO43" s="31"/>
      <c r="AP43" s="31"/>
    </row>
    <row r="44" s="3" customFormat="1" ht="9" customHeight="1" spans="1:41">
      <c r="A44" s="5"/>
      <c r="B44" s="24"/>
      <c r="C44" s="24"/>
      <c r="D44" s="25"/>
      <c r="E44" s="25"/>
      <c r="F44" s="26"/>
      <c r="G44" s="24"/>
      <c r="H44" s="2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27"/>
      <c r="AN44" s="47"/>
      <c r="AO44" s="55"/>
    </row>
    <row r="45" s="3" customFormat="1" ht="8.1" customHeight="1" spans="1:41">
      <c r="A45" s="5"/>
      <c r="B45" s="24"/>
      <c r="C45" s="24"/>
      <c r="D45" s="25"/>
      <c r="E45" s="25"/>
      <c r="F45" s="26"/>
      <c r="G45" s="24"/>
      <c r="H45" s="28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28"/>
      <c r="AN45" s="47"/>
      <c r="AO45" s="55"/>
    </row>
    <row r="46" s="3" customFormat="1" ht="8.1" customHeight="1" spans="1:42">
      <c r="A46" s="5"/>
      <c r="B46" s="24">
        <v>12</v>
      </c>
      <c r="C46" s="24" t="s">
        <v>38</v>
      </c>
      <c r="D46" s="25">
        <v>44728</v>
      </c>
      <c r="E46" s="25">
        <v>44736</v>
      </c>
      <c r="F46" s="26">
        <v>0</v>
      </c>
      <c r="G46" s="24" t="str">
        <f>IF(C46="","",IF(F46=0,"未开始",IF(F46=1,"已完成","进行中")))</f>
        <v>未开始</v>
      </c>
      <c r="H46" s="27" t="str">
        <f ca="1">IF(C46="","",IF(AND(E46&lt;TODAY(),F46&lt;&gt;1),"超期",""))</f>
        <v>超期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46"/>
      <c r="AN46" s="47">
        <f>IF(F46=0,0,D46+(E46-D46)*F46)</f>
        <v>0</v>
      </c>
      <c r="AO46" s="31"/>
      <c r="AP46" s="31"/>
    </row>
    <row r="47" s="3" customFormat="1" ht="9" customHeight="1" spans="1:41">
      <c r="A47" s="5"/>
      <c r="B47" s="24"/>
      <c r="C47" s="24"/>
      <c r="D47" s="25"/>
      <c r="E47" s="25"/>
      <c r="F47" s="26"/>
      <c r="G47" s="24"/>
      <c r="H47" s="2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27"/>
      <c r="AN47" s="47"/>
      <c r="AO47" s="55"/>
    </row>
    <row r="48" s="3" customFormat="1" ht="8.1" customHeight="1" spans="1:41">
      <c r="A48" s="5"/>
      <c r="B48" s="24"/>
      <c r="C48" s="24"/>
      <c r="D48" s="25"/>
      <c r="E48" s="25"/>
      <c r="F48" s="26"/>
      <c r="G48" s="24"/>
      <c r="H48" s="28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28"/>
      <c r="AN48" s="47"/>
      <c r="AO48" s="55"/>
    </row>
    <row r="49" s="3" customFormat="1" ht="8.1" customHeight="1" spans="1:42">
      <c r="A49" s="5"/>
      <c r="B49" s="24">
        <v>13</v>
      </c>
      <c r="C49" s="24" t="s">
        <v>39</v>
      </c>
      <c r="D49" s="25">
        <v>44733</v>
      </c>
      <c r="E49" s="25">
        <v>44740</v>
      </c>
      <c r="F49" s="26">
        <v>0.1</v>
      </c>
      <c r="G49" s="24" t="str">
        <f>IF(C49="","",IF(F49=0,"未开始",IF(F49=1,"已完成","进行中")))</f>
        <v>进行中</v>
      </c>
      <c r="H49" s="27" t="str">
        <f ca="1">IF(C49="","",IF(AND(E49&lt;TODAY(),F49&lt;&gt;1),"超期",""))</f>
        <v>超期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46"/>
      <c r="AN49" s="47">
        <f>IF(F49=0,0,D49+(E49-D49)*F49)</f>
        <v>44733.7</v>
      </c>
      <c r="AO49" s="31"/>
      <c r="AP49" s="31"/>
    </row>
    <row r="50" s="3" customFormat="1" ht="9" customHeight="1" spans="1:41">
      <c r="A50" s="5"/>
      <c r="B50" s="24"/>
      <c r="C50" s="24"/>
      <c r="D50" s="25"/>
      <c r="E50" s="25"/>
      <c r="F50" s="26"/>
      <c r="G50" s="24"/>
      <c r="H50" s="2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27"/>
      <c r="AN50" s="47"/>
      <c r="AO50" s="55"/>
    </row>
    <row r="51" s="3" customFormat="1" ht="8.1" customHeight="1" spans="1:41">
      <c r="A51" s="5"/>
      <c r="B51" s="24"/>
      <c r="C51" s="24"/>
      <c r="D51" s="25"/>
      <c r="E51" s="25"/>
      <c r="F51" s="26"/>
      <c r="G51" s="24"/>
      <c r="H51" s="28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28"/>
      <c r="AN51" s="47"/>
      <c r="AO51" s="55"/>
    </row>
    <row r="52" s="3" customFormat="1" ht="8.1" customHeight="1" spans="1:42">
      <c r="A52" s="5"/>
      <c r="B52" s="24">
        <v>14</v>
      </c>
      <c r="C52" s="24" t="s">
        <v>40</v>
      </c>
      <c r="D52" s="25">
        <v>44736</v>
      </c>
      <c r="E52" s="25">
        <v>44742</v>
      </c>
      <c r="F52" s="26">
        <v>0</v>
      </c>
      <c r="G52" s="24" t="str">
        <f>IF(C52="","",IF(F52=0,"未开始",IF(F52=1,"已完成","进行中")))</f>
        <v>未开始</v>
      </c>
      <c r="H52" s="27" t="str">
        <f ca="1">IF(C52="","",IF(AND(E52&lt;TODAY(),F52&lt;&gt;1),"超期",""))</f>
        <v>超期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46"/>
      <c r="AN52" s="47">
        <f>IF(F52=0,0,D52+(E52-D52)*F52)</f>
        <v>0</v>
      </c>
      <c r="AO52" s="31"/>
      <c r="AP52" s="31"/>
    </row>
    <row r="53" s="3" customFormat="1" ht="9" customHeight="1" spans="1:41">
      <c r="A53" s="5"/>
      <c r="B53" s="24"/>
      <c r="C53" s="24"/>
      <c r="D53" s="25"/>
      <c r="E53" s="25"/>
      <c r="F53" s="26"/>
      <c r="G53" s="24"/>
      <c r="H53" s="2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27"/>
      <c r="AN53" s="47"/>
      <c r="AO53" s="55"/>
    </row>
    <row r="54" s="3" customFormat="1" ht="8.1" customHeight="1" spans="1:41">
      <c r="A54" s="5"/>
      <c r="B54" s="24"/>
      <c r="C54" s="24"/>
      <c r="D54" s="25"/>
      <c r="E54" s="25"/>
      <c r="F54" s="26"/>
      <c r="G54" s="24"/>
      <c r="H54" s="28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28"/>
      <c r="AN54" s="47"/>
      <c r="AO54" s="55"/>
    </row>
    <row r="55" s="3" customFormat="1" ht="8.1" customHeight="1" spans="1:42">
      <c r="A55" s="5"/>
      <c r="B55" s="24">
        <v>15</v>
      </c>
      <c r="C55" s="24" t="s">
        <v>41</v>
      </c>
      <c r="D55" s="25">
        <v>44737</v>
      </c>
      <c r="E55" s="25">
        <v>44742</v>
      </c>
      <c r="F55" s="26">
        <v>0.2</v>
      </c>
      <c r="G55" s="24" t="str">
        <f>IF(C55="","",IF(F55=0,"未开始",IF(F55=1,"已完成","进行中")))</f>
        <v>进行中</v>
      </c>
      <c r="H55" s="27" t="str">
        <f ca="1">IF(C55="","",IF(AND(E55&lt;TODAY(),F55&lt;&gt;1),"超期",""))</f>
        <v>超期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46"/>
      <c r="AN55" s="47">
        <f>IF(F55=0,0,D55+(E55-D55)*F55)</f>
        <v>44738</v>
      </c>
      <c r="AO55" s="31"/>
      <c r="AP55" s="31"/>
    </row>
    <row r="56" s="3" customFormat="1" ht="9" customHeight="1" spans="1:41">
      <c r="A56" s="5"/>
      <c r="B56" s="24"/>
      <c r="C56" s="24"/>
      <c r="D56" s="25"/>
      <c r="E56" s="25"/>
      <c r="F56" s="26"/>
      <c r="G56" s="24"/>
      <c r="H56" s="2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27"/>
      <c r="AN56" s="47"/>
      <c r="AO56" s="55"/>
    </row>
    <row r="57" s="3" customFormat="1" ht="8.1" customHeight="1" spans="1:41">
      <c r="A57" s="5"/>
      <c r="B57" s="24"/>
      <c r="C57" s="24"/>
      <c r="D57" s="25"/>
      <c r="E57" s="25"/>
      <c r="F57" s="26"/>
      <c r="G57" s="24"/>
      <c r="H57" s="28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28"/>
      <c r="AN57" s="47"/>
      <c r="AO57" s="55"/>
    </row>
    <row r="58" s="3" customFormat="1" ht="8.1" customHeight="1" spans="1:42">
      <c r="A58" s="5"/>
      <c r="B58" s="24"/>
      <c r="C58" s="24"/>
      <c r="D58" s="25"/>
      <c r="E58" s="25"/>
      <c r="F58" s="26"/>
      <c r="G58" s="24" t="str">
        <f>IF(C58="","",IF(F58=0,"未开始",IF(F58=1,"已完成","进行中")))</f>
        <v/>
      </c>
      <c r="H58" s="27" t="str">
        <f ca="1">IF(C58="","",IF(AND(E58&lt;TODAY(),F58&lt;&gt;1),"超期",""))</f>
        <v/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46"/>
      <c r="AN58" s="47">
        <f>IF(F58=0,0,D58+(E58-D58)*F58)</f>
        <v>0</v>
      </c>
      <c r="AO58" s="31"/>
      <c r="AP58" s="31"/>
    </row>
    <row r="59" s="3" customFormat="1" ht="9" customHeight="1" spans="1:41">
      <c r="A59" s="5"/>
      <c r="B59" s="24"/>
      <c r="C59" s="24"/>
      <c r="D59" s="25"/>
      <c r="E59" s="25"/>
      <c r="F59" s="26"/>
      <c r="G59" s="24"/>
      <c r="H59" s="2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27"/>
      <c r="AN59" s="47"/>
      <c r="AO59" s="55"/>
    </row>
    <row r="60" s="3" customFormat="1" ht="8.1" customHeight="1" spans="1:41">
      <c r="A60" s="5"/>
      <c r="B60" s="24"/>
      <c r="C60" s="24"/>
      <c r="D60" s="25"/>
      <c r="E60" s="25"/>
      <c r="F60" s="26"/>
      <c r="G60" s="24"/>
      <c r="H60" s="28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28"/>
      <c r="AN60" s="47"/>
      <c r="AO60" s="55"/>
    </row>
    <row r="61" s="3" customFormat="1" ht="8.1" customHeight="1" spans="1:42">
      <c r="A61" s="5"/>
      <c r="B61" s="24"/>
      <c r="C61" s="24"/>
      <c r="D61" s="25"/>
      <c r="E61" s="25"/>
      <c r="F61" s="26"/>
      <c r="G61" s="24" t="str">
        <f>IF(C61="","",IF(F61=0,"未开始",IF(F61=1,"已完成","进行中")))</f>
        <v/>
      </c>
      <c r="H61" s="27" t="str">
        <f ca="1">IF(C61="","",IF(AND(E61&lt;TODAY(),F61&lt;&gt;1),"超期",""))</f>
        <v/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46"/>
      <c r="AN61" s="47">
        <f>IF(F61=0,0,D61+(E61-D61)*F61)</f>
        <v>0</v>
      </c>
      <c r="AO61" s="31"/>
      <c r="AP61" s="31"/>
    </row>
    <row r="62" s="3" customFormat="1" ht="9" customHeight="1" spans="1:41">
      <c r="A62" s="5"/>
      <c r="B62" s="24"/>
      <c r="C62" s="24"/>
      <c r="D62" s="25"/>
      <c r="E62" s="25"/>
      <c r="F62" s="26"/>
      <c r="G62" s="24"/>
      <c r="H62" s="2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27"/>
      <c r="AN62" s="47"/>
      <c r="AO62" s="55"/>
    </row>
    <row r="63" s="3" customFormat="1" ht="8.1" customHeight="1" spans="1:41">
      <c r="A63" s="5"/>
      <c r="B63" s="24"/>
      <c r="C63" s="24"/>
      <c r="D63" s="25"/>
      <c r="E63" s="25"/>
      <c r="F63" s="26"/>
      <c r="G63" s="24"/>
      <c r="H63" s="28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28"/>
      <c r="AN63" s="47"/>
      <c r="AO63" s="55"/>
    </row>
    <row r="64" s="3" customFormat="1" ht="8.1" customHeight="1" spans="1:42">
      <c r="A64" s="5"/>
      <c r="B64" s="24"/>
      <c r="C64" s="24"/>
      <c r="D64" s="25"/>
      <c r="E64" s="25"/>
      <c r="F64" s="26"/>
      <c r="G64" s="24" t="str">
        <f>IF(C64="","",IF(F64=0,"未开始",IF(F64=1,"已完成","进行中")))</f>
        <v/>
      </c>
      <c r="H64" s="27" t="str">
        <f ca="1">IF(C64="","",IF(AND(E64&lt;TODAY(),F64&lt;&gt;1),"超期",""))</f>
        <v/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46"/>
      <c r="AN64" s="47">
        <f>IF(F64=0,0,D64+(E64-D64)*F64)</f>
        <v>0</v>
      </c>
      <c r="AO64" s="31"/>
      <c r="AP64" s="31"/>
    </row>
    <row r="65" s="3" customFormat="1" ht="9" customHeight="1" spans="1:41">
      <c r="A65" s="5"/>
      <c r="B65" s="24"/>
      <c r="C65" s="24"/>
      <c r="D65" s="25"/>
      <c r="E65" s="25"/>
      <c r="F65" s="26"/>
      <c r="G65" s="24"/>
      <c r="H65" s="2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27"/>
      <c r="AN65" s="47"/>
      <c r="AO65" s="55"/>
    </row>
    <row r="66" s="3" customFormat="1" ht="8.1" customHeight="1" spans="1:41">
      <c r="A66" s="5"/>
      <c r="B66" s="24"/>
      <c r="C66" s="24"/>
      <c r="D66" s="25"/>
      <c r="E66" s="25"/>
      <c r="F66" s="26"/>
      <c r="G66" s="24"/>
      <c r="H66" s="28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28"/>
      <c r="AN66" s="47"/>
      <c r="AO66" s="55"/>
    </row>
    <row r="67" s="3" customFormat="1" ht="8.1" customHeight="1" spans="1:42">
      <c r="A67" s="5"/>
      <c r="B67" s="24"/>
      <c r="C67" s="24"/>
      <c r="D67" s="25"/>
      <c r="E67" s="25"/>
      <c r="F67" s="26"/>
      <c r="G67" s="24" t="str">
        <f>IF(C67="","",IF(F67=0,"未开始",IF(F67=1,"已完成","进行中")))</f>
        <v/>
      </c>
      <c r="H67" s="27" t="str">
        <f ca="1">IF(C67="","",IF(AND(E67&lt;TODAY(),F67&lt;&gt;1),"超期",""))</f>
        <v/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46"/>
      <c r="AN67" s="47">
        <f>IF(F67=0,0,D67+(E67-D67)*F67)</f>
        <v>0</v>
      </c>
      <c r="AO67" s="31"/>
      <c r="AP67" s="31"/>
    </row>
    <row r="68" s="3" customFormat="1" ht="9" customHeight="1" spans="1:41">
      <c r="A68" s="5"/>
      <c r="B68" s="24"/>
      <c r="C68" s="24"/>
      <c r="D68" s="25"/>
      <c r="E68" s="25"/>
      <c r="F68" s="26"/>
      <c r="G68" s="24"/>
      <c r="H68" s="2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27"/>
      <c r="AN68" s="47"/>
      <c r="AO68" s="55"/>
    </row>
    <row r="69" s="3" customFormat="1" ht="8.1" customHeight="1" spans="1:41">
      <c r="A69" s="5"/>
      <c r="B69" s="24"/>
      <c r="C69" s="24"/>
      <c r="D69" s="25"/>
      <c r="E69" s="25"/>
      <c r="F69" s="26"/>
      <c r="G69" s="24"/>
      <c r="H69" s="28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28"/>
      <c r="AN69" s="47"/>
      <c r="AO69" s="55"/>
    </row>
    <row r="70" s="3" customFormat="1" ht="8.1" customHeight="1" spans="1:42">
      <c r="A70" s="5"/>
      <c r="B70" s="24"/>
      <c r="C70" s="24"/>
      <c r="D70" s="25"/>
      <c r="E70" s="25"/>
      <c r="F70" s="26"/>
      <c r="G70" s="24" t="str">
        <f>IF(C70="","",IF(F70=0,"未开始",IF(F70=1,"已完成","进行中")))</f>
        <v/>
      </c>
      <c r="H70" s="27" t="str">
        <f ca="1">IF(C70="","",IF(AND(E70&lt;TODAY(),F70&lt;&gt;1),"超期",""))</f>
        <v/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46"/>
      <c r="AN70" s="47">
        <f>IF(F70=0,0,D70+(E70-D70)*F70)</f>
        <v>0</v>
      </c>
      <c r="AO70" s="31"/>
      <c r="AP70" s="31"/>
    </row>
    <row r="71" s="3" customFormat="1" ht="9" customHeight="1" spans="1:41">
      <c r="A71" s="5"/>
      <c r="B71" s="24"/>
      <c r="C71" s="24"/>
      <c r="D71" s="25"/>
      <c r="E71" s="25"/>
      <c r="F71" s="26"/>
      <c r="G71" s="24"/>
      <c r="H71" s="2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27"/>
      <c r="AN71" s="47"/>
      <c r="AO71" s="55"/>
    </row>
    <row r="72" s="3" customFormat="1" ht="8.1" customHeight="1" spans="1:41">
      <c r="A72" s="5"/>
      <c r="B72" s="24"/>
      <c r="C72" s="24"/>
      <c r="D72" s="25"/>
      <c r="E72" s="25"/>
      <c r="F72" s="26"/>
      <c r="G72" s="24"/>
      <c r="H72" s="28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28"/>
      <c r="AN72" s="47"/>
      <c r="AO72" s="55"/>
    </row>
    <row r="73" s="3" customFormat="1" ht="8.1" customHeight="1" spans="1:42">
      <c r="A73" s="5"/>
      <c r="B73" s="24"/>
      <c r="C73" s="24"/>
      <c r="D73" s="25"/>
      <c r="E73" s="25"/>
      <c r="F73" s="26"/>
      <c r="G73" s="24" t="str">
        <f>IF(C73="","",IF(F73=0,"未开始",IF(F73=1,"已完成","进行中")))</f>
        <v/>
      </c>
      <c r="H73" s="27" t="str">
        <f ca="1">IF(C73="","",IF(AND(E73&lt;TODAY(),F73&lt;&gt;1),"超期",""))</f>
        <v/>
      </c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46"/>
      <c r="AN73" s="47">
        <f>IF(F73=0,0,D73+(E73-D73)*F73)</f>
        <v>0</v>
      </c>
      <c r="AO73" s="31"/>
      <c r="AP73" s="31"/>
    </row>
    <row r="74" s="3" customFormat="1" ht="9" customHeight="1" spans="1:41">
      <c r="A74" s="5"/>
      <c r="B74" s="24"/>
      <c r="C74" s="24"/>
      <c r="D74" s="25"/>
      <c r="E74" s="25"/>
      <c r="F74" s="26"/>
      <c r="G74" s="24"/>
      <c r="H74" s="2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27"/>
      <c r="AN74" s="47"/>
      <c r="AO74" s="55"/>
    </row>
    <row r="75" s="3" customFormat="1" ht="8.1" customHeight="1" spans="1:41">
      <c r="A75" s="5"/>
      <c r="B75" s="24"/>
      <c r="C75" s="24"/>
      <c r="D75" s="25"/>
      <c r="E75" s="25"/>
      <c r="F75" s="26"/>
      <c r="G75" s="24"/>
      <c r="H75" s="28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28"/>
      <c r="AN75" s="47"/>
      <c r="AO75" s="55"/>
    </row>
    <row r="76" s="3" customFormat="1" ht="8.1" customHeight="1" spans="1:42">
      <c r="A76" s="5"/>
      <c r="B76" s="24"/>
      <c r="C76" s="24"/>
      <c r="D76" s="25"/>
      <c r="E76" s="25"/>
      <c r="F76" s="26"/>
      <c r="G76" s="24" t="str">
        <f>IF(C76="","",IF(F76=0,"未开始",IF(F76=1,"已完成","进行中")))</f>
        <v/>
      </c>
      <c r="H76" s="27" t="str">
        <f ca="1">IF(C76="","",IF(AND(E76&lt;TODAY(),F76&lt;&gt;1),"超期",""))</f>
        <v/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46"/>
      <c r="AN76" s="47">
        <f>IF(F76=0,0,D76+(E76-D76)*F76)</f>
        <v>0</v>
      </c>
      <c r="AO76" s="31"/>
      <c r="AP76" s="31"/>
    </row>
    <row r="77" s="3" customFormat="1" ht="9" customHeight="1" spans="1:41">
      <c r="A77" s="5"/>
      <c r="B77" s="24"/>
      <c r="C77" s="24"/>
      <c r="D77" s="25"/>
      <c r="E77" s="25"/>
      <c r="F77" s="26"/>
      <c r="G77" s="24"/>
      <c r="H77" s="2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27"/>
      <c r="AN77" s="47"/>
      <c r="AO77" s="55"/>
    </row>
    <row r="78" s="3" customFormat="1" ht="8.1" customHeight="1" spans="1:41">
      <c r="A78" s="5"/>
      <c r="B78" s="24"/>
      <c r="C78" s="24"/>
      <c r="D78" s="25"/>
      <c r="E78" s="25"/>
      <c r="F78" s="26"/>
      <c r="G78" s="24"/>
      <c r="H78" s="28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28"/>
      <c r="AN78" s="47"/>
      <c r="AO78" s="55"/>
    </row>
    <row r="79" s="3" customFormat="1" ht="8.1" customHeight="1" spans="1:42">
      <c r="A79" s="5"/>
      <c r="B79" s="24"/>
      <c r="C79" s="24"/>
      <c r="D79" s="25"/>
      <c r="E79" s="25"/>
      <c r="F79" s="26"/>
      <c r="G79" s="24" t="str">
        <f>IF(C79="","",IF(F79=0,"未开始",IF(F79=1,"已完成","进行中")))</f>
        <v/>
      </c>
      <c r="H79" s="27" t="str">
        <f ca="1">IF(C79="","",IF(AND(E79&lt;TODAY(),F79&lt;&gt;1),"超期",""))</f>
        <v/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46"/>
      <c r="AN79" s="47">
        <f>IF(F79=0,0,D79+(E79-D79)*F79)</f>
        <v>0</v>
      </c>
      <c r="AO79" s="31"/>
      <c r="AP79" s="31"/>
    </row>
    <row r="80" s="3" customFormat="1" ht="9" customHeight="1" spans="1:41">
      <c r="A80" s="5"/>
      <c r="B80" s="24"/>
      <c r="C80" s="24"/>
      <c r="D80" s="25"/>
      <c r="E80" s="25"/>
      <c r="F80" s="26"/>
      <c r="G80" s="24"/>
      <c r="H80" s="2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27"/>
      <c r="AN80" s="47"/>
      <c r="AO80" s="55"/>
    </row>
    <row r="81" s="3" customFormat="1" ht="8.1" customHeight="1" spans="1:41">
      <c r="A81" s="5"/>
      <c r="B81" s="24"/>
      <c r="C81" s="24"/>
      <c r="D81" s="25"/>
      <c r="E81" s="25"/>
      <c r="F81" s="26"/>
      <c r="G81" s="24"/>
      <c r="H81" s="28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28"/>
      <c r="AN81" s="47"/>
      <c r="AO81" s="55"/>
    </row>
    <row r="82" s="3" customFormat="1" ht="8.1" customHeight="1" spans="1:42">
      <c r="A82" s="5"/>
      <c r="B82" s="24"/>
      <c r="C82" s="24"/>
      <c r="D82" s="25"/>
      <c r="E82" s="25"/>
      <c r="F82" s="26"/>
      <c r="G82" s="24" t="str">
        <f>IF(C82="","",IF(F82=0,"未开始",IF(F82=1,"已完成","进行中")))</f>
        <v/>
      </c>
      <c r="H82" s="27" t="str">
        <f ca="1">IF(C82="","",IF(AND(E82&lt;TODAY(),F82&lt;&gt;1),"超期",""))</f>
        <v/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46"/>
      <c r="AN82" s="47">
        <f>IF(F82=0,0,D82+(E82-D82)*F82)</f>
        <v>0</v>
      </c>
      <c r="AO82" s="31"/>
      <c r="AP82" s="31"/>
    </row>
    <row r="83" s="3" customFormat="1" ht="8.1" customHeight="1" spans="1:41">
      <c r="A83" s="5"/>
      <c r="B83" s="24"/>
      <c r="C83" s="24"/>
      <c r="D83" s="25"/>
      <c r="E83" s="25"/>
      <c r="F83" s="26"/>
      <c r="G83" s="24"/>
      <c r="H83" s="2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27"/>
      <c r="AN83" s="47"/>
      <c r="AO83" s="55"/>
    </row>
    <row r="84" s="3" customFormat="1" ht="8.1" customHeight="1" spans="1:41">
      <c r="A84" s="5"/>
      <c r="B84" s="24"/>
      <c r="C84" s="24"/>
      <c r="D84" s="25"/>
      <c r="E84" s="25"/>
      <c r="F84" s="26"/>
      <c r="G84" s="24"/>
      <c r="H84" s="28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28"/>
      <c r="AN84" s="47"/>
      <c r="AO84" s="55"/>
    </row>
    <row r="85" ht="8.1" customHeight="1" spans="2:39">
      <c r="B85" s="24"/>
      <c r="C85" s="24"/>
      <c r="D85" s="25"/>
      <c r="E85" s="25"/>
      <c r="F85" s="26"/>
      <c r="G85" s="24" t="str">
        <f>IF(C85="","",IF(F85=0,"未开始",IF(F85=1,"已完成","进行中")))</f>
        <v/>
      </c>
      <c r="H85" s="27" t="str">
        <f ca="1">IF(C85="","",IF(AND(E85&lt;TODAY(),F85&lt;&gt;1),"超期",""))</f>
        <v/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46"/>
    </row>
    <row r="86" ht="8.1" customHeight="1" spans="2:39">
      <c r="B86" s="24"/>
      <c r="C86" s="24"/>
      <c r="D86" s="25"/>
      <c r="E86" s="25"/>
      <c r="F86" s="26"/>
      <c r="G86" s="24"/>
      <c r="H86" s="27"/>
      <c r="I86" s="7"/>
      <c r="AM86" s="27"/>
    </row>
    <row r="87" ht="8.1" customHeight="1" spans="2:39">
      <c r="B87" s="24"/>
      <c r="C87" s="24"/>
      <c r="D87" s="25"/>
      <c r="E87" s="25"/>
      <c r="F87" s="26"/>
      <c r="G87" s="24"/>
      <c r="H87" s="28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28"/>
    </row>
    <row r="88" ht="8.1" customHeight="1" spans="2:39">
      <c r="B88" s="24"/>
      <c r="C88" s="24"/>
      <c r="D88" s="25"/>
      <c r="E88" s="25"/>
      <c r="F88" s="26"/>
      <c r="G88" s="24" t="str">
        <f>IF(C88="","",IF(F88=0,"未开始",IF(F88=1,"已完成","进行中")))</f>
        <v/>
      </c>
      <c r="H88" s="27" t="str">
        <f ca="1">IF(C88="","",IF(AND(E88&lt;TODAY(),F88&lt;&gt;1),"超期",""))</f>
        <v/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46"/>
    </row>
    <row r="89" ht="8.1" customHeight="1" spans="2:39">
      <c r="B89" s="24"/>
      <c r="C89" s="24"/>
      <c r="D89" s="25"/>
      <c r="E89" s="25"/>
      <c r="F89" s="26"/>
      <c r="G89" s="24"/>
      <c r="H89" s="27"/>
      <c r="I89" s="7"/>
      <c r="AM89" s="27"/>
    </row>
    <row r="90" ht="8.1" customHeight="1" spans="2:39">
      <c r="B90" s="24"/>
      <c r="C90" s="24"/>
      <c r="D90" s="25"/>
      <c r="E90" s="25"/>
      <c r="F90" s="26"/>
      <c r="G90" s="24"/>
      <c r="H90" s="28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28"/>
    </row>
    <row r="91" ht="8.1" customHeight="1" spans="2:39">
      <c r="B91" s="24"/>
      <c r="C91" s="24"/>
      <c r="D91" s="25"/>
      <c r="E91" s="25"/>
      <c r="F91" s="26"/>
      <c r="G91" s="24" t="str">
        <f>IF(C91="","",IF(F91=0,"未开始",IF(F91=1,"已完成","进行中")))</f>
        <v/>
      </c>
      <c r="H91" s="27" t="str">
        <f ca="1">IF(C91="","",IF(AND(E91&lt;TODAY(),F91&lt;&gt;1),"超期",""))</f>
        <v/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46"/>
    </row>
    <row r="92" ht="8.1" customHeight="1" spans="2:39">
      <c r="B92" s="24"/>
      <c r="C92" s="24"/>
      <c r="D92" s="25"/>
      <c r="E92" s="25"/>
      <c r="F92" s="26"/>
      <c r="G92" s="24"/>
      <c r="H92" s="27"/>
      <c r="I92" s="7"/>
      <c r="AM92" s="27"/>
    </row>
    <row r="93" ht="8.1" customHeight="1" spans="2:39">
      <c r="B93" s="24"/>
      <c r="C93" s="24"/>
      <c r="D93" s="25"/>
      <c r="E93" s="25"/>
      <c r="F93" s="26"/>
      <c r="G93" s="24"/>
      <c r="H93" s="28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28"/>
    </row>
    <row r="94" ht="8.1" customHeight="1" spans="2:39">
      <c r="B94" s="24"/>
      <c r="C94" s="24"/>
      <c r="D94" s="25"/>
      <c r="E94" s="25"/>
      <c r="F94" s="26"/>
      <c r="G94" s="24" t="str">
        <f>IF(C94="","",IF(F94=0,"未开始",IF(F94=1,"已完成","进行中")))</f>
        <v/>
      </c>
      <c r="H94" s="27" t="str">
        <f ca="1">IF(C94="","",IF(AND(E94&lt;TODAY(),F94&lt;&gt;1),"超期",""))</f>
        <v/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46"/>
    </row>
    <row r="95" ht="8.1" customHeight="1" spans="2:39">
      <c r="B95" s="24"/>
      <c r="C95" s="24"/>
      <c r="D95" s="25"/>
      <c r="E95" s="25"/>
      <c r="F95" s="26"/>
      <c r="G95" s="24"/>
      <c r="H95" s="27"/>
      <c r="I95" s="7"/>
      <c r="AM95" s="27"/>
    </row>
    <row r="96" ht="8.1" customHeight="1" spans="2:39">
      <c r="B96" s="24"/>
      <c r="C96" s="24"/>
      <c r="D96" s="25"/>
      <c r="E96" s="25"/>
      <c r="F96" s="26"/>
      <c r="G96" s="24"/>
      <c r="H96" s="28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28"/>
    </row>
    <row r="97" ht="8.1" customHeight="1" spans="2:39">
      <c r="B97" s="24"/>
      <c r="C97" s="24"/>
      <c r="D97" s="25"/>
      <c r="E97" s="25"/>
      <c r="F97" s="26"/>
      <c r="G97" s="24" t="str">
        <f>IF(C97="","",IF(F97=0,"未开始",IF(F97=1,"已完成","进行中")))</f>
        <v/>
      </c>
      <c r="H97" s="27" t="str">
        <f ca="1">IF(C97="","",IF(AND(E97&lt;TODAY(),F97&lt;&gt;1),"超期",""))</f>
        <v/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46"/>
    </row>
    <row r="98" ht="8.1" customHeight="1" spans="2:39">
      <c r="B98" s="24"/>
      <c r="C98" s="24"/>
      <c r="D98" s="25"/>
      <c r="E98" s="25"/>
      <c r="F98" s="26"/>
      <c r="G98" s="24"/>
      <c r="H98" s="27"/>
      <c r="I98" s="7"/>
      <c r="AM98" s="27"/>
    </row>
    <row r="99" ht="8.1" customHeight="1" spans="2:39">
      <c r="B99" s="24"/>
      <c r="C99" s="24"/>
      <c r="D99" s="25"/>
      <c r="E99" s="25"/>
      <c r="F99" s="26"/>
      <c r="G99" s="24"/>
      <c r="H99" s="28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28"/>
    </row>
    <row r="100" ht="8.1" customHeight="1" spans="2:39">
      <c r="B100" s="24"/>
      <c r="C100" s="24"/>
      <c r="D100" s="25"/>
      <c r="E100" s="25"/>
      <c r="F100" s="26"/>
      <c r="G100" s="24" t="str">
        <f>IF(C100="","",IF(F100=0,"未开始",IF(F100=1,"已完成","进行中")))</f>
        <v/>
      </c>
      <c r="H100" s="27" t="str">
        <f ca="1">IF(C100="","",IF(AND(E100&lt;TODAY(),F100&lt;&gt;1),"超期",""))</f>
        <v/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46"/>
    </row>
    <row r="101" ht="8.1" customHeight="1" spans="2:39">
      <c r="B101" s="24"/>
      <c r="C101" s="24"/>
      <c r="D101" s="25"/>
      <c r="E101" s="25"/>
      <c r="F101" s="26"/>
      <c r="G101" s="24"/>
      <c r="H101" s="27"/>
      <c r="I101" s="7"/>
      <c r="AM101" s="27"/>
    </row>
    <row r="102" ht="8.1" customHeight="1" spans="2:39">
      <c r="B102" s="24"/>
      <c r="C102" s="24"/>
      <c r="D102" s="25"/>
      <c r="E102" s="25"/>
      <c r="F102" s="26"/>
      <c r="G102" s="24"/>
      <c r="H102" s="28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28"/>
    </row>
    <row r="103" ht="8.1" customHeight="1" spans="2:39">
      <c r="B103" s="24"/>
      <c r="C103" s="24"/>
      <c r="D103" s="25"/>
      <c r="E103" s="25"/>
      <c r="F103" s="26"/>
      <c r="G103" s="24" t="str">
        <f>IF(C103="","",IF(F103=0,"未开始",IF(F103=1,"已完成","进行中")))</f>
        <v/>
      </c>
      <c r="H103" s="27" t="str">
        <f ca="1">IF(C103="","",IF(AND(E103&lt;TODAY(),F103&lt;&gt;1),"超期",""))</f>
        <v/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46"/>
    </row>
    <row r="104" ht="8.1" customHeight="1" spans="2:39">
      <c r="B104" s="24"/>
      <c r="C104" s="24"/>
      <c r="D104" s="25"/>
      <c r="E104" s="25"/>
      <c r="F104" s="26"/>
      <c r="G104" s="24"/>
      <c r="H104" s="27"/>
      <c r="I104" s="7"/>
      <c r="AM104" s="27"/>
    </row>
    <row r="105" ht="8.1" customHeight="1" spans="2:39">
      <c r="B105" s="24"/>
      <c r="C105" s="24"/>
      <c r="D105" s="25"/>
      <c r="E105" s="25"/>
      <c r="F105" s="26"/>
      <c r="G105" s="24"/>
      <c r="H105" s="28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28"/>
    </row>
    <row r="106" ht="8.1" customHeight="1" spans="2:39">
      <c r="B106" s="24"/>
      <c r="C106" s="24"/>
      <c r="D106" s="25"/>
      <c r="E106" s="25"/>
      <c r="F106" s="26"/>
      <c r="G106" s="24" t="str">
        <f>IF(C106="","",IF(F106=0,"未开始",IF(F106=1,"已完成","进行中")))</f>
        <v/>
      </c>
      <c r="H106" s="27" t="str">
        <f ca="1">IF(C106="","",IF(AND(E106&lt;TODAY(),F106&lt;&gt;1),"超期",""))</f>
        <v/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46"/>
    </row>
    <row r="107" ht="8.1" customHeight="1" spans="2:39">
      <c r="B107" s="24"/>
      <c r="C107" s="24"/>
      <c r="D107" s="25"/>
      <c r="E107" s="25"/>
      <c r="F107" s="26"/>
      <c r="G107" s="24"/>
      <c r="H107" s="27"/>
      <c r="I107" s="7"/>
      <c r="AM107" s="27"/>
    </row>
    <row r="108" ht="8.1" customHeight="1" spans="2:39">
      <c r="B108" s="24"/>
      <c r="C108" s="24"/>
      <c r="D108" s="25"/>
      <c r="E108" s="25"/>
      <c r="F108" s="26"/>
      <c r="G108" s="24"/>
      <c r="H108" s="28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28"/>
    </row>
  </sheetData>
  <mergeCells count="300">
    <mergeCell ref="C2:E2"/>
    <mergeCell ref="X2:Z2"/>
    <mergeCell ref="AQ2:AR2"/>
    <mergeCell ref="X4:Y4"/>
    <mergeCell ref="Z4:AA4"/>
    <mergeCell ref="AB4:AC4"/>
    <mergeCell ref="AD4:AE4"/>
    <mergeCell ref="AF4:AG4"/>
    <mergeCell ref="AH4:AI4"/>
    <mergeCell ref="AJ4:AK4"/>
    <mergeCell ref="X5:Y5"/>
    <mergeCell ref="Z5:AA5"/>
    <mergeCell ref="AB5:AC5"/>
    <mergeCell ref="AD5:AE5"/>
    <mergeCell ref="AF5:AG5"/>
    <mergeCell ref="AH5:AI5"/>
    <mergeCell ref="AJ5:AK5"/>
    <mergeCell ref="X6:Y6"/>
    <mergeCell ref="Z6:AA6"/>
    <mergeCell ref="AB6:AC6"/>
    <mergeCell ref="AD6:AE6"/>
    <mergeCell ref="AF6:AG6"/>
    <mergeCell ref="AH6:AI6"/>
    <mergeCell ref="AJ6:AK6"/>
    <mergeCell ref="X7:Y7"/>
    <mergeCell ref="Z7:AA7"/>
    <mergeCell ref="AB7:AC7"/>
    <mergeCell ref="AD7:AE7"/>
    <mergeCell ref="AF7:AG7"/>
    <mergeCell ref="AH7:AI7"/>
    <mergeCell ref="AJ7:AK7"/>
    <mergeCell ref="X8:Y8"/>
    <mergeCell ref="Z8:AA8"/>
    <mergeCell ref="AB8:AC8"/>
    <mergeCell ref="AD8:AE8"/>
    <mergeCell ref="AF8:AG8"/>
    <mergeCell ref="AH8:AI8"/>
    <mergeCell ref="AJ8:AK8"/>
    <mergeCell ref="X9:Y9"/>
    <mergeCell ref="Z9:AA9"/>
    <mergeCell ref="AB9:AC9"/>
    <mergeCell ref="AD9:AE9"/>
    <mergeCell ref="AF9:AG9"/>
    <mergeCell ref="AH9:AI9"/>
    <mergeCell ref="AJ9:AK9"/>
    <mergeCell ref="X10:Y10"/>
    <mergeCell ref="Z10:AA10"/>
    <mergeCell ref="AB10:AC10"/>
    <mergeCell ref="AD10:AE10"/>
    <mergeCell ref="AF10:AG10"/>
    <mergeCell ref="AH10:AI10"/>
    <mergeCell ref="AJ10:AK10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AN13:AN15"/>
    <mergeCell ref="AN16:AN18"/>
    <mergeCell ref="AN19:AN21"/>
    <mergeCell ref="AN22:AN24"/>
    <mergeCell ref="AN25:AN27"/>
    <mergeCell ref="AN28:AN30"/>
    <mergeCell ref="AN31:AN33"/>
    <mergeCell ref="AN34:AN36"/>
    <mergeCell ref="AN37:AN39"/>
    <mergeCell ref="AN40:AN42"/>
    <mergeCell ref="AN43:AN45"/>
    <mergeCell ref="AN46:AN48"/>
    <mergeCell ref="AN49:AN51"/>
    <mergeCell ref="AN52:AN54"/>
    <mergeCell ref="AN55:AN57"/>
    <mergeCell ref="AN58:AN60"/>
    <mergeCell ref="AN61:AN63"/>
    <mergeCell ref="AN64:AN66"/>
    <mergeCell ref="AN67:AN69"/>
    <mergeCell ref="AN70:AN72"/>
    <mergeCell ref="AN73:AN75"/>
    <mergeCell ref="AN76:AN78"/>
    <mergeCell ref="AN79:AN81"/>
    <mergeCell ref="AN82:AN84"/>
  </mergeCells>
  <conditionalFormatting sqref="I14:AM14">
    <cfRule type="expression" dxfId="0" priority="221">
      <formula>AND(I$12&gt;=$D13,I$12&lt;=$AN13,$C13&lt;&gt;"")</formula>
    </cfRule>
    <cfRule type="expression" dxfId="1" priority="222">
      <formula>AND(I$12&gt;=$D13,I$12&lt;=$E13,$C13&lt;&gt;"")</formula>
    </cfRule>
  </conditionalFormatting>
  <conditionalFormatting sqref="I17:AM17">
    <cfRule type="expression" dxfId="0" priority="23">
      <formula>AND(I$12&gt;=$D16,I$12&lt;=$AN16,$C16&lt;&gt;"")</formula>
    </cfRule>
    <cfRule type="expression" dxfId="1" priority="46">
      <formula>AND(I$12&gt;=$D16,I$12&lt;=$E16,$C16&lt;&gt;"")</formula>
    </cfRule>
  </conditionalFormatting>
  <conditionalFormatting sqref="I20:AM20">
    <cfRule type="expression" dxfId="0" priority="22">
      <formula>AND(I$12&gt;=$D19,I$12&lt;=$AN19,$C19&lt;&gt;"")</formula>
    </cfRule>
    <cfRule type="expression" dxfId="1" priority="45">
      <formula>AND(I$12&gt;=$D19,I$12&lt;=$E19,$C19&lt;&gt;"")</formula>
    </cfRule>
  </conditionalFormatting>
  <conditionalFormatting sqref="I23:AM23">
    <cfRule type="expression" dxfId="0" priority="21">
      <formula>AND(I$12&gt;=$D22,I$12&lt;=$AN22,$C22&lt;&gt;"")</formula>
    </cfRule>
    <cfRule type="expression" dxfId="1" priority="44">
      <formula>AND(I$12&gt;=$D22,I$12&lt;=$E22,$C22&lt;&gt;"")</formula>
    </cfRule>
  </conditionalFormatting>
  <conditionalFormatting sqref="I26:AM26">
    <cfRule type="expression" dxfId="0" priority="20">
      <formula>AND(I$12&gt;=$D25,I$12&lt;=$AN25,$C25&lt;&gt;"")</formula>
    </cfRule>
    <cfRule type="expression" dxfId="1" priority="43">
      <formula>AND(I$12&gt;=$D25,I$12&lt;=$E25,$C25&lt;&gt;"")</formula>
    </cfRule>
  </conditionalFormatting>
  <conditionalFormatting sqref="I29:AM29">
    <cfRule type="expression" dxfId="0" priority="19">
      <formula>AND(I$12&gt;=$D28,I$12&lt;=$AN28,$C28&lt;&gt;"")</formula>
    </cfRule>
    <cfRule type="expression" dxfId="1" priority="42">
      <formula>AND(I$12&gt;=$D28,I$12&lt;=$E28,$C28&lt;&gt;"")</formula>
    </cfRule>
  </conditionalFormatting>
  <conditionalFormatting sqref="I32:AM32">
    <cfRule type="expression" dxfId="0" priority="18">
      <formula>AND(I$12&gt;=$D31,I$12&lt;=$AN31,$C31&lt;&gt;"")</formula>
    </cfRule>
    <cfRule type="expression" dxfId="1" priority="41">
      <formula>AND(I$12&gt;=$D31,I$12&lt;=$E31,$C31&lt;&gt;"")</formula>
    </cfRule>
  </conditionalFormatting>
  <conditionalFormatting sqref="I35:AM35">
    <cfRule type="expression" dxfId="0" priority="17">
      <formula>AND(I$12&gt;=$D34,I$12&lt;=$AN34,$C34&lt;&gt;"")</formula>
    </cfRule>
    <cfRule type="expression" dxfId="1" priority="40">
      <formula>AND(I$12&gt;=$D34,I$12&lt;=$E34,$C34&lt;&gt;"")</formula>
    </cfRule>
  </conditionalFormatting>
  <conditionalFormatting sqref="I38:AM38">
    <cfRule type="expression" dxfId="0" priority="16">
      <formula>AND(I$12&gt;=$D37,I$12&lt;=$AN37,$C37&lt;&gt;"")</formula>
    </cfRule>
    <cfRule type="expression" dxfId="1" priority="39">
      <formula>AND(I$12&gt;=$D37,I$12&lt;=$E37,$C37&lt;&gt;"")</formula>
    </cfRule>
  </conditionalFormatting>
  <conditionalFormatting sqref="I41:AM41">
    <cfRule type="expression" dxfId="0" priority="15">
      <formula>AND(I$12&gt;=$D40,I$12&lt;=$AN40,$C40&lt;&gt;"")</formula>
    </cfRule>
    <cfRule type="expression" dxfId="1" priority="38">
      <formula>AND(I$12&gt;=$D40,I$12&lt;=$E40,$C40&lt;&gt;"")</formula>
    </cfRule>
  </conditionalFormatting>
  <conditionalFormatting sqref="I44:AM44">
    <cfRule type="expression" dxfId="0" priority="14">
      <formula>AND(I$12&gt;=$D43,I$12&lt;=$AN43,$C43&lt;&gt;"")</formula>
    </cfRule>
    <cfRule type="expression" dxfId="1" priority="37">
      <formula>AND(I$12&gt;=$D43,I$12&lt;=$E43,$C43&lt;&gt;"")</formula>
    </cfRule>
  </conditionalFormatting>
  <conditionalFormatting sqref="I47:AM47">
    <cfRule type="expression" dxfId="0" priority="13">
      <formula>AND(I$12&gt;=$D46,I$12&lt;=$AN46,$C46&lt;&gt;"")</formula>
    </cfRule>
    <cfRule type="expression" dxfId="1" priority="36">
      <formula>AND(I$12&gt;=$D46,I$12&lt;=$E46,$C46&lt;&gt;"")</formula>
    </cfRule>
  </conditionalFormatting>
  <conditionalFormatting sqref="I50:AM50">
    <cfRule type="expression" dxfId="0" priority="12">
      <formula>AND(I$12&gt;=$D49,I$12&lt;=$AN49,$C49&lt;&gt;"")</formula>
    </cfRule>
    <cfRule type="expression" dxfId="1" priority="35">
      <formula>AND(I$12&gt;=$D49,I$12&lt;=$E49,$C49&lt;&gt;"")</formula>
    </cfRule>
  </conditionalFormatting>
  <conditionalFormatting sqref="I53:AM53">
    <cfRule type="expression" dxfId="0" priority="11">
      <formula>AND(I$12&gt;=$D52,I$12&lt;=$AN52,$C52&lt;&gt;"")</formula>
    </cfRule>
    <cfRule type="expression" dxfId="1" priority="34">
      <formula>AND(I$12&gt;=$D52,I$12&lt;=$E52,$C52&lt;&gt;"")</formula>
    </cfRule>
  </conditionalFormatting>
  <conditionalFormatting sqref="I56:AM56">
    <cfRule type="expression" dxfId="0" priority="10">
      <formula>AND(I$12&gt;=$D55,I$12&lt;=$AN55,$C55&lt;&gt;"")</formula>
    </cfRule>
    <cfRule type="expression" dxfId="1" priority="33">
      <formula>AND(I$12&gt;=$D55,I$12&lt;=$E55,$C55&lt;&gt;"")</formula>
    </cfRule>
  </conditionalFormatting>
  <conditionalFormatting sqref="I59:AM59">
    <cfRule type="expression" dxfId="0" priority="9">
      <formula>AND(I$12&gt;=$D58,I$12&lt;=$AN58,$C58&lt;&gt;"")</formula>
    </cfRule>
    <cfRule type="expression" dxfId="1" priority="32">
      <formula>AND(I$12&gt;=$D58,I$12&lt;=$E58,$C58&lt;&gt;"")</formula>
    </cfRule>
  </conditionalFormatting>
  <conditionalFormatting sqref="I62:AM62">
    <cfRule type="expression" dxfId="0" priority="8">
      <formula>AND(I$12&gt;=$D61,I$12&lt;=$AN61,$C61&lt;&gt;"")</formula>
    </cfRule>
    <cfRule type="expression" dxfId="1" priority="31">
      <formula>AND(I$12&gt;=$D61,I$12&lt;=$E61,$C61&lt;&gt;"")</formula>
    </cfRule>
  </conditionalFormatting>
  <conditionalFormatting sqref="I65:AM65">
    <cfRule type="expression" dxfId="0" priority="7">
      <formula>AND(I$12&gt;=$D64,I$12&lt;=$AN64,$C64&lt;&gt;"")</formula>
    </cfRule>
    <cfRule type="expression" dxfId="1" priority="30">
      <formula>AND(I$12&gt;=$D64,I$12&lt;=$E64,$C64&lt;&gt;"")</formula>
    </cfRule>
  </conditionalFormatting>
  <conditionalFormatting sqref="I68:AM68">
    <cfRule type="expression" dxfId="0" priority="6">
      <formula>AND(I$12&gt;=$D67,I$12&lt;=$AN67,$C67&lt;&gt;"")</formula>
    </cfRule>
    <cfRule type="expression" dxfId="1" priority="29">
      <formula>AND(I$12&gt;=$D67,I$12&lt;=$E67,$C67&lt;&gt;"")</formula>
    </cfRule>
  </conditionalFormatting>
  <conditionalFormatting sqref="I71:AM71">
    <cfRule type="expression" dxfId="0" priority="5">
      <formula>AND(I$12&gt;=$D70,I$12&lt;=$AN70,$C70&lt;&gt;"")</formula>
    </cfRule>
    <cfRule type="expression" dxfId="1" priority="28">
      <formula>AND(I$12&gt;=$D70,I$12&lt;=$E70,$C70&lt;&gt;"")</formula>
    </cfRule>
  </conditionalFormatting>
  <conditionalFormatting sqref="I74:AM74">
    <cfRule type="expression" dxfId="0" priority="4">
      <formula>AND(I$12&gt;=$D73,I$12&lt;=$AN73,$C73&lt;&gt;"")</formula>
    </cfRule>
    <cfRule type="expression" dxfId="1" priority="27">
      <formula>AND(I$12&gt;=$D73,I$12&lt;=$E73,$C73&lt;&gt;"")</formula>
    </cfRule>
  </conditionalFormatting>
  <conditionalFormatting sqref="I77:AM77">
    <cfRule type="expression" dxfId="0" priority="3">
      <formula>AND(I$12&gt;=$D76,I$12&lt;=$AN76,$C76&lt;&gt;"")</formula>
    </cfRule>
    <cfRule type="expression" dxfId="1" priority="26">
      <formula>AND(I$12&gt;=$D76,I$12&lt;=$E76,$C76&lt;&gt;"")</formula>
    </cfRule>
  </conditionalFormatting>
  <conditionalFormatting sqref="I80:AM80">
    <cfRule type="expression" dxfId="0" priority="2">
      <formula>AND(I$12&gt;=$D79,I$12&lt;=$AN79,$C79&lt;&gt;"")</formula>
    </cfRule>
    <cfRule type="expression" dxfId="1" priority="25">
      <formula>AND(I$12&gt;=$D79,I$12&lt;=$E79,$C79&lt;&gt;"")</formula>
    </cfRule>
  </conditionalFormatting>
  <conditionalFormatting sqref="F12:F1048576">
    <cfRule type="dataBar" priority="93">
      <dataBar>
        <cfvo type="min"/>
        <cfvo type="num" val="1"/>
        <color rgb="FFE9EBFC"/>
      </dataBar>
      <extLst>
        <ext xmlns:x14="http://schemas.microsoft.com/office/spreadsheetml/2009/9/main" uri="{B025F937-C7B1-47D3-B67F-A62EFF666E3E}">
          <x14:id>{b63d3a19-ec43-47ac-9b55-a2e01c113d51}</x14:id>
        </ext>
      </extLst>
    </cfRule>
  </conditionalFormatting>
  <conditionalFormatting sqref="AD5:AD10 AH5:AH10 AB5:AB10 Z5:Z10 AJ5:AJ10 X5:X10 AF5:AF10">
    <cfRule type="expression" dxfId="2" priority="211">
      <formula>X5=TODAY()</formula>
    </cfRule>
    <cfRule type="expression" dxfId="3" priority="218">
      <formula>MONTH(X5)&lt;&gt;$AB$2</formula>
    </cfRule>
  </conditionalFormatting>
  <conditionalFormatting sqref="I83:AM83 I86:AM86 I89:AM89 I92:AM92 I95:AM95 I98:AM98 I101:AM101 I104:AM104 I107:AM107">
    <cfRule type="expression" dxfId="0" priority="1">
      <formula>AND(I$12&gt;=$D82,I$12&lt;=$AN82,$C82&lt;&gt;"")</formula>
    </cfRule>
    <cfRule type="expression" dxfId="1" priority="24">
      <formula>AND(I$12&gt;=$D82,I$12&lt;=$E82,$C82&lt;&gt;"")</formula>
    </cfRule>
  </conditionalFormatting>
  <dataValidations count="1">
    <dataValidation type="list" allowBlank="1" showInputMessage="1" showErrorMessage="1" sqref="J109:J1048576">
      <formula1>"已完成,进行中,未开始,已取消"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d3a19-ec43-47ac-9b55-a2e01c113d51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X18" sqref="X18"/>
    </sheetView>
  </sheetViews>
  <sheetFormatPr defaultColWidth="7.875" defaultRowHeight="13.5"/>
  <cols>
    <col min="1" max="16384" width="7.875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2022-06-21T15:20:00Z</dcterms:created>
  <dcterms:modified xsi:type="dcterms:W3CDTF">2022-09-27T02:52:17Z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A6BBD6908A534380BBB0535C25C2CAD1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v1.0_mb_aIXCgRbwnCLLMLsoInsCZw==</vt:lpwstr>
  </property>
</Properties>
</file>