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F:\Rahman Anis\Learning Materials for Audit (self made)\Materiality Test\"/>
    </mc:Choice>
  </mc:AlternateContent>
  <xr:revisionPtr revIDLastSave="0" documentId="13_ncr:1_{3C435095-0FFA-4FA9-83FB-C96FECC8D06F}" xr6:coauthVersionLast="47" xr6:coauthVersionMax="47" xr10:uidLastSave="{00000000-0000-0000-0000-000000000000}"/>
  <bookViews>
    <workbookView xWindow="-108" yWindow="-108" windowWidth="23256" windowHeight="12456" activeTab="2" xr2:uid="{00000000-000D-0000-FFFF-FFFF00000000}"/>
  </bookViews>
  <sheets>
    <sheet name="BS" sheetId="1" r:id="rId1"/>
    <sheet name="PL" sheetId="2" r:id="rId2"/>
    <sheet name="Mareriality" sheetId="3" r:id="rId3"/>
    <sheet name="Sheet1" sheetId="4" state="hidden" r:id="rId4"/>
  </sheets>
  <definedNames>
    <definedName name="_xlnm.Print_Area" localSheetId="0">BS!$A$1:$F$39</definedName>
    <definedName name="_xlnm.Print_Area" localSheetId="1">PL!$A$1:$E$20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3" l="1"/>
  <c r="D16" i="3" s="1"/>
  <c r="D16" i="2" l="1"/>
  <c r="E16" i="2" s="1"/>
  <c r="D37" i="1"/>
  <c r="C37" i="1"/>
  <c r="D19" i="3"/>
  <c r="D20" i="3"/>
  <c r="C25" i="3"/>
  <c r="E10" i="1"/>
  <c r="F10" i="1" s="1"/>
  <c r="D12" i="1"/>
  <c r="C12" i="1"/>
  <c r="E35" i="1" l="1"/>
  <c r="F35" i="1" s="1"/>
  <c r="E36" i="1"/>
  <c r="F36" i="1" s="1"/>
  <c r="E17" i="1"/>
  <c r="I83" i="4"/>
  <c r="I82" i="4"/>
  <c r="I81" i="4"/>
  <c r="I80" i="4"/>
  <c r="I79" i="4"/>
  <c r="I77" i="4"/>
  <c r="I76" i="4"/>
  <c r="I75" i="4"/>
  <c r="I74" i="4"/>
  <c r="I73" i="4"/>
  <c r="I72" i="4"/>
  <c r="I71" i="4"/>
  <c r="I70" i="4"/>
  <c r="I69" i="4"/>
  <c r="I68" i="4"/>
  <c r="L64" i="4"/>
  <c r="G63" i="4"/>
  <c r="G56" i="4"/>
  <c r="G52" i="4"/>
  <c r="G45" i="4"/>
  <c r="N40" i="4"/>
  <c r="G38" i="4"/>
  <c r="G28" i="4"/>
  <c r="L46" i="4" s="1"/>
  <c r="L10" i="4"/>
  <c r="C23" i="3"/>
  <c r="D19" i="2"/>
  <c r="E19" i="2" s="1"/>
  <c r="D17" i="2"/>
  <c r="E17" i="2" s="1"/>
  <c r="D15" i="2"/>
  <c r="E15" i="2" s="1"/>
  <c r="D14" i="2"/>
  <c r="E14" i="2" s="1"/>
  <c r="D13" i="2"/>
  <c r="E13" i="2" s="1"/>
  <c r="D11" i="2"/>
  <c r="E11" i="2" s="1"/>
  <c r="B10" i="2"/>
  <c r="D10" i="2" s="1"/>
  <c r="E10" i="2" s="1"/>
  <c r="C9" i="2"/>
  <c r="C12" i="2" s="1"/>
  <c r="B9" i="2"/>
  <c r="B12" i="2" s="1"/>
  <c r="B18" i="2" s="1"/>
  <c r="D8" i="2"/>
  <c r="E8" i="2" s="1"/>
  <c r="D7" i="2"/>
  <c r="A1" i="2"/>
  <c r="E34" i="1"/>
  <c r="F34" i="1" s="1"/>
  <c r="E33" i="1"/>
  <c r="F33" i="1" s="1"/>
  <c r="E32" i="1"/>
  <c r="F32" i="1" s="1"/>
  <c r="E31" i="1"/>
  <c r="F31" i="1" s="1"/>
  <c r="E30" i="1"/>
  <c r="D28" i="1"/>
  <c r="D38" i="1" s="1"/>
  <c r="C28" i="1"/>
  <c r="C38" i="1" s="1"/>
  <c r="E27" i="1"/>
  <c r="F27" i="1" s="1"/>
  <c r="E26" i="1"/>
  <c r="F26" i="1" s="1"/>
  <c r="D23" i="1"/>
  <c r="C23" i="1"/>
  <c r="C39" i="1" s="1"/>
  <c r="E22" i="1"/>
  <c r="F22" i="1" s="1"/>
  <c r="E21" i="1"/>
  <c r="F21" i="1" s="1"/>
  <c r="D18" i="1"/>
  <c r="C18" i="1"/>
  <c r="C19" i="1" s="1"/>
  <c r="E16" i="1"/>
  <c r="F16" i="1" s="1"/>
  <c r="E15" i="1"/>
  <c r="F15" i="1" s="1"/>
  <c r="E14" i="1"/>
  <c r="F14" i="1" s="1"/>
  <c r="E11" i="1"/>
  <c r="F11" i="1" s="1"/>
  <c r="E9" i="1"/>
  <c r="C18" i="2" l="1"/>
  <c r="C20" i="2" s="1"/>
  <c r="K68" i="4"/>
  <c r="F30" i="1"/>
  <c r="E37" i="1"/>
  <c r="F37" i="1" s="1"/>
  <c r="C26" i="3"/>
  <c r="F9" i="1"/>
  <c r="E12" i="1"/>
  <c r="F12" i="1" s="1"/>
  <c r="D19" i="1"/>
  <c r="E19" i="1" s="1"/>
  <c r="F19" i="1" s="1"/>
  <c r="D39" i="1"/>
  <c r="E18" i="1"/>
  <c r="F18" i="1" s="1"/>
  <c r="E23" i="1"/>
  <c r="F23" i="1" s="1"/>
  <c r="E28" i="1"/>
  <c r="F28" i="1" s="1"/>
  <c r="D9" i="2"/>
  <c r="E9" i="2" s="1"/>
  <c r="B20" i="2"/>
  <c r="C18" i="3"/>
  <c r="D18" i="3" s="1"/>
  <c r="E7" i="2"/>
  <c r="E38" i="1"/>
  <c r="F38" i="1" s="1"/>
  <c r="C17" i="3"/>
  <c r="D17" i="3" s="1"/>
  <c r="G46" i="4"/>
  <c r="I38" i="4" s="1"/>
  <c r="K38" i="4" s="1"/>
  <c r="K83" i="4"/>
  <c r="K82" i="4"/>
  <c r="K81" i="4"/>
  <c r="K80" i="4"/>
  <c r="K79" i="4"/>
  <c r="K78" i="4"/>
  <c r="K77" i="4"/>
  <c r="K76" i="4"/>
  <c r="K75" i="4"/>
  <c r="K74" i="4"/>
  <c r="K69" i="4"/>
  <c r="K70" i="4"/>
  <c r="K71" i="4"/>
  <c r="K72" i="4"/>
  <c r="K73" i="4"/>
  <c r="G64" i="4"/>
  <c r="I63" i="4" s="1"/>
  <c r="L63" i="4" s="1"/>
  <c r="I45" i="4" l="1"/>
  <c r="K45" i="4" s="1"/>
  <c r="D21" i="3"/>
  <c r="L17" i="4"/>
  <c r="L19" i="4" s="1"/>
  <c r="D12" i="2"/>
  <c r="D18" i="2" s="1"/>
  <c r="E18" i="2" s="1"/>
  <c r="E39" i="1"/>
  <c r="F39" i="1" s="1"/>
  <c r="L8" i="4"/>
  <c r="L12" i="4" s="1"/>
  <c r="L16" i="4" s="1"/>
  <c r="C24" i="3"/>
  <c r="I64" i="4"/>
  <c r="I55" i="4"/>
  <c r="L55" i="4" s="1"/>
  <c r="I54" i="4"/>
  <c r="L54" i="4" s="1"/>
  <c r="I61" i="4"/>
  <c r="L61" i="4" s="1"/>
  <c r="I59" i="4"/>
  <c r="L59" i="4" s="1"/>
  <c r="I56" i="4"/>
  <c r="L56" i="4" s="1"/>
  <c r="I51" i="4"/>
  <c r="L51" i="4" s="1"/>
  <c r="I49" i="4"/>
  <c r="L49" i="4" s="1"/>
  <c r="I62" i="4"/>
  <c r="L62" i="4" s="1"/>
  <c r="I60" i="4"/>
  <c r="L60" i="4" s="1"/>
  <c r="I58" i="4"/>
  <c r="L58" i="4" s="1"/>
  <c r="I50" i="4"/>
  <c r="L50" i="4" s="1"/>
  <c r="I48" i="4"/>
  <c r="L48" i="4" s="1"/>
  <c r="I52" i="4"/>
  <c r="L52" i="4" s="1"/>
  <c r="N63" i="4" s="1"/>
  <c r="I40" i="4"/>
  <c r="K40" i="4" s="1"/>
  <c r="I46" i="4"/>
  <c r="I42" i="4"/>
  <c r="K42" i="4" s="1"/>
  <c r="I37" i="4"/>
  <c r="K37" i="4" s="1"/>
  <c r="I35" i="4"/>
  <c r="K35" i="4" s="1"/>
  <c r="I43" i="4"/>
  <c r="K43" i="4" s="1"/>
  <c r="I41" i="4"/>
  <c r="K41" i="4" s="1"/>
  <c r="I36" i="4"/>
  <c r="K36" i="4" s="1"/>
  <c r="C27" i="3"/>
  <c r="E12" i="2" l="1"/>
  <c r="D20" i="2" l="1"/>
  <c r="E20" i="2" s="1"/>
</calcChain>
</file>

<file path=xl/sharedStrings.xml><?xml version="1.0" encoding="utf-8"?>
<sst xmlns="http://schemas.openxmlformats.org/spreadsheetml/2006/main" count="200" uniqueCount="182">
  <si>
    <t>Statement of Financial Position</t>
  </si>
  <si>
    <t>Particulars</t>
  </si>
  <si>
    <t>Amount Increased / (Decreased)</t>
  </si>
  <si>
    <t>Increased / (Decreased)</t>
  </si>
  <si>
    <t>BDT</t>
  </si>
  <si>
    <t>%</t>
  </si>
  <si>
    <t>Assets:</t>
  </si>
  <si>
    <t>Non Current Assets</t>
  </si>
  <si>
    <t>Investments</t>
  </si>
  <si>
    <t>Total Non Current Assets</t>
  </si>
  <si>
    <t>Current Assets</t>
  </si>
  <si>
    <t>Inventory</t>
  </si>
  <si>
    <t>Trade receivables</t>
  </si>
  <si>
    <t>Advance, deposits and prepayments</t>
  </si>
  <si>
    <t>Cash and cash equivalents</t>
  </si>
  <si>
    <t>Total Current Assets</t>
  </si>
  <si>
    <t>Total Assets</t>
  </si>
  <si>
    <t>Equity</t>
  </si>
  <si>
    <t>Share capital</t>
  </si>
  <si>
    <t>Retained earnings</t>
  </si>
  <si>
    <t>Total Equity</t>
  </si>
  <si>
    <t>Liabilities:</t>
  </si>
  <si>
    <t>Non-Current Liabilities</t>
  </si>
  <si>
    <t>Long term loan</t>
  </si>
  <si>
    <t>Inter company loan-Non-current</t>
  </si>
  <si>
    <t>Total Non Current Liability</t>
  </si>
  <si>
    <t>Current Liabilities</t>
  </si>
  <si>
    <t>Trade and other payable</t>
  </si>
  <si>
    <t>Accrued expense</t>
  </si>
  <si>
    <t>Long term loan- Current portion</t>
  </si>
  <si>
    <t>Inter company loan-Current portion</t>
  </si>
  <si>
    <t>Short term loan</t>
  </si>
  <si>
    <t>Inter company payable</t>
  </si>
  <si>
    <t>Provision for Income tax</t>
  </si>
  <si>
    <t>Total Current Liability</t>
  </si>
  <si>
    <t>Total Liabilities</t>
  </si>
  <si>
    <t>Total Equities &amp; Liabilities</t>
  </si>
  <si>
    <t>Statement of Profit or Loss and Other Comprehensive Income</t>
  </si>
  <si>
    <t>For the year ended 30 June 2023</t>
  </si>
  <si>
    <t>2022-23</t>
  </si>
  <si>
    <t>2021-22</t>
  </si>
  <si>
    <t>Revenue</t>
  </si>
  <si>
    <t>Gross Profit for the period</t>
  </si>
  <si>
    <t>Operating Expenses:</t>
  </si>
  <si>
    <t>Administrative expenses</t>
  </si>
  <si>
    <t>Operating Profit</t>
  </si>
  <si>
    <t>Net Profit Before Tax</t>
  </si>
  <si>
    <t>Less: Provision for Income Tax</t>
  </si>
  <si>
    <t>Net Profit After Tax</t>
  </si>
  <si>
    <r>
      <rPr>
        <b/>
        <sz val="10.5"/>
        <color theme="1"/>
        <rFont val="Tahoma"/>
        <family val="2"/>
      </rPr>
      <t xml:space="preserve">Subject: C8 - </t>
    </r>
    <r>
      <rPr>
        <sz val="10.5"/>
        <color theme="1"/>
        <rFont val="Tahoma"/>
        <family val="2"/>
      </rPr>
      <t>Materiality Summary</t>
    </r>
  </si>
  <si>
    <t>Range of turnover or gross assets</t>
  </si>
  <si>
    <t>% of turnover or gross assets</t>
  </si>
  <si>
    <t>Materiality ranges</t>
  </si>
  <si>
    <t>Tk. 0 – Tk. 5 Crores</t>
  </si>
  <si>
    <t>Tk 1-Tk 15 Lacs</t>
  </si>
  <si>
    <t>Tk. 5 Crores 1 - Tk. 10 Crores</t>
  </si>
  <si>
    <t>Tk 15 Lacs -Tk 25 Lacs</t>
  </si>
  <si>
    <t>Tk. 10 Crores 1 - Tk. 20 Crores</t>
  </si>
  <si>
    <t>Tk 25 Lacs - Tk 40 Lacs</t>
  </si>
  <si>
    <t>Tk. 20 Crores 1 - 56 Crores</t>
  </si>
  <si>
    <t>Tk 40 Lacs  - Tk 84 Lacs</t>
  </si>
  <si>
    <t>Over Tk 56 Crores</t>
  </si>
  <si>
    <t>over Tk 84 Lacs</t>
  </si>
  <si>
    <t>Percentage (%)</t>
  </si>
  <si>
    <t>Anticipated results Tk</t>
  </si>
  <si>
    <t>Materiality level Tk</t>
  </si>
  <si>
    <t>Turnover</t>
  </si>
  <si>
    <t>Gross assets</t>
  </si>
  <si>
    <t>Profit/loss before tax</t>
  </si>
  <si>
    <t>Adjustments for unusual items</t>
  </si>
  <si>
    <t>Adjusted profit/(loss)</t>
  </si>
  <si>
    <t>Initial Overall Materiality (Turnover*75% + Assets*15% +Profit before tax*75%)</t>
  </si>
  <si>
    <t>Procedures designed to detect individual errors (75%)</t>
  </si>
  <si>
    <t>Individual errors reported to Audit Committee (5%)</t>
  </si>
  <si>
    <t>Conclusion</t>
  </si>
  <si>
    <t xml:space="preserve">Based on the final results, I am satisfied that the above figure represents an appropriate final audit materiality. </t>
  </si>
  <si>
    <t>Prepared By: ________________________</t>
  </si>
  <si>
    <t>Date:</t>
  </si>
  <si>
    <t>Reviewed By: ________________________</t>
  </si>
  <si>
    <t>Materiality Worksheet</t>
  </si>
  <si>
    <t>Client Name:</t>
  </si>
  <si>
    <t>Information Technology Consultants Limited</t>
  </si>
  <si>
    <t xml:space="preserve">Prepared by: </t>
  </si>
  <si>
    <t>Benzir</t>
  </si>
  <si>
    <t xml:space="preserve">Audit Period: </t>
  </si>
  <si>
    <t>June 2018- July 2019</t>
  </si>
  <si>
    <t>Reviewed by:</t>
  </si>
  <si>
    <t>Overall planning materiality:</t>
  </si>
  <si>
    <t>Unaudited total assets at balance sheet date</t>
  </si>
  <si>
    <t>Unaudited total revenues at balance sheet date</t>
  </si>
  <si>
    <t>Select the larger of line 1 or line 2</t>
  </si>
  <si>
    <t>Select a multiplier if audit risk is normal, or, if better than normal, select (Range ½ to 1 percent)</t>
  </si>
  <si>
    <t>Multiply line 3 by line 4</t>
  </si>
  <si>
    <t>Unaudited pretax income (or equivalent if not a for-profit entity)</t>
  </si>
  <si>
    <t>Select a multiplier if audit risk is normal, or, if better than normal, select 5% (Range 5 to 10 percent)</t>
  </si>
  <si>
    <t>Multiply line 6 by line 7</t>
  </si>
  <si>
    <t>Setting Materiality:</t>
  </si>
  <si>
    <t>Planning materiality is maximum Tk. 19,644,005 and minimum Tk. 14,039,717. We set the overall planning materiality to be Tk. 15,000,000</t>
  </si>
  <si>
    <t>Allocation of overall materiality to individual accounts:</t>
  </si>
  <si>
    <t xml:space="preserve">Overall planning materiality </t>
  </si>
  <si>
    <t>Multiplier (1.5 to 2)</t>
  </si>
  <si>
    <t xml:space="preserve">Multiple line 1 by line 2 </t>
  </si>
  <si>
    <t>Item wise materiality Allocation</t>
  </si>
  <si>
    <t>Assets and Liabilities</t>
  </si>
  <si>
    <t>Amount (Taka)</t>
  </si>
  <si>
    <t>Allocation  %</t>
  </si>
  <si>
    <t>Allocated Amount (Taka)</t>
  </si>
  <si>
    <t>Assets</t>
  </si>
  <si>
    <t>Non - current assets</t>
  </si>
  <si>
    <t>Property, plant and equipment</t>
  </si>
  <si>
    <t xml:space="preserve">Investment  </t>
  </si>
  <si>
    <t>Capital work-in-process</t>
  </si>
  <si>
    <t>Total non - current assets</t>
  </si>
  <si>
    <t>Current assets</t>
  </si>
  <si>
    <t>Cash and bank balances</t>
  </si>
  <si>
    <t>Accounts receivable</t>
  </si>
  <si>
    <t>Inventories</t>
  </si>
  <si>
    <t>Advance,deposits and prepayments</t>
  </si>
  <si>
    <t>Materials in transit</t>
  </si>
  <si>
    <t>Total current assets</t>
  </si>
  <si>
    <t>Total assets</t>
  </si>
  <si>
    <t>Equity and liabilities</t>
  </si>
  <si>
    <t>Share premium</t>
  </si>
  <si>
    <t xml:space="preserve">Retained earnings  </t>
  </si>
  <si>
    <t>Revaluation reserve</t>
  </si>
  <si>
    <t xml:space="preserve">Total equity </t>
  </si>
  <si>
    <t>Non-current liabilities</t>
  </si>
  <si>
    <t xml:space="preserve">Long term bank loan </t>
  </si>
  <si>
    <t xml:space="preserve">Deferred tax liability </t>
  </si>
  <si>
    <t xml:space="preserve">Total non-current liabilities </t>
  </si>
  <si>
    <t>Current liabilities</t>
  </si>
  <si>
    <t>Accounts payable</t>
  </si>
  <si>
    <t>Share application money</t>
  </si>
  <si>
    <t xml:space="preserve">Short term bank loan </t>
  </si>
  <si>
    <t>Current portion of long term loan</t>
  </si>
  <si>
    <t>Provision &amp; accruals</t>
  </si>
  <si>
    <t xml:space="preserve">Total current liabilities  </t>
  </si>
  <si>
    <t>Total equity and liabilities</t>
  </si>
  <si>
    <t>Income and Expenditures</t>
  </si>
  <si>
    <t xml:space="preserve">Revenue                          </t>
  </si>
  <si>
    <t xml:space="preserve">Cost of goods sold </t>
  </si>
  <si>
    <t xml:space="preserve">Gross profit                </t>
  </si>
  <si>
    <t xml:space="preserve">Other income                   </t>
  </si>
  <si>
    <t>Distribution expenses</t>
  </si>
  <si>
    <t xml:space="preserve">Net profit before finance cost  </t>
  </si>
  <si>
    <t>Finance cost</t>
  </si>
  <si>
    <t xml:space="preserve">Net profit before workers' profit participation funds &amp; tax </t>
  </si>
  <si>
    <t xml:space="preserve">Contribution to workers' profit participation funds       </t>
  </si>
  <si>
    <t xml:space="preserve">Net profit before taxation     </t>
  </si>
  <si>
    <t xml:space="preserve">Income tax             </t>
  </si>
  <si>
    <t xml:space="preserve">Deferred tax           </t>
  </si>
  <si>
    <t xml:space="preserve">Net profit after tax  </t>
  </si>
  <si>
    <t xml:space="preserve">Initial Materiality </t>
  </si>
  <si>
    <t>Overall Materiality</t>
  </si>
  <si>
    <t>Round up</t>
  </si>
  <si>
    <t>Capital work in progress</t>
  </si>
  <si>
    <t>As per para 6.2 of Audit Practice Manual a manufacturing and trading company would normally be audited including turnover-based materiality. As the operation of a the company is alike as the manufacturing and trading company, we are considering turnover-based matriality. So, our materiality is set at an amount near to BDT 138,841,881. By rounding up, our initial level of materiality is set at BDT 130,000,000 (or 13 crore). However, if situation demands, we may change the level of materiality depending on the nature and magnitude of misstatement.</t>
  </si>
  <si>
    <t>Preliminary Audit Materiality: BDT 130,000,0000 based on revenue.</t>
  </si>
  <si>
    <t>Loss on disposal of fixed assets</t>
  </si>
  <si>
    <t>Cost of sales</t>
  </si>
  <si>
    <t>Other Income</t>
  </si>
  <si>
    <t>Profit from  Subsidiaries and Associate company</t>
  </si>
  <si>
    <t>Financial Charges</t>
  </si>
  <si>
    <t>Foreign exchange gain/(loss)</t>
  </si>
  <si>
    <t>…............................... Limited</t>
  </si>
  <si>
    <t>As at …......................</t>
  </si>
  <si>
    <t>Overall materiality-Based on revenue/turnover</t>
  </si>
  <si>
    <r>
      <t xml:space="preserve">Client: </t>
    </r>
    <r>
      <rPr>
        <sz val="10.5"/>
        <color theme="1"/>
        <rFont val="Tahoma"/>
        <family val="2"/>
      </rPr>
      <t>…....................................Limited</t>
    </r>
  </si>
  <si>
    <r>
      <t xml:space="preserve">Job No: </t>
    </r>
    <r>
      <rPr>
        <sz val="10.5"/>
        <color theme="1"/>
        <rFont val="Tahoma"/>
        <family val="2"/>
      </rPr>
      <t>….......................</t>
    </r>
  </si>
  <si>
    <t>Prepared By: Mr. …........................................</t>
  </si>
  <si>
    <r>
      <t xml:space="preserve">Reviewed By: </t>
    </r>
    <r>
      <rPr>
        <sz val="10.5"/>
        <color theme="1"/>
        <rFont val="Tahoma"/>
        <family val="2"/>
      </rPr>
      <t>…..............................., FCA</t>
    </r>
  </si>
  <si>
    <t>Rahman Anis &amp; Co., Chartered Accountants</t>
  </si>
  <si>
    <t>The auditee company falls in this category for Turnover</t>
  </si>
  <si>
    <t>…..........................., FCA</t>
  </si>
  <si>
    <t>…...........................</t>
  </si>
  <si>
    <t>% of Gross Profit/Profit Before Tax</t>
  </si>
  <si>
    <t>Calculation-1:</t>
  </si>
  <si>
    <t>Calculation-2:</t>
  </si>
  <si>
    <t>Head</t>
  </si>
  <si>
    <t>A single person's authorization be notified to AC</t>
  </si>
  <si>
    <t>In every cumuliation of 9.75 crore, should be checked promptly</t>
  </si>
  <si>
    <r>
      <t xml:space="preserve">Accounting Year: </t>
    </r>
    <r>
      <rPr>
        <sz val="10.5"/>
        <color theme="1"/>
        <rFont val="Tahoma"/>
        <family val="2"/>
      </rPr>
      <t>July 2023 to June 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</si>
</sst>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_);_(* \(#,##0.0\);_(* &quot;-&quot;??_);_(@_)"/>
    <numFmt numFmtId="166" formatCode="dd/mm/yyyy;@"/>
  </numFmts>
  <fonts count="19">
    <font>
      <sz val="11"/>
      <color theme="1"/>
      <name val="Calibri"/>
      <charset val="134"/>
      <scheme val="minor"/>
    </font>
    <font>
      <b/>
      <sz val="10"/>
      <color theme="1"/>
      <name val="Tahoma"/>
      <family val="2"/>
    </font>
    <font>
      <sz val="10"/>
      <color theme="1"/>
      <name val="Tahoma"/>
      <family val="2"/>
    </font>
    <font>
      <sz val="10"/>
      <name val="Tahoma"/>
      <family val="2"/>
    </font>
    <font>
      <b/>
      <sz val="10"/>
      <name val="Tahoma"/>
      <family val="2"/>
    </font>
    <font>
      <b/>
      <i/>
      <u/>
      <sz val="10"/>
      <name val="Tahoma"/>
      <family val="2"/>
    </font>
    <font>
      <b/>
      <u/>
      <sz val="10"/>
      <name val="Tahoma"/>
      <family val="2"/>
    </font>
    <font>
      <i/>
      <u/>
      <sz val="10"/>
      <name val="Tahoma"/>
      <family val="2"/>
    </font>
    <font>
      <sz val="10.5"/>
      <color theme="1"/>
      <name val="Tahoma"/>
      <family val="2"/>
    </font>
    <font>
      <b/>
      <sz val="10.5"/>
      <color theme="1"/>
      <name val="Tahoma"/>
      <family val="2"/>
    </font>
    <font>
      <sz val="10.5"/>
      <name val="Tahoma"/>
      <family val="2"/>
    </font>
    <font>
      <sz val="10.5"/>
      <color rgb="FF000000"/>
      <name val="Tahoma"/>
      <family val="2"/>
    </font>
    <font>
      <b/>
      <sz val="10.5"/>
      <color rgb="FF000000"/>
      <name val="Tahoma"/>
      <family val="2"/>
    </font>
    <font>
      <b/>
      <sz val="10.5"/>
      <name val="Tahoma"/>
      <family val="2"/>
    </font>
    <font>
      <sz val="10"/>
      <name val="Arial"/>
      <family val="2"/>
    </font>
    <font>
      <sz val="11"/>
      <name val="Times New Roman"/>
      <family val="1"/>
    </font>
    <font>
      <sz val="11"/>
      <color theme="1"/>
      <name val="Calibri"/>
      <family val="2"/>
      <scheme val="minor"/>
    </font>
    <font>
      <b/>
      <sz val="20"/>
      <color theme="1"/>
      <name val="Tahoma"/>
      <family val="2"/>
    </font>
    <font>
      <sz val="20"/>
      <color theme="1"/>
      <name val="Tahoma"/>
      <family val="2"/>
    </font>
  </fonts>
  <fills count="7">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59999389629810485"/>
        <bgColor indexed="64"/>
      </patternFill>
    </fill>
  </fills>
  <borders count="15">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bottom style="double">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hair">
        <color auto="1"/>
      </right>
      <top style="hair">
        <color auto="1"/>
      </top>
      <bottom style="hair">
        <color auto="1"/>
      </bottom>
      <diagonal/>
    </border>
  </borders>
  <cellStyleXfs count="14">
    <xf numFmtId="0" fontId="0" fillId="0" borderId="0"/>
    <xf numFmtId="43" fontId="16" fillId="0" borderId="0" applyFont="0" applyFill="0" applyBorder="0" applyAlignment="0" applyProtection="0"/>
    <xf numFmtId="9" fontId="16" fillId="0" borderId="0" applyFont="0" applyFill="0" applyBorder="0" applyAlignment="0" applyProtection="0"/>
    <xf numFmtId="0" fontId="14" fillId="0" borderId="0"/>
    <xf numFmtId="0" fontId="14" fillId="0" borderId="0"/>
    <xf numFmtId="0" fontId="14" fillId="0" borderId="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4" fillId="0" borderId="0"/>
    <xf numFmtId="0" fontId="15" fillId="0" borderId="0"/>
    <xf numFmtId="0" fontId="14" fillId="0" borderId="0"/>
  </cellStyleXfs>
  <cellXfs count="208">
    <xf numFmtId="0" fontId="0" fillId="0" borderId="0" xfId="0"/>
    <xf numFmtId="0" fontId="1" fillId="0" borderId="0" xfId="0" applyFont="1"/>
    <xf numFmtId="0" fontId="2" fillId="0" borderId="0" xfId="0" applyFont="1"/>
    <xf numFmtId="0" fontId="3"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3" fillId="0" borderId="0" xfId="0" applyFont="1" applyAlignment="1">
      <alignment vertical="center" wrapText="1"/>
    </xf>
    <xf numFmtId="0" fontId="4" fillId="0" borderId="0" xfId="0" applyFont="1" applyAlignment="1">
      <alignment horizontal="left" vertical="center"/>
    </xf>
    <xf numFmtId="0" fontId="4" fillId="0" borderId="0" xfId="0" applyFont="1" applyAlignment="1">
      <alignment vertical="center" wrapText="1"/>
    </xf>
    <xf numFmtId="164" fontId="3" fillId="0" borderId="0" xfId="0" applyNumberFormat="1" applyFont="1" applyAlignment="1">
      <alignment vertical="center" wrapText="1"/>
    </xf>
    <xf numFmtId="0" fontId="3" fillId="0" borderId="0" xfId="0" applyFont="1" applyAlignment="1">
      <alignment vertical="center"/>
    </xf>
    <xf numFmtId="0" fontId="4" fillId="0" borderId="0" xfId="0" applyFont="1" applyAlignment="1">
      <alignment horizontal="center" vertical="center"/>
    </xf>
    <xf numFmtId="37" fontId="4" fillId="0" borderId="0" xfId="0" applyNumberFormat="1" applyFont="1"/>
    <xf numFmtId="164" fontId="3" fillId="0" borderId="0" xfId="1" applyNumberFormat="1" applyFont="1" applyFill="1"/>
    <xf numFmtId="0" fontId="4" fillId="0" borderId="0" xfId="1" applyNumberFormat="1" applyFont="1" applyFill="1"/>
    <xf numFmtId="164" fontId="3" fillId="0" borderId="0" xfId="1" applyNumberFormat="1" applyFont="1" applyAlignment="1">
      <alignment horizontal="right" vertical="center"/>
    </xf>
    <xf numFmtId="43" fontId="3" fillId="0" borderId="0" xfId="1" applyFont="1" applyAlignment="1">
      <alignment vertical="center" wrapText="1"/>
    </xf>
    <xf numFmtId="43" fontId="3" fillId="0" borderId="0" xfId="1" applyFont="1" applyAlignment="1">
      <alignment horizontal="right" vertical="center"/>
    </xf>
    <xf numFmtId="0" fontId="3" fillId="0" borderId="0" xfId="1" applyNumberFormat="1" applyFont="1" applyFill="1" applyAlignment="1">
      <alignment vertical="center"/>
    </xf>
    <xf numFmtId="164" fontId="3" fillId="0" borderId="0" xfId="1" applyNumberFormat="1" applyFont="1" applyFill="1" applyAlignment="1">
      <alignment vertical="center"/>
    </xf>
    <xf numFmtId="164" fontId="3" fillId="0" borderId="0" xfId="1" applyNumberFormat="1" applyFont="1" applyFill="1" applyBorder="1" applyAlignment="1">
      <alignment vertical="center"/>
    </xf>
    <xf numFmtId="0" fontId="3" fillId="0" borderId="0" xfId="1" applyNumberFormat="1" applyFont="1" applyFill="1"/>
    <xf numFmtId="164" fontId="3" fillId="0" borderId="0" xfId="1" applyNumberFormat="1" applyFont="1" applyBorder="1" applyAlignment="1">
      <alignment horizontal="right" vertical="center" wrapText="1"/>
    </xf>
    <xf numFmtId="164" fontId="3" fillId="0" borderId="0" xfId="1" applyNumberFormat="1" applyFont="1" applyFill="1" applyBorder="1"/>
    <xf numFmtId="43" fontId="3" fillId="0" borderId="0" xfId="1" applyFont="1" applyAlignment="1">
      <alignment horizontal="right"/>
    </xf>
    <xf numFmtId="37" fontId="3" fillId="0" borderId="0" xfId="0" applyNumberFormat="1" applyFont="1" applyAlignment="1">
      <alignment horizontal="left" vertical="center"/>
    </xf>
    <xf numFmtId="164" fontId="3" fillId="0" borderId="0" xfId="1" applyNumberFormat="1" applyFont="1" applyFill="1" applyBorder="1" applyProtection="1"/>
    <xf numFmtId="164" fontId="4" fillId="0" borderId="0" xfId="1" applyNumberFormat="1" applyFont="1" applyFill="1"/>
    <xf numFmtId="0" fontId="4" fillId="0" borderId="0" xfId="0" applyFont="1"/>
    <xf numFmtId="164" fontId="4" fillId="0" borderId="0" xfId="1" applyNumberFormat="1" applyFont="1" applyAlignment="1">
      <alignment horizontal="right"/>
    </xf>
    <xf numFmtId="164" fontId="4" fillId="0" borderId="0" xfId="1" applyNumberFormat="1" applyFont="1" applyFill="1" applyBorder="1" applyProtection="1"/>
    <xf numFmtId="43" fontId="4" fillId="0" borderId="0" xfId="1" applyFont="1" applyBorder="1" applyAlignment="1">
      <alignment horizontal="right"/>
    </xf>
    <xf numFmtId="164" fontId="4" fillId="0" borderId="0" xfId="1" applyNumberFormat="1" applyFont="1" applyBorder="1" applyAlignment="1">
      <alignment horizontal="right"/>
    </xf>
    <xf numFmtId="37" fontId="3" fillId="0" borderId="0" xfId="0" applyNumberFormat="1" applyFont="1"/>
    <xf numFmtId="164" fontId="3" fillId="0" borderId="0" xfId="1" applyNumberFormat="1" applyFont="1" applyAlignment="1">
      <alignment horizontal="right"/>
    </xf>
    <xf numFmtId="43" fontId="3" fillId="0" borderId="0" xfId="1" applyFont="1" applyBorder="1" applyAlignment="1">
      <alignment vertical="center" wrapText="1"/>
    </xf>
    <xf numFmtId="43" fontId="3" fillId="0" borderId="0" xfId="1" applyFont="1" applyFill="1" applyBorder="1" applyAlignment="1">
      <alignment horizontal="left" vertical="center"/>
    </xf>
    <xf numFmtId="43" fontId="4" fillId="0" borderId="0" xfId="1" applyFont="1" applyBorder="1" applyAlignment="1">
      <alignment vertical="center" wrapText="1"/>
    </xf>
    <xf numFmtId="43" fontId="4" fillId="0" borderId="0" xfId="1" applyFont="1" applyAlignment="1">
      <alignment horizontal="right"/>
    </xf>
    <xf numFmtId="43" fontId="4" fillId="0" borderId="9" xfId="1" applyFont="1" applyBorder="1" applyAlignment="1">
      <alignment vertical="center" wrapText="1"/>
    </xf>
    <xf numFmtId="43" fontId="4" fillId="0" borderId="0" xfId="1" applyFont="1" applyAlignment="1">
      <alignment vertical="center" wrapText="1"/>
    </xf>
    <xf numFmtId="0" fontId="3" fillId="0" borderId="0" xfId="1" applyNumberFormat="1" applyFont="1" applyFill="1" applyAlignment="1">
      <alignment horizontal="left"/>
    </xf>
    <xf numFmtId="0" fontId="4" fillId="0" borderId="0" xfId="0" applyFont="1" applyAlignment="1">
      <alignment vertical="center"/>
    </xf>
    <xf numFmtId="165" fontId="3" fillId="2" borderId="0" xfId="1" applyNumberFormat="1" applyFont="1" applyFill="1" applyAlignment="1"/>
    <xf numFmtId="10" fontId="3" fillId="0" borderId="0" xfId="0" applyNumberFormat="1" applyFont="1" applyAlignment="1">
      <alignment horizontal="right" vertical="center" wrapText="1"/>
    </xf>
    <xf numFmtId="164" fontId="4" fillId="0" borderId="10" xfId="1" applyNumberFormat="1" applyFont="1" applyBorder="1" applyAlignment="1"/>
    <xf numFmtId="3" fontId="3" fillId="0" borderId="2" xfId="0" applyNumberFormat="1" applyFont="1" applyBorder="1" applyAlignment="1">
      <alignment vertical="top" wrapText="1"/>
    </xf>
    <xf numFmtId="3" fontId="4" fillId="0" borderId="10" xfId="0" applyNumberFormat="1" applyFont="1" applyBorder="1" applyAlignment="1">
      <alignment horizontal="right" vertical="top" wrapText="1"/>
    </xf>
    <xf numFmtId="0" fontId="3" fillId="0" borderId="0" xfId="0" applyFont="1" applyAlignment="1">
      <alignment vertical="justify" wrapText="1"/>
    </xf>
    <xf numFmtId="3" fontId="3" fillId="0" borderId="0" xfId="0" applyNumberFormat="1" applyFont="1"/>
    <xf numFmtId="43" fontId="3" fillId="0" borderId="0" xfId="1" applyFont="1" applyBorder="1" applyAlignment="1">
      <alignment horizontal="right" vertical="center"/>
    </xf>
    <xf numFmtId="10" fontId="3" fillId="0" borderId="0" xfId="2" applyNumberFormat="1" applyFont="1" applyBorder="1" applyAlignment="1">
      <alignment horizontal="right" vertical="center"/>
    </xf>
    <xf numFmtId="164" fontId="4" fillId="0" borderId="0" xfId="1" applyNumberFormat="1" applyFont="1" applyBorder="1" applyAlignment="1">
      <alignment horizontal="right" vertical="center" wrapText="1"/>
    </xf>
    <xf numFmtId="164" fontId="3" fillId="0" borderId="0" xfId="1" applyNumberFormat="1" applyFont="1" applyBorder="1" applyAlignment="1">
      <alignment vertical="center" wrapText="1"/>
    </xf>
    <xf numFmtId="43" fontId="3" fillId="0" borderId="0" xfId="1" applyFont="1" applyBorder="1" applyAlignment="1">
      <alignment horizontal="right"/>
    </xf>
    <xf numFmtId="10" fontId="3" fillId="0" borderId="9" xfId="2" applyNumberFormat="1" applyFont="1" applyBorder="1" applyAlignment="1">
      <alignment horizontal="right" vertical="center"/>
    </xf>
    <xf numFmtId="164" fontId="4" fillId="0" borderId="9" xfId="1" applyNumberFormat="1" applyFont="1" applyBorder="1" applyAlignment="1">
      <alignment horizontal="right" vertical="center" wrapText="1"/>
    </xf>
    <xf numFmtId="164" fontId="1" fillId="0" borderId="0" xfId="0" applyNumberFormat="1" applyFont="1"/>
    <xf numFmtId="43" fontId="2" fillId="0" borderId="0" xfId="0" applyNumberFormat="1" applyFont="1"/>
    <xf numFmtId="10" fontId="3" fillId="0" borderId="0" xfId="2" applyNumberFormat="1" applyFont="1" applyBorder="1" applyAlignment="1">
      <alignment horizontal="right"/>
    </xf>
    <xf numFmtId="10" fontId="4" fillId="0" borderId="0" xfId="2" applyNumberFormat="1" applyFont="1" applyBorder="1" applyAlignment="1">
      <alignment horizontal="right"/>
    </xf>
    <xf numFmtId="10" fontId="4" fillId="0" borderId="9" xfId="2" applyNumberFormat="1" applyFont="1" applyBorder="1" applyAlignment="1">
      <alignment horizontal="right"/>
    </xf>
    <xf numFmtId="164" fontId="4" fillId="0" borderId="9" xfId="1" applyNumberFormat="1" applyFont="1" applyBorder="1" applyAlignment="1">
      <alignment vertical="center" wrapText="1"/>
    </xf>
    <xf numFmtId="164" fontId="4" fillId="0" borderId="0" xfId="1" applyNumberFormat="1" applyFont="1" applyBorder="1" applyAlignment="1">
      <alignment vertical="center" wrapText="1"/>
    </xf>
    <xf numFmtId="0" fontId="3" fillId="0" borderId="6" xfId="0" applyFont="1" applyBorder="1" applyAlignment="1">
      <alignment vertical="center" wrapText="1"/>
    </xf>
    <xf numFmtId="164" fontId="4" fillId="0" borderId="0" xfId="1" applyNumberFormat="1" applyFont="1" applyBorder="1" applyAlignment="1">
      <alignment horizontal="center" vertical="center"/>
    </xf>
    <xf numFmtId="0" fontId="3" fillId="0" borderId="0" xfId="1" applyNumberFormat="1" applyFont="1" applyFill="1" applyBorder="1"/>
    <xf numFmtId="164" fontId="3" fillId="0" borderId="0" xfId="1" applyNumberFormat="1" applyFont="1" applyBorder="1"/>
    <xf numFmtId="0" fontId="4" fillId="0" borderId="0" xfId="1" applyNumberFormat="1" applyFont="1" applyFill="1" applyBorder="1"/>
    <xf numFmtId="164" fontId="4" fillId="0" borderId="0" xfId="1" applyNumberFormat="1" applyFont="1" applyFill="1" applyBorder="1"/>
    <xf numFmtId="164" fontId="4" fillId="0" borderId="0" xfId="1" applyNumberFormat="1" applyFont="1" applyBorder="1"/>
    <xf numFmtId="164" fontId="3" fillId="0" borderId="0" xfId="1" applyNumberFormat="1" applyFont="1" applyFill="1" applyBorder="1" applyAlignment="1">
      <alignment horizontal="left"/>
    </xf>
    <xf numFmtId="37" fontId="3" fillId="0" borderId="0" xfId="0" applyNumberFormat="1" applyFont="1" applyAlignment="1">
      <alignment horizontal="left"/>
    </xf>
    <xf numFmtId="0" fontId="3" fillId="0" borderId="0" xfId="0" applyFont="1" applyAlignment="1">
      <alignment horizontal="left" vertical="center" wrapText="1"/>
    </xf>
    <xf numFmtId="0" fontId="3" fillId="0" borderId="0" xfId="0" applyFont="1" applyAlignment="1">
      <alignment horizontal="left"/>
    </xf>
    <xf numFmtId="0" fontId="4" fillId="0" borderId="0" xfId="1" applyNumberFormat="1" applyFont="1" applyFill="1" applyBorder="1" applyAlignment="1">
      <alignment vertical="center"/>
    </xf>
    <xf numFmtId="0" fontId="4" fillId="0" borderId="0" xfId="1" applyNumberFormat="1" applyFont="1" applyFill="1" applyBorder="1" applyAlignment="1">
      <alignment vertical="center" wrapText="1"/>
    </xf>
    <xf numFmtId="37" fontId="3" fillId="0" borderId="0" xfId="0" applyNumberFormat="1" applyFont="1" applyAlignment="1">
      <alignment vertical="center"/>
    </xf>
    <xf numFmtId="37" fontId="4" fillId="0" borderId="0" xfId="0" applyNumberFormat="1" applyFont="1" applyAlignment="1">
      <alignment vertical="center"/>
    </xf>
    <xf numFmtId="10" fontId="4" fillId="0" borderId="0" xfId="2" applyNumberFormat="1" applyFont="1" applyBorder="1" applyAlignment="1">
      <alignment horizontal="center" vertical="center"/>
    </xf>
    <xf numFmtId="10" fontId="3" fillId="0" borderId="0" xfId="2" applyNumberFormat="1" applyFont="1" applyBorder="1" applyAlignment="1">
      <alignment horizontal="center" vertical="center"/>
    </xf>
    <xf numFmtId="10" fontId="4" fillId="0" borderId="9" xfId="2" applyNumberFormat="1" applyFont="1" applyBorder="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9" fillId="0" borderId="0" xfId="0" applyFont="1" applyAlignment="1">
      <alignment horizontal="left" vertical="center"/>
    </xf>
    <xf numFmtId="0" fontId="9" fillId="0" borderId="11" xfId="0" applyFont="1" applyBorder="1" applyAlignment="1">
      <alignment horizontal="center" vertical="center" wrapText="1"/>
    </xf>
    <xf numFmtId="0" fontId="8" fillId="0" borderId="11" xfId="0" applyFont="1" applyBorder="1" applyAlignment="1">
      <alignment vertical="center"/>
    </xf>
    <xf numFmtId="10" fontId="8" fillId="0" borderId="11" xfId="0" applyNumberFormat="1" applyFont="1" applyBorder="1" applyAlignment="1">
      <alignment horizontal="center" vertical="center"/>
    </xf>
    <xf numFmtId="9" fontId="8" fillId="0" borderId="11" xfId="0" applyNumberFormat="1" applyFont="1" applyBorder="1" applyAlignment="1">
      <alignment horizontal="center" vertical="center"/>
    </xf>
    <xf numFmtId="0" fontId="8" fillId="3" borderId="11" xfId="0" applyFont="1" applyFill="1" applyBorder="1" applyAlignment="1">
      <alignment vertical="center"/>
    </xf>
    <xf numFmtId="10" fontId="8" fillId="3" borderId="11" xfId="0" applyNumberFormat="1" applyFont="1" applyFill="1" applyBorder="1" applyAlignment="1">
      <alignment horizontal="center" vertical="center"/>
    </xf>
    <xf numFmtId="9" fontId="8" fillId="3" borderId="11" xfId="0" applyNumberFormat="1" applyFont="1" applyFill="1" applyBorder="1" applyAlignment="1">
      <alignment horizontal="center" vertical="center"/>
    </xf>
    <xf numFmtId="0" fontId="9" fillId="0" borderId="11" xfId="0" applyFont="1" applyBorder="1" applyAlignment="1">
      <alignment horizontal="center" vertical="center"/>
    </xf>
    <xf numFmtId="164" fontId="8" fillId="3" borderId="11" xfId="1" applyNumberFormat="1" applyFont="1" applyFill="1" applyBorder="1" applyAlignment="1">
      <alignment vertical="center"/>
    </xf>
    <xf numFmtId="164" fontId="8" fillId="0" borderId="11" xfId="1" applyNumberFormat="1" applyFont="1" applyFill="1" applyBorder="1" applyAlignment="1">
      <alignment vertical="center"/>
    </xf>
    <xf numFmtId="43" fontId="8" fillId="0" borderId="11" xfId="1" applyFont="1" applyBorder="1" applyAlignment="1">
      <alignment horizontal="center" vertical="center"/>
    </xf>
    <xf numFmtId="0" fontId="8" fillId="3" borderId="11" xfId="0" applyFont="1" applyFill="1" applyBorder="1" applyAlignment="1">
      <alignment horizontal="center" vertical="center"/>
    </xf>
    <xf numFmtId="164" fontId="8" fillId="0" borderId="0" xfId="1" applyNumberFormat="1" applyFont="1" applyFill="1" applyBorder="1" applyAlignment="1">
      <alignment horizontal="right" vertical="center"/>
    </xf>
    <xf numFmtId="164" fontId="8" fillId="0" borderId="0" xfId="1" applyNumberFormat="1" applyFont="1" applyAlignment="1">
      <alignment vertical="center"/>
    </xf>
    <xf numFmtId="164" fontId="10" fillId="0" borderId="11" xfId="8" applyNumberFormat="1" applyFont="1" applyFill="1" applyBorder="1" applyAlignment="1">
      <alignment horizontal="center" vertical="center"/>
    </xf>
    <xf numFmtId="164" fontId="8" fillId="0" borderId="0" xfId="0" applyNumberFormat="1" applyFont="1" applyAlignment="1">
      <alignment vertical="center"/>
    </xf>
    <xf numFmtId="164" fontId="8" fillId="0" borderId="0" xfId="1" applyNumberFormat="1" applyFont="1" applyFill="1" applyBorder="1" applyAlignment="1">
      <alignment vertical="center"/>
    </xf>
    <xf numFmtId="164" fontId="8" fillId="3" borderId="0" xfId="0" applyNumberFormat="1" applyFont="1" applyFill="1" applyAlignment="1">
      <alignment horizontal="left" vertical="center"/>
    </xf>
    <xf numFmtId="164" fontId="10" fillId="0" borderId="11" xfId="0" applyNumberFormat="1" applyFont="1" applyBorder="1" applyAlignment="1">
      <alignment vertical="center"/>
    </xf>
    <xf numFmtId="43" fontId="8" fillId="0" borderId="0" xfId="0" applyNumberFormat="1" applyFont="1" applyAlignment="1">
      <alignment vertical="center"/>
    </xf>
    <xf numFmtId="164" fontId="9" fillId="4" borderId="11" xfId="1" applyNumberFormat="1" applyFont="1" applyFill="1" applyBorder="1" applyAlignment="1">
      <alignment horizontal="center" vertical="center"/>
    </xf>
    <xf numFmtId="0" fontId="9" fillId="4" borderId="11" xfId="0" applyFont="1" applyFill="1" applyBorder="1" applyAlignment="1">
      <alignment horizontal="center" vertical="center" wrapText="1"/>
    </xf>
    <xf numFmtId="9" fontId="9" fillId="4" borderId="11" xfId="2" applyFont="1" applyFill="1" applyBorder="1" applyAlignment="1">
      <alignment horizontal="center" vertical="center" wrapText="1"/>
    </xf>
    <xf numFmtId="9" fontId="9" fillId="4" borderId="8" xfId="2" applyFont="1" applyFill="1" applyBorder="1" applyAlignment="1">
      <alignment horizontal="center" vertical="center"/>
    </xf>
    <xf numFmtId="0" fontId="10" fillId="0" borderId="11" xfId="0" applyFont="1" applyBorder="1" applyAlignment="1">
      <alignment vertical="center"/>
    </xf>
    <xf numFmtId="164" fontId="8" fillId="0" borderId="11" xfId="1" applyNumberFormat="1" applyFont="1" applyBorder="1" applyAlignment="1">
      <alignment horizontal="center" vertical="center"/>
    </xf>
    <xf numFmtId="164" fontId="8" fillId="0" borderId="11" xfId="1" applyNumberFormat="1" applyFont="1" applyBorder="1" applyAlignment="1">
      <alignment vertical="center"/>
    </xf>
    <xf numFmtId="164" fontId="8" fillId="0" borderId="11" xfId="0" applyNumberFormat="1" applyFont="1" applyBorder="1" applyAlignment="1">
      <alignment vertical="center"/>
    </xf>
    <xf numFmtId="9" fontId="8" fillId="0" borderId="11" xfId="2" applyFont="1" applyBorder="1" applyAlignment="1">
      <alignment horizontal="center" vertical="center"/>
    </xf>
    <xf numFmtId="0" fontId="13" fillId="0" borderId="11" xfId="0" applyFont="1" applyBorder="1" applyAlignment="1">
      <alignment horizontal="right" vertical="center"/>
    </xf>
    <xf numFmtId="164" fontId="9" fillId="0" borderId="11" xfId="1" applyNumberFormat="1" applyFont="1" applyBorder="1" applyAlignment="1">
      <alignment horizontal="center" vertical="center"/>
    </xf>
    <xf numFmtId="9" fontId="9" fillId="0" borderId="11" xfId="2" applyFont="1" applyBorder="1" applyAlignment="1">
      <alignment horizontal="center" vertical="center"/>
    </xf>
    <xf numFmtId="0" fontId="13" fillId="0" borderId="11" xfId="0" applyFont="1" applyBorder="1" applyAlignment="1">
      <alignment horizontal="left" vertical="center"/>
    </xf>
    <xf numFmtId="9" fontId="8" fillId="5" borderId="11" xfId="2" applyFont="1" applyFill="1" applyBorder="1" applyAlignment="1">
      <alignment horizontal="center" vertical="center"/>
    </xf>
    <xf numFmtId="164" fontId="9" fillId="0" borderId="11" xfId="1" applyNumberFormat="1" applyFont="1" applyBorder="1" applyAlignment="1">
      <alignment vertical="center"/>
    </xf>
    <xf numFmtId="0" fontId="13" fillId="6" borderId="11" xfId="0" applyFont="1" applyFill="1" applyBorder="1" applyAlignment="1">
      <alignment vertical="center"/>
    </xf>
    <xf numFmtId="164" fontId="9" fillId="6" borderId="11" xfId="1" applyNumberFormat="1" applyFont="1" applyFill="1" applyBorder="1" applyAlignment="1">
      <alignment vertical="center"/>
    </xf>
    <xf numFmtId="9" fontId="9" fillId="6" borderId="11" xfId="2" applyFont="1" applyFill="1" applyBorder="1" applyAlignment="1">
      <alignment horizontal="center" vertical="center"/>
    </xf>
    <xf numFmtId="0" fontId="8" fillId="0" borderId="0" xfId="0" applyFont="1" applyAlignment="1">
      <alignment vertical="center" wrapText="1"/>
    </xf>
    <xf numFmtId="0" fontId="8" fillId="0" borderId="0" xfId="0" applyFont="1" applyAlignment="1">
      <alignment horizontal="center" vertical="center"/>
    </xf>
    <xf numFmtId="166" fontId="9" fillId="4" borderId="11" xfId="1" applyNumberFormat="1" applyFont="1" applyFill="1" applyBorder="1" applyAlignment="1">
      <alignment horizontal="center" vertical="center" wrapText="1"/>
    </xf>
    <xf numFmtId="0" fontId="9" fillId="4" borderId="5" xfId="0" applyFont="1" applyFill="1" applyBorder="1" applyAlignment="1">
      <alignment vertical="center" wrapText="1"/>
    </xf>
    <xf numFmtId="0" fontId="9" fillId="4" borderId="7" xfId="0" applyFont="1" applyFill="1" applyBorder="1" applyAlignment="1">
      <alignment vertical="center" wrapText="1"/>
    </xf>
    <xf numFmtId="0" fontId="8" fillId="0" borderId="11" xfId="0" applyFont="1" applyBorder="1" applyAlignment="1">
      <alignment horizontal="center" vertical="center"/>
    </xf>
    <xf numFmtId="164" fontId="8" fillId="0" borderId="11" xfId="0" applyNumberFormat="1" applyFont="1" applyBorder="1" applyAlignment="1">
      <alignment horizontal="center" vertical="center"/>
    </xf>
    <xf numFmtId="0" fontId="13" fillId="0" borderId="11" xfId="0" applyFont="1" applyBorder="1" applyAlignment="1">
      <alignment vertical="center"/>
    </xf>
    <xf numFmtId="164" fontId="9" fillId="0" borderId="11" xfId="0" applyNumberFormat="1" applyFont="1" applyBorder="1" applyAlignment="1">
      <alignment horizontal="center" vertical="center"/>
    </xf>
    <xf numFmtId="43" fontId="8" fillId="0" borderId="0" xfId="1" applyFont="1" applyAlignment="1">
      <alignment vertical="center"/>
    </xf>
    <xf numFmtId="0" fontId="13" fillId="3" borderId="11" xfId="0" applyFont="1" applyFill="1" applyBorder="1" applyAlignment="1">
      <alignment vertical="center"/>
    </xf>
    <xf numFmtId="0" fontId="10" fillId="3" borderId="11" xfId="0" applyFont="1" applyFill="1" applyBorder="1" applyAlignment="1">
      <alignment vertical="center"/>
    </xf>
    <xf numFmtId="164" fontId="9" fillId="3" borderId="11" xfId="1" applyNumberFormat="1" applyFont="1" applyFill="1" applyBorder="1" applyAlignment="1">
      <alignment horizontal="center" vertical="center"/>
    </xf>
    <xf numFmtId="164" fontId="9" fillId="3" borderId="11" xfId="0" applyNumberFormat="1" applyFont="1" applyFill="1" applyBorder="1" applyAlignment="1">
      <alignment horizontal="center" vertical="center"/>
    </xf>
    <xf numFmtId="164" fontId="9" fillId="6" borderId="11" xfId="1" applyNumberFormat="1" applyFont="1" applyFill="1" applyBorder="1" applyAlignment="1">
      <alignment horizontal="center" vertical="center"/>
    </xf>
    <xf numFmtId="164" fontId="9" fillId="6" borderId="11" xfId="0" applyNumberFormat="1" applyFont="1" applyFill="1" applyBorder="1" applyAlignment="1">
      <alignment horizontal="center" vertical="center"/>
    </xf>
    <xf numFmtId="0" fontId="10" fillId="0" borderId="11" xfId="0" applyFont="1" applyBorder="1" applyAlignment="1">
      <alignment horizontal="left" vertical="center"/>
    </xf>
    <xf numFmtId="0" fontId="13" fillId="6" borderId="12" xfId="0" applyFont="1" applyFill="1" applyBorder="1" applyAlignment="1">
      <alignment vertical="center" wrapText="1"/>
    </xf>
    <xf numFmtId="0" fontId="13" fillId="6" borderId="13" xfId="0" applyFont="1" applyFill="1" applyBorder="1" applyAlignment="1">
      <alignment vertical="center" wrapText="1"/>
    </xf>
    <xf numFmtId="164" fontId="8" fillId="0" borderId="11" xfId="1" applyNumberFormat="1" applyFont="1" applyFill="1" applyBorder="1" applyAlignment="1">
      <alignment horizontal="center" vertical="center"/>
    </xf>
    <xf numFmtId="3" fontId="8" fillId="3" borderId="13" xfId="0" applyNumberFormat="1" applyFont="1" applyFill="1" applyBorder="1" applyAlignment="1">
      <alignment horizontal="right" vertical="center"/>
    </xf>
    <xf numFmtId="3" fontId="8" fillId="0" borderId="14" xfId="0" applyNumberFormat="1" applyFont="1" applyBorder="1" applyAlignment="1">
      <alignment horizontal="right" vertical="center"/>
    </xf>
    <xf numFmtId="164" fontId="8" fillId="0" borderId="13" xfId="1" applyNumberFormat="1" applyFont="1" applyFill="1" applyBorder="1" applyAlignment="1">
      <alignment horizontal="right" vertical="center"/>
    </xf>
    <xf numFmtId="43" fontId="8" fillId="0" borderId="13" xfId="1" applyFont="1" applyBorder="1" applyAlignment="1">
      <alignment horizontal="center" vertical="center"/>
    </xf>
    <xf numFmtId="9" fontId="8" fillId="0" borderId="0" xfId="2" applyFont="1" applyFill="1" applyAlignment="1">
      <alignment horizontal="center" vertical="center"/>
    </xf>
    <xf numFmtId="9" fontId="9" fillId="0" borderId="11" xfId="2" applyFont="1" applyFill="1" applyBorder="1" applyAlignment="1">
      <alignment horizontal="center" vertical="center" wrapText="1"/>
    </xf>
    <xf numFmtId="9" fontId="9" fillId="0" borderId="8" xfId="2" applyFont="1" applyFill="1" applyBorder="1" applyAlignment="1">
      <alignment horizontal="center" vertical="center"/>
    </xf>
    <xf numFmtId="9" fontId="8" fillId="0" borderId="11" xfId="2" applyFont="1" applyFill="1" applyBorder="1" applyAlignment="1">
      <alignment horizontal="center" vertical="center"/>
    </xf>
    <xf numFmtId="9" fontId="9" fillId="0" borderId="11" xfId="2" applyFont="1" applyFill="1" applyBorder="1" applyAlignment="1">
      <alignment horizontal="center" vertical="center"/>
    </xf>
    <xf numFmtId="43" fontId="8" fillId="0" borderId="11" xfId="1" applyFont="1" applyBorder="1" applyAlignment="1">
      <alignment vertical="center"/>
    </xf>
    <xf numFmtId="9" fontId="8" fillId="3" borderId="11" xfId="1" applyNumberFormat="1" applyFont="1" applyFill="1" applyBorder="1" applyAlignment="1">
      <alignment vertical="center"/>
    </xf>
    <xf numFmtId="9" fontId="8" fillId="0" borderId="11" xfId="1" applyNumberFormat="1" applyFont="1" applyBorder="1" applyAlignment="1">
      <alignment vertical="center"/>
    </xf>
    <xf numFmtId="9" fontId="8" fillId="0" borderId="11" xfId="0" applyNumberFormat="1" applyFont="1" applyBorder="1" applyAlignment="1">
      <alignment vertical="center"/>
    </xf>
    <xf numFmtId="164" fontId="8" fillId="3" borderId="11" xfId="1" applyNumberFormat="1" applyFont="1" applyFill="1" applyBorder="1" applyAlignment="1">
      <alignment horizontal="center" vertical="center"/>
    </xf>
    <xf numFmtId="164" fontId="9" fillId="3" borderId="11" xfId="1" applyNumberFormat="1" applyFont="1" applyFill="1" applyBorder="1" applyAlignment="1">
      <alignment vertical="center"/>
    </xf>
    <xf numFmtId="0" fontId="18" fillId="0" borderId="0" xfId="0" applyFont="1" applyAlignment="1">
      <alignment vertical="center"/>
    </xf>
    <xf numFmtId="0" fontId="9" fillId="0" borderId="11" xfId="0" applyFont="1" applyBorder="1" applyAlignment="1">
      <alignment horizontal="center" vertical="top" wrapText="1"/>
    </xf>
    <xf numFmtId="0" fontId="8" fillId="3" borderId="0" xfId="0" applyFont="1" applyFill="1" applyBorder="1" applyAlignment="1">
      <alignment vertical="center"/>
    </xf>
    <xf numFmtId="10" fontId="8" fillId="3" borderId="0" xfId="0" applyNumberFormat="1" applyFont="1" applyFill="1" applyBorder="1" applyAlignment="1">
      <alignment horizontal="center" vertical="center"/>
    </xf>
    <xf numFmtId="9" fontId="8" fillId="3" borderId="0" xfId="0" applyNumberFormat="1" applyFont="1" applyFill="1" applyBorder="1" applyAlignment="1">
      <alignment horizontal="center" vertical="center"/>
    </xf>
    <xf numFmtId="0" fontId="9" fillId="4" borderId="1" xfId="0" applyFont="1" applyFill="1" applyBorder="1" applyAlignment="1">
      <alignment horizontal="left" vertical="center" wrapText="1"/>
    </xf>
    <xf numFmtId="0" fontId="9" fillId="4" borderId="3" xfId="0" applyFont="1" applyFill="1" applyBorder="1" applyAlignment="1">
      <alignment horizontal="left" vertical="center" wrapText="1"/>
    </xf>
    <xf numFmtId="0" fontId="13" fillId="0" borderId="12" xfId="0" applyFont="1" applyBorder="1" applyAlignment="1">
      <alignment horizontal="left" vertical="center"/>
    </xf>
    <xf numFmtId="0" fontId="13" fillId="0" borderId="13" xfId="0" applyFont="1" applyBorder="1" applyAlignment="1">
      <alignment horizontal="left" vertical="center"/>
    </xf>
    <xf numFmtId="0" fontId="13" fillId="0" borderId="11" xfId="0" applyFont="1" applyBorder="1" applyAlignment="1">
      <alignment horizontal="left" vertical="center"/>
    </xf>
    <xf numFmtId="0" fontId="9" fillId="4" borderId="11" xfId="0" applyFont="1" applyFill="1" applyBorder="1" applyAlignment="1">
      <alignment horizontal="left" vertical="center"/>
    </xf>
    <xf numFmtId="0" fontId="17" fillId="0" borderId="0" xfId="0" applyFont="1" applyAlignment="1">
      <alignment horizontal="center" vertical="center"/>
    </xf>
    <xf numFmtId="0" fontId="11" fillId="0" borderId="0" xfId="0" applyFont="1" applyAlignment="1">
      <alignment horizontal="left" vertical="center"/>
    </xf>
    <xf numFmtId="0" fontId="12" fillId="0" borderId="0" xfId="0" applyFont="1" applyAlignment="1">
      <alignment horizontal="left" vertical="center"/>
    </xf>
    <xf numFmtId="0" fontId="11" fillId="0" borderId="0" xfId="0" applyFont="1" applyAlignment="1">
      <alignment horizontal="left" vertical="center" wrapText="1"/>
    </xf>
    <xf numFmtId="0" fontId="8" fillId="3" borderId="0" xfId="0" applyFont="1" applyFill="1" applyAlignment="1">
      <alignment horizontal="left" vertical="center" wrapText="1"/>
    </xf>
    <xf numFmtId="0" fontId="8" fillId="0" borderId="12" xfId="0" applyFont="1" applyBorder="1" applyAlignment="1">
      <alignment horizontal="left" vertical="center"/>
    </xf>
    <xf numFmtId="0" fontId="8" fillId="0" borderId="13" xfId="0" applyFont="1" applyBorder="1" applyAlignment="1">
      <alignment horizontal="left" vertical="center"/>
    </xf>
    <xf numFmtId="0" fontId="4" fillId="0" borderId="0" xfId="0" applyFont="1" applyAlignment="1">
      <alignment horizontal="center" vertical="center" wrapText="1"/>
    </xf>
    <xf numFmtId="0" fontId="4" fillId="0" borderId="0" xfId="0" applyFont="1" applyAlignment="1">
      <alignment vertical="center"/>
    </xf>
    <xf numFmtId="0" fontId="5" fillId="0" borderId="0" xfId="0" applyFont="1" applyAlignment="1">
      <alignment horizontal="justify" vertical="center" wrapText="1"/>
    </xf>
    <xf numFmtId="0" fontId="4"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horizontal="justify" vertical="center" wrapText="1"/>
    </xf>
    <xf numFmtId="164" fontId="3" fillId="0" borderId="0" xfId="1" applyNumberFormat="1" applyFont="1" applyAlignment="1">
      <alignment horizontal="right" vertical="center" wrapText="1"/>
    </xf>
    <xf numFmtId="164" fontId="3" fillId="0" borderId="0" xfId="0" applyNumberFormat="1" applyFont="1" applyAlignment="1">
      <alignment vertical="center" wrapText="1"/>
    </xf>
    <xf numFmtId="164" fontId="3" fillId="0" borderId="0" xfId="1" applyNumberFormat="1" applyFont="1" applyBorder="1" applyAlignment="1">
      <alignment horizontal="right" vertical="center" wrapText="1"/>
    </xf>
    <xf numFmtId="0" fontId="6" fillId="0" borderId="0" xfId="0" applyFont="1" applyAlignment="1">
      <alignment horizontal="left" vertical="center" wrapText="1"/>
    </xf>
    <xf numFmtId="0" fontId="7" fillId="0" borderId="0" xfId="0" applyFont="1" applyAlignment="1">
      <alignment horizontal="justify" vertical="center" wrapText="1"/>
    </xf>
    <xf numFmtId="37" fontId="4" fillId="0" borderId="0" xfId="0" applyNumberFormat="1" applyFont="1" applyAlignment="1">
      <alignment horizontal="left"/>
    </xf>
    <xf numFmtId="164" fontId="4" fillId="0" borderId="0" xfId="0" applyNumberFormat="1" applyFont="1" applyAlignment="1">
      <alignment horizontal="right" vertical="center" wrapText="1"/>
    </xf>
    <xf numFmtId="164" fontId="3" fillId="0" borderId="0" xfId="0" applyNumberFormat="1" applyFont="1" applyAlignment="1">
      <alignment horizontal="right" vertical="center" wrapText="1"/>
    </xf>
    <xf numFmtId="164" fontId="4" fillId="0" borderId="9" xfId="0" applyNumberFormat="1" applyFont="1" applyBorder="1" applyAlignment="1">
      <alignment horizontal="right" vertical="center" wrapText="1"/>
    </xf>
    <xf numFmtId="0" fontId="4" fillId="0" borderId="4" xfId="0" applyFont="1" applyBorder="1" applyAlignment="1">
      <alignment horizontal="center" vertical="center" wrapText="1"/>
    </xf>
    <xf numFmtId="0" fontId="4" fillId="0" borderId="8" xfId="0" applyFont="1" applyBorder="1" applyAlignment="1">
      <alignment horizontal="center" vertical="center" wrapText="1"/>
    </xf>
    <xf numFmtId="0" fontId="4" fillId="0" borderId="11" xfId="0" applyFont="1" applyBorder="1" applyAlignment="1">
      <alignment horizontal="center" vertical="center"/>
    </xf>
    <xf numFmtId="0" fontId="4" fillId="0" borderId="11" xfId="0" applyFont="1" applyBorder="1" applyAlignment="1">
      <alignment horizontal="center" vertical="center" wrapText="1"/>
    </xf>
    <xf numFmtId="3" fontId="3" fillId="0" borderId="0" xfId="0" applyNumberFormat="1" applyFont="1" applyAlignment="1">
      <alignment horizontal="right" vertical="center" wrapText="1"/>
    </xf>
    <xf numFmtId="10" fontId="3" fillId="0" borderId="0" xfId="0" applyNumberFormat="1" applyFont="1" applyAlignment="1">
      <alignment horizontal="right" vertical="center" wrapText="1"/>
    </xf>
    <xf numFmtId="0" fontId="4" fillId="0" borderId="0" xfId="1" applyNumberFormat="1"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0" xfId="0" applyFont="1" applyAlignment="1">
      <alignment horizontal="left" vertical="justify" wrapText="1"/>
    </xf>
    <xf numFmtId="164" fontId="4" fillId="0" borderId="0" xfId="1" applyNumberFormat="1" applyFont="1" applyBorder="1" applyAlignment="1">
      <alignment horizontal="right" vertical="center" wrapText="1"/>
    </xf>
    <xf numFmtId="43" fontId="3" fillId="0" borderId="0" xfId="1" applyFont="1" applyAlignment="1">
      <alignment horizontal="right" vertical="center" wrapText="1"/>
    </xf>
    <xf numFmtId="43" fontId="3" fillId="0" borderId="0" xfId="0" applyNumberFormat="1" applyFont="1" applyAlignment="1">
      <alignment vertical="center" wrapText="1"/>
    </xf>
  </cellXfs>
  <cellStyles count="14">
    <cellStyle name="Comma" xfId="1" builtinId="3"/>
    <cellStyle name="Comma 2" xfId="8" xr:uid="{00000000-0005-0000-0000-000001000000}"/>
    <cellStyle name="Comma 2 2" xfId="6" xr:uid="{00000000-0005-0000-0000-000002000000}"/>
    <cellStyle name="Comma 2 3" xfId="7" xr:uid="{00000000-0005-0000-0000-000003000000}"/>
    <cellStyle name="Comma 3 2" xfId="9" xr:uid="{00000000-0005-0000-0000-000004000000}"/>
    <cellStyle name="Comma 5" xfId="10" xr:uid="{00000000-0005-0000-0000-000005000000}"/>
    <cellStyle name="Normal" xfId="0" builtinId="0"/>
    <cellStyle name="Normal 2" xfId="4" xr:uid="{00000000-0005-0000-0000-000007000000}"/>
    <cellStyle name="Normal 2 2" xfId="12" xr:uid="{00000000-0005-0000-0000-000008000000}"/>
    <cellStyle name="Normal 3" xfId="5" xr:uid="{00000000-0005-0000-0000-000009000000}"/>
    <cellStyle name="Normal 3 4" xfId="13" xr:uid="{00000000-0005-0000-0000-00000A000000}"/>
    <cellStyle name="Normal 39" xfId="11" xr:uid="{00000000-0005-0000-0000-00000B000000}"/>
    <cellStyle name="Normal 4" xfId="3" xr:uid="{00000000-0005-0000-0000-00000C00000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39"/>
  <sheetViews>
    <sheetView zoomScale="120" zoomScaleNormal="120" workbookViewId="0">
      <pane ySplit="6" topLeftCell="A13" activePane="bottomLeft" state="frozen"/>
      <selection pane="bottomLeft" activeCell="C19" sqref="C19"/>
    </sheetView>
  </sheetViews>
  <sheetFormatPr defaultColWidth="8.77734375" defaultRowHeight="13.8"/>
  <cols>
    <col min="1" max="1" width="27.44140625" style="82" customWidth="1"/>
    <col min="2" max="2" width="32.77734375" style="82" customWidth="1"/>
    <col min="3" max="4" width="18.88671875" style="98" customWidth="1"/>
    <col min="5" max="5" width="20.33203125" style="124" customWidth="1"/>
    <col min="6" max="6" width="16.77734375" style="147" customWidth="1"/>
    <col min="7" max="7" width="18.109375" style="82" customWidth="1"/>
    <col min="8" max="16384" width="8.77734375" style="82"/>
  </cols>
  <sheetData>
    <row r="1" spans="1:7">
      <c r="A1" s="83" t="s">
        <v>164</v>
      </c>
    </row>
    <row r="2" spans="1:7">
      <c r="A2" s="83" t="s">
        <v>0</v>
      </c>
    </row>
    <row r="3" spans="1:7">
      <c r="A3" s="83" t="s">
        <v>165</v>
      </c>
    </row>
    <row r="4" spans="1:7" ht="7.8" customHeight="1">
      <c r="A4" s="83"/>
    </row>
    <row r="5" spans="1:7" s="123" customFormat="1" ht="48" customHeight="1">
      <c r="A5" s="163" t="s">
        <v>1</v>
      </c>
      <c r="B5" s="164"/>
      <c r="C5" s="125">
        <v>45107</v>
      </c>
      <c r="D5" s="125">
        <v>44742</v>
      </c>
      <c r="E5" s="106" t="s">
        <v>2</v>
      </c>
      <c r="F5" s="148" t="s">
        <v>3</v>
      </c>
    </row>
    <row r="6" spans="1:7" ht="16.95" customHeight="1">
      <c r="A6" s="126"/>
      <c r="B6" s="127"/>
      <c r="C6" s="105" t="s">
        <v>4</v>
      </c>
      <c r="D6" s="105" t="s">
        <v>4</v>
      </c>
      <c r="E6" s="105" t="s">
        <v>4</v>
      </c>
      <c r="F6" s="149" t="s">
        <v>5</v>
      </c>
    </row>
    <row r="7" spans="1:7" ht="20.399999999999999" customHeight="1">
      <c r="A7" s="165" t="s">
        <v>6</v>
      </c>
      <c r="B7" s="166"/>
      <c r="C7" s="111"/>
      <c r="D7" s="111"/>
      <c r="E7" s="128"/>
      <c r="F7" s="150"/>
    </row>
    <row r="8" spans="1:7" ht="20.399999999999999" customHeight="1">
      <c r="A8" s="117" t="s">
        <v>7</v>
      </c>
      <c r="B8" s="117"/>
      <c r="C8" s="111"/>
      <c r="D8" s="111"/>
      <c r="E8" s="128"/>
      <c r="F8" s="150"/>
    </row>
    <row r="9" spans="1:7" ht="20.399999999999999" customHeight="1">
      <c r="A9" s="109"/>
      <c r="B9" s="109" t="s">
        <v>109</v>
      </c>
      <c r="C9" s="111">
        <v>10646787289.698168</v>
      </c>
      <c r="D9" s="111">
        <v>11457344923.694334</v>
      </c>
      <c r="E9" s="129">
        <f>C9-D9</f>
        <v>-810557633.99616623</v>
      </c>
      <c r="F9" s="150">
        <f>E9/D9</f>
        <v>-7.0745677937991941E-2</v>
      </c>
    </row>
    <row r="10" spans="1:7" ht="20.399999999999999" customHeight="1">
      <c r="A10" s="109"/>
      <c r="B10" s="109" t="s">
        <v>155</v>
      </c>
      <c r="C10" s="111">
        <v>7234891</v>
      </c>
      <c r="D10" s="111">
        <v>0</v>
      </c>
      <c r="E10" s="129">
        <f>C10-D10</f>
        <v>7234891</v>
      </c>
      <c r="F10" s="150" t="e">
        <f>E10/D10</f>
        <v>#DIV/0!</v>
      </c>
    </row>
    <row r="11" spans="1:7" ht="20.399999999999999" customHeight="1">
      <c r="A11" s="109"/>
      <c r="B11" s="109" t="s">
        <v>8</v>
      </c>
      <c r="C11" s="111">
        <v>65539482384.754974</v>
      </c>
      <c r="D11" s="111">
        <v>65886115349.404541</v>
      </c>
      <c r="E11" s="129">
        <f>C11-D11</f>
        <v>-346632964.64956665</v>
      </c>
      <c r="F11" s="150">
        <f>E11/D11</f>
        <v>-5.2610927630399353E-3</v>
      </c>
      <c r="G11" s="132"/>
    </row>
    <row r="12" spans="1:7" ht="20.399999999999999" customHeight="1">
      <c r="A12" s="130"/>
      <c r="B12" s="114" t="s">
        <v>9</v>
      </c>
      <c r="C12" s="115">
        <f>SUM(C9:C11)</f>
        <v>76193504565.45314</v>
      </c>
      <c r="D12" s="115">
        <f t="shared" ref="D12:E12" si="0">SUM(D9:D11)</f>
        <v>77343460273.098877</v>
      </c>
      <c r="E12" s="115">
        <f t="shared" si="0"/>
        <v>-1149955707.6457329</v>
      </c>
      <c r="F12" s="151">
        <f>E12/D12</f>
        <v>-1.4868169895492811E-2</v>
      </c>
      <c r="G12" s="132"/>
    </row>
    <row r="13" spans="1:7" ht="20.399999999999999" customHeight="1">
      <c r="A13" s="167" t="s">
        <v>10</v>
      </c>
      <c r="B13" s="167"/>
      <c r="C13" s="110"/>
      <c r="D13" s="111"/>
      <c r="E13" s="129"/>
      <c r="F13" s="150"/>
    </row>
    <row r="14" spans="1:7" ht="20.399999999999999" customHeight="1">
      <c r="A14" s="109"/>
      <c r="B14" s="109" t="s">
        <v>11</v>
      </c>
      <c r="C14" s="110">
        <v>1084715116.5233696</v>
      </c>
      <c r="D14" s="111">
        <v>3276229398.3533702</v>
      </c>
      <c r="E14" s="129">
        <f t="shared" ref="E14:E19" si="1">C14-D14</f>
        <v>-2191514281.8300009</v>
      </c>
      <c r="F14" s="150">
        <f t="shared" ref="F14:F39" si="2">E14/D14</f>
        <v>-0.66891356354089671</v>
      </c>
      <c r="G14" s="132"/>
    </row>
    <row r="15" spans="1:7" ht="20.399999999999999" customHeight="1">
      <c r="A15" s="109"/>
      <c r="B15" s="109" t="s">
        <v>12</v>
      </c>
      <c r="C15" s="110">
        <v>7670705770.3099995</v>
      </c>
      <c r="D15" s="94">
        <v>10091055164.559999</v>
      </c>
      <c r="E15" s="129">
        <f t="shared" si="1"/>
        <v>-2420349394.25</v>
      </c>
      <c r="F15" s="150">
        <f t="shared" si="2"/>
        <v>-0.23985097244838366</v>
      </c>
      <c r="G15" s="132"/>
    </row>
    <row r="16" spans="1:7" ht="20.399999999999999" customHeight="1">
      <c r="A16" s="109"/>
      <c r="B16" s="109" t="s">
        <v>13</v>
      </c>
      <c r="C16" s="110">
        <v>641325406.83000004</v>
      </c>
      <c r="D16" s="111">
        <v>88473525.430000007</v>
      </c>
      <c r="E16" s="129">
        <f t="shared" si="1"/>
        <v>552851881.4000001</v>
      </c>
      <c r="F16" s="150">
        <f t="shared" ref="F16" si="3">E16/D16</f>
        <v>6.2487832231509177</v>
      </c>
      <c r="G16" s="132"/>
    </row>
    <row r="17" spans="1:7" ht="20.399999999999999" customHeight="1">
      <c r="A17" s="109"/>
      <c r="B17" s="109" t="s">
        <v>14</v>
      </c>
      <c r="C17" s="110">
        <v>189900270.97999999</v>
      </c>
      <c r="D17" s="111">
        <v>60706892.810000002</v>
      </c>
      <c r="E17" s="129">
        <f t="shared" si="1"/>
        <v>129193378.16999999</v>
      </c>
      <c r="F17" s="150"/>
      <c r="G17" s="132"/>
    </row>
    <row r="18" spans="1:7" ht="20.399999999999999" customHeight="1">
      <c r="A18" s="130"/>
      <c r="B18" s="114" t="s">
        <v>15</v>
      </c>
      <c r="C18" s="115">
        <f>SUM(C14:C17)</f>
        <v>9586646564.6433678</v>
      </c>
      <c r="D18" s="115">
        <f>SUM(D14:D17)</f>
        <v>13516464981.15337</v>
      </c>
      <c r="E18" s="131">
        <f t="shared" si="1"/>
        <v>-3929818416.5100021</v>
      </c>
      <c r="F18" s="151">
        <f t="shared" si="2"/>
        <v>-0.29074306203504607</v>
      </c>
      <c r="G18" s="132"/>
    </row>
    <row r="19" spans="1:7" ht="20.399999999999999" customHeight="1">
      <c r="A19" s="133" t="s">
        <v>16</v>
      </c>
      <c r="B19" s="134"/>
      <c r="C19" s="135">
        <f>C18+C12</f>
        <v>85780151130.096512</v>
      </c>
      <c r="D19" s="135">
        <f>D18+D12</f>
        <v>90859925254.252243</v>
      </c>
      <c r="E19" s="136">
        <f t="shared" si="1"/>
        <v>-5079774124.1557312</v>
      </c>
      <c r="F19" s="151">
        <f t="shared" si="2"/>
        <v>-5.5907751519066962E-2</v>
      </c>
      <c r="G19" s="98"/>
    </row>
    <row r="20" spans="1:7" ht="17.55" customHeight="1">
      <c r="A20" s="167" t="s">
        <v>17</v>
      </c>
      <c r="B20" s="167"/>
      <c r="C20" s="110"/>
      <c r="D20" s="111"/>
      <c r="E20" s="129"/>
      <c r="F20" s="150"/>
    </row>
    <row r="21" spans="1:7" ht="17.55" customHeight="1">
      <c r="A21" s="109"/>
      <c r="B21" s="109" t="s">
        <v>18</v>
      </c>
      <c r="C21" s="111">
        <v>100000000</v>
      </c>
      <c r="D21" s="111">
        <v>100000000</v>
      </c>
      <c r="E21" s="129">
        <f>C21-D21</f>
        <v>0</v>
      </c>
      <c r="F21" s="150">
        <f t="shared" ref="F21:F23" si="4">E21/D21</f>
        <v>0</v>
      </c>
      <c r="G21" s="132"/>
    </row>
    <row r="22" spans="1:7" ht="17.55" customHeight="1">
      <c r="A22" s="109"/>
      <c r="B22" s="109" t="s">
        <v>19</v>
      </c>
      <c r="C22" s="111">
        <v>39963467816</v>
      </c>
      <c r="D22" s="111">
        <v>29984021720</v>
      </c>
      <c r="E22" s="129">
        <f>C22-D22</f>
        <v>9979446096</v>
      </c>
      <c r="F22" s="150">
        <f t="shared" si="4"/>
        <v>0.332825469151241</v>
      </c>
    </row>
    <row r="23" spans="1:7" ht="23.4" customHeight="1">
      <c r="A23" s="120" t="s">
        <v>20</v>
      </c>
      <c r="B23" s="120"/>
      <c r="C23" s="137">
        <f>SUM(C21:C22)</f>
        <v>40063467816</v>
      </c>
      <c r="D23" s="137">
        <f>SUM(D21:D22)</f>
        <v>30084021720</v>
      </c>
      <c r="E23" s="138">
        <f>C23-D23</f>
        <v>9979446096</v>
      </c>
      <c r="F23" s="151">
        <f t="shared" si="4"/>
        <v>0.33171914941696828</v>
      </c>
    </row>
    <row r="24" spans="1:7" ht="23.4" customHeight="1">
      <c r="A24" s="130" t="s">
        <v>21</v>
      </c>
      <c r="B24" s="130"/>
      <c r="C24" s="110"/>
      <c r="D24" s="111"/>
      <c r="E24" s="129"/>
      <c r="F24" s="150"/>
    </row>
    <row r="25" spans="1:7" ht="23.4" customHeight="1">
      <c r="A25" s="117" t="s">
        <v>22</v>
      </c>
      <c r="B25" s="117"/>
      <c r="C25" s="110"/>
      <c r="D25" s="111"/>
      <c r="E25" s="129"/>
      <c r="F25" s="150"/>
    </row>
    <row r="26" spans="1:7" ht="23.4" customHeight="1">
      <c r="A26" s="109"/>
      <c r="B26" s="109" t="s">
        <v>23</v>
      </c>
      <c r="C26" s="110">
        <v>1861948237.9966669</v>
      </c>
      <c r="D26" s="111">
        <v>3232666042.645</v>
      </c>
      <c r="E26" s="129">
        <f>C26-D26</f>
        <v>-1370717804.6483331</v>
      </c>
      <c r="F26" s="150">
        <f t="shared" si="2"/>
        <v>-0.42402085045778437</v>
      </c>
      <c r="G26" s="132"/>
    </row>
    <row r="27" spans="1:7" ht="23.4" customHeight="1">
      <c r="A27" s="109"/>
      <c r="B27" s="109" t="s">
        <v>24</v>
      </c>
      <c r="C27" s="110">
        <v>29268945753.959999</v>
      </c>
      <c r="D27" s="111">
        <v>38249002407.5</v>
      </c>
      <c r="E27" s="129">
        <f>C27-D27</f>
        <v>-8980056653.5400009</v>
      </c>
      <c r="F27" s="150">
        <f t="shared" si="2"/>
        <v>-0.23477884620016023</v>
      </c>
      <c r="G27" s="132"/>
    </row>
    <row r="28" spans="1:7" ht="23.4" customHeight="1">
      <c r="A28" s="130"/>
      <c r="B28" s="130" t="s">
        <v>25</v>
      </c>
      <c r="C28" s="115">
        <f>SUM(C26:C27)</f>
        <v>31130893991.956665</v>
      </c>
      <c r="D28" s="115">
        <f>SUM(D26:D27)</f>
        <v>41481668450.144997</v>
      </c>
      <c r="E28" s="131">
        <f>C28-D28</f>
        <v>-10350774458.188332</v>
      </c>
      <c r="F28" s="151">
        <f t="shared" ref="F28" si="5">E28/D28</f>
        <v>-0.2495264738598563</v>
      </c>
    </row>
    <row r="29" spans="1:7" ht="23.4" customHeight="1">
      <c r="A29" s="117" t="s">
        <v>26</v>
      </c>
      <c r="B29" s="114"/>
      <c r="C29" s="110"/>
      <c r="D29" s="110"/>
      <c r="E29" s="129"/>
      <c r="F29" s="150"/>
    </row>
    <row r="30" spans="1:7" ht="23.4" customHeight="1">
      <c r="A30" s="114"/>
      <c r="B30" s="139" t="s">
        <v>27</v>
      </c>
      <c r="C30" s="110">
        <v>2008700246.0999999</v>
      </c>
      <c r="D30" s="111">
        <v>8331713140.5999994</v>
      </c>
      <c r="E30" s="129">
        <f>C30-D30</f>
        <v>-6323012894.5</v>
      </c>
      <c r="F30" s="150">
        <f t="shared" ref="F30:F38" si="6">E30/D30</f>
        <v>-0.75890909682047158</v>
      </c>
      <c r="G30" s="132"/>
    </row>
    <row r="31" spans="1:7" ht="23.4" customHeight="1">
      <c r="A31" s="114"/>
      <c r="B31" s="139" t="s">
        <v>28</v>
      </c>
      <c r="C31" s="110">
        <v>160906599</v>
      </c>
      <c r="D31" s="110">
        <v>4727281</v>
      </c>
      <c r="E31" s="129">
        <f t="shared" ref="E31:E39" si="7">C31-D31</f>
        <v>156179318</v>
      </c>
      <c r="F31" s="150">
        <f t="shared" si="6"/>
        <v>33.037874837565191</v>
      </c>
      <c r="G31" s="132"/>
    </row>
    <row r="32" spans="1:7" ht="23.4" customHeight="1">
      <c r="A32" s="114"/>
      <c r="B32" s="139" t="s">
        <v>29</v>
      </c>
      <c r="C32" s="110">
        <v>2370717805.3233333</v>
      </c>
      <c r="D32" s="110">
        <v>2809979276.1599998</v>
      </c>
      <c r="E32" s="129">
        <f t="shared" si="7"/>
        <v>-439261470.83666658</v>
      </c>
      <c r="F32" s="150">
        <f t="shared" si="6"/>
        <v>-0.15632196100639678</v>
      </c>
      <c r="G32" s="132"/>
    </row>
    <row r="33" spans="1:7" ht="23.4" customHeight="1">
      <c r="A33" s="114"/>
      <c r="B33" s="139" t="s">
        <v>30</v>
      </c>
      <c r="C33" s="110">
        <v>5243383617</v>
      </c>
      <c r="D33" s="110">
        <v>5580193300.8800001</v>
      </c>
      <c r="E33" s="129">
        <f t="shared" si="7"/>
        <v>-336809683.88000011</v>
      </c>
      <c r="F33" s="150">
        <f t="shared" si="6"/>
        <v>-6.0358067493268559E-2</v>
      </c>
      <c r="G33" s="132"/>
    </row>
    <row r="34" spans="1:7" ht="23.4" customHeight="1">
      <c r="A34" s="114"/>
      <c r="B34" s="139" t="s">
        <v>31</v>
      </c>
      <c r="C34" s="110">
        <v>4735310550.29</v>
      </c>
      <c r="D34" s="110">
        <v>2500000000</v>
      </c>
      <c r="E34" s="129">
        <f t="shared" si="7"/>
        <v>2235310550.29</v>
      </c>
      <c r="F34" s="150">
        <f t="shared" si="6"/>
        <v>0.89412422011600001</v>
      </c>
      <c r="G34" s="132"/>
    </row>
    <row r="35" spans="1:7" ht="23.4" customHeight="1">
      <c r="A35" s="114"/>
      <c r="B35" s="139" t="s">
        <v>32</v>
      </c>
      <c r="C35" s="110">
        <v>65103035.919999994</v>
      </c>
      <c r="D35" s="110">
        <v>67027168.459999993</v>
      </c>
      <c r="E35" s="129">
        <f>C35-D35</f>
        <v>-1924132.5399999991</v>
      </c>
      <c r="F35" s="150">
        <f>E35/D35</f>
        <v>-2.8706755547166962E-2</v>
      </c>
      <c r="G35" s="132"/>
    </row>
    <row r="36" spans="1:7" ht="23.4" customHeight="1">
      <c r="A36" s="114"/>
      <c r="B36" s="139" t="s">
        <v>33</v>
      </c>
      <c r="C36" s="110">
        <v>1667468.5500000003</v>
      </c>
      <c r="D36" s="110">
        <v>594917.26500000036</v>
      </c>
      <c r="E36" s="129">
        <f>C36-D36</f>
        <v>1072551.2849999999</v>
      </c>
      <c r="F36" s="150">
        <f>E36/D36</f>
        <v>1.802857889827755</v>
      </c>
      <c r="G36" s="132"/>
    </row>
    <row r="37" spans="1:7" ht="23.4" customHeight="1">
      <c r="A37" s="130"/>
      <c r="B37" s="130" t="s">
        <v>34</v>
      </c>
      <c r="C37" s="115">
        <f>SUM(C30:C36)</f>
        <v>14585789322.183332</v>
      </c>
      <c r="D37" s="115">
        <f t="shared" ref="D37:E37" si="8">SUM(D30:D36)</f>
        <v>19294235084.364998</v>
      </c>
      <c r="E37" s="115">
        <f t="shared" si="8"/>
        <v>-4708445762.1816664</v>
      </c>
      <c r="F37" s="151">
        <f t="shared" si="6"/>
        <v>-0.24403381329157411</v>
      </c>
      <c r="G37" s="104"/>
    </row>
    <row r="38" spans="1:7" ht="23.4" customHeight="1">
      <c r="A38" s="140" t="s">
        <v>35</v>
      </c>
      <c r="B38" s="141"/>
      <c r="C38" s="137">
        <f>C28+C37</f>
        <v>45716683314.139999</v>
      </c>
      <c r="D38" s="137">
        <f>D28+D37</f>
        <v>60775903534.509995</v>
      </c>
      <c r="E38" s="137">
        <f t="shared" si="7"/>
        <v>-15059220220.369995</v>
      </c>
      <c r="F38" s="151">
        <f t="shared" si="6"/>
        <v>-0.24778274520952229</v>
      </c>
    </row>
    <row r="39" spans="1:7" ht="23.4" customHeight="1">
      <c r="A39" s="133" t="s">
        <v>36</v>
      </c>
      <c r="B39" s="133"/>
      <c r="C39" s="135">
        <f>C38+C23</f>
        <v>85780151130.139999</v>
      </c>
      <c r="D39" s="135">
        <f>D38+D23</f>
        <v>90859925254.509995</v>
      </c>
      <c r="E39" s="136">
        <f t="shared" si="7"/>
        <v>-5079774124.3699951</v>
      </c>
      <c r="F39" s="151">
        <f t="shared" si="2"/>
        <v>-5.5907751521266535E-2</v>
      </c>
    </row>
  </sheetData>
  <mergeCells count="4">
    <mergeCell ref="A5:B5"/>
    <mergeCell ref="A7:B7"/>
    <mergeCell ref="A13:B13"/>
    <mergeCell ref="A20:B20"/>
  </mergeCells>
  <pageMargins left="0.7" right="0.7" top="0.75" bottom="0.75" header="0.3" footer="0.3"/>
  <pageSetup scale="63" fitToHeight="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20"/>
  <sheetViews>
    <sheetView zoomScaleNormal="100" workbookViewId="0">
      <pane ySplit="6" topLeftCell="A7" activePane="bottomLeft" state="frozen"/>
      <selection pane="bottomLeft" activeCell="B18" sqref="B18"/>
    </sheetView>
  </sheetViews>
  <sheetFormatPr defaultColWidth="8.77734375" defaultRowHeight="13.8"/>
  <cols>
    <col min="1" max="1" width="48.88671875" style="82" customWidth="1"/>
    <col min="2" max="2" width="19.6640625" style="98" customWidth="1"/>
    <col min="3" max="3" width="18.109375" style="98" customWidth="1"/>
    <col min="4" max="4" width="19" style="82" customWidth="1"/>
    <col min="5" max="5" width="14" style="82" customWidth="1"/>
    <col min="6" max="16384" width="8.77734375" style="82"/>
  </cols>
  <sheetData>
    <row r="1" spans="1:5" ht="22.8" customHeight="1">
      <c r="A1" s="83" t="str">
        <f>BS!A1</f>
        <v>…............................... Limited</v>
      </c>
    </row>
    <row r="2" spans="1:5" ht="22.8" customHeight="1">
      <c r="A2" s="83" t="s">
        <v>37</v>
      </c>
    </row>
    <row r="3" spans="1:5" ht="22.8" customHeight="1">
      <c r="A3" s="83" t="s">
        <v>38</v>
      </c>
    </row>
    <row r="4" spans="1:5" ht="14.25" customHeight="1"/>
    <row r="5" spans="1:5" ht="47.4" customHeight="1">
      <c r="A5" s="168" t="s">
        <v>1</v>
      </c>
      <c r="B5" s="105" t="s">
        <v>39</v>
      </c>
      <c r="C5" s="105" t="s">
        <v>40</v>
      </c>
      <c r="D5" s="106" t="s">
        <v>2</v>
      </c>
      <c r="E5" s="107" t="s">
        <v>3</v>
      </c>
    </row>
    <row r="6" spans="1:5" s="83" customFormat="1" ht="17.55" customHeight="1">
      <c r="A6" s="168"/>
      <c r="B6" s="105" t="s">
        <v>4</v>
      </c>
      <c r="C6" s="105" t="s">
        <v>4</v>
      </c>
      <c r="D6" s="105" t="s">
        <v>4</v>
      </c>
      <c r="E6" s="108" t="s">
        <v>5</v>
      </c>
    </row>
    <row r="7" spans="1:5" ht="24" customHeight="1">
      <c r="A7" s="109" t="s">
        <v>41</v>
      </c>
      <c r="B7" s="156">
        <v>13884188148.360701</v>
      </c>
      <c r="C7" s="111">
        <v>17638573420.739998</v>
      </c>
      <c r="D7" s="112">
        <f t="shared" ref="D7:D17" si="0">B7-C7</f>
        <v>-3754385272.3792973</v>
      </c>
      <c r="E7" s="118">
        <f>D7/C7</f>
        <v>-0.21285084586062789</v>
      </c>
    </row>
    <row r="8" spans="1:5" ht="24" customHeight="1">
      <c r="A8" s="109" t="s">
        <v>159</v>
      </c>
      <c r="B8" s="110">
        <v>-11479879158.033707</v>
      </c>
      <c r="C8" s="111">
        <v>-16048494717.618252</v>
      </c>
      <c r="D8" s="112">
        <f t="shared" si="0"/>
        <v>4568615559.5845451</v>
      </c>
      <c r="E8" s="113">
        <f t="shared" ref="E8:E17" si="1">D8/C8</f>
        <v>-0.28467564341527046</v>
      </c>
    </row>
    <row r="9" spans="1:5" ht="24" customHeight="1">
      <c r="A9" s="114" t="s">
        <v>42</v>
      </c>
      <c r="B9" s="115">
        <f>SUM(B7:B8)</f>
        <v>2404308990.3269939</v>
      </c>
      <c r="C9" s="115">
        <f t="shared" ref="C9:D9" si="2">SUM(C7:C8)</f>
        <v>1590078703.1217461</v>
      </c>
      <c r="D9" s="115">
        <f t="shared" si="2"/>
        <v>814230287.20524788</v>
      </c>
      <c r="E9" s="116">
        <f t="shared" si="1"/>
        <v>0.51206917343569092</v>
      </c>
    </row>
    <row r="10" spans="1:5" ht="24" customHeight="1">
      <c r="A10" s="117" t="s">
        <v>43</v>
      </c>
      <c r="B10" s="110">
        <f>SUM(B11:B11)</f>
        <v>-50146035.192461669</v>
      </c>
      <c r="C10" s="110">
        <v>-43749167.930083297</v>
      </c>
      <c r="D10" s="112">
        <f t="shared" si="0"/>
        <v>-6396867.2623783723</v>
      </c>
      <c r="E10" s="113">
        <f t="shared" si="1"/>
        <v>0.14621688971551128</v>
      </c>
    </row>
    <row r="11" spans="1:5" ht="24" customHeight="1">
      <c r="A11" s="109" t="s">
        <v>44</v>
      </c>
      <c r="B11" s="110">
        <v>-50146035.192461669</v>
      </c>
      <c r="C11" s="111">
        <v>-43749167.930083334</v>
      </c>
      <c r="D11" s="112">
        <f t="shared" si="0"/>
        <v>-6396867.262378335</v>
      </c>
      <c r="E11" s="113">
        <f t="shared" si="1"/>
        <v>0.14621688971551031</v>
      </c>
    </row>
    <row r="12" spans="1:5" ht="24" customHeight="1">
      <c r="A12" s="114" t="s">
        <v>45</v>
      </c>
      <c r="B12" s="115">
        <f>SUM(B9:B10)</f>
        <v>2354162955.1345325</v>
      </c>
      <c r="C12" s="115">
        <f t="shared" ref="C12:D12" si="3">SUM(C9:C10)</f>
        <v>1546329535.1916628</v>
      </c>
      <c r="D12" s="115">
        <f t="shared" si="3"/>
        <v>807833419.94286954</v>
      </c>
      <c r="E12" s="116">
        <f t="shared" si="1"/>
        <v>0.52241996389388057</v>
      </c>
    </row>
    <row r="13" spans="1:5" ht="24" customHeight="1">
      <c r="A13" s="109" t="s">
        <v>160</v>
      </c>
      <c r="B13" s="110">
        <v>3575170.95</v>
      </c>
      <c r="C13" s="111">
        <v>1983058.8</v>
      </c>
      <c r="D13" s="112">
        <f t="shared" si="0"/>
        <v>1592112.1500000001</v>
      </c>
      <c r="E13" s="118">
        <f t="shared" si="1"/>
        <v>0.80285675341548124</v>
      </c>
    </row>
    <row r="14" spans="1:5" ht="24" customHeight="1">
      <c r="A14" s="109" t="s">
        <v>161</v>
      </c>
      <c r="B14" s="110">
        <v>9214460690.1504345</v>
      </c>
      <c r="C14" s="111">
        <v>9152926674.8045425</v>
      </c>
      <c r="D14" s="112">
        <f t="shared" si="0"/>
        <v>61534015.345891953</v>
      </c>
      <c r="E14" s="113">
        <f t="shared" si="1"/>
        <v>6.7228786520575935E-3</v>
      </c>
    </row>
    <row r="15" spans="1:5" ht="24" customHeight="1">
      <c r="A15" s="109" t="s">
        <v>162</v>
      </c>
      <c r="B15" s="110">
        <v>-1266990003.98</v>
      </c>
      <c r="C15" s="111">
        <v>-1122745015.9400001</v>
      </c>
      <c r="D15" s="112">
        <f t="shared" si="0"/>
        <v>-144244988.03999996</v>
      </c>
      <c r="E15" s="113">
        <f t="shared" si="1"/>
        <v>0.12847528690139245</v>
      </c>
    </row>
    <row r="16" spans="1:5" ht="24" customHeight="1">
      <c r="A16" s="109" t="s">
        <v>163</v>
      </c>
      <c r="B16" s="142">
        <v>-266299972.22999999</v>
      </c>
      <c r="C16" s="111">
        <v>0</v>
      </c>
      <c r="D16" s="112">
        <f t="shared" ref="D16" si="4">B16-C16</f>
        <v>-266299972.22999999</v>
      </c>
      <c r="E16" s="113" t="e">
        <f t="shared" ref="E16" si="5">D16/C16</f>
        <v>#DIV/0!</v>
      </c>
    </row>
    <row r="17" spans="1:5" ht="24" customHeight="1">
      <c r="A17" s="109" t="s">
        <v>158</v>
      </c>
      <c r="B17" s="142">
        <v>-58390193</v>
      </c>
      <c r="C17" s="111">
        <v>0</v>
      </c>
      <c r="D17" s="112">
        <f t="shared" si="0"/>
        <v>-58390193</v>
      </c>
      <c r="E17" s="113" t="e">
        <f t="shared" si="1"/>
        <v>#DIV/0!</v>
      </c>
    </row>
    <row r="18" spans="1:5" ht="24" customHeight="1">
      <c r="A18" s="114" t="s">
        <v>46</v>
      </c>
      <c r="B18" s="157">
        <f>SUM(B12:B17)</f>
        <v>9980518647.0249672</v>
      </c>
      <c r="C18" s="119">
        <f t="shared" ref="C18:D18" si="6">SUM(C12:C17)</f>
        <v>9578494252.856205</v>
      </c>
      <c r="D18" s="119">
        <f t="shared" si="6"/>
        <v>402024394.16876149</v>
      </c>
      <c r="E18" s="116">
        <f>D18/C18</f>
        <v>4.1971565003432777E-2</v>
      </c>
    </row>
    <row r="19" spans="1:5" ht="24" customHeight="1">
      <c r="A19" s="109" t="s">
        <v>47</v>
      </c>
      <c r="B19" s="94">
        <v>-1072551.2849999999</v>
      </c>
      <c r="C19" s="111">
        <v>-375565.7</v>
      </c>
      <c r="D19" s="112">
        <f>B19-C19</f>
        <v>-696985.58499999996</v>
      </c>
      <c r="E19" s="113">
        <f t="shared" ref="E19:E20" si="7">D19/C19</f>
        <v>1.8558286472912726</v>
      </c>
    </row>
    <row r="20" spans="1:5" ht="24" customHeight="1">
      <c r="A20" s="120" t="s">
        <v>48</v>
      </c>
      <c r="B20" s="121">
        <f>SUM(B18:B19)</f>
        <v>9979446095.7399673</v>
      </c>
      <c r="C20" s="121">
        <f t="shared" ref="C20:D20" si="8">SUM(C18:C19)</f>
        <v>9578118687.1562042</v>
      </c>
      <c r="D20" s="121">
        <f t="shared" si="8"/>
        <v>401327408.58376151</v>
      </c>
      <c r="E20" s="122">
        <f t="shared" si="7"/>
        <v>4.1900442215434458E-2</v>
      </c>
    </row>
  </sheetData>
  <mergeCells count="1">
    <mergeCell ref="A5:A6"/>
  </mergeCells>
  <pageMargins left="0.7" right="0.7" top="0.75" bottom="0.75" header="0.3" footer="0.3"/>
  <pageSetup scale="69" fitToHeight="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2"/>
  <sheetViews>
    <sheetView tabSelected="1" zoomScale="90" zoomScaleNormal="90" workbookViewId="0">
      <selection activeCell="I5" sqref="I5"/>
    </sheetView>
  </sheetViews>
  <sheetFormatPr defaultColWidth="8.77734375" defaultRowHeight="13.8"/>
  <cols>
    <col min="1" max="1" width="40.88671875" style="82" customWidth="1"/>
    <col min="2" max="2" width="16.109375" style="82" customWidth="1"/>
    <col min="3" max="3" width="22.6640625" style="82" customWidth="1"/>
    <col min="4" max="4" width="23.21875" style="82" bestFit="1" customWidth="1"/>
    <col min="5" max="6" width="8.77734375" style="82"/>
    <col min="7" max="9" width="16.5546875" style="82" bestFit="1" customWidth="1"/>
    <col min="10" max="16384" width="8.77734375" style="82"/>
  </cols>
  <sheetData>
    <row r="1" spans="1:8" s="158" customFormat="1" ht="24.6">
      <c r="A1" s="169" t="s">
        <v>171</v>
      </c>
      <c r="B1" s="169"/>
      <c r="C1" s="169"/>
      <c r="D1" s="169"/>
    </row>
    <row r="2" spans="1:8" ht="15" customHeight="1">
      <c r="A2" s="83"/>
      <c r="B2" s="83"/>
      <c r="C2" s="83"/>
      <c r="D2" s="83"/>
    </row>
    <row r="3" spans="1:8" ht="22.8" customHeight="1">
      <c r="A3" s="83" t="s">
        <v>167</v>
      </c>
      <c r="B3" s="83"/>
      <c r="C3" s="83" t="s">
        <v>168</v>
      </c>
      <c r="D3" s="83"/>
    </row>
    <row r="4" spans="1:8" ht="22.8" customHeight="1">
      <c r="A4" s="83" t="s">
        <v>49</v>
      </c>
      <c r="B4" s="83"/>
      <c r="C4" s="83" t="s">
        <v>169</v>
      </c>
      <c r="D4" s="83"/>
    </row>
    <row r="5" spans="1:8" ht="22.8" customHeight="1">
      <c r="A5" s="83" t="s">
        <v>181</v>
      </c>
      <c r="B5" s="83"/>
      <c r="C5" s="83" t="s">
        <v>170</v>
      </c>
      <c r="D5" s="84"/>
    </row>
    <row r="7" spans="1:8" ht="41.4">
      <c r="A7" s="85" t="s">
        <v>50</v>
      </c>
      <c r="B7" s="85" t="s">
        <v>51</v>
      </c>
      <c r="C7" s="159" t="s">
        <v>175</v>
      </c>
      <c r="D7" s="85" t="s">
        <v>52</v>
      </c>
    </row>
    <row r="8" spans="1:8" ht="23.4" customHeight="1">
      <c r="A8" s="86" t="s">
        <v>53</v>
      </c>
      <c r="B8" s="87">
        <v>0.03</v>
      </c>
      <c r="C8" s="88">
        <v>0.1</v>
      </c>
      <c r="D8" s="86" t="s">
        <v>54</v>
      </c>
    </row>
    <row r="9" spans="1:8" ht="23.4" customHeight="1">
      <c r="A9" s="86" t="s">
        <v>55</v>
      </c>
      <c r="B9" s="87">
        <v>2.5000000000000001E-2</v>
      </c>
      <c r="C9" s="88">
        <v>0.1</v>
      </c>
      <c r="D9" s="86" t="s">
        <v>56</v>
      </c>
    </row>
    <row r="10" spans="1:8" ht="23.4" customHeight="1">
      <c r="A10" s="86" t="s">
        <v>57</v>
      </c>
      <c r="B10" s="87">
        <v>0.02</v>
      </c>
      <c r="C10" s="88">
        <v>0.1</v>
      </c>
      <c r="D10" s="86" t="s">
        <v>58</v>
      </c>
    </row>
    <row r="11" spans="1:8" ht="23.4" customHeight="1">
      <c r="A11" s="86" t="s">
        <v>59</v>
      </c>
      <c r="B11" s="87">
        <v>1.4999999999999999E-2</v>
      </c>
      <c r="C11" s="88">
        <v>0.1</v>
      </c>
      <c r="D11" s="86" t="s">
        <v>60</v>
      </c>
    </row>
    <row r="12" spans="1:8" ht="23.4" customHeight="1">
      <c r="A12" s="89" t="s">
        <v>61</v>
      </c>
      <c r="B12" s="90">
        <v>0.01</v>
      </c>
      <c r="C12" s="91">
        <v>0.1</v>
      </c>
      <c r="D12" s="89" t="s">
        <v>62</v>
      </c>
      <c r="E12" s="82" t="s">
        <v>172</v>
      </c>
    </row>
    <row r="13" spans="1:8" ht="23.4" customHeight="1">
      <c r="A13" s="160"/>
      <c r="B13" s="161"/>
      <c r="C13" s="162"/>
      <c r="D13" s="160"/>
    </row>
    <row r="14" spans="1:8">
      <c r="A14" s="83" t="s">
        <v>176</v>
      </c>
    </row>
    <row r="15" spans="1:8" ht="24.6" customHeight="1">
      <c r="A15" s="92" t="s">
        <v>178</v>
      </c>
      <c r="B15" s="85" t="s">
        <v>63</v>
      </c>
      <c r="C15" s="85" t="s">
        <v>64</v>
      </c>
      <c r="D15" s="85" t="s">
        <v>65</v>
      </c>
    </row>
    <row r="16" spans="1:8" ht="24.6" customHeight="1">
      <c r="A16" s="89" t="s">
        <v>66</v>
      </c>
      <c r="B16" s="153">
        <v>0.01</v>
      </c>
      <c r="C16" s="143">
        <f>PL!B7</f>
        <v>13884188148.360701</v>
      </c>
      <c r="D16" s="93">
        <f>B16*C16</f>
        <v>138841881.48360699</v>
      </c>
      <c r="E16" s="82" t="s">
        <v>152</v>
      </c>
      <c r="G16" s="100"/>
      <c r="H16" s="104"/>
    </row>
    <row r="17" spans="1:9" ht="24.6" customHeight="1">
      <c r="A17" s="86" t="s">
        <v>67</v>
      </c>
      <c r="B17" s="154">
        <v>0.01</v>
      </c>
      <c r="C17" s="144">
        <f>BS!C19</f>
        <v>85780151130.096512</v>
      </c>
      <c r="D17" s="94">
        <f t="shared" ref="D17:D20" si="0">B17*C17</f>
        <v>857801511.30096519</v>
      </c>
      <c r="G17" s="100"/>
      <c r="I17" s="98"/>
    </row>
    <row r="18" spans="1:9" ht="24.6" customHeight="1">
      <c r="A18" s="86" t="s">
        <v>68</v>
      </c>
      <c r="B18" s="155">
        <v>0.1</v>
      </c>
      <c r="C18" s="145">
        <f>PL!B18</f>
        <v>9980518647.0249672</v>
      </c>
      <c r="D18" s="94">
        <f>B18*C18</f>
        <v>998051864.70249677</v>
      </c>
      <c r="G18" s="100"/>
    </row>
    <row r="19" spans="1:9" ht="24.6" customHeight="1">
      <c r="A19" s="86" t="s">
        <v>69</v>
      </c>
      <c r="B19" s="152">
        <v>0</v>
      </c>
      <c r="C19" s="146">
        <v>0</v>
      </c>
      <c r="D19" s="94">
        <f t="shared" si="0"/>
        <v>0</v>
      </c>
    </row>
    <row r="20" spans="1:9" ht="24.6" customHeight="1">
      <c r="A20" s="86" t="s">
        <v>70</v>
      </c>
      <c r="B20" s="152">
        <v>0</v>
      </c>
      <c r="C20" s="95">
        <v>0</v>
      </c>
      <c r="D20" s="94">
        <f t="shared" si="0"/>
        <v>0</v>
      </c>
    </row>
    <row r="21" spans="1:9" ht="24.6" customHeight="1">
      <c r="A21" s="89" t="s">
        <v>71</v>
      </c>
      <c r="B21" s="96"/>
      <c r="C21" s="93"/>
      <c r="D21" s="93">
        <f>D16*75%+D17*15%+D18*75%</f>
        <v>981340536.33472264</v>
      </c>
      <c r="E21" s="82" t="s">
        <v>153</v>
      </c>
      <c r="G21" s="104"/>
    </row>
    <row r="22" spans="1:9" ht="24.6" customHeight="1">
      <c r="A22" s="83" t="s">
        <v>177</v>
      </c>
      <c r="C22" s="97"/>
      <c r="D22" s="98"/>
      <c r="G22" s="104"/>
    </row>
    <row r="23" spans="1:9" ht="24.6" customHeight="1">
      <c r="A23" s="174" t="s">
        <v>66</v>
      </c>
      <c r="B23" s="175"/>
      <c r="C23" s="99">
        <f>C16</f>
        <v>13884188148.360701</v>
      </c>
      <c r="D23" s="101"/>
      <c r="G23" s="104"/>
    </row>
    <row r="24" spans="1:9" ht="24.6" customHeight="1">
      <c r="A24" s="174" t="s">
        <v>67</v>
      </c>
      <c r="B24" s="175"/>
      <c r="C24" s="99">
        <f>C17</f>
        <v>85780151130.096512</v>
      </c>
      <c r="D24" s="101"/>
      <c r="G24" s="104"/>
    </row>
    <row r="25" spans="1:9" ht="24.6" customHeight="1">
      <c r="A25" s="174" t="s">
        <v>166</v>
      </c>
      <c r="B25" s="175"/>
      <c r="C25" s="93">
        <f>D16-8841881</f>
        <v>130000000.48360699</v>
      </c>
      <c r="D25" s="102" t="s">
        <v>154</v>
      </c>
    </row>
    <row r="26" spans="1:9" ht="24.6" customHeight="1">
      <c r="A26" s="174" t="s">
        <v>72</v>
      </c>
      <c r="B26" s="175"/>
      <c r="C26" s="103">
        <f>C25*75%</f>
        <v>97500000.362705246</v>
      </c>
      <c r="D26" s="101" t="s">
        <v>180</v>
      </c>
    </row>
    <row r="27" spans="1:9" ht="24.6" customHeight="1">
      <c r="A27" s="174" t="s">
        <v>73</v>
      </c>
      <c r="B27" s="175"/>
      <c r="C27" s="103">
        <f>C25*5%</f>
        <v>6500000.0241803499</v>
      </c>
      <c r="D27" s="101" t="s">
        <v>179</v>
      </c>
    </row>
    <row r="28" spans="1:9">
      <c r="A28" s="83"/>
    </row>
    <row r="29" spans="1:9">
      <c r="A29" s="173" t="s">
        <v>156</v>
      </c>
      <c r="B29" s="173"/>
      <c r="C29" s="173"/>
      <c r="D29" s="173"/>
    </row>
    <row r="30" spans="1:9" ht="52.95" customHeight="1">
      <c r="A30" s="173"/>
      <c r="B30" s="173"/>
      <c r="C30" s="173"/>
      <c r="D30" s="173"/>
    </row>
    <row r="32" spans="1:9" ht="21" customHeight="1">
      <c r="A32" s="170" t="s">
        <v>157</v>
      </c>
      <c r="B32" s="170"/>
      <c r="C32" s="170"/>
    </row>
    <row r="34" spans="1:5" ht="18" customHeight="1">
      <c r="A34" s="171" t="s">
        <v>74</v>
      </c>
      <c r="B34" s="171"/>
      <c r="E34" s="83"/>
    </row>
    <row r="35" spans="1:5" ht="18" customHeight="1">
      <c r="A35" s="172" t="s">
        <v>75</v>
      </c>
      <c r="B35" s="172"/>
      <c r="C35" s="172"/>
      <c r="D35" s="172"/>
    </row>
    <row r="37" spans="1:5">
      <c r="A37" s="82" t="s">
        <v>76</v>
      </c>
      <c r="B37" s="82" t="s">
        <v>174</v>
      </c>
      <c r="D37" s="82" t="s">
        <v>77</v>
      </c>
    </row>
    <row r="39" spans="1:5">
      <c r="A39" s="82" t="s">
        <v>78</v>
      </c>
      <c r="B39" s="82" t="s">
        <v>173</v>
      </c>
      <c r="D39" s="82" t="s">
        <v>77</v>
      </c>
    </row>
    <row r="42" spans="1:5">
      <c r="B42" s="104"/>
    </row>
  </sheetData>
  <mergeCells count="10">
    <mergeCell ref="A1:D1"/>
    <mergeCell ref="A32:C32"/>
    <mergeCell ref="A34:B34"/>
    <mergeCell ref="A35:D35"/>
    <mergeCell ref="A29:D30"/>
    <mergeCell ref="A23:B23"/>
    <mergeCell ref="A24:B24"/>
    <mergeCell ref="A25:B25"/>
    <mergeCell ref="A26:B26"/>
    <mergeCell ref="A27:B27"/>
  </mergeCells>
  <pageMargins left="0.7" right="0.7" top="0.75" bottom="0.75" header="0.3" footer="0.3"/>
  <pageSetup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83"/>
  <sheetViews>
    <sheetView topLeftCell="A2" workbookViewId="0">
      <selection activeCell="G39" sqref="G39"/>
    </sheetView>
  </sheetViews>
  <sheetFormatPr defaultColWidth="9.21875" defaultRowHeight="13.2"/>
  <cols>
    <col min="1" max="1" width="4.44140625" style="2" customWidth="1"/>
    <col min="2" max="2" width="13.5546875" style="2" customWidth="1"/>
    <col min="3" max="4" width="9.21875" style="2"/>
    <col min="5" max="5" width="16.77734375" style="2" customWidth="1"/>
    <col min="6" max="6" width="1.5546875" style="2" customWidth="1"/>
    <col min="7" max="7" width="23.44140625" style="2" customWidth="1"/>
    <col min="8" max="8" width="1.44140625" style="2" customWidth="1"/>
    <col min="9" max="9" width="20.21875" style="2" customWidth="1"/>
    <col min="10" max="10" width="4.21875" style="2" customWidth="1"/>
    <col min="11" max="11" width="1.21875" style="2" customWidth="1"/>
    <col min="12" max="12" width="16" style="2" customWidth="1"/>
    <col min="13" max="13" width="9.21875" style="2"/>
    <col min="14" max="14" width="11.5546875" style="2" customWidth="1"/>
    <col min="15" max="16384" width="9.21875" style="2"/>
  </cols>
  <sheetData>
    <row r="1" spans="1:13">
      <c r="A1" s="3"/>
      <c r="B1" s="4"/>
      <c r="C1" s="4"/>
      <c r="D1" s="4"/>
      <c r="E1" s="4"/>
      <c r="F1" s="4"/>
      <c r="G1" s="4"/>
      <c r="H1" s="4"/>
      <c r="I1" s="4"/>
      <c r="J1" s="4"/>
      <c r="K1" s="4"/>
      <c r="L1" s="4"/>
      <c r="M1" s="4"/>
    </row>
    <row r="2" spans="1:13" ht="12.75" customHeight="1">
      <c r="A2" s="176" t="s">
        <v>79</v>
      </c>
      <c r="B2" s="176"/>
      <c r="C2" s="176"/>
      <c r="D2" s="176"/>
      <c r="E2" s="176"/>
      <c r="F2" s="176"/>
      <c r="G2" s="176"/>
      <c r="H2" s="176"/>
      <c r="I2" s="176"/>
      <c r="J2" s="176"/>
      <c r="K2" s="176"/>
      <c r="L2" s="176"/>
      <c r="M2" s="4"/>
    </row>
    <row r="3" spans="1:13">
      <c r="A3" s="5"/>
      <c r="B3" s="6"/>
      <c r="C3" s="6"/>
      <c r="D3" s="6"/>
      <c r="E3" s="6"/>
      <c r="F3" s="6"/>
      <c r="G3" s="6"/>
      <c r="H3" s="6"/>
      <c r="I3" s="4"/>
      <c r="J3" s="4"/>
      <c r="K3" s="4"/>
      <c r="L3" s="4"/>
      <c r="M3" s="4"/>
    </row>
    <row r="4" spans="1:13">
      <c r="A4" s="7" t="s">
        <v>80</v>
      </c>
      <c r="B4" s="7"/>
      <c r="C4" s="4" t="s">
        <v>81</v>
      </c>
      <c r="D4" s="4"/>
      <c r="E4" s="4"/>
      <c r="F4" s="4"/>
      <c r="G4" s="4"/>
      <c r="H4" s="4"/>
      <c r="I4" s="42" t="s">
        <v>82</v>
      </c>
      <c r="J4" s="42"/>
      <c r="K4" s="4"/>
      <c r="L4" s="4" t="s">
        <v>83</v>
      </c>
      <c r="M4" s="4"/>
    </row>
    <row r="5" spans="1:13">
      <c r="A5" s="7" t="s">
        <v>84</v>
      </c>
      <c r="B5" s="7"/>
      <c r="C5" s="4" t="s">
        <v>85</v>
      </c>
      <c r="D5" s="4"/>
      <c r="E5" s="4"/>
      <c r="F5" s="4"/>
      <c r="G5" s="4"/>
      <c r="H5" s="4"/>
      <c r="I5" s="177" t="s">
        <v>86</v>
      </c>
      <c r="J5" s="177"/>
      <c r="K5" s="4"/>
      <c r="L5" s="4"/>
      <c r="M5" s="4"/>
    </row>
    <row r="6" spans="1:13">
      <c r="A6" s="3"/>
      <c r="B6" s="4"/>
      <c r="C6" s="4"/>
      <c r="D6" s="4"/>
      <c r="E6" s="4"/>
      <c r="F6" s="4"/>
      <c r="G6" s="4"/>
      <c r="H6" s="4"/>
      <c r="I6" s="4"/>
      <c r="J6" s="4"/>
      <c r="K6" s="4"/>
      <c r="L6" s="4"/>
      <c r="M6" s="4"/>
    </row>
    <row r="7" spans="1:13" ht="12.75" customHeight="1">
      <c r="A7" s="178" t="s">
        <v>87</v>
      </c>
      <c r="B7" s="179"/>
      <c r="C7" s="180"/>
      <c r="D7" s="6"/>
      <c r="E7" s="4"/>
      <c r="F7" s="4"/>
      <c r="G7" s="4"/>
      <c r="H7" s="4"/>
      <c r="I7" s="4"/>
      <c r="J7" s="4"/>
      <c r="K7" s="4"/>
      <c r="L7" s="43"/>
      <c r="M7" s="4"/>
    </row>
    <row r="8" spans="1:13" ht="12.75" customHeight="1">
      <c r="A8" s="183">
        <v>1</v>
      </c>
      <c r="B8" s="181" t="s">
        <v>88</v>
      </c>
      <c r="C8" s="180"/>
      <c r="D8" s="180"/>
      <c r="E8" s="180"/>
      <c r="F8" s="180"/>
      <c r="G8" s="180"/>
      <c r="H8" s="180"/>
      <c r="I8" s="180"/>
      <c r="J8" s="4"/>
      <c r="K8" s="4"/>
      <c r="L8" s="195">
        <f>Mareriality!C17</f>
        <v>85780151130.096512</v>
      </c>
      <c r="M8" s="4"/>
    </row>
    <row r="9" spans="1:13">
      <c r="A9" s="183"/>
      <c r="B9" s="181"/>
      <c r="C9" s="180"/>
      <c r="D9" s="180"/>
      <c r="E9" s="180"/>
      <c r="F9" s="180"/>
      <c r="G9" s="180"/>
      <c r="H9" s="180"/>
      <c r="I9" s="180"/>
      <c r="J9" s="4"/>
      <c r="K9" s="4"/>
      <c r="L9" s="195"/>
      <c r="M9" s="4"/>
    </row>
    <row r="10" spans="1:13" ht="12.75" customHeight="1">
      <c r="A10" s="183">
        <v>2</v>
      </c>
      <c r="B10" s="181" t="s">
        <v>89</v>
      </c>
      <c r="C10" s="180"/>
      <c r="D10" s="180"/>
      <c r="E10" s="180"/>
      <c r="F10" s="180"/>
      <c r="G10" s="180"/>
      <c r="H10" s="180"/>
      <c r="I10" s="180"/>
      <c r="J10" s="4"/>
      <c r="K10" s="4"/>
      <c r="L10" s="195">
        <f>Mareriality!C16</f>
        <v>13884188148.360701</v>
      </c>
      <c r="M10" s="4"/>
    </row>
    <row r="11" spans="1:13">
      <c r="A11" s="183"/>
      <c r="B11" s="181"/>
      <c r="C11" s="180"/>
      <c r="D11" s="180"/>
      <c r="E11" s="180"/>
      <c r="F11" s="180"/>
      <c r="G11" s="180"/>
      <c r="H11" s="180"/>
      <c r="I11" s="180"/>
      <c r="J11" s="4"/>
      <c r="K11" s="4"/>
      <c r="L11" s="195"/>
      <c r="M11" s="4"/>
    </row>
    <row r="12" spans="1:13" ht="12.75" customHeight="1">
      <c r="A12" s="183">
        <v>3</v>
      </c>
      <c r="B12" s="181" t="s">
        <v>90</v>
      </c>
      <c r="C12" s="180"/>
      <c r="D12" s="180"/>
      <c r="E12" s="180"/>
      <c r="F12" s="180"/>
      <c r="G12" s="180"/>
      <c r="H12" s="180"/>
      <c r="I12" s="180"/>
      <c r="J12" s="4"/>
      <c r="K12" s="4"/>
      <c r="L12" s="195">
        <f>L8</f>
        <v>85780151130.096512</v>
      </c>
      <c r="M12" s="4"/>
    </row>
    <row r="13" spans="1:13">
      <c r="A13" s="183"/>
      <c r="B13" s="181"/>
      <c r="C13" s="180"/>
      <c r="D13" s="180"/>
      <c r="E13" s="180"/>
      <c r="F13" s="180"/>
      <c r="G13" s="180"/>
      <c r="H13" s="180"/>
      <c r="I13" s="180"/>
      <c r="J13" s="4"/>
      <c r="K13" s="4"/>
      <c r="L13" s="195"/>
      <c r="M13" s="4"/>
    </row>
    <row r="14" spans="1:13" ht="12.75" customHeight="1">
      <c r="A14" s="183">
        <v>4</v>
      </c>
      <c r="B14" s="181" t="s">
        <v>91</v>
      </c>
      <c r="C14" s="180"/>
      <c r="D14" s="180"/>
      <c r="E14" s="180"/>
      <c r="F14" s="180"/>
      <c r="G14" s="180"/>
      <c r="H14" s="180"/>
      <c r="I14" s="180"/>
      <c r="J14" s="4"/>
      <c r="K14" s="4"/>
      <c r="L14" s="196">
        <v>7.4999999999999997E-3</v>
      </c>
      <c r="M14" s="4"/>
    </row>
    <row r="15" spans="1:13">
      <c r="A15" s="183"/>
      <c r="B15" s="181"/>
      <c r="C15" s="180"/>
      <c r="D15" s="180"/>
      <c r="E15" s="180"/>
      <c r="F15" s="180"/>
      <c r="G15" s="180"/>
      <c r="H15" s="180"/>
      <c r="I15" s="180"/>
      <c r="J15" s="4"/>
      <c r="K15" s="4"/>
      <c r="L15" s="196"/>
      <c r="M15" s="4"/>
    </row>
    <row r="16" spans="1:13" ht="12.75" customHeight="1">
      <c r="A16" s="9">
        <v>5</v>
      </c>
      <c r="B16" s="181" t="s">
        <v>92</v>
      </c>
      <c r="C16" s="180"/>
      <c r="D16" s="180"/>
      <c r="E16" s="180"/>
      <c r="F16" s="180"/>
      <c r="G16" s="180"/>
      <c r="H16" s="180"/>
      <c r="I16" s="180"/>
      <c r="J16" s="4"/>
      <c r="K16" s="4"/>
      <c r="L16" s="45">
        <f>L12*L14</f>
        <v>643351133.47572386</v>
      </c>
      <c r="M16" s="4"/>
    </row>
    <row r="17" spans="1:13" ht="12.75" customHeight="1">
      <c r="A17" s="9">
        <v>6</v>
      </c>
      <c r="B17" s="181" t="s">
        <v>93</v>
      </c>
      <c r="C17" s="180"/>
      <c r="D17" s="180"/>
      <c r="E17" s="180"/>
      <c r="F17" s="180"/>
      <c r="G17" s="180"/>
      <c r="H17" s="180"/>
      <c r="I17" s="180"/>
      <c r="J17" s="4"/>
      <c r="K17" s="4"/>
      <c r="L17" s="46">
        <f>Mareriality!C18</f>
        <v>9980518647.0249672</v>
      </c>
      <c r="M17" s="4"/>
    </row>
    <row r="18" spans="1:13" ht="12.75" customHeight="1">
      <c r="A18" s="9">
        <v>7</v>
      </c>
      <c r="B18" s="181" t="s">
        <v>94</v>
      </c>
      <c r="C18" s="180"/>
      <c r="D18" s="180"/>
      <c r="E18" s="180"/>
      <c r="F18" s="180"/>
      <c r="G18" s="180"/>
      <c r="H18" s="180"/>
      <c r="I18" s="180"/>
      <c r="J18" s="4"/>
      <c r="K18" s="4"/>
      <c r="L18" s="44">
        <v>7.4999999999999997E-2</v>
      </c>
      <c r="M18" s="4"/>
    </row>
    <row r="19" spans="1:13" ht="12.75" customHeight="1">
      <c r="A19" s="9">
        <v>8</v>
      </c>
      <c r="B19" s="181" t="s">
        <v>95</v>
      </c>
      <c r="C19" s="180"/>
      <c r="D19" s="180"/>
      <c r="E19" s="180"/>
      <c r="F19" s="180"/>
      <c r="G19" s="180"/>
      <c r="H19" s="180"/>
      <c r="I19" s="180"/>
      <c r="J19" s="4"/>
      <c r="K19" s="4"/>
      <c r="L19" s="47">
        <f>L17*L18</f>
        <v>748538898.52687252</v>
      </c>
      <c r="M19" s="4"/>
    </row>
    <row r="20" spans="1:13">
      <c r="A20" s="10"/>
      <c r="B20" s="4"/>
      <c r="C20" s="4"/>
      <c r="D20" s="4"/>
      <c r="E20" s="4"/>
      <c r="F20" s="4"/>
      <c r="G20" s="4"/>
      <c r="H20" s="4"/>
      <c r="I20" s="4"/>
      <c r="J20" s="4"/>
      <c r="K20" s="4"/>
      <c r="L20" s="4"/>
      <c r="M20" s="4"/>
    </row>
    <row r="21" spans="1:13" ht="12.75" customHeight="1">
      <c r="A21" s="185" t="s">
        <v>96</v>
      </c>
      <c r="B21" s="180"/>
      <c r="C21" s="180"/>
      <c r="D21" s="180"/>
      <c r="E21" s="180"/>
      <c r="F21" s="180"/>
      <c r="G21" s="180"/>
      <c r="H21" s="6"/>
      <c r="I21" s="4"/>
      <c r="J21" s="4"/>
      <c r="K21" s="4"/>
      <c r="L21" s="4"/>
      <c r="M21" s="4"/>
    </row>
    <row r="22" spans="1:13" ht="12.75" customHeight="1">
      <c r="A22" s="204" t="s">
        <v>97</v>
      </c>
      <c r="B22" s="204"/>
      <c r="C22" s="204"/>
      <c r="D22" s="204"/>
      <c r="E22" s="204"/>
      <c r="F22" s="204"/>
      <c r="G22" s="204"/>
      <c r="H22" s="204"/>
      <c r="I22" s="204"/>
      <c r="J22" s="204"/>
      <c r="K22" s="204"/>
      <c r="L22" s="204"/>
      <c r="M22" s="48"/>
    </row>
    <row r="23" spans="1:13">
      <c r="A23" s="204"/>
      <c r="B23" s="204"/>
      <c r="C23" s="204"/>
      <c r="D23" s="204"/>
      <c r="E23" s="204"/>
      <c r="F23" s="204"/>
      <c r="G23" s="204"/>
      <c r="H23" s="204"/>
      <c r="I23" s="204"/>
      <c r="J23" s="204"/>
      <c r="K23" s="204"/>
      <c r="L23" s="204"/>
      <c r="M23" s="48"/>
    </row>
    <row r="24" spans="1:13">
      <c r="A24" s="3"/>
      <c r="B24" s="4"/>
      <c r="C24" s="4"/>
      <c r="D24" s="4"/>
      <c r="E24" s="4"/>
      <c r="F24" s="4"/>
      <c r="G24" s="4"/>
      <c r="H24" s="4"/>
      <c r="I24" s="4"/>
      <c r="J24" s="4"/>
      <c r="K24" s="4"/>
      <c r="L24" s="4"/>
      <c r="M24" s="4"/>
    </row>
    <row r="25" spans="1:13" ht="12.75" customHeight="1">
      <c r="A25" s="186" t="s">
        <v>98</v>
      </c>
      <c r="B25" s="180"/>
      <c r="C25" s="180"/>
      <c r="D25" s="180"/>
      <c r="E25" s="180"/>
      <c r="F25" s="180"/>
      <c r="G25" s="180"/>
      <c r="H25" s="6"/>
      <c r="I25" s="4"/>
      <c r="J25" s="4"/>
      <c r="K25" s="4"/>
      <c r="L25" s="4"/>
      <c r="M25" s="4"/>
    </row>
    <row r="26" spans="1:13">
      <c r="A26" s="3">
        <v>1</v>
      </c>
      <c r="B26" s="4" t="s">
        <v>99</v>
      </c>
      <c r="C26" s="4"/>
      <c r="D26" s="4"/>
      <c r="E26" s="4"/>
      <c r="F26" s="4"/>
      <c r="G26" s="182">
        <v>15000000</v>
      </c>
      <c r="H26" s="182"/>
      <c r="I26" s="180"/>
      <c r="J26" s="180"/>
      <c r="K26" s="4"/>
      <c r="L26" s="4"/>
      <c r="M26" s="4"/>
    </row>
    <row r="27" spans="1:13">
      <c r="A27" s="3">
        <v>2</v>
      </c>
      <c r="B27" s="4" t="s">
        <v>100</v>
      </c>
      <c r="C27" s="4"/>
      <c r="D27" s="4"/>
      <c r="E27" s="4"/>
      <c r="F27" s="4"/>
      <c r="G27" s="206">
        <v>1.75</v>
      </c>
      <c r="H27" s="206"/>
      <c r="I27" s="207"/>
      <c r="J27" s="207"/>
      <c r="K27" s="4"/>
      <c r="L27" s="4"/>
      <c r="M27" s="4"/>
    </row>
    <row r="28" spans="1:13">
      <c r="A28" s="3">
        <v>3</v>
      </c>
      <c r="B28" s="4" t="s">
        <v>101</v>
      </c>
      <c r="C28" s="4"/>
      <c r="D28" s="4"/>
      <c r="E28" s="4"/>
      <c r="F28" s="4"/>
      <c r="G28" s="182">
        <f>G26*G27</f>
        <v>26250000</v>
      </c>
      <c r="H28" s="182"/>
      <c r="I28" s="183"/>
      <c r="J28" s="183"/>
      <c r="K28" s="4"/>
      <c r="L28" s="49"/>
      <c r="M28" s="4"/>
    </row>
    <row r="29" spans="1:13">
      <c r="A29" s="3"/>
      <c r="B29" s="4"/>
      <c r="C29" s="4"/>
      <c r="D29" s="4"/>
      <c r="E29" s="4"/>
      <c r="F29" s="4"/>
      <c r="G29" s="4"/>
      <c r="H29" s="4"/>
      <c r="I29" s="4"/>
      <c r="J29" s="4"/>
      <c r="K29" s="4"/>
      <c r="L29" s="4"/>
      <c r="M29" s="4"/>
    </row>
    <row r="30" spans="1:13" ht="12.75" customHeight="1">
      <c r="A30" s="176" t="s">
        <v>102</v>
      </c>
      <c r="B30" s="176"/>
      <c r="C30" s="176"/>
      <c r="D30" s="176"/>
      <c r="E30" s="176"/>
      <c r="F30" s="176"/>
      <c r="G30" s="176"/>
      <c r="H30" s="176"/>
      <c r="I30" s="176"/>
      <c r="J30" s="176"/>
      <c r="K30" s="176"/>
      <c r="L30" s="176"/>
      <c r="M30" s="4"/>
    </row>
    <row r="31" spans="1:13" ht="12.75" customHeight="1">
      <c r="A31" s="198" t="s">
        <v>103</v>
      </c>
      <c r="B31" s="199"/>
      <c r="C31" s="199"/>
      <c r="D31" s="199"/>
      <c r="E31" s="200"/>
      <c r="F31" s="11"/>
      <c r="G31" s="191" t="s">
        <v>104</v>
      </c>
      <c r="H31" s="11"/>
      <c r="I31" s="191" t="s">
        <v>105</v>
      </c>
      <c r="J31" s="4"/>
      <c r="K31" s="198" t="s">
        <v>106</v>
      </c>
      <c r="L31" s="200"/>
      <c r="M31" s="4"/>
    </row>
    <row r="32" spans="1:13">
      <c r="A32" s="201"/>
      <c r="B32" s="202"/>
      <c r="C32" s="202"/>
      <c r="D32" s="202"/>
      <c r="E32" s="203"/>
      <c r="F32" s="11"/>
      <c r="G32" s="192"/>
      <c r="H32" s="11"/>
      <c r="I32" s="192"/>
      <c r="J32" s="4"/>
      <c r="K32" s="201"/>
      <c r="L32" s="203"/>
      <c r="M32" s="4"/>
    </row>
    <row r="33" spans="1:14">
      <c r="A33" s="12" t="s">
        <v>107</v>
      </c>
      <c r="B33" s="13"/>
      <c r="C33" s="13"/>
      <c r="D33" s="5"/>
      <c r="E33" s="4"/>
      <c r="F33" s="11"/>
      <c r="G33" s="11"/>
      <c r="H33" s="11"/>
      <c r="I33" s="5"/>
      <c r="J33" s="4"/>
      <c r="K33" s="5"/>
      <c r="L33" s="5"/>
      <c r="M33" s="4"/>
    </row>
    <row r="34" spans="1:14">
      <c r="A34" s="14" t="s">
        <v>108</v>
      </c>
      <c r="B34" s="13"/>
      <c r="C34" s="13"/>
      <c r="D34" s="6"/>
      <c r="E34" s="4"/>
      <c r="F34" s="15"/>
      <c r="G34" s="16"/>
      <c r="H34" s="17"/>
      <c r="I34" s="50"/>
      <c r="J34" s="4"/>
      <c r="K34" s="184"/>
      <c r="L34" s="184"/>
      <c r="M34" s="4"/>
    </row>
    <row r="35" spans="1:14">
      <c r="A35" s="18" t="s">
        <v>109</v>
      </c>
      <c r="B35" s="19"/>
      <c r="C35" s="19"/>
      <c r="D35" s="6"/>
      <c r="E35" s="4"/>
      <c r="F35" s="15"/>
      <c r="G35" s="20">
        <v>4168868097.3775201</v>
      </c>
      <c r="H35" s="17"/>
      <c r="I35" s="51">
        <f>G35/$G$46</f>
        <v>0.61761357444176923</v>
      </c>
      <c r="J35" s="4"/>
      <c r="K35" s="184">
        <f>$L$46*I35</f>
        <v>16212356.329096442</v>
      </c>
      <c r="L35" s="184"/>
      <c r="M35" s="4"/>
    </row>
    <row r="36" spans="1:14">
      <c r="A36" s="21" t="s">
        <v>110</v>
      </c>
      <c r="B36" s="13"/>
      <c r="C36" s="13"/>
      <c r="D36" s="6"/>
      <c r="E36" s="4"/>
      <c r="F36" s="22"/>
      <c r="G36" s="23">
        <v>34336066.700000003</v>
      </c>
      <c r="H36" s="24"/>
      <c r="I36" s="51">
        <f>G36/$G$46</f>
        <v>5.0868534075707928E-3</v>
      </c>
      <c r="J36" s="4"/>
      <c r="K36" s="184">
        <f>$L$46*I36</f>
        <v>133529.90194873331</v>
      </c>
      <c r="L36" s="184"/>
      <c r="M36" s="4"/>
    </row>
    <row r="37" spans="1:14">
      <c r="A37" s="25" t="s">
        <v>111</v>
      </c>
      <c r="B37" s="13"/>
      <c r="C37" s="13"/>
      <c r="D37" s="6"/>
      <c r="E37" s="4"/>
      <c r="F37" s="15"/>
      <c r="G37" s="26">
        <v>3417914.29</v>
      </c>
      <c r="H37" s="17"/>
      <c r="I37" s="51">
        <f>G37/$G$46</f>
        <v>5.0636053059832295E-4</v>
      </c>
      <c r="J37" s="4"/>
      <c r="K37" s="184">
        <f>$L$46*I37</f>
        <v>13291.963928205978</v>
      </c>
      <c r="L37" s="184"/>
      <c r="M37" s="4"/>
    </row>
    <row r="38" spans="1:14" s="1" customFormat="1">
      <c r="A38" s="14" t="s">
        <v>112</v>
      </c>
      <c r="B38" s="27"/>
      <c r="C38" s="27"/>
      <c r="D38" s="8"/>
      <c r="E38" s="28"/>
      <c r="F38" s="29"/>
      <c r="G38" s="30">
        <f>SUM(G35:G37)</f>
        <v>4206622078.3675199</v>
      </c>
      <c r="H38" s="31"/>
      <c r="I38" s="51">
        <f>G38/$G$46</f>
        <v>0.62320678837993837</v>
      </c>
      <c r="J38" s="28"/>
      <c r="K38" s="184">
        <f>$L$46*I38</f>
        <v>16359178.194973383</v>
      </c>
      <c r="L38" s="184"/>
      <c r="M38" s="28"/>
      <c r="N38" s="1">
        <v>28458103.374875899</v>
      </c>
    </row>
    <row r="39" spans="1:14">
      <c r="A39" s="14" t="s">
        <v>113</v>
      </c>
      <c r="B39" s="13"/>
      <c r="C39" s="13"/>
      <c r="D39" s="6"/>
      <c r="E39" s="4"/>
      <c r="F39" s="32"/>
      <c r="G39" s="32"/>
      <c r="H39" s="31"/>
      <c r="I39" s="31"/>
      <c r="J39" s="4"/>
      <c r="K39" s="205"/>
      <c r="L39" s="205"/>
      <c r="M39" s="4"/>
      <c r="N39" s="2">
        <v>16541896.625124101</v>
      </c>
    </row>
    <row r="40" spans="1:14">
      <c r="A40" s="13"/>
      <c r="B40" s="33" t="s">
        <v>114</v>
      </c>
      <c r="C40" s="13"/>
      <c r="D40" s="6"/>
      <c r="E40" s="4"/>
      <c r="F40" s="34"/>
      <c r="G40" s="35">
        <v>106272934.15000001</v>
      </c>
      <c r="H40" s="24"/>
      <c r="I40" s="51">
        <f t="shared" ref="I40:I43" si="0">G40/$G$46</f>
        <v>1.5744227256334925E-2</v>
      </c>
      <c r="J40" s="4"/>
      <c r="K40" s="184">
        <f>$L$46*I40</f>
        <v>413285.9654787918</v>
      </c>
      <c r="L40" s="184"/>
      <c r="M40" s="4"/>
      <c r="N40" s="2">
        <f>SUM(N38:N39)</f>
        <v>45000000</v>
      </c>
    </row>
    <row r="41" spans="1:14">
      <c r="A41" s="13"/>
      <c r="B41" s="21" t="s">
        <v>115</v>
      </c>
      <c r="C41" s="13"/>
      <c r="D41" s="6"/>
      <c r="E41" s="4"/>
      <c r="F41" s="34"/>
      <c r="G41" s="36">
        <v>1077922445.9295001</v>
      </c>
      <c r="H41" s="24"/>
      <c r="I41" s="51">
        <f t="shared" si="0"/>
        <v>0.15969311555343413</v>
      </c>
      <c r="J41" s="4"/>
      <c r="K41" s="184">
        <f>$L$46*I41</f>
        <v>4191944.2832776457</v>
      </c>
      <c r="L41" s="184"/>
      <c r="M41" s="4"/>
    </row>
    <row r="42" spans="1:14">
      <c r="A42" s="13"/>
      <c r="B42" s="33" t="s">
        <v>116</v>
      </c>
      <c r="C42" s="13"/>
      <c r="D42" s="6"/>
      <c r="E42" s="4"/>
      <c r="F42" s="34"/>
      <c r="G42" s="35">
        <v>941172454.80801594</v>
      </c>
      <c r="H42" s="24"/>
      <c r="I42" s="51">
        <f t="shared" si="0"/>
        <v>0.13943374326133645</v>
      </c>
      <c r="J42" s="4"/>
      <c r="K42" s="184">
        <f>$L$46*I42</f>
        <v>3660135.7606100817</v>
      </c>
      <c r="L42" s="184"/>
      <c r="M42" s="4"/>
    </row>
    <row r="43" spans="1:14">
      <c r="A43" s="13"/>
      <c r="B43" s="33" t="s">
        <v>117</v>
      </c>
      <c r="C43" s="13"/>
      <c r="D43" s="6"/>
      <c r="E43" s="4"/>
      <c r="F43" s="34"/>
      <c r="G43" s="35">
        <v>243547603.56999999</v>
      </c>
      <c r="H43" s="24"/>
      <c r="I43" s="51">
        <f t="shared" si="0"/>
        <v>3.6081330105458907E-2</v>
      </c>
      <c r="J43" s="4"/>
      <c r="K43" s="184">
        <f>$L$46*I43</f>
        <v>947134.91526829626</v>
      </c>
      <c r="L43" s="184"/>
      <c r="M43" s="53"/>
    </row>
    <row r="44" spans="1:14">
      <c r="A44" s="13"/>
      <c r="B44" s="33" t="s">
        <v>118</v>
      </c>
      <c r="C44" s="13"/>
      <c r="D44" s="6"/>
      <c r="E44" s="4"/>
      <c r="F44" s="34"/>
      <c r="G44" s="35">
        <v>174424384.75</v>
      </c>
      <c r="H44" s="24"/>
      <c r="I44" s="54"/>
      <c r="J44" s="4"/>
      <c r="K44" s="22"/>
      <c r="L44" s="22"/>
      <c r="M44" s="4"/>
    </row>
    <row r="45" spans="1:14" s="1" customFormat="1">
      <c r="A45" s="14" t="s">
        <v>119</v>
      </c>
      <c r="B45" s="27"/>
      <c r="C45" s="27"/>
      <c r="D45" s="8"/>
      <c r="E45" s="28"/>
      <c r="F45" s="29"/>
      <c r="G45" s="37">
        <f>SUM(G40:G44)</f>
        <v>2543339823.2075162</v>
      </c>
      <c r="H45" s="38"/>
      <c r="I45" s="51">
        <f>G45/$G$46</f>
        <v>0.37679321162006163</v>
      </c>
      <c r="J45" s="28"/>
      <c r="K45" s="184">
        <f>$L$46*I45</f>
        <v>9890821.8050266169</v>
      </c>
      <c r="L45" s="184"/>
      <c r="M45" s="53"/>
    </row>
    <row r="46" spans="1:14" s="1" customFormat="1">
      <c r="A46" s="14" t="s">
        <v>120</v>
      </c>
      <c r="B46" s="27"/>
      <c r="C46" s="27"/>
      <c r="D46" s="8"/>
      <c r="E46" s="28"/>
      <c r="F46" s="29"/>
      <c r="G46" s="39">
        <f>G38+G45</f>
        <v>6749961901.575036</v>
      </c>
      <c r="H46" s="38"/>
      <c r="I46" s="55">
        <f>G46/$G$46</f>
        <v>1</v>
      </c>
      <c r="J46" s="28"/>
      <c r="K46" s="52"/>
      <c r="L46" s="56">
        <f>G28</f>
        <v>26250000</v>
      </c>
      <c r="M46" s="28"/>
      <c r="N46" s="57"/>
    </row>
    <row r="47" spans="1:14">
      <c r="A47" s="14" t="s">
        <v>121</v>
      </c>
      <c r="B47" s="13"/>
      <c r="C47" s="13"/>
      <c r="D47" s="6"/>
      <c r="E47" s="4"/>
      <c r="F47" s="34"/>
      <c r="G47" s="16"/>
      <c r="H47" s="24"/>
      <c r="I47" s="54"/>
      <c r="J47" s="4"/>
      <c r="K47" s="22"/>
      <c r="L47" s="22"/>
      <c r="M47" s="4"/>
      <c r="N47" s="58"/>
    </row>
    <row r="48" spans="1:14">
      <c r="A48" s="13"/>
      <c r="B48" s="21" t="s">
        <v>18</v>
      </c>
      <c r="C48" s="13"/>
      <c r="D48" s="6"/>
      <c r="E48" s="4"/>
      <c r="F48" s="34"/>
      <c r="G48" s="16">
        <v>974900000</v>
      </c>
      <c r="H48" s="24"/>
      <c r="I48" s="59">
        <f>G48/$G$64</f>
        <v>0.14443044482855807</v>
      </c>
      <c r="J48" s="4"/>
      <c r="K48" s="22"/>
      <c r="L48" s="22">
        <f>$L$64*I48</f>
        <v>3791299.1767496495</v>
      </c>
      <c r="M48" s="4"/>
    </row>
    <row r="49" spans="1:14">
      <c r="A49" s="13"/>
      <c r="B49" s="21" t="s">
        <v>122</v>
      </c>
      <c r="C49" s="13"/>
      <c r="D49" s="6"/>
      <c r="E49" s="4"/>
      <c r="F49" s="34"/>
      <c r="G49" s="16">
        <v>920700000</v>
      </c>
      <c r="H49" s="24"/>
      <c r="I49" s="59">
        <f t="shared" ref="I49:I64" si="1">G49/$G$64</f>
        <v>0.13640076987758071</v>
      </c>
      <c r="J49" s="4"/>
      <c r="K49" s="22"/>
      <c r="L49" s="22">
        <f t="shared" ref="L49:L63" si="2">$L$64*I49</f>
        <v>3580520.2092864937</v>
      </c>
      <c r="M49" s="4"/>
    </row>
    <row r="50" spans="1:14">
      <c r="A50" s="13"/>
      <c r="B50" s="21" t="s">
        <v>123</v>
      </c>
      <c r="C50" s="13"/>
      <c r="D50" s="6"/>
      <c r="E50" s="4"/>
      <c r="F50" s="34"/>
      <c r="G50" s="16">
        <v>1360516049.8447599</v>
      </c>
      <c r="H50" s="24"/>
      <c r="I50" s="59">
        <f t="shared" si="1"/>
        <v>0.20155907095647901</v>
      </c>
      <c r="J50" s="4"/>
      <c r="K50" s="22"/>
      <c r="L50" s="22">
        <f t="shared" si="2"/>
        <v>5290925.6126075741</v>
      </c>
      <c r="M50" s="4"/>
    </row>
    <row r="51" spans="1:14">
      <c r="A51" s="13"/>
      <c r="B51" s="21" t="s">
        <v>124</v>
      </c>
      <c r="C51" s="13"/>
      <c r="D51" s="6"/>
      <c r="E51" s="4"/>
      <c r="F51" s="34"/>
      <c r="G51" s="16">
        <v>986540107.17321098</v>
      </c>
      <c r="H51" s="24"/>
      <c r="I51" s="59">
        <f t="shared" si="1"/>
        <v>0.14615491488382421</v>
      </c>
      <c r="J51" s="4"/>
      <c r="K51" s="22"/>
      <c r="L51" s="22">
        <f t="shared" si="2"/>
        <v>3836566.5157003854</v>
      </c>
      <c r="M51" s="4"/>
    </row>
    <row r="52" spans="1:14" s="1" customFormat="1">
      <c r="A52" s="14" t="s">
        <v>125</v>
      </c>
      <c r="B52" s="27"/>
      <c r="C52" s="27"/>
      <c r="D52" s="8"/>
      <c r="E52" s="28"/>
      <c r="F52" s="29"/>
      <c r="G52" s="40">
        <f>SUM(G48:G51)</f>
        <v>4242656157.017971</v>
      </c>
      <c r="H52" s="38"/>
      <c r="I52" s="60">
        <f t="shared" si="1"/>
        <v>0.62854520054644203</v>
      </c>
      <c r="J52" s="28"/>
      <c r="K52" s="52"/>
      <c r="L52" s="52">
        <f t="shared" si="2"/>
        <v>16499311.514344104</v>
      </c>
      <c r="M52" s="28"/>
    </row>
    <row r="53" spans="1:14">
      <c r="A53" s="14" t="s">
        <v>126</v>
      </c>
      <c r="B53" s="13"/>
      <c r="C53" s="13"/>
      <c r="D53" s="6"/>
      <c r="E53" s="4"/>
      <c r="F53" s="34"/>
      <c r="G53" s="16"/>
      <c r="H53" s="24"/>
      <c r="I53" s="59"/>
      <c r="J53" s="4"/>
      <c r="K53" s="22"/>
      <c r="L53" s="22"/>
      <c r="M53" s="4"/>
    </row>
    <row r="54" spans="1:14">
      <c r="A54" s="21"/>
      <c r="B54" s="21" t="s">
        <v>127</v>
      </c>
      <c r="C54" s="13"/>
      <c r="D54" s="6"/>
      <c r="E54" s="4"/>
      <c r="F54" s="34"/>
      <c r="G54" s="16">
        <v>369755814</v>
      </c>
      <c r="H54" s="24"/>
      <c r="I54" s="59">
        <f t="shared" si="1"/>
        <v>5.4778948296200211E-2</v>
      </c>
      <c r="J54" s="4"/>
      <c r="K54" s="22"/>
      <c r="L54" s="22">
        <f t="shared" si="2"/>
        <v>1437947.3927752555</v>
      </c>
      <c r="M54" s="4"/>
    </row>
    <row r="55" spans="1:14">
      <c r="A55" s="13"/>
      <c r="B55" s="41" t="s">
        <v>128</v>
      </c>
      <c r="C55" s="13"/>
      <c r="D55" s="6"/>
      <c r="E55" s="4"/>
      <c r="F55" s="34"/>
      <c r="G55" s="16">
        <v>204563255.36728501</v>
      </c>
      <c r="H55" s="24"/>
      <c r="I55" s="59">
        <f t="shared" si="1"/>
        <v>3.0305838515001432E-2</v>
      </c>
      <c r="J55" s="4"/>
      <c r="K55" s="22"/>
      <c r="L55" s="22">
        <f t="shared" si="2"/>
        <v>795528.26101878763</v>
      </c>
      <c r="M55" s="4"/>
    </row>
    <row r="56" spans="1:14" s="1" customFormat="1">
      <c r="A56" s="14" t="s">
        <v>129</v>
      </c>
      <c r="B56" s="14"/>
      <c r="C56" s="27"/>
      <c r="D56" s="8"/>
      <c r="E56" s="28"/>
      <c r="F56" s="29"/>
      <c r="G56" s="40">
        <f>SUM(G54:G55)</f>
        <v>574319069.36728501</v>
      </c>
      <c r="H56" s="38"/>
      <c r="I56" s="60">
        <f t="shared" si="1"/>
        <v>8.5084786811201643E-2</v>
      </c>
      <c r="J56" s="28"/>
      <c r="K56" s="52"/>
      <c r="L56" s="52">
        <f t="shared" si="2"/>
        <v>2233475.6537940432</v>
      </c>
      <c r="M56" s="28"/>
    </row>
    <row r="57" spans="1:14">
      <c r="A57" s="14" t="s">
        <v>130</v>
      </c>
      <c r="B57" s="13"/>
      <c r="C57" s="13"/>
      <c r="D57" s="6"/>
      <c r="E57" s="4"/>
      <c r="F57" s="34"/>
      <c r="G57" s="16"/>
      <c r="H57" s="24"/>
      <c r="I57" s="59"/>
      <c r="J57" s="4"/>
      <c r="K57" s="22"/>
      <c r="L57" s="22"/>
      <c r="M57" s="4"/>
    </row>
    <row r="58" spans="1:14">
      <c r="A58" s="13"/>
      <c r="B58" s="21" t="s">
        <v>131</v>
      </c>
      <c r="C58" s="13"/>
      <c r="D58" s="6"/>
      <c r="E58" s="4"/>
      <c r="F58" s="34"/>
      <c r="G58" s="16">
        <v>133947558.39</v>
      </c>
      <c r="H58" s="24"/>
      <c r="I58" s="59">
        <f t="shared" si="1"/>
        <v>1.9844194729681977E-2</v>
      </c>
      <c r="J58" s="4"/>
      <c r="K58" s="22"/>
      <c r="L58" s="22">
        <f t="shared" si="2"/>
        <v>520910.11165415187</v>
      </c>
      <c r="M58" s="4"/>
    </row>
    <row r="59" spans="1:14">
      <c r="A59" s="13"/>
      <c r="B59" s="21" t="s">
        <v>132</v>
      </c>
      <c r="C59" s="13"/>
      <c r="D59" s="6"/>
      <c r="E59" s="4"/>
      <c r="F59" s="34"/>
      <c r="G59" s="16">
        <v>4553160</v>
      </c>
      <c r="H59" s="24"/>
      <c r="I59" s="59">
        <f t="shared" si="1"/>
        <v>6.7454602951646072E-4</v>
      </c>
      <c r="J59" s="4"/>
      <c r="K59" s="22"/>
      <c r="L59" s="22">
        <f t="shared" si="2"/>
        <v>17706.833274807093</v>
      </c>
      <c r="M59" s="4"/>
    </row>
    <row r="60" spans="1:14">
      <c r="A60" s="13"/>
      <c r="B60" s="21" t="s">
        <v>133</v>
      </c>
      <c r="C60" s="13"/>
      <c r="D60" s="6"/>
      <c r="E60" s="4"/>
      <c r="F60" s="34"/>
      <c r="G60" s="16">
        <v>1434143757.45</v>
      </c>
      <c r="H60" s="24"/>
      <c r="I60" s="59">
        <f t="shared" si="1"/>
        <v>0.21246694105713737</v>
      </c>
      <c r="J60" s="4"/>
      <c r="K60" s="22"/>
      <c r="L60" s="22">
        <f t="shared" si="2"/>
        <v>5577257.2027498558</v>
      </c>
      <c r="M60" s="4"/>
    </row>
    <row r="61" spans="1:14">
      <c r="A61" s="13"/>
      <c r="B61" s="21" t="s">
        <v>134</v>
      </c>
      <c r="C61" s="13"/>
      <c r="D61" s="6"/>
      <c r="E61" s="4"/>
      <c r="F61" s="34"/>
      <c r="G61" s="16">
        <v>190016508</v>
      </c>
      <c r="H61" s="24"/>
      <c r="I61" s="59">
        <f t="shared" si="1"/>
        <v>2.8150752667154853E-2</v>
      </c>
      <c r="J61" s="4"/>
      <c r="K61" s="22"/>
      <c r="L61" s="22">
        <f t="shared" si="2"/>
        <v>738957.25751281495</v>
      </c>
      <c r="M61" s="4"/>
    </row>
    <row r="62" spans="1:14">
      <c r="A62" s="13"/>
      <c r="B62" s="21" t="s">
        <v>135</v>
      </c>
      <c r="C62" s="13"/>
      <c r="D62" s="6"/>
      <c r="E62" s="4"/>
      <c r="F62" s="34"/>
      <c r="G62" s="16">
        <v>170325691.20921201</v>
      </c>
      <c r="H62" s="24"/>
      <c r="I62" s="59">
        <f t="shared" si="1"/>
        <v>2.5233578158865642E-2</v>
      </c>
      <c r="J62" s="4"/>
      <c r="K62" s="22"/>
      <c r="L62" s="22">
        <f t="shared" si="2"/>
        <v>662381.42667022313</v>
      </c>
      <c r="M62" s="4"/>
    </row>
    <row r="63" spans="1:14" s="1" customFormat="1">
      <c r="A63" s="14" t="s">
        <v>136</v>
      </c>
      <c r="B63" s="27"/>
      <c r="C63" s="27"/>
      <c r="D63" s="8"/>
      <c r="E63" s="28"/>
      <c r="F63" s="29"/>
      <c r="G63" s="40">
        <f>SUM(G58:G62)</f>
        <v>1932986675.0492122</v>
      </c>
      <c r="H63" s="38"/>
      <c r="I63" s="60">
        <f t="shared" si="1"/>
        <v>0.28637001264235634</v>
      </c>
      <c r="J63" s="28"/>
      <c r="K63" s="52"/>
      <c r="L63" s="52">
        <f t="shared" si="2"/>
        <v>7517212.8318618536</v>
      </c>
      <c r="M63" s="28"/>
      <c r="N63" s="57">
        <f>L52+L56+L63</f>
        <v>26250000</v>
      </c>
    </row>
    <row r="64" spans="1:14" s="1" customFormat="1">
      <c r="A64" s="14" t="s">
        <v>137</v>
      </c>
      <c r="B64" s="27"/>
      <c r="C64" s="27"/>
      <c r="D64" s="8"/>
      <c r="E64" s="28"/>
      <c r="F64" s="29"/>
      <c r="G64" s="39">
        <f>G52+G56+G63</f>
        <v>6749961901.4344683</v>
      </c>
      <c r="H64" s="38"/>
      <c r="I64" s="61">
        <f t="shared" si="1"/>
        <v>1</v>
      </c>
      <c r="J64" s="28"/>
      <c r="K64" s="52"/>
      <c r="L64" s="62">
        <f>G28</f>
        <v>26250000</v>
      </c>
      <c r="M64" s="63"/>
    </row>
    <row r="65" spans="1:13">
      <c r="A65" s="64"/>
      <c r="B65" s="64"/>
      <c r="C65" s="64"/>
      <c r="D65" s="6"/>
      <c r="E65" s="4"/>
      <c r="F65" s="4"/>
      <c r="G65" s="4"/>
      <c r="H65" s="4"/>
      <c r="I65" s="4"/>
      <c r="J65" s="4"/>
      <c r="K65" s="180"/>
      <c r="L65" s="180"/>
      <c r="M65" s="4"/>
    </row>
    <row r="66" spans="1:13" ht="12.75" customHeight="1">
      <c r="A66" s="194" t="s">
        <v>138</v>
      </c>
      <c r="B66" s="194"/>
      <c r="C66" s="194"/>
      <c r="D66" s="194"/>
      <c r="E66" s="194"/>
      <c r="F66" s="11"/>
      <c r="G66" s="193" t="s">
        <v>104</v>
      </c>
      <c r="H66" s="11"/>
      <c r="I66" s="194" t="s">
        <v>105</v>
      </c>
      <c r="J66" s="4"/>
      <c r="K66" s="194" t="s">
        <v>106</v>
      </c>
      <c r="L66" s="194"/>
      <c r="M66" s="4"/>
    </row>
    <row r="67" spans="1:13">
      <c r="A67" s="194"/>
      <c r="B67" s="194"/>
      <c r="C67" s="194"/>
      <c r="D67" s="194"/>
      <c r="E67" s="194"/>
      <c r="F67" s="11"/>
      <c r="G67" s="193"/>
      <c r="H67" s="11"/>
      <c r="I67" s="194"/>
      <c r="J67" s="4"/>
      <c r="K67" s="194"/>
      <c r="L67" s="194"/>
      <c r="M67" s="4"/>
    </row>
    <row r="68" spans="1:13" s="1" customFormat="1">
      <c r="A68" s="187" t="s">
        <v>139</v>
      </c>
      <c r="B68" s="187"/>
      <c r="C68" s="187"/>
      <c r="D68" s="187"/>
      <c r="E68" s="187"/>
      <c r="F68" s="11"/>
      <c r="G68" s="65">
        <v>4045143459.1083999</v>
      </c>
      <c r="H68" s="11"/>
      <c r="I68" s="79">
        <f t="shared" ref="I68:I77" si="3">G68/$G$68</f>
        <v>1</v>
      </c>
      <c r="J68" s="28"/>
      <c r="K68" s="188">
        <f>G28</f>
        <v>26250000</v>
      </c>
      <c r="L68" s="188"/>
      <c r="M68" s="28"/>
    </row>
    <row r="69" spans="1:13">
      <c r="A69" s="66" t="s">
        <v>140</v>
      </c>
      <c r="B69" s="66"/>
      <c r="C69" s="23"/>
      <c r="D69" s="6"/>
      <c r="E69" s="4"/>
      <c r="F69" s="67"/>
      <c r="G69" s="53">
        <v>-3442442188.8411298</v>
      </c>
      <c r="H69" s="4"/>
      <c r="I69" s="80">
        <f t="shared" si="3"/>
        <v>-0.85100620624216061</v>
      </c>
      <c r="J69" s="4"/>
      <c r="K69" s="189">
        <f>$K$68*I69</f>
        <v>-22338912.913856715</v>
      </c>
      <c r="L69" s="189"/>
      <c r="M69" s="4"/>
    </row>
    <row r="70" spans="1:13" s="1" customFormat="1">
      <c r="A70" s="68" t="s">
        <v>141</v>
      </c>
      <c r="B70" s="68"/>
      <c r="C70" s="69"/>
      <c r="D70" s="8"/>
      <c r="E70" s="28"/>
      <c r="F70" s="70"/>
      <c r="G70" s="63">
        <v>602701270.26727402</v>
      </c>
      <c r="H70" s="28"/>
      <c r="I70" s="79">
        <f t="shared" si="3"/>
        <v>0.14899379375784039</v>
      </c>
      <c r="J70" s="28"/>
      <c r="K70" s="188">
        <f t="shared" ref="K70:K83" si="4">$K$68*I70</f>
        <v>3911087.0861433102</v>
      </c>
      <c r="L70" s="188"/>
      <c r="M70" s="28"/>
    </row>
    <row r="71" spans="1:13">
      <c r="A71" s="66" t="s">
        <v>142</v>
      </c>
      <c r="B71" s="66"/>
      <c r="C71" s="71"/>
      <c r="D71" s="6"/>
      <c r="E71" s="4"/>
      <c r="F71" s="67"/>
      <c r="G71" s="53">
        <v>85895720.884370595</v>
      </c>
      <c r="H71" s="4"/>
      <c r="I71" s="80">
        <f t="shared" si="3"/>
        <v>2.1234282974800376E-2</v>
      </c>
      <c r="J71" s="4"/>
      <c r="K71" s="189">
        <f t="shared" si="4"/>
        <v>557399.92808850983</v>
      </c>
      <c r="L71" s="189"/>
      <c r="M71" s="4"/>
    </row>
    <row r="72" spans="1:13">
      <c r="A72" s="66"/>
      <c r="B72" s="66"/>
      <c r="C72" s="71"/>
      <c r="D72" s="8"/>
      <c r="E72" s="4"/>
      <c r="F72" s="70"/>
      <c r="G72" s="70">
        <v>688596991.15164399</v>
      </c>
      <c r="H72" s="28"/>
      <c r="I72" s="80">
        <f t="shared" si="3"/>
        <v>0.17022807673264062</v>
      </c>
      <c r="J72" s="4"/>
      <c r="K72" s="189">
        <f t="shared" si="4"/>
        <v>4468487.0142318159</v>
      </c>
      <c r="L72" s="189"/>
      <c r="M72" s="4"/>
    </row>
    <row r="73" spans="1:13">
      <c r="A73" s="66" t="s">
        <v>44</v>
      </c>
      <c r="B73" s="23"/>
      <c r="C73" s="23"/>
      <c r="D73" s="6"/>
      <c r="E73" s="4"/>
      <c r="F73" s="67"/>
      <c r="G73" s="53">
        <v>-215669214.63339499</v>
      </c>
      <c r="H73" s="4"/>
      <c r="I73" s="80">
        <f t="shared" si="3"/>
        <v>-5.3315591106608412E-2</v>
      </c>
      <c r="J73" s="4"/>
      <c r="K73" s="189">
        <f t="shared" si="4"/>
        <v>-1399534.2665484708</v>
      </c>
      <c r="L73" s="189"/>
      <c r="M73" s="4"/>
    </row>
    <row r="74" spans="1:13">
      <c r="A74" s="66" t="s">
        <v>143</v>
      </c>
      <c r="B74" s="23"/>
      <c r="C74" s="23"/>
      <c r="D74" s="6"/>
      <c r="E74" s="4"/>
      <c r="F74" s="67"/>
      <c r="G74" s="53">
        <v>-6345442.6600000001</v>
      </c>
      <c r="H74" s="4"/>
      <c r="I74" s="80">
        <f t="shared" si="3"/>
        <v>-1.5686570140576955E-3</v>
      </c>
      <c r="J74" s="4"/>
      <c r="K74" s="189">
        <f t="shared" si="4"/>
        <v>-41177.246619014506</v>
      </c>
      <c r="L74" s="189"/>
      <c r="M74" s="4"/>
    </row>
    <row r="75" spans="1:13">
      <c r="A75" s="68" t="s">
        <v>144</v>
      </c>
      <c r="B75" s="23"/>
      <c r="C75" s="23"/>
      <c r="D75" s="6"/>
      <c r="E75" s="4"/>
      <c r="F75" s="67"/>
      <c r="G75" s="63">
        <v>466582333.35824901</v>
      </c>
      <c r="H75" s="4"/>
      <c r="I75" s="80">
        <f t="shared" si="3"/>
        <v>0.11534382848836951</v>
      </c>
      <c r="J75" s="4"/>
      <c r="K75" s="189">
        <f t="shared" si="4"/>
        <v>3027775.4978196993</v>
      </c>
      <c r="L75" s="189"/>
      <c r="M75" s="4"/>
    </row>
    <row r="76" spans="1:13">
      <c r="A76" s="66" t="s">
        <v>145</v>
      </c>
      <c r="B76" s="23"/>
      <c r="C76" s="23"/>
      <c r="D76" s="6"/>
      <c r="E76" s="4"/>
      <c r="F76" s="67"/>
      <c r="G76" s="53">
        <v>-87708896.969999999</v>
      </c>
      <c r="H76" s="4"/>
      <c r="I76" s="80">
        <f t="shared" si="3"/>
        <v>-2.1682518273241202E-2</v>
      </c>
      <c r="J76" s="4"/>
      <c r="K76" s="189">
        <f t="shared" si="4"/>
        <v>-569166.10467258154</v>
      </c>
      <c r="L76" s="189"/>
      <c r="M76" s="4"/>
    </row>
    <row r="77" spans="1:13" s="1" customFormat="1" ht="12.75" customHeight="1">
      <c r="A77" s="197" t="s">
        <v>146</v>
      </c>
      <c r="B77" s="197"/>
      <c r="C77" s="197"/>
      <c r="D77" s="8"/>
      <c r="E77" s="28"/>
      <c r="F77" s="70"/>
      <c r="G77" s="63">
        <v>378873436.38824898</v>
      </c>
      <c r="H77" s="28"/>
      <c r="I77" s="79">
        <f t="shared" si="3"/>
        <v>9.3661310215128302E-2</v>
      </c>
      <c r="J77" s="28"/>
      <c r="K77" s="188">
        <f t="shared" si="4"/>
        <v>2458609.3931471179</v>
      </c>
      <c r="L77" s="188"/>
      <c r="M77" s="28"/>
    </row>
    <row r="78" spans="1:13">
      <c r="A78" s="197"/>
      <c r="B78" s="197"/>
      <c r="C78" s="197"/>
      <c r="D78" s="6"/>
      <c r="E78" s="4"/>
      <c r="F78" s="67"/>
      <c r="G78" s="53"/>
      <c r="H78" s="4"/>
      <c r="I78" s="80"/>
      <c r="J78" s="4"/>
      <c r="K78" s="189">
        <f t="shared" si="4"/>
        <v>0</v>
      </c>
      <c r="L78" s="189"/>
      <c r="M78" s="4"/>
    </row>
    <row r="79" spans="1:13">
      <c r="A79" s="72" t="s">
        <v>147</v>
      </c>
      <c r="B79" s="72"/>
      <c r="C79" s="72"/>
      <c r="D79" s="73"/>
      <c r="E79" s="74"/>
      <c r="F79" s="67"/>
      <c r="G79" s="53">
        <v>-18041592.208964199</v>
      </c>
      <c r="H79" s="4"/>
      <c r="I79" s="80">
        <f>G79/$G$68</f>
        <v>-4.4600623911965759E-3</v>
      </c>
      <c r="J79" s="4"/>
      <c r="K79" s="189">
        <f t="shared" si="4"/>
        <v>-117076.63776891012</v>
      </c>
      <c r="L79" s="189"/>
      <c r="M79" s="4"/>
    </row>
    <row r="80" spans="1:13" s="1" customFormat="1">
      <c r="A80" s="75" t="s">
        <v>148</v>
      </c>
      <c r="B80" s="76"/>
      <c r="C80" s="76"/>
      <c r="D80" s="8"/>
      <c r="E80" s="28"/>
      <c r="F80" s="70"/>
      <c r="G80" s="63">
        <v>360831844.67928499</v>
      </c>
      <c r="H80" s="28"/>
      <c r="I80" s="79">
        <f>G80/$G$68</f>
        <v>8.9201247947536783E-2</v>
      </c>
      <c r="J80" s="28"/>
      <c r="K80" s="188">
        <f t="shared" si="4"/>
        <v>2341532.7586228405</v>
      </c>
      <c r="L80" s="188"/>
      <c r="M80" s="28"/>
    </row>
    <row r="81" spans="1:13">
      <c r="A81" s="66"/>
      <c r="B81" s="66" t="s">
        <v>149</v>
      </c>
      <c r="C81" s="23"/>
      <c r="D81" s="6"/>
      <c r="E81" s="4"/>
      <c r="F81" s="67"/>
      <c r="G81" s="53">
        <v>-38200777.916253798</v>
      </c>
      <c r="H81" s="4"/>
      <c r="I81" s="80">
        <f>G81/$G$68</f>
        <v>-9.4436151158588891E-3</v>
      </c>
      <c r="J81" s="4"/>
      <c r="K81" s="189">
        <f t="shared" si="4"/>
        <v>-247894.89679129585</v>
      </c>
      <c r="L81" s="189"/>
      <c r="M81" s="4"/>
    </row>
    <row r="82" spans="1:13">
      <c r="A82" s="66"/>
      <c r="B82" s="77" t="s">
        <v>150</v>
      </c>
      <c r="C82" s="23"/>
      <c r="D82" s="6"/>
      <c r="E82" s="4"/>
      <c r="F82" s="67"/>
      <c r="G82" s="53">
        <v>-27916524.023265399</v>
      </c>
      <c r="H82" s="4"/>
      <c r="I82" s="80">
        <f>G82/$G$68</f>
        <v>-6.9012444936671167E-3</v>
      </c>
      <c r="J82" s="4"/>
      <c r="K82" s="189">
        <f t="shared" si="4"/>
        <v>-181157.66795876183</v>
      </c>
      <c r="L82" s="189"/>
      <c r="M82" s="4"/>
    </row>
    <row r="83" spans="1:13" s="1" customFormat="1">
      <c r="A83" s="12" t="s">
        <v>151</v>
      </c>
      <c r="B83" s="78"/>
      <c r="C83" s="69"/>
      <c r="D83" s="8"/>
      <c r="E83" s="28"/>
      <c r="F83" s="70"/>
      <c r="G83" s="62">
        <v>294714542.739766</v>
      </c>
      <c r="H83" s="28"/>
      <c r="I83" s="81">
        <f>G83/$G$68</f>
        <v>7.2856388338010822E-2</v>
      </c>
      <c r="J83" s="28"/>
      <c r="K83" s="190">
        <f t="shared" si="4"/>
        <v>1912480.193872784</v>
      </c>
      <c r="L83" s="190"/>
      <c r="M83" s="28"/>
    </row>
  </sheetData>
  <mergeCells count="64">
    <mergeCell ref="K66:L67"/>
    <mergeCell ref="A31:E32"/>
    <mergeCell ref="K31:L32"/>
    <mergeCell ref="B14:I15"/>
    <mergeCell ref="A22:L23"/>
    <mergeCell ref="K41:L41"/>
    <mergeCell ref="K42:L42"/>
    <mergeCell ref="K43:L43"/>
    <mergeCell ref="K45:L45"/>
    <mergeCell ref="K65:L65"/>
    <mergeCell ref="K36:L36"/>
    <mergeCell ref="K37:L37"/>
    <mergeCell ref="K38:L38"/>
    <mergeCell ref="K39:L39"/>
    <mergeCell ref="K40:L40"/>
    <mergeCell ref="G27:J27"/>
    <mergeCell ref="K82:L82"/>
    <mergeCell ref="K83:L83"/>
    <mergeCell ref="A8:A9"/>
    <mergeCell ref="A10:A11"/>
    <mergeCell ref="A12:A13"/>
    <mergeCell ref="A14:A15"/>
    <mergeCell ref="G31:G32"/>
    <mergeCell ref="G66:G67"/>
    <mergeCell ref="I31:I32"/>
    <mergeCell ref="I66:I67"/>
    <mergeCell ref="L8:L9"/>
    <mergeCell ref="L10:L11"/>
    <mergeCell ref="L12:L13"/>
    <mergeCell ref="L14:L15"/>
    <mergeCell ref="A77:C78"/>
    <mergeCell ref="A66:E67"/>
    <mergeCell ref="K77:L77"/>
    <mergeCell ref="K78:L78"/>
    <mergeCell ref="K79:L79"/>
    <mergeCell ref="K80:L80"/>
    <mergeCell ref="K81:L81"/>
    <mergeCell ref="K72:L72"/>
    <mergeCell ref="K73:L73"/>
    <mergeCell ref="K74:L74"/>
    <mergeCell ref="K75:L75"/>
    <mergeCell ref="K76:L76"/>
    <mergeCell ref="A68:E68"/>
    <mergeCell ref="K68:L68"/>
    <mergeCell ref="K69:L69"/>
    <mergeCell ref="K70:L70"/>
    <mergeCell ref="K71:L71"/>
    <mergeCell ref="G28:J28"/>
    <mergeCell ref="A30:L30"/>
    <mergeCell ref="K34:L34"/>
    <mergeCell ref="K35:L35"/>
    <mergeCell ref="B18:I18"/>
    <mergeCell ref="B19:I19"/>
    <mergeCell ref="A21:G21"/>
    <mergeCell ref="A25:G25"/>
    <mergeCell ref="G26:J26"/>
    <mergeCell ref="A2:L2"/>
    <mergeCell ref="I5:J5"/>
    <mergeCell ref="A7:C7"/>
    <mergeCell ref="B16:I16"/>
    <mergeCell ref="B17:I17"/>
    <mergeCell ref="B10:I11"/>
    <mergeCell ref="B12:I13"/>
    <mergeCell ref="B8:I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BS</vt:lpstr>
      <vt:lpstr>PL</vt:lpstr>
      <vt:lpstr>Mareriality</vt:lpstr>
      <vt:lpstr>Sheet1</vt:lpstr>
      <vt:lpstr>BS!Print_Area</vt:lpstr>
      <vt:lpstr>PL!Print_Area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cp:lastPrinted>2024-06-26T10:14:13Z</cp:lastPrinted>
  <dcterms:created xsi:type="dcterms:W3CDTF">2006-09-16T00:00:00Z</dcterms:created>
  <dcterms:modified xsi:type="dcterms:W3CDTF">2025-03-20T08:19:16Z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DDDD8CB3295C47FDAE6CAD121A96ECB5</vt:lpwstr>
  </property>
  <property fmtid="{D5CDD505-2E9C-101B-9397-08002B2CF9AE}" pid="3" name="KSOProductBuildVer">
    <vt:lpwstr>1033-11.2.0.11417</vt:lpwstr>
  </property>
</Properties>
</file>