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elf-Development\Udacity\Business Analytics - NanoDegree\Project-2\"/>
    </mc:Choice>
  </mc:AlternateContent>
  <xr:revisionPtr revIDLastSave="0" documentId="13_ncr:1_{B2E84D41-3A63-4A62-BB7E-B73C9299286E}" xr6:coauthVersionLast="45" xr6:coauthVersionMax="45" xr10:uidLastSave="{00000000-0000-0000-0000-000000000000}"/>
  <bookViews>
    <workbookView xWindow="-120" yWindow="-120" windowWidth="29040" windowHeight="15840" tabRatio="815" xr2:uid="{00000000-000D-0000-FFFF-FFFF00000000}"/>
  </bookViews>
  <sheets>
    <sheet name="Data_Set_to_Analyze" sheetId="2" r:id="rId1"/>
    <sheet name="IT_Income_Chart" sheetId="11" r:id="rId2"/>
    <sheet name="IT-SubSector_Pivot_Table_Data" sheetId="3" r:id="rId3"/>
    <sheet name="IT-SubSector_Pivot_Table" sheetId="4" r:id="rId4"/>
    <sheet name="IT-SubSector_Pivot_Table_Chart" sheetId="6" r:id="rId5"/>
    <sheet name="Summary_Statistics" sheetId="12" r:id="rId6"/>
    <sheet name="Ticker_Symbol_Pivot_Table" sheetId="16" r:id="rId7"/>
    <sheet name="P&amp;L_Statement" sheetId="14" r:id="rId8"/>
    <sheet name="Financial_Model" sheetId="17" r:id="rId9"/>
  </sheets>
  <externalReferences>
    <externalReference r:id="rId10"/>
  </externalReferences>
  <definedNames>
    <definedName name="_xlnm._FilterDatabase" localSheetId="0" hidden="1">Data_Set_to_Analyze!$A$1:$N$1</definedName>
    <definedName name="_xlchart.v1.0" hidden="1">'IT-SubSector_Pivot_Table_Data'!$C$2:$C$231</definedName>
    <definedName name="_xlchart.v1.1" hidden="1">'IT-SubSector_Pivot_Table_Data'!$C$2:$C$231</definedName>
    <definedName name="companies_list">Ticker_Symbol_Pivot_Table!$B$4:$B$62</definedName>
    <definedName name="Cost_of_Goods_Sold">Data_Set_to_Analyze!$E$2:$E$231</definedName>
    <definedName name="cost_revenue">[1]historical_data!$F$2:$F$13</definedName>
    <definedName name="Gross_Profit">Data_Set_to_Analyze!$L$2:$L$231</definedName>
    <definedName name="operating_cost">[1]historical_data!$H$2:$H$13</definedName>
    <definedName name="Operating_Income">Data_Set_to_Analyze!$N$2:$N$231</definedName>
    <definedName name="Other_Operating_Items">Data_Set_to_Analyze!$H$2:$H$231</definedName>
    <definedName name="Research_Development">Data_Set_to_Analyze!$G$2:$G$231</definedName>
    <definedName name="Sales_General_Admin">Data_Set_to_Analyze!$F$2:$F$231</definedName>
    <definedName name="sales_general_admin_cost">[1]historical_data!$G$2:$G$13</definedName>
    <definedName name="Ticker_Symbol">Data_Set_to_Analyze!$A$2:$A$231</definedName>
    <definedName name="ticker_symbol_data">[1]pivot_table!$D$4:$D$7</definedName>
    <definedName name="Total_Operating_Expenses">Data_Set_to_Analyze!$M$2:$M$231</definedName>
    <definedName name="Total_Revenue">Data_Set_to_Analyze!$D$2:$D$231</definedName>
    <definedName name="year">[1]historical_data!$C$2:$C$13</definedName>
    <definedName name="Years">Data_Set_to_Analyze!$B$2:$B$231</definedName>
  </definedNames>
  <calcPr calcId="191029"/>
  <pivotCaches>
    <pivotCache cacheId="16" r:id="rId11"/>
    <pivotCache cacheId="69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17" l="1" a="1"/>
  <c r="I10" i="17" s="1"/>
  <c r="H10" i="17" a="1"/>
  <c r="H10" i="17" s="1"/>
  <c r="G10" i="17" a="1"/>
  <c r="G10" i="17" s="1"/>
  <c r="F10" i="17" a="1"/>
  <c r="F10" i="17" s="1"/>
  <c r="I9" i="17" a="1"/>
  <c r="I9" i="17" s="1"/>
  <c r="H9" i="17" a="1"/>
  <c r="H9" i="17" s="1"/>
  <c r="G9" i="17" a="1"/>
  <c r="G9" i="17" s="1"/>
  <c r="F9" i="17" a="1"/>
  <c r="F9" i="17" s="1"/>
  <c r="I8" i="17" a="1"/>
  <c r="I8" i="17" s="1"/>
  <c r="H8" i="17" a="1"/>
  <c r="H8" i="17" s="1"/>
  <c r="G8" i="17" a="1"/>
  <c r="G8" i="17" s="1"/>
  <c r="F8" i="17" a="1"/>
  <c r="F8" i="17" s="1"/>
  <c r="I6" i="17" a="1"/>
  <c r="I6" i="17" s="1"/>
  <c r="H6" i="17" a="1"/>
  <c r="H6" i="17" s="1"/>
  <c r="G6" i="17" a="1"/>
  <c r="G6" i="17" s="1"/>
  <c r="F6" i="17" a="1"/>
  <c r="F6" i="17" s="1"/>
  <c r="I5" i="17" a="1"/>
  <c r="I5" i="17" s="1"/>
  <c r="H5" i="17" a="1"/>
  <c r="H5" i="17" s="1"/>
  <c r="G5" i="17" a="1"/>
  <c r="G5" i="17" s="1"/>
  <c r="F5" i="17" a="1"/>
  <c r="F5" i="17" s="1"/>
  <c r="F19" i="17" s="1"/>
  <c r="G10" i="14" a="1"/>
  <c r="G10" i="14" s="1"/>
  <c r="H10" i="14" a="1"/>
  <c r="H10" i="14" s="1"/>
  <c r="I10" i="14" a="1"/>
  <c r="I10" i="14" s="1"/>
  <c r="G9" i="14" a="1"/>
  <c r="G9" i="14" s="1"/>
  <c r="H9" i="14" a="1"/>
  <c r="H9" i="14" s="1"/>
  <c r="I9" i="14" a="1"/>
  <c r="I9" i="14" s="1"/>
  <c r="G8" i="14" a="1"/>
  <c r="G8" i="14" s="1"/>
  <c r="H8" i="14" a="1"/>
  <c r="H8" i="14" s="1"/>
  <c r="I8" i="14" a="1"/>
  <c r="I8" i="14" s="1"/>
  <c r="G6" i="14" a="1"/>
  <c r="G6" i="14" s="1"/>
  <c r="H6" i="14" a="1"/>
  <c r="H6" i="14" s="1"/>
  <c r="I6" i="14" a="1"/>
  <c r="I6" i="14" s="1"/>
  <c r="G5" i="14" a="1"/>
  <c r="G5" i="14" s="1"/>
  <c r="H5" i="14" a="1"/>
  <c r="H5" i="14" s="1"/>
  <c r="I5" i="14" a="1"/>
  <c r="I5" i="14" s="1"/>
  <c r="F10" i="14" a="1"/>
  <c r="F10" i="14" s="1"/>
  <c r="F9" i="14" a="1"/>
  <c r="F9" i="14" s="1"/>
  <c r="F8" i="14" a="1"/>
  <c r="F8" i="14" s="1"/>
  <c r="F6" i="14" a="1"/>
  <c r="F6" i="14" s="1"/>
  <c r="F5" i="14" a="1"/>
  <c r="F5" i="14" s="1"/>
  <c r="C19" i="17" l="1"/>
  <c r="D18" i="17"/>
  <c r="K19" i="17" s="1" a="1"/>
  <c r="K19" i="17" s="1"/>
  <c r="I11" i="17"/>
  <c r="G19" i="17"/>
  <c r="D20" i="17" s="1"/>
  <c r="G18" i="17"/>
  <c r="H7" i="17"/>
  <c r="H18" i="17"/>
  <c r="H19" i="17"/>
  <c r="H11" i="17"/>
  <c r="I18" i="17"/>
  <c r="I19" i="17"/>
  <c r="G7" i="17"/>
  <c r="G11" i="17"/>
  <c r="I7" i="17"/>
  <c r="F7" i="17"/>
  <c r="F11" i="17"/>
  <c r="F11" i="14"/>
  <c r="H7" i="14"/>
  <c r="H11" i="14"/>
  <c r="G11" i="14"/>
  <c r="F7" i="14"/>
  <c r="I11" i="14"/>
  <c r="G7" i="14"/>
  <c r="I7" i="14"/>
  <c r="D16" i="17" l="1"/>
  <c r="C16" i="17"/>
  <c r="C15" i="17"/>
  <c r="D14" i="17"/>
  <c r="K18" i="17" s="1" a="1"/>
  <c r="K18" i="17" s="1"/>
  <c r="D15" i="17"/>
  <c r="C14" i="17"/>
  <c r="J18" i="17" s="1"/>
  <c r="J5" i="17" s="1"/>
  <c r="K5" i="17" s="1"/>
  <c r="C18" i="17"/>
  <c r="J19" i="17" s="1" a="1"/>
  <c r="J19" i="17" s="1"/>
  <c r="J7" i="17" s="1"/>
  <c r="D19" i="17"/>
  <c r="C20" i="17"/>
  <c r="I12" i="17"/>
  <c r="I20" i="17" s="1"/>
  <c r="H12" i="17"/>
  <c r="H20" i="17" s="1"/>
  <c r="G12" i="17"/>
  <c r="G20" i="17" s="1"/>
  <c r="F12" i="17"/>
  <c r="F20" i="17" s="1"/>
  <c r="F12" i="14"/>
  <c r="G12" i="14"/>
  <c r="H12" i="14"/>
  <c r="I12" i="14"/>
  <c r="J5" i="12"/>
  <c r="D23" i="17" l="1"/>
  <c r="C23" i="17"/>
  <c r="D24" i="17"/>
  <c r="C24" i="17"/>
  <c r="D22" i="17"/>
  <c r="K20" i="17" s="1" a="1"/>
  <c r="K20" i="17" s="1"/>
  <c r="K11" i="17" s="1"/>
  <c r="C22" i="17"/>
  <c r="J20" i="17" s="1" a="1"/>
  <c r="J20" i="17" s="1"/>
  <c r="J11" i="17" s="1"/>
  <c r="K7" i="17"/>
  <c r="M114" i="2"/>
  <c r="M170" i="2"/>
  <c r="M39" i="2"/>
  <c r="M58" i="2"/>
  <c r="M192" i="2"/>
  <c r="M163" i="2"/>
  <c r="M105" i="2"/>
  <c r="M135" i="2"/>
  <c r="M123" i="2"/>
  <c r="M18" i="2"/>
  <c r="M15" i="2"/>
  <c r="M227" i="2"/>
  <c r="M53" i="2"/>
  <c r="M124" i="2"/>
  <c r="M64" i="2"/>
  <c r="M223" i="2"/>
  <c r="M171" i="2"/>
  <c r="M40" i="2"/>
  <c r="M131" i="2"/>
  <c r="M128" i="2"/>
  <c r="M33" i="2"/>
  <c r="M157" i="2"/>
  <c r="M229" i="2"/>
  <c r="M87" i="2"/>
  <c r="M72" i="2"/>
  <c r="M97" i="2"/>
  <c r="M177" i="2"/>
  <c r="M91" i="2"/>
  <c r="M36" i="2"/>
  <c r="M22" i="2"/>
  <c r="M31" i="2"/>
  <c r="M113" i="2"/>
  <c r="M56" i="2"/>
  <c r="M21" i="2"/>
  <c r="M112" i="2"/>
  <c r="M180" i="2"/>
  <c r="M167" i="2"/>
  <c r="M101" i="2"/>
  <c r="M199" i="2"/>
  <c r="M10" i="2"/>
  <c r="M186" i="2"/>
  <c r="M209" i="2"/>
  <c r="M4" i="2"/>
  <c r="M63" i="2"/>
  <c r="M16" i="2"/>
  <c r="M147" i="2"/>
  <c r="M127" i="2"/>
  <c r="M111" i="2"/>
  <c r="M9" i="2"/>
  <c r="M225" i="2"/>
  <c r="M134" i="2"/>
  <c r="M173" i="2"/>
  <c r="M184" i="2"/>
  <c r="M59" i="2"/>
  <c r="M122" i="2"/>
  <c r="M176" i="2"/>
  <c r="M95" i="2"/>
  <c r="M6" i="2"/>
  <c r="M200" i="2"/>
  <c r="M117" i="2"/>
  <c r="M23" i="2"/>
  <c r="M219" i="2"/>
  <c r="M169" i="2"/>
  <c r="M78" i="2"/>
  <c r="M108" i="2"/>
  <c r="M231" i="2"/>
  <c r="M93" i="2"/>
  <c r="M198" i="2"/>
  <c r="M217" i="2"/>
  <c r="M166" i="2"/>
  <c r="M115" i="2"/>
  <c r="M156" i="2"/>
  <c r="M32" i="2"/>
  <c r="M215" i="2"/>
  <c r="M201" i="2"/>
  <c r="M42" i="2"/>
  <c r="M77" i="2"/>
  <c r="M214" i="2"/>
  <c r="M118" i="2"/>
  <c r="M38" i="2"/>
  <c r="M86" i="2"/>
  <c r="M54" i="2"/>
  <c r="M41" i="2"/>
  <c r="M151" i="2"/>
  <c r="M150" i="2"/>
  <c r="M57" i="2"/>
  <c r="M90" i="2"/>
  <c r="M11" i="2"/>
  <c r="M73" i="2"/>
  <c r="M48" i="2"/>
  <c r="M129" i="2"/>
  <c r="M185" i="2"/>
  <c r="M193" i="2"/>
  <c r="M220" i="2"/>
  <c r="M211" i="2"/>
  <c r="M65" i="2"/>
  <c r="M138" i="2"/>
  <c r="M76" i="2"/>
  <c r="M8" i="2"/>
  <c r="M69" i="2"/>
  <c r="M51" i="2"/>
  <c r="M194" i="2"/>
  <c r="M136" i="2"/>
  <c r="M207" i="2"/>
  <c r="M197" i="2"/>
  <c r="M5" i="2"/>
  <c r="M2" i="2"/>
  <c r="M125" i="2"/>
  <c r="M210" i="2"/>
  <c r="M100" i="2"/>
  <c r="M29" i="2"/>
  <c r="M162" i="2"/>
  <c r="M12" i="2"/>
  <c r="M152" i="2"/>
  <c r="M43" i="2"/>
  <c r="M79" i="2"/>
  <c r="M13" i="2"/>
  <c r="M120" i="2"/>
  <c r="M102" i="2"/>
  <c r="M224" i="2"/>
  <c r="M137" i="2"/>
  <c r="M126" i="2"/>
  <c r="M107" i="2"/>
  <c r="M187" i="2"/>
  <c r="M218" i="2"/>
  <c r="M110" i="2"/>
  <c r="M14" i="2"/>
  <c r="M25" i="2"/>
  <c r="M142" i="2"/>
  <c r="M94" i="2"/>
  <c r="M216" i="2"/>
  <c r="M189" i="2"/>
  <c r="M179" i="2"/>
  <c r="M88" i="2"/>
  <c r="M96" i="2"/>
  <c r="M182" i="2"/>
  <c r="M230" i="2"/>
  <c r="M160" i="2"/>
  <c r="M61" i="2"/>
  <c r="M116" i="2"/>
  <c r="M80" i="2"/>
  <c r="M159" i="2"/>
  <c r="M208" i="2"/>
  <c r="M148" i="2"/>
  <c r="M52" i="2"/>
  <c r="M143" i="2"/>
  <c r="M66" i="2"/>
  <c r="M139" i="2"/>
  <c r="M183" i="2"/>
  <c r="M99" i="2"/>
  <c r="M158" i="2"/>
  <c r="M17" i="2"/>
  <c r="M85" i="2"/>
  <c r="M81" i="2"/>
  <c r="M45" i="2"/>
  <c r="M20" i="2"/>
  <c r="M175" i="2"/>
  <c r="M196" i="2"/>
  <c r="M84" i="2"/>
  <c r="M98" i="2"/>
  <c r="M181" i="2"/>
  <c r="M121" i="2"/>
  <c r="M104" i="2"/>
  <c r="M155" i="2"/>
  <c r="M140" i="2"/>
  <c r="M92" i="2"/>
  <c r="M146" i="2"/>
  <c r="M71" i="2"/>
  <c r="M222" i="2"/>
  <c r="M130" i="2"/>
  <c r="M19" i="2"/>
  <c r="M103" i="2"/>
  <c r="M75" i="2"/>
  <c r="M202" i="2"/>
  <c r="M35" i="2"/>
  <c r="M161" i="2"/>
  <c r="M213" i="2"/>
  <c r="M144" i="2"/>
  <c r="M154" i="2"/>
  <c r="M68" i="2"/>
  <c r="M74" i="2"/>
  <c r="M221" i="2"/>
  <c r="M190" i="2"/>
  <c r="M82" i="2"/>
  <c r="M28" i="2"/>
  <c r="M204" i="2"/>
  <c r="M149" i="2"/>
  <c r="M62" i="2"/>
  <c r="M195" i="2"/>
  <c r="M226" i="2"/>
  <c r="M205" i="2"/>
  <c r="M47" i="2"/>
  <c r="M203" i="2"/>
  <c r="M60" i="2"/>
  <c r="M44" i="2"/>
  <c r="M27" i="2"/>
  <c r="M191" i="2"/>
  <c r="M145" i="2"/>
  <c r="M106" i="2"/>
  <c r="M7" i="2"/>
  <c r="M55" i="2"/>
  <c r="M3" i="2"/>
  <c r="M188" i="2"/>
  <c r="M34" i="2"/>
  <c r="M109" i="2"/>
  <c r="M141" i="2"/>
  <c r="M168" i="2"/>
  <c r="M165" i="2"/>
  <c r="M212" i="2"/>
  <c r="M178" i="2"/>
  <c r="M132" i="2"/>
  <c r="M37" i="2"/>
  <c r="M26" i="2"/>
  <c r="M49" i="2"/>
  <c r="M70" i="2"/>
  <c r="M174" i="2"/>
  <c r="M50" i="2"/>
  <c r="M46" i="2"/>
  <c r="M164" i="2"/>
  <c r="M89" i="2"/>
  <c r="M133" i="2"/>
  <c r="M24" i="2"/>
  <c r="M206" i="2"/>
  <c r="M228" i="2"/>
  <c r="M67" i="2"/>
  <c r="M30" i="2"/>
  <c r="M153" i="2"/>
  <c r="M172" i="2"/>
  <c r="M83" i="2"/>
  <c r="M119" i="2"/>
  <c r="L114" i="2"/>
  <c r="L170" i="2"/>
  <c r="L39" i="2"/>
  <c r="L58" i="2"/>
  <c r="L192" i="2"/>
  <c r="L163" i="2"/>
  <c r="L105" i="2"/>
  <c r="L135" i="2"/>
  <c r="L123" i="2"/>
  <c r="L18" i="2"/>
  <c r="L15" i="2"/>
  <c r="L227" i="2"/>
  <c r="L53" i="2"/>
  <c r="L124" i="2"/>
  <c r="L64" i="2"/>
  <c r="L223" i="2"/>
  <c r="L171" i="2"/>
  <c r="L40" i="2"/>
  <c r="L131" i="2"/>
  <c r="L128" i="2"/>
  <c r="L33" i="2"/>
  <c r="L157" i="2"/>
  <c r="L229" i="2"/>
  <c r="L87" i="2"/>
  <c r="L72" i="2"/>
  <c r="L97" i="2"/>
  <c r="L177" i="2"/>
  <c r="L91" i="2"/>
  <c r="L36" i="2"/>
  <c r="L22" i="2"/>
  <c r="L31" i="2"/>
  <c r="L113" i="2"/>
  <c r="L56" i="2"/>
  <c r="L21" i="2"/>
  <c r="L112" i="2"/>
  <c r="L180" i="2"/>
  <c r="L167" i="2"/>
  <c r="L101" i="2"/>
  <c r="L199" i="2"/>
  <c r="L10" i="2"/>
  <c r="L186" i="2"/>
  <c r="L209" i="2"/>
  <c r="L4" i="2"/>
  <c r="L63" i="2"/>
  <c r="L16" i="2"/>
  <c r="L147" i="2"/>
  <c r="L127" i="2"/>
  <c r="L111" i="2"/>
  <c r="L9" i="2"/>
  <c r="L225" i="2"/>
  <c r="L134" i="2"/>
  <c r="L173" i="2"/>
  <c r="L184" i="2"/>
  <c r="L59" i="2"/>
  <c r="L122" i="2"/>
  <c r="L176" i="2"/>
  <c r="L95" i="2"/>
  <c r="L6" i="2"/>
  <c r="L200" i="2"/>
  <c r="L117" i="2"/>
  <c r="L23" i="2"/>
  <c r="L219" i="2"/>
  <c r="L169" i="2"/>
  <c r="L78" i="2"/>
  <c r="L108" i="2"/>
  <c r="L231" i="2"/>
  <c r="L93" i="2"/>
  <c r="L198" i="2"/>
  <c r="L217" i="2"/>
  <c r="L166" i="2"/>
  <c r="L115" i="2"/>
  <c r="L156" i="2"/>
  <c r="L32" i="2"/>
  <c r="L215" i="2"/>
  <c r="L201" i="2"/>
  <c r="L42" i="2"/>
  <c r="L77" i="2"/>
  <c r="L214" i="2"/>
  <c r="L118" i="2"/>
  <c r="L38" i="2"/>
  <c r="L86" i="2"/>
  <c r="L54" i="2"/>
  <c r="L41" i="2"/>
  <c r="L151" i="2"/>
  <c r="L150" i="2"/>
  <c r="L57" i="2"/>
  <c r="L90" i="2"/>
  <c r="L11" i="2"/>
  <c r="L73" i="2"/>
  <c r="L48" i="2"/>
  <c r="L129" i="2"/>
  <c r="L185" i="2"/>
  <c r="L193" i="2"/>
  <c r="L220" i="2"/>
  <c r="L211" i="2"/>
  <c r="L65" i="2"/>
  <c r="L138" i="2"/>
  <c r="L76" i="2"/>
  <c r="L8" i="2"/>
  <c r="L69" i="2"/>
  <c r="L51" i="2"/>
  <c r="L194" i="2"/>
  <c r="L136" i="2"/>
  <c r="L207" i="2"/>
  <c r="L197" i="2"/>
  <c r="L5" i="2"/>
  <c r="L2" i="2"/>
  <c r="L125" i="2"/>
  <c r="L210" i="2"/>
  <c r="L100" i="2"/>
  <c r="L29" i="2"/>
  <c r="L162" i="2"/>
  <c r="L12" i="2"/>
  <c r="L152" i="2"/>
  <c r="L43" i="2"/>
  <c r="L79" i="2"/>
  <c r="L13" i="2"/>
  <c r="L120" i="2"/>
  <c r="L102" i="2"/>
  <c r="L224" i="2"/>
  <c r="L137" i="2"/>
  <c r="L126" i="2"/>
  <c r="L107" i="2"/>
  <c r="L187" i="2"/>
  <c r="L218" i="2"/>
  <c r="L110" i="2"/>
  <c r="L14" i="2"/>
  <c r="L25" i="2"/>
  <c r="L142" i="2"/>
  <c r="L94" i="2"/>
  <c r="L216" i="2"/>
  <c r="L189" i="2"/>
  <c r="L179" i="2"/>
  <c r="L88" i="2"/>
  <c r="L96" i="2"/>
  <c r="L182" i="2"/>
  <c r="L230" i="2"/>
  <c r="L160" i="2"/>
  <c r="L61" i="2"/>
  <c r="L116" i="2"/>
  <c r="L80" i="2"/>
  <c r="L159" i="2"/>
  <c r="L208" i="2"/>
  <c r="L148" i="2"/>
  <c r="L52" i="2"/>
  <c r="L143" i="2"/>
  <c r="L66" i="2"/>
  <c r="L139" i="2"/>
  <c r="L183" i="2"/>
  <c r="L99" i="2"/>
  <c r="L158" i="2"/>
  <c r="L17" i="2"/>
  <c r="L85" i="2"/>
  <c r="L81" i="2"/>
  <c r="L45" i="2"/>
  <c r="L20" i="2"/>
  <c r="L175" i="2"/>
  <c r="L196" i="2"/>
  <c r="L84" i="2"/>
  <c r="L98" i="2"/>
  <c r="L181" i="2"/>
  <c r="L121" i="2"/>
  <c r="L104" i="2"/>
  <c r="L155" i="2"/>
  <c r="L140" i="2"/>
  <c r="L92" i="2"/>
  <c r="L146" i="2"/>
  <c r="L71" i="2"/>
  <c r="L222" i="2"/>
  <c r="L130" i="2"/>
  <c r="L19" i="2"/>
  <c r="L103" i="2"/>
  <c r="L75" i="2"/>
  <c r="L202" i="2"/>
  <c r="L35" i="2"/>
  <c r="L161" i="2"/>
  <c r="L213" i="2"/>
  <c r="L144" i="2"/>
  <c r="L154" i="2"/>
  <c r="L68" i="2"/>
  <c r="L74" i="2"/>
  <c r="L221" i="2"/>
  <c r="L190" i="2"/>
  <c r="L82" i="2"/>
  <c r="L28" i="2"/>
  <c r="L204" i="2"/>
  <c r="L149" i="2"/>
  <c r="L62" i="2"/>
  <c r="L195" i="2"/>
  <c r="L226" i="2"/>
  <c r="L205" i="2"/>
  <c r="L47" i="2"/>
  <c r="L203" i="2"/>
  <c r="L60" i="2"/>
  <c r="L44" i="2"/>
  <c r="L27" i="2"/>
  <c r="L191" i="2"/>
  <c r="L145" i="2"/>
  <c r="L106" i="2"/>
  <c r="L7" i="2"/>
  <c r="L55" i="2"/>
  <c r="L3" i="2"/>
  <c r="L188" i="2"/>
  <c r="L34" i="2"/>
  <c r="L109" i="2"/>
  <c r="L141" i="2"/>
  <c r="L168" i="2"/>
  <c r="L165" i="2"/>
  <c r="L212" i="2"/>
  <c r="L178" i="2"/>
  <c r="L132" i="2"/>
  <c r="L37" i="2"/>
  <c r="L26" i="2"/>
  <c r="L49" i="2"/>
  <c r="L70" i="2"/>
  <c r="L174" i="2"/>
  <c r="L50" i="2"/>
  <c r="L46" i="2"/>
  <c r="L164" i="2"/>
  <c r="L89" i="2"/>
  <c r="L133" i="2"/>
  <c r="L24" i="2"/>
  <c r="L206" i="2"/>
  <c r="L228" i="2"/>
  <c r="L67" i="2"/>
  <c r="L30" i="2"/>
  <c r="L153" i="2"/>
  <c r="L172" i="2"/>
  <c r="L83" i="2"/>
  <c r="L119" i="2"/>
  <c r="N219" i="2" l="1"/>
  <c r="N83" i="2"/>
  <c r="N133" i="2"/>
  <c r="N26" i="2"/>
  <c r="N109" i="2"/>
  <c r="N191" i="2"/>
  <c r="N195" i="2"/>
  <c r="N172" i="2"/>
  <c r="N89" i="2"/>
  <c r="N37" i="2"/>
  <c r="N34" i="2"/>
  <c r="N27" i="2"/>
  <c r="N62" i="2"/>
  <c r="N68" i="2"/>
  <c r="N103" i="2"/>
  <c r="N155" i="2"/>
  <c r="N20" i="2"/>
  <c r="N139" i="2"/>
  <c r="N116" i="2"/>
  <c r="N189" i="2"/>
  <c r="N187" i="2"/>
  <c r="N79" i="2"/>
  <c r="N125" i="2"/>
  <c r="N69" i="2"/>
  <c r="N185" i="2"/>
  <c r="N151" i="2"/>
  <c r="N42" i="2"/>
  <c r="N198" i="2"/>
  <c r="N117" i="2"/>
  <c r="N173" i="2"/>
  <c r="N63" i="2"/>
  <c r="N180" i="2"/>
  <c r="N228" i="2"/>
  <c r="N7" i="2"/>
  <c r="N98" i="2"/>
  <c r="N148" i="2"/>
  <c r="N162" i="2"/>
  <c r="N11" i="2"/>
  <c r="N78" i="2"/>
  <c r="N111" i="2"/>
  <c r="N87" i="2"/>
  <c r="N135" i="2"/>
  <c r="N70" i="2"/>
  <c r="N205" i="2"/>
  <c r="N35" i="2"/>
  <c r="N158" i="2"/>
  <c r="N14" i="2"/>
  <c r="N211" i="2"/>
  <c r="N169" i="2"/>
  <c r="N119" i="2"/>
  <c r="N145" i="2"/>
  <c r="N221" i="2"/>
  <c r="N196" i="2"/>
  <c r="N120" i="2"/>
  <c r="N220" i="2"/>
  <c r="N166" i="2"/>
  <c r="N147" i="2"/>
  <c r="N124" i="2"/>
  <c r="N47" i="2"/>
  <c r="N182" i="2"/>
  <c r="N176" i="2"/>
  <c r="N106" i="2"/>
  <c r="N84" i="2"/>
  <c r="N102" i="2"/>
  <c r="N118" i="2"/>
  <c r="N127" i="2"/>
  <c r="N64" i="2"/>
  <c r="N99" i="2"/>
  <c r="N100" i="2"/>
  <c r="N57" i="2"/>
  <c r="N157" i="2"/>
  <c r="N174" i="2"/>
  <c r="N71" i="2"/>
  <c r="N25" i="2"/>
  <c r="N38" i="2"/>
  <c r="N113" i="2"/>
  <c r="N206" i="2"/>
  <c r="N190" i="2"/>
  <c r="N208" i="2"/>
  <c r="N136" i="2"/>
  <c r="N199" i="2"/>
  <c r="N49" i="2"/>
  <c r="N202" i="2"/>
  <c r="N159" i="2"/>
  <c r="N194" i="2"/>
  <c r="N214" i="2"/>
  <c r="N59" i="2"/>
  <c r="N22" i="2"/>
  <c r="N163" i="2"/>
  <c r="N153" i="2"/>
  <c r="N164" i="2"/>
  <c r="N188" i="2"/>
  <c r="N149" i="2"/>
  <c r="N19" i="2"/>
  <c r="N45" i="2"/>
  <c r="N216" i="2"/>
  <c r="N2" i="2"/>
  <c r="N93" i="2"/>
  <c r="N39" i="2"/>
  <c r="N165" i="2"/>
  <c r="N161" i="2"/>
  <c r="N17" i="2"/>
  <c r="N224" i="2"/>
  <c r="N65" i="2"/>
  <c r="N156" i="2"/>
  <c r="N10" i="2"/>
  <c r="N223" i="2"/>
  <c r="N168" i="2"/>
  <c r="N146" i="2"/>
  <c r="N96" i="2"/>
  <c r="N29" i="2"/>
  <c r="N90" i="2"/>
  <c r="N115" i="2"/>
  <c r="N122" i="2"/>
  <c r="N31" i="2"/>
  <c r="N105" i="2"/>
  <c r="N141" i="2"/>
  <c r="N92" i="2"/>
  <c r="N88" i="2"/>
  <c r="N101" i="2"/>
  <c r="N132" i="2"/>
  <c r="N44" i="2"/>
  <c r="N154" i="2"/>
  <c r="N104" i="2"/>
  <c r="N66" i="2"/>
  <c r="N61" i="2"/>
  <c r="N107" i="2"/>
  <c r="N43" i="2"/>
  <c r="N8" i="2"/>
  <c r="N129" i="2"/>
  <c r="N41" i="2"/>
  <c r="N201" i="2"/>
  <c r="N200" i="2"/>
  <c r="N134" i="2"/>
  <c r="N4" i="2"/>
  <c r="N112" i="2"/>
  <c r="N177" i="2"/>
  <c r="N15" i="2"/>
  <c r="N30" i="2"/>
  <c r="N46" i="2"/>
  <c r="N178" i="2"/>
  <c r="N3" i="2"/>
  <c r="N60" i="2"/>
  <c r="N204" i="2"/>
  <c r="N144" i="2"/>
  <c r="N130" i="2"/>
  <c r="N121" i="2"/>
  <c r="N81" i="2"/>
  <c r="N143" i="2"/>
  <c r="N160" i="2"/>
  <c r="N94" i="2"/>
  <c r="N126" i="2"/>
  <c r="N152" i="2"/>
  <c r="N5" i="2"/>
  <c r="N76" i="2"/>
  <c r="N48" i="2"/>
  <c r="N54" i="2"/>
  <c r="N215" i="2"/>
  <c r="N231" i="2"/>
  <c r="N6" i="2"/>
  <c r="N225" i="2"/>
  <c r="N209" i="2"/>
  <c r="N21" i="2"/>
  <c r="N97" i="2"/>
  <c r="N18" i="2"/>
  <c r="N170" i="2"/>
  <c r="N226" i="2"/>
  <c r="N24" i="2"/>
  <c r="N114" i="2"/>
  <c r="N110" i="2"/>
  <c r="N82" i="2"/>
  <c r="N207" i="2"/>
  <c r="N50" i="2"/>
  <c r="N55" i="2"/>
  <c r="N203" i="2"/>
  <c r="N28" i="2"/>
  <c r="N213" i="2"/>
  <c r="N222" i="2"/>
  <c r="N181" i="2"/>
  <c r="N85" i="2"/>
  <c r="N52" i="2"/>
  <c r="N230" i="2"/>
  <c r="N142" i="2"/>
  <c r="N137" i="2"/>
  <c r="N12" i="2"/>
  <c r="N197" i="2"/>
  <c r="N138" i="2"/>
  <c r="N73" i="2"/>
  <c r="N86" i="2"/>
  <c r="N32" i="2"/>
  <c r="N108" i="2"/>
  <c r="N95" i="2"/>
  <c r="N9" i="2"/>
  <c r="N186" i="2"/>
  <c r="N56" i="2"/>
  <c r="N72" i="2"/>
  <c r="N171" i="2"/>
  <c r="N123" i="2"/>
  <c r="N67" i="2"/>
  <c r="N212" i="2"/>
  <c r="N74" i="2"/>
  <c r="N75" i="2"/>
  <c r="N140" i="2"/>
  <c r="N175" i="2"/>
  <c r="N183" i="2"/>
  <c r="N80" i="2"/>
  <c r="N179" i="2"/>
  <c r="N218" i="2"/>
  <c r="N13" i="2"/>
  <c r="N210" i="2"/>
  <c r="N51" i="2"/>
  <c r="N193" i="2"/>
  <c r="N150" i="2"/>
  <c r="N77" i="2"/>
  <c r="N217" i="2"/>
  <c r="N23" i="2"/>
  <c r="N184" i="2"/>
  <c r="N16" i="2"/>
  <c r="N167" i="2"/>
  <c r="N36" i="2"/>
  <c r="N53" i="2"/>
  <c r="N192" i="2"/>
  <c r="N91" i="2"/>
  <c r="N227" i="2"/>
  <c r="N58" i="2"/>
  <c r="N131" i="2"/>
  <c r="N40" i="2"/>
  <c r="N229" i="2"/>
  <c r="N33" i="2"/>
  <c r="N128" i="2"/>
  <c r="J4" i="12" l="1"/>
  <c r="D5" i="12"/>
  <c r="D4" i="12"/>
</calcChain>
</file>

<file path=xl/sharedStrings.xml><?xml version="1.0" encoding="utf-8"?>
<sst xmlns="http://schemas.openxmlformats.org/spreadsheetml/2006/main" count="1606" uniqueCount="129">
  <si>
    <t>Ticker_Symbol</t>
  </si>
  <si>
    <t>ADBE</t>
  </si>
  <si>
    <t>ADSK</t>
  </si>
  <si>
    <t>SYMC</t>
  </si>
  <si>
    <t>TDC</t>
  </si>
  <si>
    <t>AAPL</t>
  </si>
  <si>
    <t>HPQ</t>
  </si>
  <si>
    <t>STX</t>
  </si>
  <si>
    <t>WDC</t>
  </si>
  <si>
    <t>ADS</t>
  </si>
  <si>
    <t>GPN</t>
  </si>
  <si>
    <t>APH</t>
  </si>
  <si>
    <t>GLW</t>
  </si>
  <si>
    <t>FLIR</t>
  </si>
  <si>
    <t>TEL</t>
  </si>
  <si>
    <t>ATVI</t>
  </si>
  <si>
    <t>EA</t>
  </si>
  <si>
    <t>AKAM</t>
  </si>
  <si>
    <t>CRM</t>
  </si>
  <si>
    <t>CTXS</t>
  </si>
  <si>
    <t>EBAY</t>
  </si>
  <si>
    <t>FB</t>
  </si>
  <si>
    <t>FIS</t>
  </si>
  <si>
    <t>FISV</t>
  </si>
  <si>
    <t>INTU</t>
  </si>
  <si>
    <t>MA</t>
  </si>
  <si>
    <t>NFLX</t>
  </si>
  <si>
    <t>NTAP</t>
  </si>
  <si>
    <t>TSS</t>
  </si>
  <si>
    <t>V</t>
  </si>
  <si>
    <t>VRSN</t>
  </si>
  <si>
    <t>WU</t>
  </si>
  <si>
    <t>YHOO</t>
  </si>
  <si>
    <t>CSRA</t>
  </si>
  <si>
    <t>CTSH</t>
  </si>
  <si>
    <t>IBM</t>
  </si>
  <si>
    <t>XRX</t>
  </si>
  <si>
    <t>CSCO</t>
  </si>
  <si>
    <t>FFIV</t>
  </si>
  <si>
    <t>JNPR</t>
  </si>
  <si>
    <t>AMAT</t>
  </si>
  <si>
    <t>KLAC</t>
  </si>
  <si>
    <t>LRCX</t>
  </si>
  <si>
    <t>ADI</t>
  </si>
  <si>
    <t>AVGO</t>
  </si>
  <si>
    <t>FSLR</t>
  </si>
  <si>
    <t>INTC</t>
  </si>
  <si>
    <t>LLTC</t>
  </si>
  <si>
    <t>MCHP</t>
  </si>
  <si>
    <t>MU</t>
  </si>
  <si>
    <t>NVDA</t>
  </si>
  <si>
    <t>QCOM</t>
  </si>
  <si>
    <t>QRVO</t>
  </si>
  <si>
    <t>SWKS</t>
  </si>
  <si>
    <t>TXN</t>
  </si>
  <si>
    <t>XLNX</t>
  </si>
  <si>
    <t>MSFT</t>
  </si>
  <si>
    <t>RHT</t>
  </si>
  <si>
    <t>HPE</t>
  </si>
  <si>
    <t>HRS</t>
  </si>
  <si>
    <t>Years</t>
  </si>
  <si>
    <t>Year 1</t>
  </si>
  <si>
    <t>Year 2</t>
  </si>
  <si>
    <t>Year 3</t>
  </si>
  <si>
    <t>Year 4</t>
  </si>
  <si>
    <t>Period_Ending</t>
  </si>
  <si>
    <t xml:space="preserve"> Total_Revenue </t>
  </si>
  <si>
    <t xml:space="preserve"> Cost_of_Goods_Sold </t>
  </si>
  <si>
    <t xml:space="preserve"> Sales_General_Admin</t>
  </si>
  <si>
    <t xml:space="preserve"> Research_Development </t>
  </si>
  <si>
    <t xml:space="preserve"> Other_Operating_Items </t>
  </si>
  <si>
    <t>GICS_Sector</t>
  </si>
  <si>
    <t>Information Technology</t>
  </si>
  <si>
    <t>GICS_Sub_Industry</t>
  </si>
  <si>
    <t>Application Software</t>
  </si>
  <si>
    <t>Computer Hardware</t>
  </si>
  <si>
    <t>Computer Storage &amp; Peripherals</t>
  </si>
  <si>
    <t>Data Processing &amp; Outsourced Services</t>
  </si>
  <si>
    <t>Electronic Components</t>
  </si>
  <si>
    <t>Electronic Equipment &amp; Instruments</t>
  </si>
  <si>
    <t>Electronic Manufacturing Services</t>
  </si>
  <si>
    <t>Home Entertainment Software</t>
  </si>
  <si>
    <t>Internet Software &amp; Services</t>
  </si>
  <si>
    <t>IT Consulting &amp; Other Services</t>
  </si>
  <si>
    <t>Networking Equipment</t>
  </si>
  <si>
    <t>Semiconductor Equipment</t>
  </si>
  <si>
    <t>Semiconductors</t>
  </si>
  <si>
    <t>Systems Software</t>
  </si>
  <si>
    <t>Technology Hardware, Storage &amp; Peripherals</t>
  </si>
  <si>
    <t>Telecommunications Equipment</t>
  </si>
  <si>
    <t>Gross_Profit</t>
  </si>
  <si>
    <t>Total_Opertaing_Expenses</t>
  </si>
  <si>
    <t xml:space="preserve">Operating_Income </t>
  </si>
  <si>
    <t>Row Labels</t>
  </si>
  <si>
    <t>Grand Total</t>
  </si>
  <si>
    <t xml:space="preserve">Sum of Operating_Income </t>
  </si>
  <si>
    <t>Column Labels</t>
  </si>
  <si>
    <t>Summary Statistics for IT Sector Operating Income</t>
  </si>
  <si>
    <t>Measure of Center</t>
  </si>
  <si>
    <t>Measure of Spread</t>
  </si>
  <si>
    <t>Mean</t>
  </si>
  <si>
    <t>Median</t>
  </si>
  <si>
    <t>Standard Deviation</t>
  </si>
  <si>
    <t>Coefficient of Variation</t>
  </si>
  <si>
    <t>&gt; 1  (High Variation)</t>
  </si>
  <si>
    <t>Ticker Symbol</t>
  </si>
  <si>
    <t>Historical</t>
  </si>
  <si>
    <t>Gross Profit</t>
  </si>
  <si>
    <t>Total Operating Expenses</t>
  </si>
  <si>
    <t>Operating Income/EBIT</t>
  </si>
  <si>
    <t xml:space="preserve"> Total Revenue </t>
  </si>
  <si>
    <t>Sales, General, Admin Cost</t>
  </si>
  <si>
    <t>Research, Development Cost</t>
  </si>
  <si>
    <t>Other Operating Items Cost</t>
  </si>
  <si>
    <t>Goods Sold Cost</t>
  </si>
  <si>
    <t>Profit &amp; Loss Statement</t>
  </si>
  <si>
    <t>Forecast</t>
  </si>
  <si>
    <t>Year 5</t>
  </si>
  <si>
    <t>Year 6</t>
  </si>
  <si>
    <t>Revenue Growth (%)</t>
  </si>
  <si>
    <t>Base case</t>
  </si>
  <si>
    <t>Weak case</t>
  </si>
  <si>
    <t>Gross Margin</t>
  </si>
  <si>
    <t>Operating Margin</t>
  </si>
  <si>
    <t>Senario</t>
  </si>
  <si>
    <t>Best case</t>
  </si>
  <si>
    <t>Operating Statistics</t>
  </si>
  <si>
    <t>Assumptions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</si>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</sst>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2" applyFont="1"/>
    <xf numFmtId="0" fontId="2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2" fillId="4" borderId="2" xfId="0" applyFont="1" applyFill="1" applyBorder="1"/>
    <xf numFmtId="0" fontId="0" fillId="4" borderId="3" xfId="0" applyFill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164" fontId="0" fillId="0" borderId="7" xfId="1" applyNumberFormat="1" applyFont="1" applyBorder="1"/>
    <xf numFmtId="0" fontId="0" fillId="4" borderId="9" xfId="0" applyFill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0" fillId="0" borderId="0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5" borderId="4" xfId="0" applyFill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4" xfId="1" applyNumberFormat="1" applyFont="1" applyBorder="1"/>
    <xf numFmtId="164" fontId="0" fillId="6" borderId="4" xfId="1" applyNumberFormat="1" applyFont="1" applyFill="1" applyBorder="1"/>
    <xf numFmtId="164" fontId="0" fillId="6" borderId="11" xfId="1" applyNumberFormat="1" applyFont="1" applyFill="1" applyBorder="1"/>
    <xf numFmtId="0" fontId="0" fillId="0" borderId="15" xfId="0" applyBorder="1"/>
    <xf numFmtId="0" fontId="0" fillId="0" borderId="12" xfId="0" applyBorder="1"/>
    <xf numFmtId="164" fontId="0" fillId="0" borderId="16" xfId="1" applyNumberFormat="1" applyFont="1" applyBorder="1"/>
    <xf numFmtId="164" fontId="0" fillId="6" borderId="16" xfId="1" applyNumberFormat="1" applyFont="1" applyFill="1" applyBorder="1"/>
    <xf numFmtId="0" fontId="0" fillId="0" borderId="0" xfId="0" applyBorder="1"/>
    <xf numFmtId="0" fontId="4" fillId="4" borderId="3" xfId="0" applyFont="1" applyFill="1" applyBorder="1"/>
    <xf numFmtId="0" fontId="4" fillId="4" borderId="9" xfId="0" applyFont="1" applyFill="1" applyBorder="1"/>
    <xf numFmtId="0" fontId="2" fillId="0" borderId="17" xfId="0" applyFont="1" applyBorder="1" applyAlignment="1">
      <alignment horizontal="center"/>
    </xf>
    <xf numFmtId="0" fontId="2" fillId="0" borderId="13" xfId="0" applyFont="1" applyBorder="1"/>
    <xf numFmtId="0" fontId="0" fillId="0" borderId="18" xfId="0" applyBorder="1"/>
    <xf numFmtId="0" fontId="0" fillId="0" borderId="14" xfId="0" applyBorder="1"/>
    <xf numFmtId="0" fontId="2" fillId="0" borderId="17" xfId="0" applyFont="1" applyBorder="1"/>
    <xf numFmtId="0" fontId="0" fillId="0" borderId="5" xfId="0" applyBorder="1"/>
    <xf numFmtId="0" fontId="0" fillId="0" borderId="10" xfId="0" applyBorder="1"/>
    <xf numFmtId="43" fontId="0" fillId="0" borderId="11" xfId="2" applyFont="1" applyBorder="1"/>
    <xf numFmtId="43" fontId="0" fillId="0" borderId="5" xfId="2" applyFont="1" applyBorder="1"/>
    <xf numFmtId="0" fontId="0" fillId="0" borderId="6" xfId="0" applyBorder="1"/>
    <xf numFmtId="0" fontId="0" fillId="0" borderId="7" xfId="0" applyBorder="1"/>
    <xf numFmtId="43" fontId="0" fillId="0" borderId="7" xfId="2" applyFont="1" applyBorder="1"/>
    <xf numFmtId="43" fontId="0" fillId="0" borderId="12" xfId="2" applyFont="1" applyBorder="1"/>
    <xf numFmtId="0" fontId="2" fillId="0" borderId="6" xfId="0" applyFont="1" applyBorder="1"/>
    <xf numFmtId="2" fontId="0" fillId="0" borderId="0" xfId="0" applyNumberFormat="1" applyBorder="1"/>
    <xf numFmtId="2" fontId="0" fillId="0" borderId="7" xfId="0" applyNumberFormat="1" applyBorder="1"/>
    <xf numFmtId="10" fontId="0" fillId="0" borderId="0" xfId="3" applyNumberFormat="1" applyFont="1" applyBorder="1"/>
    <xf numFmtId="10" fontId="0" fillId="0" borderId="0" xfId="3" applyNumberFormat="1" applyFont="1"/>
    <xf numFmtId="10" fontId="0" fillId="0" borderId="11" xfId="3" applyNumberFormat="1" applyFont="1" applyBorder="1"/>
    <xf numFmtId="10" fontId="0" fillId="0" borderId="4" xfId="3" applyNumberFormat="1" applyFont="1" applyBorder="1"/>
    <xf numFmtId="2" fontId="0" fillId="0" borderId="4" xfId="0" applyNumberFormat="1" applyBorder="1"/>
    <xf numFmtId="2" fontId="0" fillId="0" borderId="6" xfId="0" applyNumberFormat="1" applyBorder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4">
    <dxf>
      <numFmt numFmtId="166" formatCode=";;;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12" Type="http://schemas.openxmlformats.org/officeDocument/2006/relationships/pivotCacheDefinition" Target="pivotCache/pivotCacheDefinition2.xml"/><Relationship Id="rId2" Type="http://schemas.openxmlformats.org/officeDocument/2006/relationships/chartsheet" Target="chartsheets/sheet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pivotCacheDefinition" Target="pivotCache/pivotCacheDefinition1.xml"/><Relationship Id="rId5" Type="http://schemas.openxmlformats.org/officeDocument/2006/relationships/chartsheet" Target="chartsheets/sheet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[Project-2_Faisal.A.xlsx]IT-SubSector_Pivot_Table!PivotTable1</c:name>
    <c:fmtId val="4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Operating</a:t>
            </a:r>
            <a:r>
              <a:rPr lang="en-US" sz="1800" b="1" baseline="0"/>
              <a:t> Income for Different IT Sub-Sectors over the Past Years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'IT-SubSector_Pivot_Table'!$B$3:$B$4</c:f>
              <c:strCache>
                <c:ptCount val="1"/>
                <c:pt idx="0">
                  <c:v>Application Software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'IT-SubSector_Pivot_Table'!$B$5:$B$9</c:f>
              <c:numCache>
                <c:formatCode>_("$"* #,##0_);_("$"* \(#,##0\);_("$"* "-"??_);_(@_)</c:formatCode>
                <c:ptCount val="4"/>
                <c:pt idx="0">
                  <c:v>2562020000</c:v>
                </c:pt>
                <c:pt idx="1">
                  <c:v>1653168000</c:v>
                </c:pt>
                <c:pt idx="2">
                  <c:v>1849454000</c:v>
                </c:pt>
                <c:pt idx="3">
                  <c:v>2369394000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3-4F2A-B723-D0AC74CF2D1C}"/>
            </c:ext>
          </c:extLst>
        </c:ser>
        <c:ser>
          <c:idx val="1"/>
          <c:order val="1"/>
          <c:tx>
            <c:strRef>
              <c:f>'IT-SubSector_Pivot_Table'!$C$3:$C$4</c:f>
              <c:strCache>
                <c:ptCount val="1"/>
                <c:pt idx="0">
                  <c:v>Computer Hardware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'IT-SubSector_Pivot_Table'!$C$5:$C$9</c:f>
              <c:numCache>
                <c:formatCode>_("$"* #,##0_);_("$"* \(#,##0\);_("$"* "-"??_);_(@_)</c:formatCode>
                <c:ptCount val="4"/>
                <c:pt idx="0">
                  <c:v>57142000000</c:v>
                </c:pt>
                <c:pt idx="1">
                  <c:v>56935000000</c:v>
                </c:pt>
                <c:pt idx="2">
                  <c:v>75213000000</c:v>
                </c:pt>
                <c:pt idx="3">
                  <c:v>63778000000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93-4F2A-B723-D0AC74CF2D1C}"/>
            </c:ext>
          </c:extLst>
        </c:ser>
        <c:ser>
          <c:idx val="2"/>
          <c:order val="2"/>
          <c:tx>
            <c:strRef>
              <c:f>'IT-SubSector_Pivot_Table'!$D$3:$D$4</c:f>
              <c:strCache>
                <c:ptCount val="1"/>
                <c:pt idx="0">
                  <c:v>Computer Storage &amp; Peripherals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'IT-SubSector_Pivot_Table'!$D$5:$D$9</c:f>
              <c:numCache>
                <c:formatCode>_("$"* #,##0_);_("$"* \(#,##0\);_("$"* "-"??_);_(@_)</c:formatCode>
                <c:ptCount val="4"/>
                <c:pt idx="0">
                  <c:v>3359000000</c:v>
                </c:pt>
                <c:pt idx="1">
                  <c:v>3591000000</c:v>
                </c:pt>
                <c:pt idx="2">
                  <c:v>3701000000</c:v>
                </c:pt>
                <c:pt idx="3">
                  <c:v>1086000000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93-4F2A-B723-D0AC74CF2D1C}"/>
            </c:ext>
          </c:extLst>
        </c:ser>
        <c:ser>
          <c:idx val="3"/>
          <c:order val="3"/>
          <c:tx>
            <c:strRef>
              <c:f>'IT-SubSector_Pivot_Table'!$E$3:$E$4</c:f>
              <c:strCache>
                <c:ptCount val="1"/>
                <c:pt idx="0">
                  <c:v>Data Processing &amp; Outsourced Services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'IT-SubSector_Pivot_Table'!$E$5:$E$9</c:f>
              <c:numCache>
                <c:formatCode>_("$"* #,##0_);_("$"* \(#,##0\);_("$"* "-"??_);_(@_)</c:formatCode>
                <c:ptCount val="4"/>
                <c:pt idx="0">
                  <c:v>1331577000</c:v>
                </c:pt>
                <c:pt idx="1">
                  <c:v>1504411000</c:v>
                </c:pt>
                <c:pt idx="2">
                  <c:v>1555064000</c:v>
                </c:pt>
                <c:pt idx="3">
                  <c:v>1686804000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93-4F2A-B723-D0AC74CF2D1C}"/>
            </c:ext>
          </c:extLst>
        </c:ser>
        <c:ser>
          <c:idx val="4"/>
          <c:order val="4"/>
          <c:tx>
            <c:strRef>
              <c:f>'IT-SubSector_Pivot_Table'!$F$3:$F$4</c:f>
              <c:strCache>
                <c:ptCount val="1"/>
                <c:pt idx="0">
                  <c:v>Electronic Components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'IT-SubSector_Pivot_Table'!$F$5:$F$9</c:f>
              <c:numCache>
                <c:formatCode>_("$"* #,##0_);_("$"* \(#,##0\);_("$"* "-"??_);_(@_)</c:formatCode>
                <c:ptCount val="4"/>
                <c:pt idx="0">
                  <c:v>2287300000</c:v>
                </c:pt>
                <c:pt idx="1">
                  <c:v>2904800000</c:v>
                </c:pt>
                <c:pt idx="2">
                  <c:v>2370700000</c:v>
                </c:pt>
                <c:pt idx="3">
                  <c:v>2578400000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93-4F2A-B723-D0AC74CF2D1C}"/>
            </c:ext>
          </c:extLst>
        </c:ser>
        <c:ser>
          <c:idx val="5"/>
          <c:order val="5"/>
          <c:tx>
            <c:strRef>
              <c:f>'IT-SubSector_Pivot_Table'!$G$3:$G$4</c:f>
              <c:strCache>
                <c:ptCount val="1"/>
                <c:pt idx="0">
                  <c:v>Electronic Equipment &amp; Instruments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'IT-SubSector_Pivot_Table'!$G$5:$G$9</c:f>
              <c:numCache>
                <c:formatCode>_("$"* #,##0_);_("$"* \(#,##0\);_("$"* "-"??_);_(@_)</c:formatCode>
                <c:ptCount val="4"/>
                <c:pt idx="0">
                  <c:v>305330000</c:v>
                </c:pt>
                <c:pt idx="1">
                  <c:v>266575000</c:v>
                </c:pt>
                <c:pt idx="2">
                  <c:v>275627000</c:v>
                </c:pt>
                <c:pt idx="3">
                  <c:v>307125000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93-4F2A-B723-D0AC74CF2D1C}"/>
            </c:ext>
          </c:extLst>
        </c:ser>
        <c:ser>
          <c:idx val="6"/>
          <c:order val="6"/>
          <c:tx>
            <c:strRef>
              <c:f>'IT-SubSector_Pivot_Table'!$H$3:$H$4</c:f>
              <c:strCache>
                <c:ptCount val="1"/>
                <c:pt idx="0">
                  <c:v>Electronic Manufacturing Services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'IT-SubSector_Pivot_Table'!$H$5:$H$9</c:f>
              <c:numCache>
                <c:formatCode>_("$"* #,##0_);_("$"* \(#,##0\);_("$"* "-"??_);_(@_)</c:formatCode>
                <c:ptCount val="4"/>
                <c:pt idx="0">
                  <c:v>1621000000</c:v>
                </c:pt>
                <c:pt idx="1">
                  <c:v>1855000000</c:v>
                </c:pt>
                <c:pt idx="2">
                  <c:v>1956000000</c:v>
                </c:pt>
                <c:pt idx="3">
                  <c:v>1926000000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93-4F2A-B723-D0AC74CF2D1C}"/>
            </c:ext>
          </c:extLst>
        </c:ser>
        <c:ser>
          <c:idx val="7"/>
          <c:order val="7"/>
          <c:tx>
            <c:strRef>
              <c:f>'IT-SubSector_Pivot_Table'!$I$3:$I$4</c:f>
              <c:strCache>
                <c:ptCount val="1"/>
                <c:pt idx="0">
                  <c:v>Home Entertainment Software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'IT-SubSector_Pivot_Table'!$I$5:$I$9</c:f>
              <c:numCache>
                <c:formatCode>_("$"* #,##0_);_("$"* \(#,##0\);_("$"* "-"??_);_(@_)</c:formatCode>
                <c:ptCount val="4"/>
                <c:pt idx="0">
                  <c:v>1599000000</c:v>
                </c:pt>
                <c:pt idx="1">
                  <c:v>1404000000</c:v>
                </c:pt>
                <c:pt idx="2">
                  <c:v>2131000000</c:v>
                </c:pt>
                <c:pt idx="3">
                  <c:v>2217000000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93-4F2A-B723-D0AC74CF2D1C}"/>
            </c:ext>
          </c:extLst>
        </c:ser>
        <c:ser>
          <c:idx val="8"/>
          <c:order val="8"/>
          <c:tx>
            <c:strRef>
              <c:f>'IT-SubSector_Pivot_Table'!$J$3:$J$4</c:f>
              <c:strCache>
                <c:ptCount val="1"/>
                <c:pt idx="0">
                  <c:v>Internet Software &amp; Services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'IT-SubSector_Pivot_Table'!$J$5:$J$9</c:f>
              <c:numCache>
                <c:formatCode>_("$"* #,##0_);_("$"* \(#,##0\);_("$"* "-"??_);_(@_)</c:formatCode>
                <c:ptCount val="4"/>
                <c:pt idx="0">
                  <c:v>24799531000</c:v>
                </c:pt>
                <c:pt idx="1">
                  <c:v>28428770000</c:v>
                </c:pt>
                <c:pt idx="2">
                  <c:v>30263613000</c:v>
                </c:pt>
                <c:pt idx="3">
                  <c:v>36376632000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93-4F2A-B723-D0AC74CF2D1C}"/>
            </c:ext>
          </c:extLst>
        </c:ser>
        <c:ser>
          <c:idx val="9"/>
          <c:order val="9"/>
          <c:tx>
            <c:strRef>
              <c:f>'IT-SubSector_Pivot_Table'!$K$3:$K$4</c:f>
              <c:strCache>
                <c:ptCount val="1"/>
                <c:pt idx="0">
                  <c:v>IT Consulting &amp; Other Services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'IT-SubSector_Pivot_Table'!$K$5:$K$9</c:f>
              <c:numCache>
                <c:formatCode>_("$"* #,##0_);_("$"* \(#,##0\);_("$"* "-"??_);_(@_)</c:formatCode>
                <c:ptCount val="4"/>
                <c:pt idx="0">
                  <c:v>25406676000</c:v>
                </c:pt>
                <c:pt idx="1">
                  <c:v>23653230000</c:v>
                </c:pt>
                <c:pt idx="2">
                  <c:v>21750900000</c:v>
                </c:pt>
                <c:pt idx="3">
                  <c:v>18429000000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93-4F2A-B723-D0AC74CF2D1C}"/>
            </c:ext>
          </c:extLst>
        </c:ser>
        <c:ser>
          <c:idx val="10"/>
          <c:order val="10"/>
          <c:tx>
            <c:strRef>
              <c:f>'IT-SubSector_Pivot_Table'!$L$3:$L$4</c:f>
              <c:strCache>
                <c:ptCount val="1"/>
                <c:pt idx="0">
                  <c:v>Networking Equipment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'IT-SubSector_Pivot_Table'!$L$5:$L$9</c:f>
              <c:numCache>
                <c:formatCode>_("$"* #,##0_);_("$"* \(#,##0\);_("$"* "-"??_);_(@_)</c:formatCode>
                <c:ptCount val="4"/>
                <c:pt idx="0">
                  <c:v>12086718000</c:v>
                </c:pt>
                <c:pt idx="1">
                  <c:v>10861557000</c:v>
                </c:pt>
                <c:pt idx="2">
                  <c:v>12404199000</c:v>
                </c:pt>
                <c:pt idx="3">
                  <c:v>14395828000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793-4F2A-B723-D0AC74CF2D1C}"/>
            </c:ext>
          </c:extLst>
        </c:ser>
        <c:ser>
          <c:idx val="11"/>
          <c:order val="11"/>
          <c:tx>
            <c:strRef>
              <c:f>'IT-SubSector_Pivot_Table'!$M$3:$M$4</c:f>
              <c:strCache>
                <c:ptCount val="1"/>
                <c:pt idx="0">
                  <c:v>Semiconductor Equipment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'IT-SubSector_Pivot_Table'!$M$5:$M$9</c:f>
              <c:numCache>
                <c:formatCode>_("$"* #,##0_);_("$"* \(#,##0\);_("$"* "-"??_);_(@_)</c:formatCode>
                <c:ptCount val="4"/>
                <c:pt idx="0">
                  <c:v>1620756000</c:v>
                </c:pt>
                <c:pt idx="1">
                  <c:v>2969739000</c:v>
                </c:pt>
                <c:pt idx="2">
                  <c:v>3221823000</c:v>
                </c:pt>
                <c:pt idx="3">
                  <c:v>4186701000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793-4F2A-B723-D0AC74CF2D1C}"/>
            </c:ext>
          </c:extLst>
        </c:ser>
        <c:ser>
          <c:idx val="12"/>
          <c:order val="12"/>
          <c:tx>
            <c:strRef>
              <c:f>'IT-SubSector_Pivot_Table'!$N$3:$N$4</c:f>
              <c:strCache>
                <c:ptCount val="1"/>
                <c:pt idx="0">
                  <c:v>Semiconductors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'IT-SubSector_Pivot_Table'!$N$5:$N$9</c:f>
              <c:numCache>
                <c:formatCode>_("$"* #,##0_);_("$"* \(#,##0\);_("$"* "-"??_);_(@_)</c:formatCode>
                <c:ptCount val="4"/>
                <c:pt idx="0">
                  <c:v>28192978000</c:v>
                </c:pt>
                <c:pt idx="1">
                  <c:v>34183798000</c:v>
                </c:pt>
                <c:pt idx="2">
                  <c:v>32305182000</c:v>
                </c:pt>
                <c:pt idx="3">
                  <c:v>31258514000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793-4F2A-B723-D0AC74CF2D1C}"/>
            </c:ext>
          </c:extLst>
        </c:ser>
        <c:ser>
          <c:idx val="13"/>
          <c:order val="13"/>
          <c:tx>
            <c:strRef>
              <c:f>'IT-SubSector_Pivot_Table'!$O$3:$O$4</c:f>
              <c:strCache>
                <c:ptCount val="1"/>
                <c:pt idx="0">
                  <c:v>Systems Software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'IT-SubSector_Pivot_Table'!$O$5:$O$9</c:f>
              <c:numCache>
                <c:formatCode>_("$"* #,##0_);_("$"* \(#,##0\);_("$"* "-"??_);_(@_)</c:formatCode>
                <c:ptCount val="4"/>
                <c:pt idx="0">
                  <c:v>26968180000</c:v>
                </c:pt>
                <c:pt idx="1">
                  <c:v>28120460000</c:v>
                </c:pt>
                <c:pt idx="2">
                  <c:v>28421994000</c:v>
                </c:pt>
                <c:pt idx="3">
                  <c:v>21580048000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793-4F2A-B723-D0AC74CF2D1C}"/>
            </c:ext>
          </c:extLst>
        </c:ser>
        <c:ser>
          <c:idx val="14"/>
          <c:order val="14"/>
          <c:tx>
            <c:strRef>
              <c:f>'IT-SubSector_Pivot_Table'!$P$3:$P$4</c:f>
              <c:strCache>
                <c:ptCount val="1"/>
                <c:pt idx="0">
                  <c:v>Technology Hardware, Storage &amp; Peripherals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'IT-SubSector_Pivot_Table'!$P$5:$P$9</c:f>
              <c:numCache>
                <c:formatCode>_("$"* #,##0_);_("$"* \(#,##0\);_("$"* "-"??_);_(@_)</c:formatCode>
                <c:ptCount val="4"/>
                <c:pt idx="0">
                  <c:v>3817000000</c:v>
                </c:pt>
                <c:pt idx="1">
                  <c:v>2702000000</c:v>
                </c:pt>
                <c:pt idx="2">
                  <c:v>3144000000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793-4F2A-B723-D0AC74CF2D1C}"/>
            </c:ext>
          </c:extLst>
        </c:ser>
        <c:ser>
          <c:idx val="15"/>
          <c:order val="15"/>
          <c:tx>
            <c:strRef>
              <c:f>'IT-SubSector_Pivot_Table'!$Q$3:$Q$4</c:f>
              <c:strCache>
                <c:ptCount val="1"/>
                <c:pt idx="0">
                  <c:v>Telecommunications Equipment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'IT-SubSector_Pivot_Table'!$A$5:$A$9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'IT-SubSector_Pivot_Table'!$Q$5:$Q$9</c:f>
              <c:numCache>
                <c:formatCode>_("$"* #,##0_);_("$"* \(#,##0\);_("$"* "-"??_);_(@_)</c:formatCode>
                <c:ptCount val="4"/>
                <c:pt idx="0">
                  <c:v>813000000</c:v>
                </c:pt>
                <c:pt idx="1">
                  <c:v>882000000</c:v>
                </c:pt>
                <c:pt idx="2">
                  <c:v>759000000</c:v>
                </c:pt>
                <c:pt idx="3">
                  <c:v>1149000000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793-4F2A-B723-D0AC74CF2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27704104"/>
        <c:axId val="527701152"/>
        <c:axId val="0"/>
      </c:bar3DChart>
      <c:catAx>
        <c:axId val="527704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701152"/>
        <c:crosses val="autoZero"/>
        <c:auto val="1"/>
        <c:lblAlgn val="ctr"/>
        <c:lblOffset val="100"/>
        <c:noMultiLvlLbl val="0"/>
      </c:catAx>
      <c:valAx>
        <c:axId val="527701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Operating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70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Operating Income for IT Sector over the Past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Operating Income for IT Sector over the Past Years</a:t>
          </a:r>
        </a:p>
      </cx:txPr>
    </cx:title>
    <cx:plotArea>
      <cx:plotAreaRegion>
        <cx:series layoutId="clusteredColumn" uniqueId="{629CE94A-7D61-4DF1-A8AA-8E87CCCEDA58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Operating Income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" panose="020F0502020204030204"/>
                </a:rPr>
                <a:t>Operating Income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 b="1" i="0" baseline="0"/>
            </a:pPr>
            <a:endParaRPr lang="en-US" sz="7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7B17CA-ABA3-4D8F-B11A-B6011B1C1393}">
  <sheetPr/>
  <sheetViews>
    <sheetView zoomScale="12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304331-6CDE-4239-B81B-7E1DA2703544}">
  <sheetPr/>
  <sheetViews>
    <sheetView zoomScale="12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B0211D-2F79-4509-A67E-0EBB4DFBD4A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D9AE093-5876-4DB1-9C03-46E9991786D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70192" cy="6293013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80C0E7-95CF-469A-BF73-20BA56C13D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actice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cal_data"/>
      <sheetName val="pivot_table"/>
      <sheetName val="analysis"/>
    </sheetNames>
    <sheetDataSet>
      <sheetData sheetId="0">
        <row r="2">
          <cell r="C2" t="str">
            <v>Year 1</v>
          </cell>
          <cell r="F2">
            <v>1844000000</v>
          </cell>
          <cell r="G2">
            <v>446000000</v>
          </cell>
          <cell r="H2">
            <v>104000000</v>
          </cell>
        </row>
        <row r="3">
          <cell r="C3" t="str">
            <v>Year 2</v>
          </cell>
          <cell r="F3">
            <v>1945000000</v>
          </cell>
          <cell r="G3">
            <v>495000000</v>
          </cell>
          <cell r="H3">
            <v>122000000</v>
          </cell>
        </row>
        <row r="4">
          <cell r="C4" t="str">
            <v>Year 3</v>
          </cell>
          <cell r="F4">
            <v>1479000000</v>
          </cell>
          <cell r="G4">
            <v>545000000</v>
          </cell>
          <cell r="H4">
            <v>137000000</v>
          </cell>
        </row>
        <row r="5">
          <cell r="C5" t="str">
            <v>Year 1</v>
          </cell>
          <cell r="F5">
            <v>747000000</v>
          </cell>
          <cell r="G5">
            <v>5494000000</v>
          </cell>
          <cell r="H5">
            <v>516000000</v>
          </cell>
        </row>
        <row r="6">
          <cell r="C6" t="str">
            <v>Year 2</v>
          </cell>
          <cell r="F6">
            <v>792000000</v>
          </cell>
          <cell r="G6">
            <v>6339000000</v>
          </cell>
          <cell r="H6">
            <v>608000000</v>
          </cell>
        </row>
        <row r="7">
          <cell r="C7" t="str">
            <v>Year 3</v>
          </cell>
          <cell r="F7">
            <v>834000000</v>
          </cell>
          <cell r="G7">
            <v>7698000000</v>
          </cell>
          <cell r="H7">
            <v>724000000</v>
          </cell>
        </row>
        <row r="8">
          <cell r="C8" t="str">
            <v>Year 1</v>
          </cell>
          <cell r="F8">
            <v>940573000</v>
          </cell>
          <cell r="G8">
            <v>180317000</v>
          </cell>
          <cell r="H8">
            <v>0</v>
          </cell>
        </row>
        <row r="9">
          <cell r="C9" t="str">
            <v>Year 2</v>
          </cell>
          <cell r="F9">
            <v>1279152000</v>
          </cell>
          <cell r="G9">
            <v>309348000</v>
          </cell>
          <cell r="H9">
            <v>0</v>
          </cell>
        </row>
        <row r="10">
          <cell r="C10" t="str">
            <v>Year 3</v>
          </cell>
          <cell r="F10">
            <v>2009936000</v>
          </cell>
          <cell r="G10">
            <v>588822000</v>
          </cell>
          <cell r="H10">
            <v>0</v>
          </cell>
        </row>
        <row r="11">
          <cell r="C11" t="str">
            <v>Year 1</v>
          </cell>
          <cell r="F11">
            <v>7961500000</v>
          </cell>
          <cell r="G11">
            <v>937600000</v>
          </cell>
          <cell r="H11">
            <v>86000000</v>
          </cell>
        </row>
        <row r="12">
          <cell r="C12" t="str">
            <v>Year 2</v>
          </cell>
          <cell r="F12">
            <v>8986500000</v>
          </cell>
          <cell r="G12">
            <v>1026100000</v>
          </cell>
          <cell r="H12">
            <v>118900000</v>
          </cell>
        </row>
        <row r="13">
          <cell r="C13" t="str">
            <v>Year 3</v>
          </cell>
          <cell r="F13">
            <v>11413200000</v>
          </cell>
          <cell r="G13">
            <v>1750100000</v>
          </cell>
          <cell r="H13">
            <v>211800000</v>
          </cell>
        </row>
      </sheetData>
      <sheetData sheetId="1">
        <row r="4">
          <cell r="D4" t="str">
            <v>NAVI</v>
          </cell>
        </row>
        <row r="5">
          <cell r="D5" t="str">
            <v>PYPL</v>
          </cell>
        </row>
        <row r="6">
          <cell r="D6" t="str">
            <v>QRVO</v>
          </cell>
        </row>
        <row r="7">
          <cell r="D7" t="str">
            <v>WRK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er0" refreshedDate="43750.627089120368" createdVersion="6" refreshedVersion="6" minRefreshableVersion="3" recordCount="231" xr:uid="{9283A6A6-80D6-4B2D-8920-B6CA0019C317}">
  <cacheSource type="worksheet">
    <worksheetSource ref="A1:C1048576" sheet="IT-SubSector_Pivot_Table_Data"/>
  </cacheSource>
  <cacheFields count="3">
    <cacheField name="Years" numFmtId="0">
      <sharedItems containsBlank="1" count="5">
        <s v="Year 1"/>
        <s v="Year 2"/>
        <s v="Year 3"/>
        <s v="Year 4"/>
        <m/>
      </sharedItems>
    </cacheField>
    <cacheField name="GICS_Sub_Industry" numFmtId="0">
      <sharedItems containsBlank="1" count="17">
        <s v="Application Software"/>
        <s v="Computer Hardware"/>
        <s v="Computer Storage &amp; Peripherals"/>
        <s v="Data Processing &amp; Outsourced Services"/>
        <s v="Electronic Components"/>
        <s v="Electronic Equipment &amp; Instruments"/>
        <s v="Electronic Manufacturing Services"/>
        <s v="Home Entertainment Software"/>
        <s v="Internet Software &amp; Services"/>
        <s v="IT Consulting &amp; Other Services"/>
        <s v="Networking Equipment"/>
        <s v="Semiconductor Equipment"/>
        <s v="Semiconductors"/>
        <s v="Systems Software"/>
        <s v="Technology Hardware, Storage &amp; Peripherals"/>
        <s v="Telecommunications Equipment"/>
        <m/>
      </sharedItems>
    </cacheField>
    <cacheField name="Operating_Income " numFmtId="164">
      <sharedItems containsString="0" containsBlank="1" containsNumber="1" containsInteger="1" minValue="-286074000" maxValue="71230000000" count="228">
        <n v="449220000"/>
        <n v="432568000"/>
        <n v="904654000"/>
        <n v="1492094000"/>
        <n v="349800000"/>
        <n v="297600000"/>
        <n v="123800000"/>
        <n v="1300000"/>
        <n v="1183000000"/>
        <n v="391000000"/>
        <n v="318000000"/>
        <n v="593000000"/>
        <n v="580000000"/>
        <n v="532000000"/>
        <n v="503000000"/>
        <n v="283000000"/>
        <n v="48999000000"/>
        <n v="52503000000"/>
        <n v="71230000000"/>
        <n v="60024000000"/>
        <n v="8143000000"/>
        <n v="4432000000"/>
        <n v="3983000000"/>
        <n v="3754000000"/>
        <n v="2093000000"/>
        <n v="1800000000"/>
        <n v="2090000000"/>
        <n v="620000000"/>
        <n v="1266000000"/>
        <n v="1791000000"/>
        <n v="1611000000"/>
        <n v="466000000"/>
        <n v="974364000"/>
        <n v="1098912000"/>
        <n v="1098467000"/>
        <n v="1261860000"/>
        <n v="357213000"/>
        <n v="405499000"/>
        <n v="456597000"/>
        <n v="424944000"/>
        <n v="830300000"/>
        <n v="902800000"/>
        <n v="1048700000"/>
        <n v="1110400000"/>
        <n v="1457000000"/>
        <n v="2002000000"/>
        <n v="1322000000"/>
        <n v="1468000000"/>
        <n v="305330000"/>
        <n v="266575000"/>
        <n v="275627000"/>
        <n v="307125000"/>
        <n v="1621000000"/>
        <n v="1855000000"/>
        <n v="1956000000"/>
        <n v="1926000000"/>
        <n v="1451000000"/>
        <n v="1372000000"/>
        <n v="1319000000"/>
        <n v="148000000"/>
        <n v="32000000"/>
        <n v="948000000"/>
        <n v="898000000"/>
        <n v="314893000"/>
        <n v="415811000"/>
        <n v="490708000"/>
        <n v="466917000"/>
        <n v="-110710000"/>
        <n v="-286074000"/>
        <n v="-145633000"/>
        <n v="114923000"/>
        <n v="380717000"/>
        <n v="329056000"/>
        <n v="517633000"/>
        <n v="720280000"/>
        <n v="2454000000"/>
        <n v="2476000000"/>
        <n v="2197000000"/>
        <n v="2325000000"/>
        <n v="2804000000"/>
        <n v="4994000000"/>
        <n v="6225000000"/>
        <n v="12427000000"/>
        <n v="1076300000"/>
        <n v="1062900000"/>
        <n v="1270600000"/>
        <n v="1099200000"/>
        <n v="1048000000"/>
        <n v="1061000000"/>
        <n v="1210000000"/>
        <n v="1311000000"/>
        <n v="1208000000"/>
        <n v="1300000000"/>
        <n v="886000000"/>
        <n v="1242000000"/>
        <n v="4598000000"/>
        <n v="5106000000"/>
        <n v="5139000000"/>
        <n v="5878000000"/>
        <n v="228347000"/>
        <n v="402648000"/>
        <n v="305826000"/>
        <n v="379793000"/>
        <n v="609500000"/>
        <n v="822000000"/>
        <n v="716000000"/>
        <n v="413000000"/>
        <n v="356619000"/>
        <n v="382500000"/>
        <n v="431640000"/>
        <n v="534107000"/>
        <n v="7242000000"/>
        <n v="8150000000"/>
        <n v="9078000000"/>
        <n v="7885000000"/>
        <n v="457327000"/>
        <n v="528232000"/>
        <n v="564427000"/>
        <n v="605946000"/>
        <n v="1330000000"/>
        <n v="1107400000"/>
        <n v="1140500000"/>
        <n v="1109400000"/>
        <n v="802538000"/>
        <n v="577297000"/>
        <n v="236912000"/>
        <n v="-134934000"/>
        <n v="456180000"/>
        <n v="1361496000"/>
        <n v="1677900000"/>
        <n v="1884900000"/>
        <n v="2142000000"/>
        <n v="22156000000"/>
        <n v="20312000000"/>
        <n v="18532000000"/>
        <n v="15689000000"/>
        <n v="1433000000"/>
        <n v="1358000000"/>
        <n v="1334000000"/>
        <n v="598000000"/>
        <n v="11301000000"/>
        <n v="9763000000"/>
        <n v="11254000000"/>
        <n v="12928000000"/>
        <n v="430818000"/>
        <n v="493557000"/>
        <n v="552899000"/>
        <n v="556428000"/>
        <n v="354900000"/>
        <n v="605000000"/>
        <n v="597300000"/>
        <n v="911400000"/>
        <n v="773000000"/>
        <n v="1520000000"/>
        <n v="1693000000"/>
        <n v="2152000000"/>
        <n v="729685000"/>
        <n v="772070000"/>
        <n v="661340000"/>
        <n v="960445000"/>
        <n v="118071000"/>
        <n v="677669000"/>
        <n v="867483000"/>
        <n v="1074256000"/>
        <n v="782923000"/>
        <n v="789806000"/>
        <n v="830841000"/>
        <n v="1041796000"/>
        <n v="1769000000"/>
        <n v="587000000"/>
        <n v="439361000"/>
        <n v="460071000"/>
        <n v="427145000"/>
        <n v="533482000"/>
        <n v="12531000000"/>
        <n v="15642000000"/>
        <n v="14356000000"/>
        <n v="14760000000"/>
        <n v="573154000"/>
        <n v="639730000"/>
        <n v="682699000"/>
        <n v="633553000"/>
        <n v="210728000"/>
        <n v="461888000"/>
        <n v="428460000"/>
        <n v="356302000"/>
        <n v="362000000"/>
        <n v="3127000000"/>
        <n v="3001000000"/>
        <n v="235000000"/>
        <n v="648239000"/>
        <n v="496000000"/>
        <n v="759000000"/>
        <n v="878000000"/>
        <n v="7230000000"/>
        <n v="7550000000"/>
        <n v="5776000000"/>
        <n v="6495000000"/>
        <n v="27341000"/>
        <n v="122466000"/>
        <n v="11968000"/>
        <n v="351500000"/>
        <n v="565500000"/>
        <n v="1026500000"/>
        <n v="1123500000"/>
        <n v="2687000000"/>
        <n v="2984000000"/>
        <n v="4226000000"/>
        <n v="4532000000"/>
        <n v="580732000"/>
        <n v="758337000"/>
        <n v="779569000"/>
        <n v="669881000"/>
        <n v="26764000000"/>
        <n v="27886000000"/>
        <n v="28172000000"/>
        <n v="21292000000"/>
        <n v="204180000"/>
        <n v="234460000"/>
        <n v="249994000"/>
        <n v="288048000"/>
        <n v="3817000000"/>
        <n v="2702000000"/>
        <n v="3144000000"/>
        <n v="813000000"/>
        <n v="882000000"/>
        <n v="1149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er0" refreshedDate="43750.83216111111" createdVersion="6" refreshedVersion="6" minRefreshableVersion="3" recordCount="229" xr:uid="{6FFB2233-F35F-4346-B050-DAB609EB02C9}">
  <cacheSource type="worksheet">
    <worksheetSource ref="A1:A230" sheet="Sheet11"/>
  </cacheSource>
  <cacheFields count="1">
    <cacheField name="AAPL" numFmtId="0">
      <sharedItems count="59">
        <s v="AAPL"/>
        <s v="ADBE"/>
        <s v="ADI"/>
        <s v="ADS"/>
        <s v="ADSK"/>
        <s v="AKAM"/>
        <s v="AMAT"/>
        <s v="APH"/>
        <s v="ATVI"/>
        <s v="AVGO"/>
        <s v="CRM"/>
        <s v="CSCO"/>
        <s v="CSRA"/>
        <s v="CTSH"/>
        <s v="CTXS"/>
        <s v="EA"/>
        <s v="EBAY"/>
        <s v="FB"/>
        <s v="FFIV"/>
        <s v="FIS"/>
        <s v="FISV"/>
        <s v="FLIR"/>
        <s v="FSLR"/>
        <s v="GLW"/>
        <s v="GPN"/>
        <s v="HPE"/>
        <s v="HPQ"/>
        <s v="HRS"/>
        <s v="IBM"/>
        <s v="INTC"/>
        <s v="INTU"/>
        <s v="JNPR"/>
        <s v="KLAC"/>
        <s v="LLTC"/>
        <s v="LRCX"/>
        <s v="MA"/>
        <s v="MCHP"/>
        <s v="MSFT"/>
        <s v="MU"/>
        <s v="NFLX"/>
        <s v="NTAP"/>
        <s v="NVDA"/>
        <s v="QCOM"/>
        <s v="QRVO"/>
        <s v="RHT"/>
        <s v="STX"/>
        <s v="SWKS"/>
        <s v="SYMC"/>
        <s v="TDC"/>
        <s v="TEL"/>
        <s v="TSS"/>
        <s v="TXN"/>
        <s v="V"/>
        <s v="VRSN"/>
        <s v="WDC"/>
        <s v="WU"/>
        <s v="XLNX"/>
        <s v="XRX"/>
        <s v="YHO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x v="0"/>
    <x v="0"/>
    <x v="0"/>
  </r>
  <r>
    <x v="1"/>
    <x v="0"/>
    <x v="1"/>
  </r>
  <r>
    <x v="2"/>
    <x v="0"/>
    <x v="2"/>
  </r>
  <r>
    <x v="3"/>
    <x v="0"/>
    <x v="3"/>
  </r>
  <r>
    <x v="0"/>
    <x v="0"/>
    <x v="4"/>
  </r>
  <r>
    <x v="1"/>
    <x v="0"/>
    <x v="5"/>
  </r>
  <r>
    <x v="2"/>
    <x v="0"/>
    <x v="6"/>
  </r>
  <r>
    <x v="3"/>
    <x v="0"/>
    <x v="7"/>
  </r>
  <r>
    <x v="0"/>
    <x v="0"/>
    <x v="8"/>
  </r>
  <r>
    <x v="1"/>
    <x v="0"/>
    <x v="9"/>
  </r>
  <r>
    <x v="2"/>
    <x v="0"/>
    <x v="10"/>
  </r>
  <r>
    <x v="3"/>
    <x v="0"/>
    <x v="11"/>
  </r>
  <r>
    <x v="0"/>
    <x v="0"/>
    <x v="12"/>
  </r>
  <r>
    <x v="1"/>
    <x v="0"/>
    <x v="13"/>
  </r>
  <r>
    <x v="2"/>
    <x v="0"/>
    <x v="14"/>
  </r>
  <r>
    <x v="3"/>
    <x v="0"/>
    <x v="15"/>
  </r>
  <r>
    <x v="0"/>
    <x v="1"/>
    <x v="16"/>
  </r>
  <r>
    <x v="1"/>
    <x v="1"/>
    <x v="17"/>
  </r>
  <r>
    <x v="2"/>
    <x v="1"/>
    <x v="18"/>
  </r>
  <r>
    <x v="3"/>
    <x v="1"/>
    <x v="19"/>
  </r>
  <r>
    <x v="0"/>
    <x v="1"/>
    <x v="20"/>
  </r>
  <r>
    <x v="1"/>
    <x v="1"/>
    <x v="21"/>
  </r>
  <r>
    <x v="2"/>
    <x v="1"/>
    <x v="22"/>
  </r>
  <r>
    <x v="3"/>
    <x v="1"/>
    <x v="23"/>
  </r>
  <r>
    <x v="0"/>
    <x v="2"/>
    <x v="24"/>
  </r>
  <r>
    <x v="1"/>
    <x v="2"/>
    <x v="25"/>
  </r>
  <r>
    <x v="2"/>
    <x v="2"/>
    <x v="26"/>
  </r>
  <r>
    <x v="3"/>
    <x v="2"/>
    <x v="27"/>
  </r>
  <r>
    <x v="0"/>
    <x v="2"/>
    <x v="28"/>
  </r>
  <r>
    <x v="1"/>
    <x v="2"/>
    <x v="29"/>
  </r>
  <r>
    <x v="2"/>
    <x v="2"/>
    <x v="30"/>
  </r>
  <r>
    <x v="3"/>
    <x v="2"/>
    <x v="31"/>
  </r>
  <r>
    <x v="0"/>
    <x v="3"/>
    <x v="32"/>
  </r>
  <r>
    <x v="1"/>
    <x v="3"/>
    <x v="33"/>
  </r>
  <r>
    <x v="2"/>
    <x v="3"/>
    <x v="34"/>
  </r>
  <r>
    <x v="3"/>
    <x v="3"/>
    <x v="35"/>
  </r>
  <r>
    <x v="0"/>
    <x v="3"/>
    <x v="36"/>
  </r>
  <r>
    <x v="1"/>
    <x v="3"/>
    <x v="37"/>
  </r>
  <r>
    <x v="2"/>
    <x v="3"/>
    <x v="38"/>
  </r>
  <r>
    <x v="3"/>
    <x v="3"/>
    <x v="39"/>
  </r>
  <r>
    <x v="0"/>
    <x v="4"/>
    <x v="40"/>
  </r>
  <r>
    <x v="1"/>
    <x v="4"/>
    <x v="41"/>
  </r>
  <r>
    <x v="2"/>
    <x v="4"/>
    <x v="42"/>
  </r>
  <r>
    <x v="3"/>
    <x v="4"/>
    <x v="43"/>
  </r>
  <r>
    <x v="0"/>
    <x v="4"/>
    <x v="44"/>
  </r>
  <r>
    <x v="1"/>
    <x v="4"/>
    <x v="45"/>
  </r>
  <r>
    <x v="2"/>
    <x v="4"/>
    <x v="46"/>
  </r>
  <r>
    <x v="3"/>
    <x v="4"/>
    <x v="47"/>
  </r>
  <r>
    <x v="0"/>
    <x v="5"/>
    <x v="48"/>
  </r>
  <r>
    <x v="1"/>
    <x v="5"/>
    <x v="49"/>
  </r>
  <r>
    <x v="2"/>
    <x v="5"/>
    <x v="50"/>
  </r>
  <r>
    <x v="3"/>
    <x v="5"/>
    <x v="51"/>
  </r>
  <r>
    <x v="0"/>
    <x v="6"/>
    <x v="52"/>
  </r>
  <r>
    <x v="1"/>
    <x v="6"/>
    <x v="53"/>
  </r>
  <r>
    <x v="2"/>
    <x v="6"/>
    <x v="54"/>
  </r>
  <r>
    <x v="3"/>
    <x v="6"/>
    <x v="55"/>
  </r>
  <r>
    <x v="0"/>
    <x v="7"/>
    <x v="56"/>
  </r>
  <r>
    <x v="1"/>
    <x v="7"/>
    <x v="57"/>
  </r>
  <r>
    <x v="2"/>
    <x v="7"/>
    <x v="8"/>
  </r>
  <r>
    <x v="3"/>
    <x v="7"/>
    <x v="58"/>
  </r>
  <r>
    <x v="0"/>
    <x v="7"/>
    <x v="59"/>
  </r>
  <r>
    <x v="1"/>
    <x v="7"/>
    <x v="60"/>
  </r>
  <r>
    <x v="2"/>
    <x v="7"/>
    <x v="61"/>
  </r>
  <r>
    <x v="3"/>
    <x v="7"/>
    <x v="62"/>
  </r>
  <r>
    <x v="0"/>
    <x v="8"/>
    <x v="63"/>
  </r>
  <r>
    <x v="1"/>
    <x v="8"/>
    <x v="64"/>
  </r>
  <r>
    <x v="2"/>
    <x v="8"/>
    <x v="65"/>
  </r>
  <r>
    <x v="3"/>
    <x v="8"/>
    <x v="66"/>
  </r>
  <r>
    <x v="0"/>
    <x v="8"/>
    <x v="67"/>
  </r>
  <r>
    <x v="1"/>
    <x v="8"/>
    <x v="68"/>
  </r>
  <r>
    <x v="2"/>
    <x v="8"/>
    <x v="69"/>
  </r>
  <r>
    <x v="3"/>
    <x v="8"/>
    <x v="70"/>
  </r>
  <r>
    <x v="0"/>
    <x v="8"/>
    <x v="71"/>
  </r>
  <r>
    <x v="1"/>
    <x v="8"/>
    <x v="72"/>
  </r>
  <r>
    <x v="2"/>
    <x v="8"/>
    <x v="73"/>
  </r>
  <r>
    <x v="3"/>
    <x v="8"/>
    <x v="74"/>
  </r>
  <r>
    <x v="0"/>
    <x v="8"/>
    <x v="75"/>
  </r>
  <r>
    <x v="1"/>
    <x v="8"/>
    <x v="76"/>
  </r>
  <r>
    <x v="2"/>
    <x v="8"/>
    <x v="77"/>
  </r>
  <r>
    <x v="3"/>
    <x v="8"/>
    <x v="78"/>
  </r>
  <r>
    <x v="0"/>
    <x v="8"/>
    <x v="79"/>
  </r>
  <r>
    <x v="1"/>
    <x v="8"/>
    <x v="80"/>
  </r>
  <r>
    <x v="2"/>
    <x v="8"/>
    <x v="81"/>
  </r>
  <r>
    <x v="3"/>
    <x v="8"/>
    <x v="82"/>
  </r>
  <r>
    <x v="0"/>
    <x v="8"/>
    <x v="83"/>
  </r>
  <r>
    <x v="1"/>
    <x v="8"/>
    <x v="84"/>
  </r>
  <r>
    <x v="2"/>
    <x v="8"/>
    <x v="85"/>
  </r>
  <r>
    <x v="3"/>
    <x v="8"/>
    <x v="86"/>
  </r>
  <r>
    <x v="0"/>
    <x v="8"/>
    <x v="87"/>
  </r>
  <r>
    <x v="1"/>
    <x v="8"/>
    <x v="88"/>
  </r>
  <r>
    <x v="2"/>
    <x v="8"/>
    <x v="89"/>
  </r>
  <r>
    <x v="3"/>
    <x v="8"/>
    <x v="90"/>
  </r>
  <r>
    <x v="0"/>
    <x v="8"/>
    <x v="91"/>
  </r>
  <r>
    <x v="1"/>
    <x v="8"/>
    <x v="92"/>
  </r>
  <r>
    <x v="2"/>
    <x v="8"/>
    <x v="93"/>
  </r>
  <r>
    <x v="3"/>
    <x v="8"/>
    <x v="94"/>
  </r>
  <r>
    <x v="0"/>
    <x v="8"/>
    <x v="95"/>
  </r>
  <r>
    <x v="1"/>
    <x v="8"/>
    <x v="96"/>
  </r>
  <r>
    <x v="2"/>
    <x v="8"/>
    <x v="97"/>
  </r>
  <r>
    <x v="3"/>
    <x v="8"/>
    <x v="98"/>
  </r>
  <r>
    <x v="0"/>
    <x v="8"/>
    <x v="99"/>
  </r>
  <r>
    <x v="1"/>
    <x v="8"/>
    <x v="100"/>
  </r>
  <r>
    <x v="2"/>
    <x v="8"/>
    <x v="101"/>
  </r>
  <r>
    <x v="3"/>
    <x v="8"/>
    <x v="102"/>
  </r>
  <r>
    <x v="0"/>
    <x v="8"/>
    <x v="103"/>
  </r>
  <r>
    <x v="1"/>
    <x v="8"/>
    <x v="104"/>
  </r>
  <r>
    <x v="2"/>
    <x v="8"/>
    <x v="105"/>
  </r>
  <r>
    <x v="3"/>
    <x v="8"/>
    <x v="106"/>
  </r>
  <r>
    <x v="0"/>
    <x v="8"/>
    <x v="107"/>
  </r>
  <r>
    <x v="1"/>
    <x v="8"/>
    <x v="108"/>
  </r>
  <r>
    <x v="2"/>
    <x v="8"/>
    <x v="109"/>
  </r>
  <r>
    <x v="3"/>
    <x v="8"/>
    <x v="110"/>
  </r>
  <r>
    <x v="0"/>
    <x v="8"/>
    <x v="111"/>
  </r>
  <r>
    <x v="1"/>
    <x v="8"/>
    <x v="112"/>
  </r>
  <r>
    <x v="2"/>
    <x v="8"/>
    <x v="113"/>
  </r>
  <r>
    <x v="3"/>
    <x v="8"/>
    <x v="114"/>
  </r>
  <r>
    <x v="0"/>
    <x v="8"/>
    <x v="115"/>
  </r>
  <r>
    <x v="1"/>
    <x v="8"/>
    <x v="116"/>
  </r>
  <r>
    <x v="2"/>
    <x v="8"/>
    <x v="117"/>
  </r>
  <r>
    <x v="3"/>
    <x v="8"/>
    <x v="118"/>
  </r>
  <r>
    <x v="0"/>
    <x v="8"/>
    <x v="119"/>
  </r>
  <r>
    <x v="1"/>
    <x v="8"/>
    <x v="120"/>
  </r>
  <r>
    <x v="2"/>
    <x v="8"/>
    <x v="121"/>
  </r>
  <r>
    <x v="3"/>
    <x v="8"/>
    <x v="122"/>
  </r>
  <r>
    <x v="0"/>
    <x v="8"/>
    <x v="123"/>
  </r>
  <r>
    <x v="1"/>
    <x v="8"/>
    <x v="124"/>
  </r>
  <r>
    <x v="2"/>
    <x v="8"/>
    <x v="125"/>
  </r>
  <r>
    <x v="3"/>
    <x v="8"/>
    <x v="126"/>
  </r>
  <r>
    <x v="0"/>
    <x v="9"/>
    <x v="127"/>
  </r>
  <r>
    <x v="1"/>
    <x v="9"/>
    <x v="48"/>
  </r>
  <r>
    <x v="0"/>
    <x v="9"/>
    <x v="128"/>
  </r>
  <r>
    <x v="1"/>
    <x v="9"/>
    <x v="129"/>
  </r>
  <r>
    <x v="2"/>
    <x v="9"/>
    <x v="130"/>
  </r>
  <r>
    <x v="3"/>
    <x v="9"/>
    <x v="131"/>
  </r>
  <r>
    <x v="0"/>
    <x v="9"/>
    <x v="132"/>
  </r>
  <r>
    <x v="1"/>
    <x v="9"/>
    <x v="133"/>
  </r>
  <r>
    <x v="2"/>
    <x v="9"/>
    <x v="134"/>
  </r>
  <r>
    <x v="3"/>
    <x v="9"/>
    <x v="135"/>
  </r>
  <r>
    <x v="0"/>
    <x v="9"/>
    <x v="136"/>
  </r>
  <r>
    <x v="1"/>
    <x v="9"/>
    <x v="137"/>
  </r>
  <r>
    <x v="2"/>
    <x v="9"/>
    <x v="138"/>
  </r>
  <r>
    <x v="3"/>
    <x v="9"/>
    <x v="139"/>
  </r>
  <r>
    <x v="0"/>
    <x v="10"/>
    <x v="140"/>
  </r>
  <r>
    <x v="1"/>
    <x v="10"/>
    <x v="141"/>
  </r>
  <r>
    <x v="2"/>
    <x v="10"/>
    <x v="142"/>
  </r>
  <r>
    <x v="3"/>
    <x v="10"/>
    <x v="143"/>
  </r>
  <r>
    <x v="0"/>
    <x v="10"/>
    <x v="144"/>
  </r>
  <r>
    <x v="1"/>
    <x v="10"/>
    <x v="145"/>
  </r>
  <r>
    <x v="2"/>
    <x v="10"/>
    <x v="146"/>
  </r>
  <r>
    <x v="3"/>
    <x v="10"/>
    <x v="147"/>
  </r>
  <r>
    <x v="0"/>
    <x v="10"/>
    <x v="148"/>
  </r>
  <r>
    <x v="1"/>
    <x v="10"/>
    <x v="149"/>
  </r>
  <r>
    <x v="2"/>
    <x v="10"/>
    <x v="150"/>
  </r>
  <r>
    <x v="3"/>
    <x v="10"/>
    <x v="151"/>
  </r>
  <r>
    <x v="0"/>
    <x v="11"/>
    <x v="152"/>
  </r>
  <r>
    <x v="1"/>
    <x v="11"/>
    <x v="153"/>
  </r>
  <r>
    <x v="2"/>
    <x v="11"/>
    <x v="154"/>
  </r>
  <r>
    <x v="3"/>
    <x v="11"/>
    <x v="155"/>
  </r>
  <r>
    <x v="0"/>
    <x v="11"/>
    <x v="156"/>
  </r>
  <r>
    <x v="1"/>
    <x v="11"/>
    <x v="157"/>
  </r>
  <r>
    <x v="2"/>
    <x v="11"/>
    <x v="158"/>
  </r>
  <r>
    <x v="3"/>
    <x v="11"/>
    <x v="159"/>
  </r>
  <r>
    <x v="0"/>
    <x v="11"/>
    <x v="160"/>
  </r>
  <r>
    <x v="1"/>
    <x v="11"/>
    <x v="161"/>
  </r>
  <r>
    <x v="2"/>
    <x v="11"/>
    <x v="162"/>
  </r>
  <r>
    <x v="3"/>
    <x v="11"/>
    <x v="163"/>
  </r>
  <r>
    <x v="0"/>
    <x v="12"/>
    <x v="164"/>
  </r>
  <r>
    <x v="1"/>
    <x v="12"/>
    <x v="165"/>
  </r>
  <r>
    <x v="2"/>
    <x v="12"/>
    <x v="166"/>
  </r>
  <r>
    <x v="3"/>
    <x v="12"/>
    <x v="167"/>
  </r>
  <r>
    <x v="0"/>
    <x v="12"/>
    <x v="168"/>
  </r>
  <r>
    <x v="1"/>
    <x v="12"/>
    <x v="169"/>
  </r>
  <r>
    <x v="0"/>
    <x v="12"/>
    <x v="170"/>
  </r>
  <r>
    <x v="1"/>
    <x v="12"/>
    <x v="171"/>
  </r>
  <r>
    <x v="2"/>
    <x v="12"/>
    <x v="172"/>
  </r>
  <r>
    <x v="3"/>
    <x v="12"/>
    <x v="173"/>
  </r>
  <r>
    <x v="0"/>
    <x v="12"/>
    <x v="174"/>
  </r>
  <r>
    <x v="1"/>
    <x v="12"/>
    <x v="175"/>
  </r>
  <r>
    <x v="2"/>
    <x v="12"/>
    <x v="176"/>
  </r>
  <r>
    <x v="3"/>
    <x v="12"/>
    <x v="177"/>
  </r>
  <r>
    <x v="0"/>
    <x v="12"/>
    <x v="178"/>
  </r>
  <r>
    <x v="1"/>
    <x v="12"/>
    <x v="179"/>
  </r>
  <r>
    <x v="2"/>
    <x v="12"/>
    <x v="180"/>
  </r>
  <r>
    <x v="3"/>
    <x v="12"/>
    <x v="181"/>
  </r>
  <r>
    <x v="0"/>
    <x v="12"/>
    <x v="182"/>
  </r>
  <r>
    <x v="1"/>
    <x v="12"/>
    <x v="183"/>
  </r>
  <r>
    <x v="2"/>
    <x v="12"/>
    <x v="184"/>
  </r>
  <r>
    <x v="3"/>
    <x v="12"/>
    <x v="185"/>
  </r>
  <r>
    <x v="0"/>
    <x v="12"/>
    <x v="186"/>
  </r>
  <r>
    <x v="1"/>
    <x v="12"/>
    <x v="187"/>
  </r>
  <r>
    <x v="2"/>
    <x v="12"/>
    <x v="188"/>
  </r>
  <r>
    <x v="3"/>
    <x v="12"/>
    <x v="189"/>
  </r>
  <r>
    <x v="0"/>
    <x v="12"/>
    <x v="190"/>
  </r>
  <r>
    <x v="1"/>
    <x v="12"/>
    <x v="191"/>
  </r>
  <r>
    <x v="2"/>
    <x v="12"/>
    <x v="192"/>
  </r>
  <r>
    <x v="3"/>
    <x v="12"/>
    <x v="193"/>
  </r>
  <r>
    <x v="0"/>
    <x v="12"/>
    <x v="194"/>
  </r>
  <r>
    <x v="1"/>
    <x v="12"/>
    <x v="195"/>
  </r>
  <r>
    <x v="2"/>
    <x v="12"/>
    <x v="196"/>
  </r>
  <r>
    <x v="3"/>
    <x v="12"/>
    <x v="197"/>
  </r>
  <r>
    <x v="0"/>
    <x v="12"/>
    <x v="198"/>
  </r>
  <r>
    <x v="1"/>
    <x v="12"/>
    <x v="199"/>
  </r>
  <r>
    <x v="2"/>
    <x v="12"/>
    <x v="200"/>
  </r>
  <r>
    <x v="0"/>
    <x v="12"/>
    <x v="201"/>
  </r>
  <r>
    <x v="1"/>
    <x v="12"/>
    <x v="202"/>
  </r>
  <r>
    <x v="2"/>
    <x v="12"/>
    <x v="203"/>
  </r>
  <r>
    <x v="3"/>
    <x v="12"/>
    <x v="204"/>
  </r>
  <r>
    <x v="0"/>
    <x v="12"/>
    <x v="205"/>
  </r>
  <r>
    <x v="1"/>
    <x v="12"/>
    <x v="206"/>
  </r>
  <r>
    <x v="2"/>
    <x v="12"/>
    <x v="207"/>
  </r>
  <r>
    <x v="3"/>
    <x v="12"/>
    <x v="208"/>
  </r>
  <r>
    <x v="0"/>
    <x v="12"/>
    <x v="209"/>
  </r>
  <r>
    <x v="1"/>
    <x v="12"/>
    <x v="210"/>
  </r>
  <r>
    <x v="2"/>
    <x v="12"/>
    <x v="211"/>
  </r>
  <r>
    <x v="3"/>
    <x v="12"/>
    <x v="212"/>
  </r>
  <r>
    <x v="0"/>
    <x v="13"/>
    <x v="213"/>
  </r>
  <r>
    <x v="1"/>
    <x v="13"/>
    <x v="214"/>
  </r>
  <r>
    <x v="2"/>
    <x v="13"/>
    <x v="215"/>
  </r>
  <r>
    <x v="3"/>
    <x v="13"/>
    <x v="216"/>
  </r>
  <r>
    <x v="0"/>
    <x v="13"/>
    <x v="217"/>
  </r>
  <r>
    <x v="1"/>
    <x v="13"/>
    <x v="218"/>
  </r>
  <r>
    <x v="2"/>
    <x v="13"/>
    <x v="219"/>
  </r>
  <r>
    <x v="3"/>
    <x v="13"/>
    <x v="220"/>
  </r>
  <r>
    <x v="0"/>
    <x v="14"/>
    <x v="221"/>
  </r>
  <r>
    <x v="1"/>
    <x v="14"/>
    <x v="222"/>
  </r>
  <r>
    <x v="2"/>
    <x v="14"/>
    <x v="223"/>
  </r>
  <r>
    <x v="0"/>
    <x v="15"/>
    <x v="224"/>
  </r>
  <r>
    <x v="1"/>
    <x v="15"/>
    <x v="225"/>
  </r>
  <r>
    <x v="2"/>
    <x v="15"/>
    <x v="192"/>
  </r>
  <r>
    <x v="3"/>
    <x v="15"/>
    <x v="226"/>
  </r>
  <r>
    <x v="4"/>
    <x v="16"/>
    <x v="22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A06909-1730-4D95-9A09-A21261D360DE}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9">
  <location ref="A3:R9" firstHeaderRow="1" firstDataRow="2" firstDataCol="1"/>
  <pivotFields count="3">
    <pivotField axis="axisRow" showAll="0">
      <items count="6">
        <item n="Year 1" x="0"/>
        <item x="1"/>
        <item x="2"/>
        <item x="3"/>
        <item h="1" sd="0" x="4"/>
        <item t="default"/>
      </items>
    </pivotField>
    <pivotField axis="axisCol" showAll="0" sortType="ascending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6"/>
        <item t="default"/>
      </items>
    </pivotField>
    <pivotField dataField="1" showAll="0">
      <items count="229">
        <item x="68"/>
        <item x="69"/>
        <item x="126"/>
        <item x="67"/>
        <item x="7"/>
        <item x="200"/>
        <item x="198"/>
        <item x="60"/>
        <item x="70"/>
        <item x="160"/>
        <item x="199"/>
        <item x="6"/>
        <item x="59"/>
        <item x="217"/>
        <item x="182"/>
        <item x="99"/>
        <item x="218"/>
        <item x="189"/>
        <item x="125"/>
        <item x="219"/>
        <item x="49"/>
        <item x="50"/>
        <item x="15"/>
        <item x="220"/>
        <item x="5"/>
        <item x="48"/>
        <item x="101"/>
        <item x="51"/>
        <item x="63"/>
        <item x="10"/>
        <item x="72"/>
        <item x="4"/>
        <item x="201"/>
        <item x="148"/>
        <item x="185"/>
        <item x="107"/>
        <item x="36"/>
        <item x="186"/>
        <item x="102"/>
        <item x="71"/>
        <item x="108"/>
        <item x="9"/>
        <item x="100"/>
        <item x="37"/>
        <item x="106"/>
        <item x="64"/>
        <item x="39"/>
        <item x="172"/>
        <item x="184"/>
        <item x="144"/>
        <item x="109"/>
        <item x="1"/>
        <item x="170"/>
        <item x="0"/>
        <item x="127"/>
        <item x="38"/>
        <item x="115"/>
        <item x="171"/>
        <item x="183"/>
        <item x="31"/>
        <item x="66"/>
        <item x="65"/>
        <item x="145"/>
        <item x="191"/>
        <item x="14"/>
        <item x="73"/>
        <item x="116"/>
        <item x="13"/>
        <item x="173"/>
        <item x="110"/>
        <item x="146"/>
        <item x="147"/>
        <item x="117"/>
        <item x="202"/>
        <item x="178"/>
        <item x="124"/>
        <item x="12"/>
        <item x="209"/>
        <item x="169"/>
        <item x="11"/>
        <item x="150"/>
        <item x="139"/>
        <item x="149"/>
        <item x="118"/>
        <item x="103"/>
        <item x="27"/>
        <item x="181"/>
        <item x="179"/>
        <item x="190"/>
        <item x="158"/>
        <item x="212"/>
        <item x="161"/>
        <item x="180"/>
        <item x="105"/>
        <item x="74"/>
        <item x="156"/>
        <item x="210"/>
        <item x="192"/>
        <item x="157"/>
        <item x="152"/>
        <item x="211"/>
        <item x="164"/>
        <item x="165"/>
        <item x="123"/>
        <item x="224"/>
        <item x="104"/>
        <item x="40"/>
        <item x="166"/>
        <item x="162"/>
        <item x="193"/>
        <item x="225"/>
        <item x="93"/>
        <item x="62"/>
        <item x="41"/>
        <item x="2"/>
        <item x="151"/>
        <item x="61"/>
        <item x="159"/>
        <item x="32"/>
        <item x="203"/>
        <item x="167"/>
        <item x="87"/>
        <item x="42"/>
        <item x="88"/>
        <item x="84"/>
        <item x="163"/>
        <item x="83"/>
        <item x="34"/>
        <item x="33"/>
        <item x="86"/>
        <item x="120"/>
        <item x="122"/>
        <item x="43"/>
        <item x="204"/>
        <item x="121"/>
        <item x="226"/>
        <item x="8"/>
        <item x="91"/>
        <item x="89"/>
        <item x="94"/>
        <item x="35"/>
        <item x="28"/>
        <item x="85"/>
        <item x="92"/>
        <item x="90"/>
        <item x="58"/>
        <item x="46"/>
        <item x="119"/>
        <item x="138"/>
        <item x="137"/>
        <item x="128"/>
        <item x="57"/>
        <item x="136"/>
        <item x="56"/>
        <item x="44"/>
        <item x="47"/>
        <item x="3"/>
        <item x="153"/>
        <item x="30"/>
        <item x="52"/>
        <item x="129"/>
        <item x="154"/>
        <item x="168"/>
        <item x="29"/>
        <item x="25"/>
        <item x="53"/>
        <item x="130"/>
        <item x="55"/>
        <item x="54"/>
        <item x="45"/>
        <item x="26"/>
        <item x="24"/>
        <item x="131"/>
        <item x="155"/>
        <item x="77"/>
        <item x="78"/>
        <item x="75"/>
        <item x="76"/>
        <item x="205"/>
        <item x="222"/>
        <item x="79"/>
        <item x="206"/>
        <item x="188"/>
        <item x="187"/>
        <item x="223"/>
        <item x="23"/>
        <item x="221"/>
        <item x="22"/>
        <item x="207"/>
        <item x="21"/>
        <item x="208"/>
        <item x="95"/>
        <item x="80"/>
        <item x="96"/>
        <item x="97"/>
        <item x="196"/>
        <item x="98"/>
        <item x="81"/>
        <item x="197"/>
        <item x="194"/>
        <item x="111"/>
        <item x="195"/>
        <item x="114"/>
        <item x="20"/>
        <item x="112"/>
        <item x="113"/>
        <item x="141"/>
        <item x="142"/>
        <item x="140"/>
        <item x="82"/>
        <item x="174"/>
        <item x="143"/>
        <item x="176"/>
        <item x="177"/>
        <item x="175"/>
        <item x="135"/>
        <item x="134"/>
        <item x="133"/>
        <item x="216"/>
        <item x="132"/>
        <item x="213"/>
        <item x="214"/>
        <item x="215"/>
        <item x="16"/>
        <item x="17"/>
        <item x="19"/>
        <item x="18"/>
        <item x="227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Operating_Income " fld="2" baseField="0" baseItem="0"/>
  </dataFields>
  <formats count="3">
    <format dxfId="1">
      <pivotArea collapsedLevelsAreSubtotals="1" fieldPosition="0">
        <references count="1">
          <reference field="1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2">
      <pivotArea grandRow="1" outline="0" collapsedLevelsAreSubtotals="1" fieldPosition="0"/>
    </format>
    <format dxfId="3">
      <pivotArea outline="0" collapsedLevelsAreSubtotals="1" fieldPosition="0"/>
    </format>
  </formats>
  <chartFormats count="16">
    <chartFormat chart="48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8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8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8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8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8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8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8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8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8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8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8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8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8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48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48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09D76-08CE-436D-AAC0-202FA8BF7477}" name="PivotTable36" cacheId="6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63" firstHeaderRow="1" firstDataRow="1" firstDataCol="1"/>
  <pivotFields count="1">
    <pivotField axis="axisRow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7F04-54F6-421E-A65C-9E183ED02F74}">
  <dimension ref="A1:N231"/>
  <sheetViews>
    <sheetView tabSelected="1" workbookViewId="0">
      <selection activeCell="B1" sqref="B1"/>
    </sheetView>
  </sheetViews>
  <sheetFormatPr defaultRowHeight="15" x14ac:dyDescent="0.25"/>
  <cols>
    <col min="1" max="1" width="17.85546875" customWidth="1"/>
    <col min="3" max="3" width="16.140625" customWidth="1"/>
    <col min="4" max="4" width="19.5703125" style="2" customWidth="1"/>
    <col min="5" max="5" width="18.5703125" style="2" customWidth="1"/>
    <col min="6" max="6" width="22.28515625" style="2" customWidth="1"/>
    <col min="7" max="7" width="19.140625" style="2" customWidth="1"/>
    <col min="8" max="8" width="25.140625" style="2" customWidth="1"/>
    <col min="9" max="9" width="29" customWidth="1"/>
    <col min="10" max="10" width="41.5703125" customWidth="1"/>
    <col min="12" max="12" width="19.28515625" customWidth="1"/>
    <col min="13" max="13" width="26" customWidth="1"/>
    <col min="14" max="14" width="18.42578125" customWidth="1"/>
  </cols>
  <sheetData>
    <row r="1" spans="1:14" x14ac:dyDescent="0.25">
      <c r="A1" t="s">
        <v>0</v>
      </c>
      <c r="B1" t="s">
        <v>60</v>
      </c>
      <c r="C1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t="s">
        <v>71</v>
      </c>
      <c r="J1" t="s">
        <v>73</v>
      </c>
      <c r="K1" s="3"/>
      <c r="L1" s="4" t="s">
        <v>90</v>
      </c>
      <c r="M1" s="4" t="s">
        <v>91</v>
      </c>
      <c r="N1" s="4" t="s">
        <v>92</v>
      </c>
    </row>
    <row r="2" spans="1:14" x14ac:dyDescent="0.25">
      <c r="A2" t="s">
        <v>5</v>
      </c>
      <c r="B2" t="s">
        <v>61</v>
      </c>
      <c r="C2" s="1">
        <v>41545</v>
      </c>
      <c r="D2" s="2">
        <v>170910000000</v>
      </c>
      <c r="E2" s="2">
        <v>106606000000</v>
      </c>
      <c r="F2" s="2">
        <v>10830000000</v>
      </c>
      <c r="G2" s="2">
        <v>4475000000</v>
      </c>
      <c r="H2" s="2">
        <v>0</v>
      </c>
      <c r="I2" t="s">
        <v>72</v>
      </c>
      <c r="J2" t="s">
        <v>75</v>
      </c>
      <c r="K2" s="3"/>
      <c r="L2" s="2">
        <f>D2-E2</f>
        <v>64304000000</v>
      </c>
      <c r="M2" s="2">
        <f>F2+G2+H2</f>
        <v>15305000000</v>
      </c>
      <c r="N2" s="2">
        <f>Gross_Profit-Total_Operating_Expenses</f>
        <v>48999000000</v>
      </c>
    </row>
    <row r="3" spans="1:14" x14ac:dyDescent="0.25">
      <c r="A3" t="s">
        <v>5</v>
      </c>
      <c r="B3" t="s">
        <v>62</v>
      </c>
      <c r="C3" s="1">
        <v>41909</v>
      </c>
      <c r="D3" s="2">
        <v>182795000000</v>
      </c>
      <c r="E3" s="2">
        <v>112258000000</v>
      </c>
      <c r="F3" s="2">
        <v>11993000000</v>
      </c>
      <c r="G3" s="2">
        <v>6041000000</v>
      </c>
      <c r="H3" s="2">
        <v>0</v>
      </c>
      <c r="I3" t="s">
        <v>72</v>
      </c>
      <c r="J3" t="s">
        <v>75</v>
      </c>
      <c r="K3" s="3"/>
      <c r="L3" s="2">
        <f>D3-E3</f>
        <v>70537000000</v>
      </c>
      <c r="M3" s="2">
        <f>F3+G3+H3</f>
        <v>18034000000</v>
      </c>
      <c r="N3" s="2">
        <f>Gross_Profit-Total_Operating_Expenses</f>
        <v>52503000000</v>
      </c>
    </row>
    <row r="4" spans="1:14" x14ac:dyDescent="0.25">
      <c r="A4" t="s">
        <v>5</v>
      </c>
      <c r="B4" t="s">
        <v>63</v>
      </c>
      <c r="C4" s="1">
        <v>42273</v>
      </c>
      <c r="D4" s="2">
        <v>233715000000</v>
      </c>
      <c r="E4" s="2">
        <v>140089000000</v>
      </c>
      <c r="F4" s="2">
        <v>14329000000</v>
      </c>
      <c r="G4" s="2">
        <v>8067000000</v>
      </c>
      <c r="H4" s="2">
        <v>0</v>
      </c>
      <c r="I4" t="s">
        <v>72</v>
      </c>
      <c r="J4" t="s">
        <v>75</v>
      </c>
      <c r="K4" s="3"/>
      <c r="L4" s="2">
        <f>D4-E4</f>
        <v>93626000000</v>
      </c>
      <c r="M4" s="2">
        <f>F4+G4+H4</f>
        <v>22396000000</v>
      </c>
      <c r="N4" s="2">
        <f>Gross_Profit-Total_Operating_Expenses</f>
        <v>71230000000</v>
      </c>
    </row>
    <row r="5" spans="1:14" x14ac:dyDescent="0.25">
      <c r="A5" t="s">
        <v>5</v>
      </c>
      <c r="B5" t="s">
        <v>64</v>
      </c>
      <c r="C5" s="1">
        <v>42637</v>
      </c>
      <c r="D5" s="2">
        <v>215639000000</v>
      </c>
      <c r="E5" s="2">
        <v>131376000000</v>
      </c>
      <c r="F5" s="2">
        <v>14194000000</v>
      </c>
      <c r="G5" s="2">
        <v>10045000000</v>
      </c>
      <c r="H5" s="2">
        <v>0</v>
      </c>
      <c r="I5" t="s">
        <v>72</v>
      </c>
      <c r="J5" t="s">
        <v>75</v>
      </c>
      <c r="K5" s="3"/>
      <c r="L5" s="2">
        <f>D5-E5</f>
        <v>84263000000</v>
      </c>
      <c r="M5" s="2">
        <f>F5+G5+H5</f>
        <v>24239000000</v>
      </c>
      <c r="N5" s="2">
        <f>Gross_Profit-Total_Operating_Expenses</f>
        <v>60024000000</v>
      </c>
    </row>
    <row r="6" spans="1:14" x14ac:dyDescent="0.25">
      <c r="A6" t="s">
        <v>1</v>
      </c>
      <c r="B6" t="s">
        <v>61</v>
      </c>
      <c r="C6" s="1">
        <v>41607</v>
      </c>
      <c r="D6" s="2">
        <v>4055240000</v>
      </c>
      <c r="E6" s="2">
        <v>586557000</v>
      </c>
      <c r="F6" s="2">
        <v>2140578000</v>
      </c>
      <c r="G6" s="2">
        <v>826631000</v>
      </c>
      <c r="H6" s="2">
        <v>52254000</v>
      </c>
      <c r="I6" t="s">
        <v>72</v>
      </c>
      <c r="J6" t="s">
        <v>74</v>
      </c>
      <c r="K6" s="3"/>
      <c r="L6" s="2">
        <f>D6-E6</f>
        <v>3468683000</v>
      </c>
      <c r="M6" s="2">
        <f>F6+G6+H6</f>
        <v>3019463000</v>
      </c>
      <c r="N6" s="2">
        <f>Gross_Profit-Total_Operating_Expenses</f>
        <v>449220000</v>
      </c>
    </row>
    <row r="7" spans="1:14" x14ac:dyDescent="0.25">
      <c r="A7" t="s">
        <v>1</v>
      </c>
      <c r="B7" t="s">
        <v>62</v>
      </c>
      <c r="C7" s="1">
        <v>41971</v>
      </c>
      <c r="D7" s="2">
        <v>4147065000</v>
      </c>
      <c r="E7" s="2">
        <v>622080000</v>
      </c>
      <c r="F7" s="2">
        <v>2195640000</v>
      </c>
      <c r="G7" s="2">
        <v>844353000</v>
      </c>
      <c r="H7" s="2">
        <v>52424000</v>
      </c>
      <c r="I7" t="s">
        <v>72</v>
      </c>
      <c r="J7" t="s">
        <v>74</v>
      </c>
      <c r="K7" s="3"/>
      <c r="L7" s="2">
        <f>D7-E7</f>
        <v>3524985000</v>
      </c>
      <c r="M7" s="2">
        <f>F7+G7+H7</f>
        <v>3092417000</v>
      </c>
      <c r="N7" s="2">
        <f>Gross_Profit-Total_Operating_Expenses</f>
        <v>432568000</v>
      </c>
    </row>
    <row r="8" spans="1:14" x14ac:dyDescent="0.25">
      <c r="A8" t="s">
        <v>1</v>
      </c>
      <c r="B8" t="s">
        <v>63</v>
      </c>
      <c r="C8" s="1">
        <v>42335</v>
      </c>
      <c r="D8" s="2">
        <v>4795511000</v>
      </c>
      <c r="E8" s="2">
        <v>744317000</v>
      </c>
      <c r="F8" s="2">
        <v>2215161000</v>
      </c>
      <c r="G8" s="2">
        <v>862730000</v>
      </c>
      <c r="H8" s="2">
        <v>68649000</v>
      </c>
      <c r="I8" t="s">
        <v>72</v>
      </c>
      <c r="J8" t="s">
        <v>74</v>
      </c>
      <c r="K8" s="3"/>
      <c r="L8" s="2">
        <f>D8-E8</f>
        <v>4051194000</v>
      </c>
      <c r="M8" s="2">
        <f>F8+G8+H8</f>
        <v>3146540000</v>
      </c>
      <c r="N8" s="2">
        <f>Gross_Profit-Total_Operating_Expenses</f>
        <v>904654000</v>
      </c>
    </row>
    <row r="9" spans="1:14" x14ac:dyDescent="0.25">
      <c r="A9" t="s">
        <v>1</v>
      </c>
      <c r="B9" t="s">
        <v>64</v>
      </c>
      <c r="C9" s="1">
        <v>42706</v>
      </c>
      <c r="D9" s="2">
        <v>5854430000</v>
      </c>
      <c r="E9" s="2">
        <v>819908000</v>
      </c>
      <c r="F9" s="2">
        <v>2487907000</v>
      </c>
      <c r="G9" s="2">
        <v>975987000</v>
      </c>
      <c r="H9" s="2">
        <v>78534000</v>
      </c>
      <c r="I9" t="s">
        <v>72</v>
      </c>
      <c r="J9" t="s">
        <v>74</v>
      </c>
      <c r="K9" s="3"/>
      <c r="L9" s="2">
        <f>D9-E9</f>
        <v>5034522000</v>
      </c>
      <c r="M9" s="2">
        <f>F9+G9+H9</f>
        <v>3542428000</v>
      </c>
      <c r="N9" s="2">
        <f>Gross_Profit-Total_Operating_Expenses</f>
        <v>1492094000</v>
      </c>
    </row>
    <row r="10" spans="1:14" x14ac:dyDescent="0.25">
      <c r="A10" t="s">
        <v>43</v>
      </c>
      <c r="B10" t="s">
        <v>61</v>
      </c>
      <c r="C10" s="1">
        <v>41580</v>
      </c>
      <c r="D10" s="2">
        <v>2633689000</v>
      </c>
      <c r="E10" s="2">
        <v>941278000</v>
      </c>
      <c r="F10" s="2">
        <v>396233000</v>
      </c>
      <c r="G10" s="2">
        <v>513035000</v>
      </c>
      <c r="H10" s="2">
        <v>220000</v>
      </c>
      <c r="I10" t="s">
        <v>72</v>
      </c>
      <c r="J10" t="s">
        <v>86</v>
      </c>
      <c r="K10" s="3"/>
      <c r="L10" s="2">
        <f>D10-E10</f>
        <v>1692411000</v>
      </c>
      <c r="M10" s="2">
        <f>F10+G10+H10</f>
        <v>909488000</v>
      </c>
      <c r="N10" s="2">
        <f>Gross_Profit-Total_Operating_Expenses</f>
        <v>782923000</v>
      </c>
    </row>
    <row r="11" spans="1:14" x14ac:dyDescent="0.25">
      <c r="A11" t="s">
        <v>43</v>
      </c>
      <c r="B11" t="s">
        <v>62</v>
      </c>
      <c r="C11" s="1">
        <v>41944</v>
      </c>
      <c r="D11" s="2">
        <v>2864773000</v>
      </c>
      <c r="E11" s="2">
        <v>1034585000</v>
      </c>
      <c r="F11" s="2">
        <v>454676000</v>
      </c>
      <c r="G11" s="2">
        <v>559686000</v>
      </c>
      <c r="H11" s="2">
        <v>26020000</v>
      </c>
      <c r="I11" t="s">
        <v>72</v>
      </c>
      <c r="J11" t="s">
        <v>86</v>
      </c>
      <c r="K11" s="3"/>
      <c r="L11" s="2">
        <f>D11-E11</f>
        <v>1830188000</v>
      </c>
      <c r="M11" s="2">
        <f>F11+G11+H11</f>
        <v>1040382000</v>
      </c>
      <c r="N11" s="2">
        <f>Gross_Profit-Total_Operating_Expenses</f>
        <v>789806000</v>
      </c>
    </row>
    <row r="12" spans="1:14" x14ac:dyDescent="0.25">
      <c r="A12" t="s">
        <v>43</v>
      </c>
      <c r="B12" t="s">
        <v>63</v>
      </c>
      <c r="C12" s="1">
        <v>42308</v>
      </c>
      <c r="D12" s="2">
        <v>3435092000</v>
      </c>
      <c r="E12" s="2">
        <v>1175830000</v>
      </c>
      <c r="F12" s="2">
        <v>702644000</v>
      </c>
      <c r="G12" s="2">
        <v>637459000</v>
      </c>
      <c r="H12" s="2">
        <v>88318000</v>
      </c>
      <c r="I12" t="s">
        <v>72</v>
      </c>
      <c r="J12" t="s">
        <v>86</v>
      </c>
      <c r="K12" s="3"/>
      <c r="L12" s="2">
        <f>D12-E12</f>
        <v>2259262000</v>
      </c>
      <c r="M12" s="2">
        <f>F12+G12+H12</f>
        <v>1428421000</v>
      </c>
      <c r="N12" s="2">
        <f>Gross_Profit-Total_Operating_Expenses</f>
        <v>830841000</v>
      </c>
    </row>
    <row r="13" spans="1:14" x14ac:dyDescent="0.25">
      <c r="A13" t="s">
        <v>43</v>
      </c>
      <c r="B13" t="s">
        <v>64</v>
      </c>
      <c r="C13" s="1">
        <v>42672</v>
      </c>
      <c r="D13" s="2">
        <v>3421409000</v>
      </c>
      <c r="E13" s="2">
        <v>1194236000</v>
      </c>
      <c r="F13" s="2">
        <v>461438000</v>
      </c>
      <c r="G13" s="2">
        <v>653816000</v>
      </c>
      <c r="H13" s="2">
        <v>70123000</v>
      </c>
      <c r="I13" t="s">
        <v>72</v>
      </c>
      <c r="J13" t="s">
        <v>86</v>
      </c>
      <c r="K13" s="3"/>
      <c r="L13" s="2">
        <f>D13-E13</f>
        <v>2227173000</v>
      </c>
      <c r="M13" s="2">
        <f>F13+G13+H13</f>
        <v>1185377000</v>
      </c>
      <c r="N13" s="2">
        <f>Gross_Profit-Total_Operating_Expenses</f>
        <v>1041796000</v>
      </c>
    </row>
    <row r="14" spans="1:14" x14ac:dyDescent="0.25">
      <c r="A14" t="s">
        <v>9</v>
      </c>
      <c r="B14" t="s">
        <v>61</v>
      </c>
      <c r="C14" s="1">
        <v>41274</v>
      </c>
      <c r="D14" s="2">
        <v>3641390000</v>
      </c>
      <c r="E14" s="2">
        <v>2392091000</v>
      </c>
      <c r="F14" s="2">
        <v>108059000</v>
      </c>
      <c r="G14" s="2">
        <v>0</v>
      </c>
      <c r="H14" s="2">
        <v>166876000</v>
      </c>
      <c r="I14" t="s">
        <v>72</v>
      </c>
      <c r="J14" t="s">
        <v>77</v>
      </c>
      <c r="K14" s="3"/>
      <c r="L14" s="2">
        <f>D14-E14</f>
        <v>1249299000</v>
      </c>
      <c r="M14" s="2">
        <f>F14+G14+H14</f>
        <v>274935000</v>
      </c>
      <c r="N14" s="2">
        <f>Gross_Profit-Total_Operating_Expenses</f>
        <v>974364000</v>
      </c>
    </row>
    <row r="15" spans="1:14" x14ac:dyDescent="0.25">
      <c r="A15" t="s">
        <v>9</v>
      </c>
      <c r="B15" t="s">
        <v>62</v>
      </c>
      <c r="C15" s="1">
        <v>41639</v>
      </c>
      <c r="D15" s="2">
        <v>4319063000</v>
      </c>
      <c r="E15" s="2">
        <v>2894917000</v>
      </c>
      <c r="F15" s="2">
        <v>109115000</v>
      </c>
      <c r="G15" s="2">
        <v>0</v>
      </c>
      <c r="H15" s="2">
        <v>216119000</v>
      </c>
      <c r="I15" t="s">
        <v>72</v>
      </c>
      <c r="J15" t="s">
        <v>77</v>
      </c>
      <c r="K15" s="3"/>
      <c r="L15" s="2">
        <f>D15-E15</f>
        <v>1424146000</v>
      </c>
      <c r="M15" s="2">
        <f>F15+G15+H15</f>
        <v>325234000</v>
      </c>
      <c r="N15" s="2">
        <f>Gross_Profit-Total_Operating_Expenses</f>
        <v>1098912000</v>
      </c>
    </row>
    <row r="16" spans="1:14" x14ac:dyDescent="0.25">
      <c r="A16" t="s">
        <v>9</v>
      </c>
      <c r="B16" t="s">
        <v>63</v>
      </c>
      <c r="C16" s="1">
        <v>42004</v>
      </c>
      <c r="D16" s="2">
        <v>5302940000</v>
      </c>
      <c r="E16" s="2">
        <v>3643979000</v>
      </c>
      <c r="F16" s="2">
        <v>247412000</v>
      </c>
      <c r="G16" s="2">
        <v>0</v>
      </c>
      <c r="H16" s="2">
        <v>313082000</v>
      </c>
      <c r="I16" t="s">
        <v>72</v>
      </c>
      <c r="J16" t="s">
        <v>77</v>
      </c>
      <c r="K16" s="3"/>
      <c r="L16" s="2">
        <f>D16-E16</f>
        <v>1658961000</v>
      </c>
      <c r="M16" s="2">
        <f>F16+G16+H16</f>
        <v>560494000</v>
      </c>
      <c r="N16" s="2">
        <f>Gross_Profit-Total_Operating_Expenses</f>
        <v>1098467000</v>
      </c>
    </row>
    <row r="17" spans="1:14" x14ac:dyDescent="0.25">
      <c r="A17" t="s">
        <v>9</v>
      </c>
      <c r="B17" t="s">
        <v>64</v>
      </c>
      <c r="C17" s="1">
        <v>42369</v>
      </c>
      <c r="D17" s="2">
        <v>6439746000</v>
      </c>
      <c r="E17" s="2">
        <v>4482700000</v>
      </c>
      <c r="F17" s="2">
        <v>203046000</v>
      </c>
      <c r="G17" s="2">
        <v>0</v>
      </c>
      <c r="H17" s="2">
        <v>492140000</v>
      </c>
      <c r="I17" t="s">
        <v>72</v>
      </c>
      <c r="J17" t="s">
        <v>77</v>
      </c>
      <c r="K17" s="3"/>
      <c r="L17" s="2">
        <f>D17-E17</f>
        <v>1957046000</v>
      </c>
      <c r="M17" s="2">
        <f>F17+G17+H17</f>
        <v>695186000</v>
      </c>
      <c r="N17" s="2">
        <f>Gross_Profit-Total_Operating_Expenses</f>
        <v>1261860000</v>
      </c>
    </row>
    <row r="18" spans="1:14" x14ac:dyDescent="0.25">
      <c r="A18" t="s">
        <v>2</v>
      </c>
      <c r="B18" t="s">
        <v>61</v>
      </c>
      <c r="C18" s="1">
        <v>41305</v>
      </c>
      <c r="D18" s="2">
        <v>2312200000</v>
      </c>
      <c r="E18" s="2">
        <v>238500000</v>
      </c>
      <c r="F18" s="2">
        <v>1081800000</v>
      </c>
      <c r="G18" s="2">
        <v>600000000</v>
      </c>
      <c r="H18" s="2">
        <v>42100000</v>
      </c>
      <c r="I18" t="s">
        <v>72</v>
      </c>
      <c r="J18" t="s">
        <v>74</v>
      </c>
      <c r="K18" s="3"/>
      <c r="L18" s="2">
        <f>D18-E18</f>
        <v>2073700000</v>
      </c>
      <c r="M18" s="2">
        <f>F18+G18+H18</f>
        <v>1723900000</v>
      </c>
      <c r="N18" s="2">
        <f>Gross_Profit-Total_Operating_Expenses</f>
        <v>349800000</v>
      </c>
    </row>
    <row r="19" spans="1:14" x14ac:dyDescent="0.25">
      <c r="A19" t="s">
        <v>2</v>
      </c>
      <c r="B19" t="s">
        <v>62</v>
      </c>
      <c r="C19" s="1">
        <v>41670</v>
      </c>
      <c r="D19" s="2">
        <v>2273900000</v>
      </c>
      <c r="E19" s="2">
        <v>274300000</v>
      </c>
      <c r="F19" s="2">
        <v>1054400000</v>
      </c>
      <c r="G19" s="2">
        <v>611100000</v>
      </c>
      <c r="H19" s="2">
        <v>36500000</v>
      </c>
      <c r="I19" t="s">
        <v>72</v>
      </c>
      <c r="J19" t="s">
        <v>74</v>
      </c>
      <c r="K19" s="3"/>
      <c r="L19" s="2">
        <f>D19-E19</f>
        <v>1999600000</v>
      </c>
      <c r="M19" s="2">
        <f>F19+G19+H19</f>
        <v>1702000000</v>
      </c>
      <c r="N19" s="2">
        <f>Gross_Profit-Total_Operating_Expenses</f>
        <v>297600000</v>
      </c>
    </row>
    <row r="20" spans="1:14" x14ac:dyDescent="0.25">
      <c r="A20" t="s">
        <v>2</v>
      </c>
      <c r="B20" t="s">
        <v>63</v>
      </c>
      <c r="C20" s="1">
        <v>42035</v>
      </c>
      <c r="D20" s="2">
        <v>2512200000</v>
      </c>
      <c r="E20" s="2">
        <v>342100000</v>
      </c>
      <c r="F20" s="2">
        <v>1281300000</v>
      </c>
      <c r="G20" s="2">
        <v>725200000</v>
      </c>
      <c r="H20" s="2">
        <v>39800000</v>
      </c>
      <c r="I20" t="s">
        <v>72</v>
      </c>
      <c r="J20" t="s">
        <v>74</v>
      </c>
      <c r="K20" s="3"/>
      <c r="L20" s="2">
        <f>D20-E20</f>
        <v>2170100000</v>
      </c>
      <c r="M20" s="2">
        <f>F20+G20+H20</f>
        <v>2046300000</v>
      </c>
      <c r="N20" s="2">
        <f>Gross_Profit-Total_Operating_Expenses</f>
        <v>123800000</v>
      </c>
    </row>
    <row r="21" spans="1:14" x14ac:dyDescent="0.25">
      <c r="A21" t="s">
        <v>2</v>
      </c>
      <c r="B21" t="s">
        <v>64</v>
      </c>
      <c r="C21" s="1">
        <v>42400</v>
      </c>
      <c r="D21" s="2">
        <v>2504100000</v>
      </c>
      <c r="E21" s="2">
        <v>370700000</v>
      </c>
      <c r="F21" s="2">
        <v>1308900000</v>
      </c>
      <c r="G21" s="2">
        <v>790000000</v>
      </c>
      <c r="H21" s="2">
        <v>33200000</v>
      </c>
      <c r="I21" t="s">
        <v>72</v>
      </c>
      <c r="J21" t="s">
        <v>74</v>
      </c>
      <c r="K21" s="3"/>
      <c r="L21" s="2">
        <f>D21-E21</f>
        <v>2133400000</v>
      </c>
      <c r="M21" s="2">
        <f>F21+G21+H21</f>
        <v>2132100000</v>
      </c>
      <c r="N21" s="2">
        <f>Gross_Profit-Total_Operating_Expenses</f>
        <v>1300000</v>
      </c>
    </row>
    <row r="22" spans="1:14" x14ac:dyDescent="0.25">
      <c r="A22" t="s">
        <v>17</v>
      </c>
      <c r="B22" t="s">
        <v>61</v>
      </c>
      <c r="C22" s="1">
        <v>41274</v>
      </c>
      <c r="D22" s="2">
        <v>1373947000</v>
      </c>
      <c r="E22" s="2">
        <v>529900000</v>
      </c>
      <c r="F22" s="2">
        <v>433448000</v>
      </c>
      <c r="G22" s="2">
        <v>74744000</v>
      </c>
      <c r="H22" s="2">
        <v>20962000</v>
      </c>
      <c r="I22" t="s">
        <v>72</v>
      </c>
      <c r="J22" t="s">
        <v>82</v>
      </c>
      <c r="K22" s="3"/>
      <c r="L22" s="2">
        <f>D22-E22</f>
        <v>844047000</v>
      </c>
      <c r="M22" s="2">
        <f>F22+G22+H22</f>
        <v>529154000</v>
      </c>
      <c r="N22" s="2">
        <f>Gross_Profit-Total_Operating_Expenses</f>
        <v>314893000</v>
      </c>
    </row>
    <row r="23" spans="1:14" x14ac:dyDescent="0.25">
      <c r="A23" t="s">
        <v>17</v>
      </c>
      <c r="B23" t="s">
        <v>62</v>
      </c>
      <c r="C23" s="1">
        <v>41639</v>
      </c>
      <c r="D23" s="2">
        <v>1577922000</v>
      </c>
      <c r="E23" s="2">
        <v>511087000</v>
      </c>
      <c r="F23" s="2">
        <v>535598000</v>
      </c>
      <c r="G23" s="2">
        <v>93879000</v>
      </c>
      <c r="H23" s="2">
        <v>21547000</v>
      </c>
      <c r="I23" t="s">
        <v>72</v>
      </c>
      <c r="J23" t="s">
        <v>82</v>
      </c>
      <c r="K23" s="3"/>
      <c r="L23" s="2">
        <f>D23-E23</f>
        <v>1066835000</v>
      </c>
      <c r="M23" s="2">
        <f>F23+G23+H23</f>
        <v>651024000</v>
      </c>
      <c r="N23" s="2">
        <f>Gross_Profit-Total_Operating_Expenses</f>
        <v>415811000</v>
      </c>
    </row>
    <row r="24" spans="1:14" x14ac:dyDescent="0.25">
      <c r="A24" t="s">
        <v>17</v>
      </c>
      <c r="B24" t="s">
        <v>63</v>
      </c>
      <c r="C24" s="1">
        <v>42004</v>
      </c>
      <c r="D24" s="2">
        <v>1963874000</v>
      </c>
      <c r="E24" s="2">
        <v>610943000</v>
      </c>
      <c r="F24" s="2">
        <v>704880000</v>
      </c>
      <c r="G24" s="2">
        <v>125286000</v>
      </c>
      <c r="H24" s="2">
        <v>32057000</v>
      </c>
      <c r="I24" t="s">
        <v>72</v>
      </c>
      <c r="J24" t="s">
        <v>82</v>
      </c>
      <c r="K24" s="3"/>
      <c r="L24" s="2">
        <f>D24-E24</f>
        <v>1352931000</v>
      </c>
      <c r="M24" s="2">
        <f>F24+G24+H24</f>
        <v>862223000</v>
      </c>
      <c r="N24" s="2">
        <f>Gross_Profit-Total_Operating_Expenses</f>
        <v>490708000</v>
      </c>
    </row>
    <row r="25" spans="1:14" x14ac:dyDescent="0.25">
      <c r="A25" t="s">
        <v>17</v>
      </c>
      <c r="B25" t="s">
        <v>64</v>
      </c>
      <c r="C25" s="1">
        <v>42369</v>
      </c>
      <c r="D25" s="2">
        <v>2197448000</v>
      </c>
      <c r="E25" s="2">
        <v>725620000</v>
      </c>
      <c r="F25" s="2">
        <v>829253000</v>
      </c>
      <c r="G25" s="2">
        <v>148591000</v>
      </c>
      <c r="H25" s="2">
        <v>27067000</v>
      </c>
      <c r="I25" t="s">
        <v>72</v>
      </c>
      <c r="J25" t="s">
        <v>82</v>
      </c>
      <c r="K25" s="3"/>
      <c r="L25" s="2">
        <f>D25-E25</f>
        <v>1471828000</v>
      </c>
      <c r="M25" s="2">
        <f>F25+G25+H25</f>
        <v>1004911000</v>
      </c>
      <c r="N25" s="2">
        <f>Gross_Profit-Total_Operating_Expenses</f>
        <v>466917000</v>
      </c>
    </row>
    <row r="26" spans="1:14" x14ac:dyDescent="0.25">
      <c r="A26" t="s">
        <v>40</v>
      </c>
      <c r="B26" t="s">
        <v>61</v>
      </c>
      <c r="C26" s="1">
        <v>41574</v>
      </c>
      <c r="D26" s="2">
        <v>7509000000</v>
      </c>
      <c r="E26" s="2">
        <v>4518000000</v>
      </c>
      <c r="F26" s="2">
        <v>898000000</v>
      </c>
      <c r="G26" s="2">
        <v>1320000000</v>
      </c>
      <c r="H26" s="2">
        <v>0</v>
      </c>
      <c r="I26" t="s">
        <v>72</v>
      </c>
      <c r="J26" t="s">
        <v>85</v>
      </c>
      <c r="K26" s="3"/>
      <c r="L26" s="2">
        <f>D26-E26</f>
        <v>2991000000</v>
      </c>
      <c r="M26" s="2">
        <f>F26+G26+H26</f>
        <v>2218000000</v>
      </c>
      <c r="N26" s="2">
        <f>Gross_Profit-Total_Operating_Expenses</f>
        <v>773000000</v>
      </c>
    </row>
    <row r="27" spans="1:14" x14ac:dyDescent="0.25">
      <c r="A27" t="s">
        <v>40</v>
      </c>
      <c r="B27" t="s">
        <v>62</v>
      </c>
      <c r="C27" s="1">
        <v>41938</v>
      </c>
      <c r="D27" s="2">
        <v>9072000000</v>
      </c>
      <c r="E27" s="2">
        <v>5229000000</v>
      </c>
      <c r="F27" s="2">
        <v>895000000</v>
      </c>
      <c r="G27" s="2">
        <v>1428000000</v>
      </c>
      <c r="H27" s="2">
        <v>0</v>
      </c>
      <c r="I27" t="s">
        <v>72</v>
      </c>
      <c r="J27" t="s">
        <v>85</v>
      </c>
      <c r="K27" s="3"/>
      <c r="L27" s="2">
        <f>D27-E27</f>
        <v>3843000000</v>
      </c>
      <c r="M27" s="2">
        <f>F27+G27+H27</f>
        <v>2323000000</v>
      </c>
      <c r="N27" s="2">
        <f>Gross_Profit-Total_Operating_Expenses</f>
        <v>1520000000</v>
      </c>
    </row>
    <row r="28" spans="1:14" x14ac:dyDescent="0.25">
      <c r="A28" t="s">
        <v>40</v>
      </c>
      <c r="B28" t="s">
        <v>63</v>
      </c>
      <c r="C28" s="1">
        <v>42302</v>
      </c>
      <c r="D28" s="2">
        <v>9659000000</v>
      </c>
      <c r="E28" s="2">
        <v>5707000000</v>
      </c>
      <c r="F28" s="2">
        <v>808000000</v>
      </c>
      <c r="G28" s="2">
        <v>1451000000</v>
      </c>
      <c r="H28" s="2">
        <v>0</v>
      </c>
      <c r="I28" t="s">
        <v>72</v>
      </c>
      <c r="J28" t="s">
        <v>85</v>
      </c>
      <c r="K28" s="3"/>
      <c r="L28" s="2">
        <f>D28-E28</f>
        <v>3952000000</v>
      </c>
      <c r="M28" s="2">
        <f>F28+G28+H28</f>
        <v>2259000000</v>
      </c>
      <c r="N28" s="2">
        <f>Gross_Profit-Total_Operating_Expenses</f>
        <v>1693000000</v>
      </c>
    </row>
    <row r="29" spans="1:14" x14ac:dyDescent="0.25">
      <c r="A29" t="s">
        <v>40</v>
      </c>
      <c r="B29" t="s">
        <v>64</v>
      </c>
      <c r="C29" s="1">
        <v>42673</v>
      </c>
      <c r="D29" s="2">
        <v>10825000000</v>
      </c>
      <c r="E29" s="2">
        <v>6314000000</v>
      </c>
      <c r="F29" s="2">
        <v>819000000</v>
      </c>
      <c r="G29" s="2">
        <v>1540000000</v>
      </c>
      <c r="H29" s="2">
        <v>0</v>
      </c>
      <c r="I29" t="s">
        <v>72</v>
      </c>
      <c r="J29" t="s">
        <v>85</v>
      </c>
      <c r="K29" s="3"/>
      <c r="L29" s="2">
        <f>D29-E29</f>
        <v>4511000000</v>
      </c>
      <c r="M29" s="2">
        <f>F29+G29+H29</f>
        <v>2359000000</v>
      </c>
      <c r="N29" s="2">
        <f>Gross_Profit-Total_Operating_Expenses</f>
        <v>2152000000</v>
      </c>
    </row>
    <row r="30" spans="1:14" x14ac:dyDescent="0.25">
      <c r="A30" t="s">
        <v>11</v>
      </c>
      <c r="B30" t="s">
        <v>61</v>
      </c>
      <c r="C30" s="1">
        <v>41274</v>
      </c>
      <c r="D30" s="2">
        <v>4292100000</v>
      </c>
      <c r="E30" s="2">
        <v>2948900000</v>
      </c>
      <c r="F30" s="2">
        <v>512900000</v>
      </c>
      <c r="G30" s="2">
        <v>0</v>
      </c>
      <c r="H30" s="2">
        <v>0</v>
      </c>
      <c r="I30" t="s">
        <v>72</v>
      </c>
      <c r="J30" t="s">
        <v>78</v>
      </c>
      <c r="K30" s="3"/>
      <c r="L30" s="2">
        <f>D30-E30</f>
        <v>1343200000</v>
      </c>
      <c r="M30" s="2">
        <f>F30+G30+H30</f>
        <v>512900000</v>
      </c>
      <c r="N30" s="2">
        <f>Gross_Profit-Total_Operating_Expenses</f>
        <v>830300000</v>
      </c>
    </row>
    <row r="31" spans="1:14" x14ac:dyDescent="0.25">
      <c r="A31" t="s">
        <v>11</v>
      </c>
      <c r="B31" t="s">
        <v>62</v>
      </c>
      <c r="C31" s="1">
        <v>41639</v>
      </c>
      <c r="D31" s="2">
        <v>4614700000</v>
      </c>
      <c r="E31" s="2">
        <v>3163900000</v>
      </c>
      <c r="F31" s="2">
        <v>548000000</v>
      </c>
      <c r="G31" s="2">
        <v>0</v>
      </c>
      <c r="H31" s="2">
        <v>0</v>
      </c>
      <c r="I31" t="s">
        <v>72</v>
      </c>
      <c r="J31" t="s">
        <v>78</v>
      </c>
      <c r="K31" s="3"/>
      <c r="L31" s="2">
        <f>D31-E31</f>
        <v>1450800000</v>
      </c>
      <c r="M31" s="2">
        <f>F31+G31+H31</f>
        <v>548000000</v>
      </c>
      <c r="N31" s="2">
        <f>Gross_Profit-Total_Operating_Expenses</f>
        <v>902800000</v>
      </c>
    </row>
    <row r="32" spans="1:14" x14ac:dyDescent="0.25">
      <c r="A32" t="s">
        <v>11</v>
      </c>
      <c r="B32" t="s">
        <v>63</v>
      </c>
      <c r="C32" s="1">
        <v>42004</v>
      </c>
      <c r="D32" s="2">
        <v>5345500000</v>
      </c>
      <c r="E32" s="2">
        <v>3651700000</v>
      </c>
      <c r="F32" s="2">
        <v>645100000</v>
      </c>
      <c r="G32" s="2">
        <v>0</v>
      </c>
      <c r="H32" s="2">
        <v>0</v>
      </c>
      <c r="I32" t="s">
        <v>72</v>
      </c>
      <c r="J32" t="s">
        <v>78</v>
      </c>
      <c r="K32" s="3"/>
      <c r="L32" s="2">
        <f>D32-E32</f>
        <v>1693800000</v>
      </c>
      <c r="M32" s="2">
        <f>F32+G32+H32</f>
        <v>645100000</v>
      </c>
      <c r="N32" s="2">
        <f>Gross_Profit-Total_Operating_Expenses</f>
        <v>1048700000</v>
      </c>
    </row>
    <row r="33" spans="1:14" x14ac:dyDescent="0.25">
      <c r="A33" t="s">
        <v>11</v>
      </c>
      <c r="B33" t="s">
        <v>64</v>
      </c>
      <c r="C33" s="1">
        <v>42369</v>
      </c>
      <c r="D33" s="2">
        <v>5568700000</v>
      </c>
      <c r="E33" s="2">
        <v>3789200000</v>
      </c>
      <c r="F33" s="2">
        <v>669100000</v>
      </c>
      <c r="G33" s="2">
        <v>0</v>
      </c>
      <c r="H33" s="2">
        <v>0</v>
      </c>
      <c r="I33" t="s">
        <v>72</v>
      </c>
      <c r="J33" t="s">
        <v>78</v>
      </c>
      <c r="K33" s="3"/>
      <c r="L33" s="2">
        <f>D33-E33</f>
        <v>1779500000</v>
      </c>
      <c r="M33" s="2">
        <f>F33+G33+H33</f>
        <v>669100000</v>
      </c>
      <c r="N33" s="2">
        <f>Gross_Profit-Total_Operating_Expenses</f>
        <v>1110400000</v>
      </c>
    </row>
    <row r="34" spans="1:14" x14ac:dyDescent="0.25">
      <c r="A34" t="s">
        <v>15</v>
      </c>
      <c r="B34" t="s">
        <v>61</v>
      </c>
      <c r="C34" s="1">
        <v>41274</v>
      </c>
      <c r="D34" s="2">
        <v>4856000000</v>
      </c>
      <c r="E34" s="2">
        <v>1662000000</v>
      </c>
      <c r="F34" s="2">
        <v>1139000000</v>
      </c>
      <c r="G34" s="2">
        <v>604000000</v>
      </c>
      <c r="H34" s="2">
        <v>0</v>
      </c>
      <c r="I34" t="s">
        <v>72</v>
      </c>
      <c r="J34" t="s">
        <v>81</v>
      </c>
      <c r="K34" s="3"/>
      <c r="L34" s="2">
        <f>D34-E34</f>
        <v>3194000000</v>
      </c>
      <c r="M34" s="2">
        <f>F34+G34+H34</f>
        <v>1743000000</v>
      </c>
      <c r="N34" s="2">
        <f>Gross_Profit-Total_Operating_Expenses</f>
        <v>1451000000</v>
      </c>
    </row>
    <row r="35" spans="1:14" x14ac:dyDescent="0.25">
      <c r="A35" t="s">
        <v>15</v>
      </c>
      <c r="B35" t="s">
        <v>62</v>
      </c>
      <c r="C35" s="1">
        <v>41639</v>
      </c>
      <c r="D35" s="2">
        <v>4583000000</v>
      </c>
      <c r="E35" s="2">
        <v>1531000000</v>
      </c>
      <c r="F35" s="2">
        <v>1096000000</v>
      </c>
      <c r="G35" s="2">
        <v>584000000</v>
      </c>
      <c r="H35" s="2">
        <v>0</v>
      </c>
      <c r="I35" t="s">
        <v>72</v>
      </c>
      <c r="J35" t="s">
        <v>81</v>
      </c>
      <c r="K35" s="3"/>
      <c r="L35" s="2">
        <f>D35-E35</f>
        <v>3052000000</v>
      </c>
      <c r="M35" s="2">
        <f>F35+G35+H35</f>
        <v>1680000000</v>
      </c>
      <c r="N35" s="2">
        <f>Gross_Profit-Total_Operating_Expenses</f>
        <v>1372000000</v>
      </c>
    </row>
    <row r="36" spans="1:14" x14ac:dyDescent="0.25">
      <c r="A36" t="s">
        <v>15</v>
      </c>
      <c r="B36" t="s">
        <v>63</v>
      </c>
      <c r="C36" s="1">
        <v>42004</v>
      </c>
      <c r="D36" s="2">
        <v>4408000000</v>
      </c>
      <c r="E36" s="2">
        <v>1525000000</v>
      </c>
      <c r="F36" s="2">
        <v>1129000000</v>
      </c>
      <c r="G36" s="2">
        <v>571000000</v>
      </c>
      <c r="H36" s="2">
        <v>0</v>
      </c>
      <c r="I36" t="s">
        <v>72</v>
      </c>
      <c r="J36" t="s">
        <v>81</v>
      </c>
      <c r="K36" s="3"/>
      <c r="L36" s="2">
        <f>D36-E36</f>
        <v>2883000000</v>
      </c>
      <c r="M36" s="2">
        <f>F36+G36+H36</f>
        <v>1700000000</v>
      </c>
      <c r="N36" s="2">
        <f>Gross_Profit-Total_Operating_Expenses</f>
        <v>1183000000</v>
      </c>
    </row>
    <row r="37" spans="1:14" x14ac:dyDescent="0.25">
      <c r="A37" t="s">
        <v>15</v>
      </c>
      <c r="B37" t="s">
        <v>64</v>
      </c>
      <c r="C37" s="1">
        <v>42369</v>
      </c>
      <c r="D37" s="2">
        <v>4664000000</v>
      </c>
      <c r="E37" s="2">
        <v>1585000000</v>
      </c>
      <c r="F37" s="2">
        <v>1114000000</v>
      </c>
      <c r="G37" s="2">
        <v>646000000</v>
      </c>
      <c r="H37" s="2">
        <v>0</v>
      </c>
      <c r="I37" t="s">
        <v>72</v>
      </c>
      <c r="J37" t="s">
        <v>81</v>
      </c>
      <c r="K37" s="3"/>
      <c r="L37" s="2">
        <f>D37-E37</f>
        <v>3079000000</v>
      </c>
      <c r="M37" s="2">
        <f>F37+G37+H37</f>
        <v>1760000000</v>
      </c>
      <c r="N37" s="2">
        <f>Gross_Profit-Total_Operating_Expenses</f>
        <v>1319000000</v>
      </c>
    </row>
    <row r="38" spans="1:14" x14ac:dyDescent="0.25">
      <c r="A38" t="s">
        <v>44</v>
      </c>
      <c r="B38" t="s">
        <v>61</v>
      </c>
      <c r="C38" s="1">
        <v>42309</v>
      </c>
      <c r="D38" s="2">
        <v>6824000000</v>
      </c>
      <c r="E38" s="2">
        <v>3271000000</v>
      </c>
      <c r="F38" s="2">
        <v>486000000</v>
      </c>
      <c r="G38" s="2">
        <v>1049000000</v>
      </c>
      <c r="H38" s="2">
        <v>249000000</v>
      </c>
      <c r="I38" t="s">
        <v>72</v>
      </c>
      <c r="J38" t="s">
        <v>86</v>
      </c>
      <c r="K38" s="3"/>
      <c r="L38" s="2">
        <f>D38-E38</f>
        <v>3553000000</v>
      </c>
      <c r="M38" s="2">
        <f>F38+G38+H38</f>
        <v>1784000000</v>
      </c>
      <c r="N38" s="2">
        <f>Gross_Profit-Total_Operating_Expenses</f>
        <v>1769000000</v>
      </c>
    </row>
    <row r="39" spans="1:14" x14ac:dyDescent="0.25">
      <c r="A39" t="s">
        <v>44</v>
      </c>
      <c r="B39" t="s">
        <v>62</v>
      </c>
      <c r="C39" s="1">
        <v>42673</v>
      </c>
      <c r="D39" s="2">
        <v>13240000000</v>
      </c>
      <c r="E39" s="2">
        <v>7300000000</v>
      </c>
      <c r="F39" s="2">
        <v>806000000</v>
      </c>
      <c r="G39" s="2">
        <v>2674000000</v>
      </c>
      <c r="H39" s="2">
        <v>1873000000</v>
      </c>
      <c r="I39" t="s">
        <v>72</v>
      </c>
      <c r="J39" t="s">
        <v>86</v>
      </c>
      <c r="K39" s="3"/>
      <c r="L39" s="2">
        <f>D39-E39</f>
        <v>5940000000</v>
      </c>
      <c r="M39" s="2">
        <f>F39+G39+H39</f>
        <v>5353000000</v>
      </c>
      <c r="N39" s="2">
        <f>Gross_Profit-Total_Operating_Expenses</f>
        <v>587000000</v>
      </c>
    </row>
    <row r="40" spans="1:14" x14ac:dyDescent="0.25">
      <c r="A40" t="s">
        <v>18</v>
      </c>
      <c r="B40" t="s">
        <v>61</v>
      </c>
      <c r="C40" s="1">
        <v>41305</v>
      </c>
      <c r="D40" s="2">
        <v>3050195000</v>
      </c>
      <c r="E40" s="2">
        <v>683579000</v>
      </c>
      <c r="F40" s="2">
        <v>2047847000</v>
      </c>
      <c r="G40" s="2">
        <v>429479000</v>
      </c>
      <c r="H40" s="2">
        <v>0</v>
      </c>
      <c r="I40" t="s">
        <v>72</v>
      </c>
      <c r="J40" t="s">
        <v>82</v>
      </c>
      <c r="K40" s="3"/>
      <c r="L40" s="2">
        <f>D40-E40</f>
        <v>2366616000</v>
      </c>
      <c r="M40" s="2">
        <f>F40+G40+H40</f>
        <v>2477326000</v>
      </c>
      <c r="N40" s="2">
        <f>Gross_Profit-Total_Operating_Expenses</f>
        <v>-110710000</v>
      </c>
    </row>
    <row r="41" spans="1:14" x14ac:dyDescent="0.25">
      <c r="A41" t="s">
        <v>18</v>
      </c>
      <c r="B41" t="s">
        <v>62</v>
      </c>
      <c r="C41" s="1">
        <v>41670</v>
      </c>
      <c r="D41" s="2">
        <v>4071003000</v>
      </c>
      <c r="E41" s="2">
        <v>968428000</v>
      </c>
      <c r="F41" s="2">
        <v>2764851000</v>
      </c>
      <c r="G41" s="2">
        <v>623798000</v>
      </c>
      <c r="H41" s="2">
        <v>0</v>
      </c>
      <c r="I41" t="s">
        <v>72</v>
      </c>
      <c r="J41" t="s">
        <v>82</v>
      </c>
      <c r="K41" s="3"/>
      <c r="L41" s="2">
        <f>D41-E41</f>
        <v>3102575000</v>
      </c>
      <c r="M41" s="2">
        <f>F41+G41+H41</f>
        <v>3388649000</v>
      </c>
      <c r="N41" s="2">
        <f>Gross_Profit-Total_Operating_Expenses</f>
        <v>-286074000</v>
      </c>
    </row>
    <row r="42" spans="1:14" x14ac:dyDescent="0.25">
      <c r="A42" t="s">
        <v>18</v>
      </c>
      <c r="B42" t="s">
        <v>63</v>
      </c>
      <c r="C42" s="1">
        <v>42035</v>
      </c>
      <c r="D42" s="2">
        <v>5373586000</v>
      </c>
      <c r="E42" s="2">
        <v>1289270000</v>
      </c>
      <c r="F42" s="2">
        <v>3437032000</v>
      </c>
      <c r="G42" s="2">
        <v>792917000</v>
      </c>
      <c r="H42" s="2">
        <v>0</v>
      </c>
      <c r="I42" t="s">
        <v>72</v>
      </c>
      <c r="J42" t="s">
        <v>82</v>
      </c>
      <c r="K42" s="3"/>
      <c r="L42" s="2">
        <f>D42-E42</f>
        <v>4084316000</v>
      </c>
      <c r="M42" s="2">
        <f>F42+G42+H42</f>
        <v>4229949000</v>
      </c>
      <c r="N42" s="2">
        <f>Gross_Profit-Total_Operating_Expenses</f>
        <v>-145633000</v>
      </c>
    </row>
    <row r="43" spans="1:14" x14ac:dyDescent="0.25">
      <c r="A43" t="s">
        <v>18</v>
      </c>
      <c r="B43" t="s">
        <v>64</v>
      </c>
      <c r="C43" s="1">
        <v>42400</v>
      </c>
      <c r="D43" s="2">
        <v>6667216000</v>
      </c>
      <c r="E43" s="2">
        <v>1654548000</v>
      </c>
      <c r="F43" s="2">
        <v>3951445000</v>
      </c>
      <c r="G43" s="2">
        <v>946300000</v>
      </c>
      <c r="H43" s="2">
        <v>0</v>
      </c>
      <c r="I43" t="s">
        <v>72</v>
      </c>
      <c r="J43" t="s">
        <v>82</v>
      </c>
      <c r="K43" s="3"/>
      <c r="L43" s="2">
        <f>D43-E43</f>
        <v>5012668000</v>
      </c>
      <c r="M43" s="2">
        <f>F43+G43+H43</f>
        <v>4897745000</v>
      </c>
      <c r="N43" s="2">
        <f>Gross_Profit-Total_Operating_Expenses</f>
        <v>114923000</v>
      </c>
    </row>
    <row r="44" spans="1:14" x14ac:dyDescent="0.25">
      <c r="A44" t="s">
        <v>37</v>
      </c>
      <c r="B44" t="s">
        <v>61</v>
      </c>
      <c r="C44" s="1">
        <v>41482</v>
      </c>
      <c r="D44" s="2">
        <v>48607000000</v>
      </c>
      <c r="E44" s="2">
        <v>19167000000</v>
      </c>
      <c r="F44" s="2">
        <v>11802000000</v>
      </c>
      <c r="G44" s="2">
        <v>5942000000</v>
      </c>
      <c r="H44" s="2">
        <v>395000000</v>
      </c>
      <c r="I44" t="s">
        <v>72</v>
      </c>
      <c r="J44" t="s">
        <v>84</v>
      </c>
      <c r="K44" s="3"/>
      <c r="L44" s="2">
        <f>D44-E44</f>
        <v>29440000000</v>
      </c>
      <c r="M44" s="2">
        <f>F44+G44+H44</f>
        <v>18139000000</v>
      </c>
      <c r="N44" s="2">
        <f>Gross_Profit-Total_Operating_Expenses</f>
        <v>11301000000</v>
      </c>
    </row>
    <row r="45" spans="1:14" x14ac:dyDescent="0.25">
      <c r="A45" t="s">
        <v>37</v>
      </c>
      <c r="B45" t="s">
        <v>62</v>
      </c>
      <c r="C45" s="1">
        <v>41846</v>
      </c>
      <c r="D45" s="2">
        <v>47142000000</v>
      </c>
      <c r="E45" s="2">
        <v>19373000000</v>
      </c>
      <c r="F45" s="2">
        <v>11437000000</v>
      </c>
      <c r="G45" s="2">
        <v>6294000000</v>
      </c>
      <c r="H45" s="2">
        <v>275000000</v>
      </c>
      <c r="I45" t="s">
        <v>72</v>
      </c>
      <c r="J45" t="s">
        <v>84</v>
      </c>
      <c r="K45" s="3"/>
      <c r="L45" s="2">
        <f>D45-E45</f>
        <v>27769000000</v>
      </c>
      <c r="M45" s="2">
        <f>F45+G45+H45</f>
        <v>18006000000</v>
      </c>
      <c r="N45" s="2">
        <f>Gross_Profit-Total_Operating_Expenses</f>
        <v>9763000000</v>
      </c>
    </row>
    <row r="46" spans="1:14" x14ac:dyDescent="0.25">
      <c r="A46" t="s">
        <v>37</v>
      </c>
      <c r="B46" t="s">
        <v>63</v>
      </c>
      <c r="C46" s="1">
        <v>42210</v>
      </c>
      <c r="D46" s="2">
        <v>49161000000</v>
      </c>
      <c r="E46" s="2">
        <v>19480000000</v>
      </c>
      <c r="F46" s="2">
        <v>11861000000</v>
      </c>
      <c r="G46" s="2">
        <v>6207000000</v>
      </c>
      <c r="H46" s="2">
        <v>359000000</v>
      </c>
      <c r="I46" t="s">
        <v>72</v>
      </c>
      <c r="J46" t="s">
        <v>84</v>
      </c>
      <c r="K46" s="3"/>
      <c r="L46" s="2">
        <f>D46-E46</f>
        <v>29681000000</v>
      </c>
      <c r="M46" s="2">
        <f>F46+G46+H46</f>
        <v>18427000000</v>
      </c>
      <c r="N46" s="2">
        <f>Gross_Profit-Total_Operating_Expenses</f>
        <v>11254000000</v>
      </c>
    </row>
    <row r="47" spans="1:14" x14ac:dyDescent="0.25">
      <c r="A47" t="s">
        <v>37</v>
      </c>
      <c r="B47" t="s">
        <v>64</v>
      </c>
      <c r="C47" s="1">
        <v>42581</v>
      </c>
      <c r="D47" s="2">
        <v>49247000000</v>
      </c>
      <c r="E47" s="2">
        <v>18287000000</v>
      </c>
      <c r="F47" s="2">
        <v>11433000000</v>
      </c>
      <c r="G47" s="2">
        <v>6296000000</v>
      </c>
      <c r="H47" s="2">
        <v>303000000</v>
      </c>
      <c r="I47" t="s">
        <v>72</v>
      </c>
      <c r="J47" t="s">
        <v>84</v>
      </c>
      <c r="K47" s="3"/>
      <c r="L47" s="2">
        <f>D47-E47</f>
        <v>30960000000</v>
      </c>
      <c r="M47" s="2">
        <f>F47+G47+H47</f>
        <v>18032000000</v>
      </c>
      <c r="N47" s="2">
        <f>Gross_Profit-Total_Operating_Expenses</f>
        <v>12928000000</v>
      </c>
    </row>
    <row r="48" spans="1:14" x14ac:dyDescent="0.25">
      <c r="A48" t="s">
        <v>33</v>
      </c>
      <c r="B48" t="s">
        <v>61</v>
      </c>
      <c r="C48" s="1">
        <v>42097</v>
      </c>
      <c r="D48" s="2">
        <v>4069746000</v>
      </c>
      <c r="E48" s="2">
        <v>3282301000</v>
      </c>
      <c r="F48" s="2">
        <v>194207000</v>
      </c>
      <c r="G48" s="2">
        <v>0</v>
      </c>
      <c r="H48" s="2">
        <v>137058000</v>
      </c>
      <c r="I48" t="s">
        <v>72</v>
      </c>
      <c r="J48" t="s">
        <v>83</v>
      </c>
      <c r="K48" s="3"/>
      <c r="L48" s="2">
        <f>D48-E48</f>
        <v>787445000</v>
      </c>
      <c r="M48" s="2">
        <f>F48+G48+H48</f>
        <v>331265000</v>
      </c>
      <c r="N48" s="2">
        <f>Gross_Profit-Total_Operating_Expenses</f>
        <v>456180000</v>
      </c>
    </row>
    <row r="49" spans="1:14" x14ac:dyDescent="0.25">
      <c r="A49" t="s">
        <v>33</v>
      </c>
      <c r="B49" t="s">
        <v>62</v>
      </c>
      <c r="C49" s="1">
        <v>42461</v>
      </c>
      <c r="D49" s="2">
        <v>4250447000</v>
      </c>
      <c r="E49" s="2">
        <v>3575631000</v>
      </c>
      <c r="F49" s="2">
        <v>187244000</v>
      </c>
      <c r="G49" s="2">
        <v>0</v>
      </c>
      <c r="H49" s="2">
        <v>182242000</v>
      </c>
      <c r="I49" t="s">
        <v>72</v>
      </c>
      <c r="J49" t="s">
        <v>83</v>
      </c>
      <c r="K49" s="3"/>
      <c r="L49" s="2">
        <f>D49-E49</f>
        <v>674816000</v>
      </c>
      <c r="M49" s="2">
        <f>F49+G49+H49</f>
        <v>369486000</v>
      </c>
      <c r="N49" s="2">
        <f>Gross_Profit-Total_Operating_Expenses</f>
        <v>305330000</v>
      </c>
    </row>
    <row r="50" spans="1:14" x14ac:dyDescent="0.25">
      <c r="A50" t="s">
        <v>34</v>
      </c>
      <c r="B50" t="s">
        <v>61</v>
      </c>
      <c r="C50" s="1">
        <v>41274</v>
      </c>
      <c r="D50" s="2">
        <v>7346472000</v>
      </c>
      <c r="E50" s="2">
        <v>4278241000</v>
      </c>
      <c r="F50" s="2">
        <v>1557646000</v>
      </c>
      <c r="G50" s="2">
        <v>0</v>
      </c>
      <c r="H50" s="2">
        <v>149089000</v>
      </c>
      <c r="I50" t="s">
        <v>72</v>
      </c>
      <c r="J50" t="s">
        <v>83</v>
      </c>
      <c r="K50" s="3"/>
      <c r="L50" s="2">
        <f>D50-E50</f>
        <v>3068231000</v>
      </c>
      <c r="M50" s="2">
        <f>F50+G50+H50</f>
        <v>1706735000</v>
      </c>
      <c r="N50" s="2">
        <f>Gross_Profit-Total_Operating_Expenses</f>
        <v>1361496000</v>
      </c>
    </row>
    <row r="51" spans="1:14" x14ac:dyDescent="0.25">
      <c r="A51" t="s">
        <v>34</v>
      </c>
      <c r="B51" t="s">
        <v>62</v>
      </c>
      <c r="C51" s="1">
        <v>41639</v>
      </c>
      <c r="D51" s="2">
        <v>8843200000</v>
      </c>
      <c r="E51" s="2">
        <v>5265500000</v>
      </c>
      <c r="F51" s="2">
        <v>1727600000</v>
      </c>
      <c r="G51" s="2">
        <v>0</v>
      </c>
      <c r="H51" s="2">
        <v>172200000</v>
      </c>
      <c r="I51" t="s">
        <v>72</v>
      </c>
      <c r="J51" t="s">
        <v>83</v>
      </c>
      <c r="K51" s="3"/>
      <c r="L51" s="2">
        <f>D51-E51</f>
        <v>3577700000</v>
      </c>
      <c r="M51" s="2">
        <f>F51+G51+H51</f>
        <v>1899800000</v>
      </c>
      <c r="N51" s="2">
        <f>Gross_Profit-Total_Operating_Expenses</f>
        <v>1677900000</v>
      </c>
    </row>
    <row r="52" spans="1:14" x14ac:dyDescent="0.25">
      <c r="A52" t="s">
        <v>34</v>
      </c>
      <c r="B52" t="s">
        <v>63</v>
      </c>
      <c r="C52" s="1">
        <v>42004</v>
      </c>
      <c r="D52" s="2">
        <v>10262700000</v>
      </c>
      <c r="E52" s="2">
        <v>6141100000</v>
      </c>
      <c r="F52" s="2">
        <v>2037000000</v>
      </c>
      <c r="G52" s="2">
        <v>0</v>
      </c>
      <c r="H52" s="2">
        <v>199700000</v>
      </c>
      <c r="I52" t="s">
        <v>72</v>
      </c>
      <c r="J52" t="s">
        <v>83</v>
      </c>
      <c r="K52" s="3"/>
      <c r="L52" s="2">
        <f>D52-E52</f>
        <v>4121600000</v>
      </c>
      <c r="M52" s="2">
        <f>F52+G52+H52</f>
        <v>2236700000</v>
      </c>
      <c r="N52" s="2">
        <f>Gross_Profit-Total_Operating_Expenses</f>
        <v>1884900000</v>
      </c>
    </row>
    <row r="53" spans="1:14" x14ac:dyDescent="0.25">
      <c r="A53" t="s">
        <v>34</v>
      </c>
      <c r="B53" t="s">
        <v>64</v>
      </c>
      <c r="C53" s="1">
        <v>42369</v>
      </c>
      <c r="D53" s="2">
        <v>12416000000</v>
      </c>
      <c r="E53" s="2">
        <v>7440200000</v>
      </c>
      <c r="F53" s="2">
        <v>2508600000</v>
      </c>
      <c r="G53" s="2">
        <v>0</v>
      </c>
      <c r="H53" s="2">
        <v>325200000</v>
      </c>
      <c r="I53" t="s">
        <v>72</v>
      </c>
      <c r="J53" t="s">
        <v>83</v>
      </c>
      <c r="K53" s="3"/>
      <c r="L53" s="2">
        <f>D53-E53</f>
        <v>4975800000</v>
      </c>
      <c r="M53" s="2">
        <f>F53+G53+H53</f>
        <v>2833800000</v>
      </c>
      <c r="N53" s="2">
        <f>Gross_Profit-Total_Operating_Expenses</f>
        <v>2142000000</v>
      </c>
    </row>
    <row r="54" spans="1:14" x14ac:dyDescent="0.25">
      <c r="A54" t="s">
        <v>19</v>
      </c>
      <c r="B54" t="s">
        <v>61</v>
      </c>
      <c r="C54" s="1">
        <v>41639</v>
      </c>
      <c r="D54" s="2">
        <v>2918434000</v>
      </c>
      <c r="E54" s="2">
        <v>502795000</v>
      </c>
      <c r="F54" s="2">
        <v>1476916000</v>
      </c>
      <c r="G54" s="2">
        <v>516338000</v>
      </c>
      <c r="H54" s="2">
        <v>41668000</v>
      </c>
      <c r="I54" t="s">
        <v>72</v>
      </c>
      <c r="J54" t="s">
        <v>82</v>
      </c>
      <c r="K54" s="3"/>
      <c r="L54" s="2">
        <f>D54-E54</f>
        <v>2415639000</v>
      </c>
      <c r="M54" s="2">
        <f>F54+G54+H54</f>
        <v>2034922000</v>
      </c>
      <c r="N54" s="2">
        <f>Gross_Profit-Total_Operating_Expenses</f>
        <v>380717000</v>
      </c>
    </row>
    <row r="55" spans="1:14" x14ac:dyDescent="0.25">
      <c r="A55" t="s">
        <v>19</v>
      </c>
      <c r="B55" t="s">
        <v>62</v>
      </c>
      <c r="C55" s="1">
        <v>42004</v>
      </c>
      <c r="D55" s="2">
        <v>3142856000</v>
      </c>
      <c r="E55" s="2">
        <v>620219000</v>
      </c>
      <c r="F55" s="2">
        <v>1600187000</v>
      </c>
      <c r="G55" s="2">
        <v>553817000</v>
      </c>
      <c r="H55" s="2">
        <v>39577000</v>
      </c>
      <c r="I55" t="s">
        <v>72</v>
      </c>
      <c r="J55" t="s">
        <v>82</v>
      </c>
      <c r="K55" s="3"/>
      <c r="L55" s="2">
        <f>D55-E55</f>
        <v>2522637000</v>
      </c>
      <c r="M55" s="2">
        <f>F55+G55+H55</f>
        <v>2193581000</v>
      </c>
      <c r="N55" s="2">
        <f>Gross_Profit-Total_Operating_Expenses</f>
        <v>329056000</v>
      </c>
    </row>
    <row r="56" spans="1:14" x14ac:dyDescent="0.25">
      <c r="A56" t="s">
        <v>19</v>
      </c>
      <c r="B56" t="s">
        <v>63</v>
      </c>
      <c r="C56" s="1">
        <v>42369</v>
      </c>
      <c r="D56" s="2">
        <v>3275594000</v>
      </c>
      <c r="E56" s="2">
        <v>614364000</v>
      </c>
      <c r="F56" s="2">
        <v>1538027000</v>
      </c>
      <c r="G56" s="2">
        <v>563975000</v>
      </c>
      <c r="H56" s="2">
        <v>41595000</v>
      </c>
      <c r="I56" t="s">
        <v>72</v>
      </c>
      <c r="J56" t="s">
        <v>82</v>
      </c>
      <c r="K56" s="3"/>
      <c r="L56" s="2">
        <f>D56-E56</f>
        <v>2661230000</v>
      </c>
      <c r="M56" s="2">
        <f>F56+G56+H56</f>
        <v>2143597000</v>
      </c>
      <c r="N56" s="2">
        <f>Gross_Profit-Total_Operating_Expenses</f>
        <v>517633000</v>
      </c>
    </row>
    <row r="57" spans="1:14" x14ac:dyDescent="0.25">
      <c r="A57" t="s">
        <v>19</v>
      </c>
      <c r="B57" t="s">
        <v>64</v>
      </c>
      <c r="C57" s="1">
        <v>42735</v>
      </c>
      <c r="D57" s="2">
        <v>3418265000</v>
      </c>
      <c r="E57" s="2">
        <v>559541000</v>
      </c>
      <c r="F57" s="2">
        <v>1620006000</v>
      </c>
      <c r="G57" s="2">
        <v>489265000</v>
      </c>
      <c r="H57" s="2">
        <v>29173000</v>
      </c>
      <c r="I57" t="s">
        <v>72</v>
      </c>
      <c r="J57" t="s">
        <v>82</v>
      </c>
      <c r="K57" s="3"/>
      <c r="L57" s="2">
        <f>D57-E57</f>
        <v>2858724000</v>
      </c>
      <c r="M57" s="2">
        <f>F57+G57+H57</f>
        <v>2138444000</v>
      </c>
      <c r="N57" s="2">
        <f>Gross_Profit-Total_Operating_Expenses</f>
        <v>720280000</v>
      </c>
    </row>
    <row r="58" spans="1:14" x14ac:dyDescent="0.25">
      <c r="A58" t="s">
        <v>16</v>
      </c>
      <c r="B58" t="s">
        <v>61</v>
      </c>
      <c r="C58" s="1">
        <v>41364</v>
      </c>
      <c r="D58" s="2">
        <v>3797000000</v>
      </c>
      <c r="E58" s="2">
        <v>1388000000</v>
      </c>
      <c r="F58" s="2">
        <v>1078000000</v>
      </c>
      <c r="G58" s="2">
        <v>1153000000</v>
      </c>
      <c r="H58" s="2">
        <v>30000000</v>
      </c>
      <c r="I58" t="s">
        <v>72</v>
      </c>
      <c r="J58" t="s">
        <v>81</v>
      </c>
      <c r="K58" s="3"/>
      <c r="L58" s="2">
        <f>D58-E58</f>
        <v>2409000000</v>
      </c>
      <c r="M58" s="2">
        <f>F58+G58+H58</f>
        <v>2261000000</v>
      </c>
      <c r="N58" s="2">
        <f>Gross_Profit-Total_Operating_Expenses</f>
        <v>148000000</v>
      </c>
    </row>
    <row r="59" spans="1:14" x14ac:dyDescent="0.25">
      <c r="A59" t="s">
        <v>16</v>
      </c>
      <c r="B59" t="s">
        <v>62</v>
      </c>
      <c r="C59" s="1">
        <v>41729</v>
      </c>
      <c r="D59" s="2">
        <v>3575000000</v>
      </c>
      <c r="E59" s="2">
        <v>1347000000</v>
      </c>
      <c r="F59" s="2">
        <v>1055000000</v>
      </c>
      <c r="G59" s="2">
        <v>1125000000</v>
      </c>
      <c r="H59" s="2">
        <v>16000000</v>
      </c>
      <c r="I59" t="s">
        <v>72</v>
      </c>
      <c r="J59" t="s">
        <v>81</v>
      </c>
      <c r="K59" s="3"/>
      <c r="L59" s="2">
        <f>D59-E59</f>
        <v>2228000000</v>
      </c>
      <c r="M59" s="2">
        <f>F59+G59+H59</f>
        <v>2196000000</v>
      </c>
      <c r="N59" s="2">
        <f>Gross_Profit-Total_Operating_Expenses</f>
        <v>32000000</v>
      </c>
    </row>
    <row r="60" spans="1:14" x14ac:dyDescent="0.25">
      <c r="A60" t="s">
        <v>16</v>
      </c>
      <c r="B60" t="s">
        <v>63</v>
      </c>
      <c r="C60" s="1">
        <v>42094</v>
      </c>
      <c r="D60" s="2">
        <v>4515000000</v>
      </c>
      <c r="E60" s="2">
        <v>1429000000</v>
      </c>
      <c r="F60" s="2">
        <v>1030000000</v>
      </c>
      <c r="G60" s="2">
        <v>1094000000</v>
      </c>
      <c r="H60" s="2">
        <v>14000000</v>
      </c>
      <c r="I60" t="s">
        <v>72</v>
      </c>
      <c r="J60" t="s">
        <v>81</v>
      </c>
      <c r="K60" s="3"/>
      <c r="L60" s="2">
        <f>D60-E60</f>
        <v>3086000000</v>
      </c>
      <c r="M60" s="2">
        <f>F60+G60+H60</f>
        <v>2138000000</v>
      </c>
      <c r="N60" s="2">
        <f>Gross_Profit-Total_Operating_Expenses</f>
        <v>948000000</v>
      </c>
    </row>
    <row r="61" spans="1:14" x14ac:dyDescent="0.25">
      <c r="A61" t="s">
        <v>16</v>
      </c>
      <c r="B61" t="s">
        <v>64</v>
      </c>
      <c r="C61" s="1">
        <v>42460</v>
      </c>
      <c r="D61" s="2">
        <v>4396000000</v>
      </c>
      <c r="E61" s="2">
        <v>1354000000</v>
      </c>
      <c r="F61" s="2">
        <v>1028000000</v>
      </c>
      <c r="G61" s="2">
        <v>1109000000</v>
      </c>
      <c r="H61" s="2">
        <v>7000000</v>
      </c>
      <c r="I61" t="s">
        <v>72</v>
      </c>
      <c r="J61" t="s">
        <v>81</v>
      </c>
      <c r="K61" s="3"/>
      <c r="L61" s="2">
        <f>D61-E61</f>
        <v>3042000000</v>
      </c>
      <c r="M61" s="2">
        <f>F61+G61+H61</f>
        <v>2144000000</v>
      </c>
      <c r="N61" s="2">
        <f>Gross_Profit-Total_Operating_Expenses</f>
        <v>898000000</v>
      </c>
    </row>
    <row r="62" spans="1:14" x14ac:dyDescent="0.25">
      <c r="A62" t="s">
        <v>20</v>
      </c>
      <c r="B62" t="s">
        <v>61</v>
      </c>
      <c r="C62" s="1">
        <v>41639</v>
      </c>
      <c r="D62" s="2">
        <v>8257000000</v>
      </c>
      <c r="E62" s="2">
        <v>1492000000</v>
      </c>
      <c r="F62" s="2">
        <v>3260000000</v>
      </c>
      <c r="G62" s="2">
        <v>915000000</v>
      </c>
      <c r="H62" s="2">
        <v>136000000</v>
      </c>
      <c r="I62" t="s">
        <v>72</v>
      </c>
      <c r="J62" t="s">
        <v>82</v>
      </c>
      <c r="K62" s="3"/>
      <c r="L62" s="2">
        <f>D62-E62</f>
        <v>6765000000</v>
      </c>
      <c r="M62" s="2">
        <f>F62+G62+H62</f>
        <v>4311000000</v>
      </c>
      <c r="N62" s="2">
        <f>Gross_Profit-Total_Operating_Expenses</f>
        <v>2454000000</v>
      </c>
    </row>
    <row r="63" spans="1:14" x14ac:dyDescent="0.25">
      <c r="A63" t="s">
        <v>20</v>
      </c>
      <c r="B63" t="s">
        <v>62</v>
      </c>
      <c r="C63" s="1">
        <v>42004</v>
      </c>
      <c r="D63" s="2">
        <v>8790000000</v>
      </c>
      <c r="E63" s="2">
        <v>1663000000</v>
      </c>
      <c r="F63" s="2">
        <v>3593000000</v>
      </c>
      <c r="G63" s="2">
        <v>983000000</v>
      </c>
      <c r="H63" s="2">
        <v>75000000</v>
      </c>
      <c r="I63" t="s">
        <v>72</v>
      </c>
      <c r="J63" t="s">
        <v>82</v>
      </c>
      <c r="K63" s="3"/>
      <c r="L63" s="2">
        <f>D63-E63</f>
        <v>7127000000</v>
      </c>
      <c r="M63" s="2">
        <f>F63+G63+H63</f>
        <v>4651000000</v>
      </c>
      <c r="N63" s="2">
        <f>Gross_Profit-Total_Operating_Expenses</f>
        <v>2476000000</v>
      </c>
    </row>
    <row r="64" spans="1:14" x14ac:dyDescent="0.25">
      <c r="A64" t="s">
        <v>20</v>
      </c>
      <c r="B64" t="s">
        <v>63</v>
      </c>
      <c r="C64" s="1">
        <v>42369</v>
      </c>
      <c r="D64" s="2">
        <v>8592000000</v>
      </c>
      <c r="E64" s="2">
        <v>1771000000</v>
      </c>
      <c r="F64" s="2">
        <v>3660000000</v>
      </c>
      <c r="G64" s="2">
        <v>923000000</v>
      </c>
      <c r="H64" s="2">
        <v>41000000</v>
      </c>
      <c r="I64" t="s">
        <v>72</v>
      </c>
      <c r="J64" t="s">
        <v>82</v>
      </c>
      <c r="K64" s="3"/>
      <c r="L64" s="2">
        <f>D64-E64</f>
        <v>6821000000</v>
      </c>
      <c r="M64" s="2">
        <f>F64+G64+H64</f>
        <v>4624000000</v>
      </c>
      <c r="N64" s="2">
        <f>Gross_Profit-Total_Operating_Expenses</f>
        <v>2197000000</v>
      </c>
    </row>
    <row r="65" spans="1:14" x14ac:dyDescent="0.25">
      <c r="A65" t="s">
        <v>20</v>
      </c>
      <c r="B65" t="s">
        <v>64</v>
      </c>
      <c r="C65" s="1">
        <v>42735</v>
      </c>
      <c r="D65" s="2">
        <v>8979000000</v>
      </c>
      <c r="E65" s="2">
        <v>2007000000</v>
      </c>
      <c r="F65" s="2">
        <v>3499000000</v>
      </c>
      <c r="G65" s="2">
        <v>1114000000</v>
      </c>
      <c r="H65" s="2">
        <v>34000000</v>
      </c>
      <c r="I65" t="s">
        <v>72</v>
      </c>
      <c r="J65" t="s">
        <v>82</v>
      </c>
      <c r="K65" s="3"/>
      <c r="L65" s="2">
        <f>D65-E65</f>
        <v>6972000000</v>
      </c>
      <c r="M65" s="2">
        <f>F65+G65+H65</f>
        <v>4647000000</v>
      </c>
      <c r="N65" s="2">
        <f>Gross_Profit-Total_Operating_Expenses</f>
        <v>2325000000</v>
      </c>
    </row>
    <row r="66" spans="1:14" x14ac:dyDescent="0.25">
      <c r="A66" t="s">
        <v>21</v>
      </c>
      <c r="B66" t="s">
        <v>61</v>
      </c>
      <c r="C66" s="1">
        <v>41639</v>
      </c>
      <c r="D66" s="2">
        <v>7872000000</v>
      </c>
      <c r="E66" s="2">
        <v>1875000000</v>
      </c>
      <c r="F66" s="2">
        <v>1778000000</v>
      </c>
      <c r="G66" s="2">
        <v>1415000000</v>
      </c>
      <c r="H66" s="2">
        <v>0</v>
      </c>
      <c r="I66" t="s">
        <v>72</v>
      </c>
      <c r="J66" t="s">
        <v>82</v>
      </c>
      <c r="K66" s="3"/>
      <c r="L66" s="2">
        <f>D66-E66</f>
        <v>5997000000</v>
      </c>
      <c r="M66" s="2">
        <f>F66+G66+H66</f>
        <v>3193000000</v>
      </c>
      <c r="N66" s="2">
        <f>Gross_Profit-Total_Operating_Expenses</f>
        <v>2804000000</v>
      </c>
    </row>
    <row r="67" spans="1:14" x14ac:dyDescent="0.25">
      <c r="A67" t="s">
        <v>21</v>
      </c>
      <c r="B67" t="s">
        <v>62</v>
      </c>
      <c r="C67" s="1">
        <v>42004</v>
      </c>
      <c r="D67" s="2">
        <v>12466000000</v>
      </c>
      <c r="E67" s="2">
        <v>2153000000</v>
      </c>
      <c r="F67" s="2">
        <v>2653000000</v>
      </c>
      <c r="G67" s="2">
        <v>2666000000</v>
      </c>
      <c r="H67" s="2">
        <v>0</v>
      </c>
      <c r="I67" t="s">
        <v>72</v>
      </c>
      <c r="J67" t="s">
        <v>82</v>
      </c>
      <c r="K67" s="3"/>
      <c r="L67" s="2">
        <f>D67-E67</f>
        <v>10313000000</v>
      </c>
      <c r="M67" s="2">
        <f>F67+G67+H67</f>
        <v>5319000000</v>
      </c>
      <c r="N67" s="2">
        <f>Gross_Profit-Total_Operating_Expenses</f>
        <v>4994000000</v>
      </c>
    </row>
    <row r="68" spans="1:14" x14ac:dyDescent="0.25">
      <c r="A68" t="s">
        <v>21</v>
      </c>
      <c r="B68" t="s">
        <v>63</v>
      </c>
      <c r="C68" s="1">
        <v>42369</v>
      </c>
      <c r="D68" s="2">
        <v>17928000000</v>
      </c>
      <c r="E68" s="2">
        <v>2867000000</v>
      </c>
      <c r="F68" s="2">
        <v>4020000000</v>
      </c>
      <c r="G68" s="2">
        <v>4816000000</v>
      </c>
      <c r="H68" s="2">
        <v>0</v>
      </c>
      <c r="I68" t="s">
        <v>72</v>
      </c>
      <c r="J68" t="s">
        <v>82</v>
      </c>
      <c r="K68" s="3"/>
      <c r="L68" s="2">
        <f>D68-E68</f>
        <v>15061000000</v>
      </c>
      <c r="M68" s="2">
        <f>F68+G68+H68</f>
        <v>8836000000</v>
      </c>
      <c r="N68" s="2">
        <f>Gross_Profit-Total_Operating_Expenses</f>
        <v>6225000000</v>
      </c>
    </row>
    <row r="69" spans="1:14" x14ac:dyDescent="0.25">
      <c r="A69" t="s">
        <v>21</v>
      </c>
      <c r="B69" t="s">
        <v>64</v>
      </c>
      <c r="C69" s="1">
        <v>42735</v>
      </c>
      <c r="D69" s="2">
        <v>27638000000</v>
      </c>
      <c r="E69" s="2">
        <v>3789000000</v>
      </c>
      <c r="F69" s="2">
        <v>5503000000</v>
      </c>
      <c r="G69" s="2">
        <v>5919000000</v>
      </c>
      <c r="H69" s="2">
        <v>0</v>
      </c>
      <c r="I69" t="s">
        <v>72</v>
      </c>
      <c r="J69" t="s">
        <v>82</v>
      </c>
      <c r="K69" s="3"/>
      <c r="L69" s="2">
        <f>D69-E69</f>
        <v>23849000000</v>
      </c>
      <c r="M69" s="2">
        <f>F69+G69+H69</f>
        <v>11422000000</v>
      </c>
      <c r="N69" s="2">
        <f>Gross_Profit-Total_Operating_Expenses</f>
        <v>12427000000</v>
      </c>
    </row>
    <row r="70" spans="1:14" x14ac:dyDescent="0.25">
      <c r="A70" t="s">
        <v>38</v>
      </c>
      <c r="B70" t="s">
        <v>61</v>
      </c>
      <c r="C70" s="1">
        <v>41547</v>
      </c>
      <c r="D70" s="2">
        <v>1481314000</v>
      </c>
      <c r="E70" s="2">
        <v>253047000</v>
      </c>
      <c r="F70" s="2">
        <v>587835000</v>
      </c>
      <c r="G70" s="2">
        <v>209614000</v>
      </c>
      <c r="H70" s="2">
        <v>0</v>
      </c>
      <c r="I70" t="s">
        <v>72</v>
      </c>
      <c r="J70" t="s">
        <v>84</v>
      </c>
      <c r="K70" s="3"/>
      <c r="L70" s="2">
        <f>D70-E70</f>
        <v>1228267000</v>
      </c>
      <c r="M70" s="2">
        <f>F70+G70+H70</f>
        <v>797449000</v>
      </c>
      <c r="N70" s="2">
        <f>Gross_Profit-Total_Operating_Expenses</f>
        <v>430818000</v>
      </c>
    </row>
    <row r="71" spans="1:14" x14ac:dyDescent="0.25">
      <c r="A71" t="s">
        <v>38</v>
      </c>
      <c r="B71" t="s">
        <v>62</v>
      </c>
      <c r="C71" s="1">
        <v>41912</v>
      </c>
      <c r="D71" s="2">
        <v>1732046000</v>
      </c>
      <c r="E71" s="2">
        <v>309959000</v>
      </c>
      <c r="F71" s="2">
        <v>664738000</v>
      </c>
      <c r="G71" s="2">
        <v>263792000</v>
      </c>
      <c r="H71" s="2">
        <v>0</v>
      </c>
      <c r="I71" t="s">
        <v>72</v>
      </c>
      <c r="J71" t="s">
        <v>84</v>
      </c>
      <c r="K71" s="3"/>
      <c r="L71" s="2">
        <f>D71-E71</f>
        <v>1422087000</v>
      </c>
      <c r="M71" s="2">
        <f>F71+G71+H71</f>
        <v>928530000</v>
      </c>
      <c r="N71" s="2">
        <f>Gross_Profit-Total_Operating_Expenses</f>
        <v>493557000</v>
      </c>
    </row>
    <row r="72" spans="1:14" x14ac:dyDescent="0.25">
      <c r="A72" t="s">
        <v>38</v>
      </c>
      <c r="B72" t="s">
        <v>63</v>
      </c>
      <c r="C72" s="1">
        <v>42277</v>
      </c>
      <c r="D72" s="2">
        <v>1919823000</v>
      </c>
      <c r="E72" s="2">
        <v>332261000</v>
      </c>
      <c r="F72" s="2">
        <v>738080000</v>
      </c>
      <c r="G72" s="2">
        <v>296583000</v>
      </c>
      <c r="H72" s="2">
        <v>0</v>
      </c>
      <c r="I72" t="s">
        <v>72</v>
      </c>
      <c r="J72" t="s">
        <v>84</v>
      </c>
      <c r="K72" s="3"/>
      <c r="L72" s="2">
        <f>D72-E72</f>
        <v>1587562000</v>
      </c>
      <c r="M72" s="2">
        <f>F72+G72+H72</f>
        <v>1034663000</v>
      </c>
      <c r="N72" s="2">
        <f>Gross_Profit-Total_Operating_Expenses</f>
        <v>552899000</v>
      </c>
    </row>
    <row r="73" spans="1:14" x14ac:dyDescent="0.25">
      <c r="A73" t="s">
        <v>38</v>
      </c>
      <c r="B73" t="s">
        <v>64</v>
      </c>
      <c r="C73" s="1">
        <v>42643</v>
      </c>
      <c r="D73" s="2">
        <v>1995034000</v>
      </c>
      <c r="E73" s="2">
        <v>337205000</v>
      </c>
      <c r="F73" s="2">
        <v>767174000</v>
      </c>
      <c r="G73" s="2">
        <v>334227000</v>
      </c>
      <c r="H73" s="2">
        <v>0</v>
      </c>
      <c r="I73" t="s">
        <v>72</v>
      </c>
      <c r="J73" t="s">
        <v>84</v>
      </c>
      <c r="K73" s="3"/>
      <c r="L73" s="2">
        <f>D73-E73</f>
        <v>1657829000</v>
      </c>
      <c r="M73" s="2">
        <f>F73+G73+H73</f>
        <v>1101401000</v>
      </c>
      <c r="N73" s="2">
        <f>Gross_Profit-Total_Operating_Expenses</f>
        <v>556428000</v>
      </c>
    </row>
    <row r="74" spans="1:14" x14ac:dyDescent="0.25">
      <c r="A74" t="s">
        <v>22</v>
      </c>
      <c r="B74" t="s">
        <v>61</v>
      </c>
      <c r="C74" s="1">
        <v>41274</v>
      </c>
      <c r="D74" s="2">
        <v>5795800000</v>
      </c>
      <c r="E74" s="2">
        <v>3956200000</v>
      </c>
      <c r="F74" s="2">
        <v>763300000</v>
      </c>
      <c r="G74" s="2">
        <v>0</v>
      </c>
      <c r="H74" s="2">
        <v>0</v>
      </c>
      <c r="I74" t="s">
        <v>72</v>
      </c>
      <c r="J74" t="s">
        <v>82</v>
      </c>
      <c r="K74" s="3"/>
      <c r="L74" s="2">
        <f>D74-E74</f>
        <v>1839600000</v>
      </c>
      <c r="M74" s="2">
        <f>F74+G74+H74</f>
        <v>763300000</v>
      </c>
      <c r="N74" s="2">
        <f>Gross_Profit-Total_Operating_Expenses</f>
        <v>1076300000</v>
      </c>
    </row>
    <row r="75" spans="1:14" x14ac:dyDescent="0.25">
      <c r="A75" t="s">
        <v>22</v>
      </c>
      <c r="B75" t="s">
        <v>62</v>
      </c>
      <c r="C75" s="1">
        <v>41639</v>
      </c>
      <c r="D75" s="2">
        <v>6063400000</v>
      </c>
      <c r="E75" s="2">
        <v>4092700000</v>
      </c>
      <c r="F75" s="2">
        <v>907800000</v>
      </c>
      <c r="G75" s="2">
        <v>0</v>
      </c>
      <c r="H75" s="2">
        <v>0</v>
      </c>
      <c r="I75" t="s">
        <v>72</v>
      </c>
      <c r="J75" t="s">
        <v>82</v>
      </c>
      <c r="K75" s="3"/>
      <c r="L75" s="2">
        <f>D75-E75</f>
        <v>1970700000</v>
      </c>
      <c r="M75" s="2">
        <f>F75+G75+H75</f>
        <v>907800000</v>
      </c>
      <c r="N75" s="2">
        <f>Gross_Profit-Total_Operating_Expenses</f>
        <v>1062900000</v>
      </c>
    </row>
    <row r="76" spans="1:14" x14ac:dyDescent="0.25">
      <c r="A76" t="s">
        <v>22</v>
      </c>
      <c r="B76" t="s">
        <v>63</v>
      </c>
      <c r="C76" s="1">
        <v>42004</v>
      </c>
      <c r="D76" s="2">
        <v>6413800000</v>
      </c>
      <c r="E76" s="2">
        <v>4328300000</v>
      </c>
      <c r="F76" s="2">
        <v>814900000</v>
      </c>
      <c r="G76" s="2">
        <v>0</v>
      </c>
      <c r="H76" s="2">
        <v>0</v>
      </c>
      <c r="I76" t="s">
        <v>72</v>
      </c>
      <c r="J76" t="s">
        <v>82</v>
      </c>
      <c r="K76" s="3"/>
      <c r="L76" s="2">
        <f>D76-E76</f>
        <v>2085500000</v>
      </c>
      <c r="M76" s="2">
        <f>F76+G76+H76</f>
        <v>814900000</v>
      </c>
      <c r="N76" s="2">
        <f>Gross_Profit-Total_Operating_Expenses</f>
        <v>1270600000</v>
      </c>
    </row>
    <row r="77" spans="1:14" x14ac:dyDescent="0.25">
      <c r="A77" t="s">
        <v>22</v>
      </c>
      <c r="B77" t="s">
        <v>64</v>
      </c>
      <c r="C77" s="1">
        <v>42369</v>
      </c>
      <c r="D77" s="2">
        <v>6595200000</v>
      </c>
      <c r="E77" s="2">
        <v>4393200000</v>
      </c>
      <c r="F77" s="2">
        <v>1102800000</v>
      </c>
      <c r="G77" s="2">
        <v>0</v>
      </c>
      <c r="H77" s="2">
        <v>0</v>
      </c>
      <c r="I77" t="s">
        <v>72</v>
      </c>
      <c r="J77" t="s">
        <v>82</v>
      </c>
      <c r="K77" s="3"/>
      <c r="L77" s="2">
        <f>D77-E77</f>
        <v>2202000000</v>
      </c>
      <c r="M77" s="2">
        <f>F77+G77+H77</f>
        <v>1102800000</v>
      </c>
      <c r="N77" s="2">
        <f>Gross_Profit-Total_Operating_Expenses</f>
        <v>1099200000</v>
      </c>
    </row>
    <row r="78" spans="1:14" x14ac:dyDescent="0.25">
      <c r="A78" t="s">
        <v>23</v>
      </c>
      <c r="B78" t="s">
        <v>61</v>
      </c>
      <c r="C78" s="1">
        <v>41274</v>
      </c>
      <c r="D78" s="2">
        <v>4436000000</v>
      </c>
      <c r="E78" s="2">
        <v>2564000000</v>
      </c>
      <c r="F78" s="2">
        <v>824000000</v>
      </c>
      <c r="G78" s="2">
        <v>0</v>
      </c>
      <c r="H78" s="2">
        <v>0</v>
      </c>
      <c r="I78" t="s">
        <v>72</v>
      </c>
      <c r="J78" t="s">
        <v>82</v>
      </c>
      <c r="K78" s="3"/>
      <c r="L78" s="2">
        <f>D78-E78</f>
        <v>1872000000</v>
      </c>
      <c r="M78" s="2">
        <f>F78+G78+H78</f>
        <v>824000000</v>
      </c>
      <c r="N78" s="2">
        <f>Gross_Profit-Total_Operating_Expenses</f>
        <v>1048000000</v>
      </c>
    </row>
    <row r="79" spans="1:14" x14ac:dyDescent="0.25">
      <c r="A79" t="s">
        <v>23</v>
      </c>
      <c r="B79" t="s">
        <v>62</v>
      </c>
      <c r="C79" s="1">
        <v>41639</v>
      </c>
      <c r="D79" s="2">
        <v>4814000000</v>
      </c>
      <c r="E79" s="2">
        <v>2776000000</v>
      </c>
      <c r="F79" s="2">
        <v>977000000</v>
      </c>
      <c r="G79" s="2">
        <v>0</v>
      </c>
      <c r="H79" s="2">
        <v>0</v>
      </c>
      <c r="I79" t="s">
        <v>72</v>
      </c>
      <c r="J79" t="s">
        <v>82</v>
      </c>
      <c r="K79" s="3"/>
      <c r="L79" s="2">
        <f>D79-E79</f>
        <v>2038000000</v>
      </c>
      <c r="M79" s="2">
        <f>F79+G79+H79</f>
        <v>977000000</v>
      </c>
      <c r="N79" s="2">
        <f>Gross_Profit-Total_Operating_Expenses</f>
        <v>1061000000</v>
      </c>
    </row>
    <row r="80" spans="1:14" x14ac:dyDescent="0.25">
      <c r="A80" t="s">
        <v>23</v>
      </c>
      <c r="B80" t="s">
        <v>63</v>
      </c>
      <c r="C80" s="1">
        <v>42004</v>
      </c>
      <c r="D80" s="2">
        <v>5066000000</v>
      </c>
      <c r="E80" s="2">
        <v>2881000000</v>
      </c>
      <c r="F80" s="2">
        <v>975000000</v>
      </c>
      <c r="G80" s="2">
        <v>0</v>
      </c>
      <c r="H80" s="2">
        <v>0</v>
      </c>
      <c r="I80" t="s">
        <v>72</v>
      </c>
      <c r="J80" t="s">
        <v>82</v>
      </c>
      <c r="K80" s="3"/>
      <c r="L80" s="2">
        <f>D80-E80</f>
        <v>2185000000</v>
      </c>
      <c r="M80" s="2">
        <f>F80+G80+H80</f>
        <v>975000000</v>
      </c>
      <c r="N80" s="2">
        <f>Gross_Profit-Total_Operating_Expenses</f>
        <v>1210000000</v>
      </c>
    </row>
    <row r="81" spans="1:14" x14ac:dyDescent="0.25">
      <c r="A81" t="s">
        <v>23</v>
      </c>
      <c r="B81" t="s">
        <v>64</v>
      </c>
      <c r="C81" s="1">
        <v>42369</v>
      </c>
      <c r="D81" s="2">
        <v>5254000000</v>
      </c>
      <c r="E81" s="2">
        <v>2909000000</v>
      </c>
      <c r="F81" s="2">
        <v>1034000000</v>
      </c>
      <c r="G81" s="2">
        <v>0</v>
      </c>
      <c r="H81" s="2">
        <v>0</v>
      </c>
      <c r="I81" t="s">
        <v>72</v>
      </c>
      <c r="J81" t="s">
        <v>82</v>
      </c>
      <c r="K81" s="3"/>
      <c r="L81" s="2">
        <f>D81-E81</f>
        <v>2345000000</v>
      </c>
      <c r="M81" s="2">
        <f>F81+G81+H81</f>
        <v>1034000000</v>
      </c>
      <c r="N81" s="2">
        <f>Gross_Profit-Total_Operating_Expenses</f>
        <v>1311000000</v>
      </c>
    </row>
    <row r="82" spans="1:14" x14ac:dyDescent="0.25">
      <c r="A82" t="s">
        <v>13</v>
      </c>
      <c r="B82" t="s">
        <v>61</v>
      </c>
      <c r="C82" s="1">
        <v>41274</v>
      </c>
      <c r="D82" s="2">
        <v>1405358000</v>
      </c>
      <c r="E82" s="2">
        <v>670174000</v>
      </c>
      <c r="F82" s="2">
        <v>292500000</v>
      </c>
      <c r="G82" s="2">
        <v>137354000</v>
      </c>
      <c r="H82" s="2">
        <v>0</v>
      </c>
      <c r="I82" t="s">
        <v>72</v>
      </c>
      <c r="J82" t="s">
        <v>79</v>
      </c>
      <c r="K82" s="3"/>
      <c r="L82" s="2">
        <f>D82-E82</f>
        <v>735184000</v>
      </c>
      <c r="M82" s="2">
        <f>F82+G82+H82</f>
        <v>429854000</v>
      </c>
      <c r="N82" s="2">
        <f>Gross_Profit-Total_Operating_Expenses</f>
        <v>305330000</v>
      </c>
    </row>
    <row r="83" spans="1:14" x14ac:dyDescent="0.25">
      <c r="A83" t="s">
        <v>13</v>
      </c>
      <c r="B83" t="s">
        <v>62</v>
      </c>
      <c r="C83" s="1">
        <v>41639</v>
      </c>
      <c r="D83" s="2">
        <v>1496372000</v>
      </c>
      <c r="E83" s="2">
        <v>759362000</v>
      </c>
      <c r="F83" s="2">
        <v>322739000</v>
      </c>
      <c r="G83" s="2">
        <v>147696000</v>
      </c>
      <c r="H83" s="2">
        <v>0</v>
      </c>
      <c r="I83" t="s">
        <v>72</v>
      </c>
      <c r="J83" t="s">
        <v>79</v>
      </c>
      <c r="K83" s="3"/>
      <c r="L83" s="2">
        <f>D83-E83</f>
        <v>737010000</v>
      </c>
      <c r="M83" s="2">
        <f>F83+G83+H83</f>
        <v>470435000</v>
      </c>
      <c r="N83" s="2">
        <f>Gross_Profit-Total_Operating_Expenses</f>
        <v>266575000</v>
      </c>
    </row>
    <row r="84" spans="1:14" x14ac:dyDescent="0.25">
      <c r="A84" t="s">
        <v>13</v>
      </c>
      <c r="B84" t="s">
        <v>63</v>
      </c>
      <c r="C84" s="1">
        <v>42004</v>
      </c>
      <c r="D84" s="2">
        <v>1530654000</v>
      </c>
      <c r="E84" s="2">
        <v>780281000</v>
      </c>
      <c r="F84" s="2">
        <v>331995000</v>
      </c>
      <c r="G84" s="2">
        <v>142751000</v>
      </c>
      <c r="H84" s="2">
        <v>0</v>
      </c>
      <c r="I84" t="s">
        <v>72</v>
      </c>
      <c r="J84" t="s">
        <v>79</v>
      </c>
      <c r="K84" s="3"/>
      <c r="L84" s="2">
        <f>D84-E84</f>
        <v>750373000</v>
      </c>
      <c r="M84" s="2">
        <f>F84+G84+H84</f>
        <v>474746000</v>
      </c>
      <c r="N84" s="2">
        <f>Gross_Profit-Total_Operating_Expenses</f>
        <v>275627000</v>
      </c>
    </row>
    <row r="85" spans="1:14" x14ac:dyDescent="0.25">
      <c r="A85" t="s">
        <v>13</v>
      </c>
      <c r="B85" t="s">
        <v>64</v>
      </c>
      <c r="C85" s="1">
        <v>42369</v>
      </c>
      <c r="D85" s="2">
        <v>1557067000</v>
      </c>
      <c r="E85" s="2">
        <v>803506000</v>
      </c>
      <c r="F85" s="2">
        <v>313544000</v>
      </c>
      <c r="G85" s="2">
        <v>132892000</v>
      </c>
      <c r="H85" s="2">
        <v>0</v>
      </c>
      <c r="I85" t="s">
        <v>72</v>
      </c>
      <c r="J85" t="s">
        <v>79</v>
      </c>
      <c r="K85" s="3"/>
      <c r="L85" s="2">
        <f>D85-E85</f>
        <v>753561000</v>
      </c>
      <c r="M85" s="2">
        <f>F85+G85+H85</f>
        <v>446436000</v>
      </c>
      <c r="N85" s="2">
        <f>Gross_Profit-Total_Operating_Expenses</f>
        <v>307125000</v>
      </c>
    </row>
    <row r="86" spans="1:14" x14ac:dyDescent="0.25">
      <c r="A86" t="s">
        <v>45</v>
      </c>
      <c r="B86" t="s">
        <v>61</v>
      </c>
      <c r="C86" s="1">
        <v>41274</v>
      </c>
      <c r="D86" s="2">
        <v>3368545000</v>
      </c>
      <c r="E86" s="2">
        <v>2515796000</v>
      </c>
      <c r="F86" s="2">
        <v>280928000</v>
      </c>
      <c r="G86" s="2">
        <v>132460000</v>
      </c>
      <c r="H86" s="2">
        <v>0</v>
      </c>
      <c r="I86" t="s">
        <v>72</v>
      </c>
      <c r="J86" t="s">
        <v>86</v>
      </c>
      <c r="K86" s="3"/>
      <c r="L86" s="2">
        <f>D86-E86</f>
        <v>852749000</v>
      </c>
      <c r="M86" s="2">
        <f>F86+G86+H86</f>
        <v>413388000</v>
      </c>
      <c r="N86" s="2">
        <f>Gross_Profit-Total_Operating_Expenses</f>
        <v>439361000</v>
      </c>
    </row>
    <row r="87" spans="1:14" x14ac:dyDescent="0.25">
      <c r="A87" t="s">
        <v>45</v>
      </c>
      <c r="B87" t="s">
        <v>62</v>
      </c>
      <c r="C87" s="1">
        <v>41639</v>
      </c>
      <c r="D87" s="2">
        <v>3309616000</v>
      </c>
      <c r="E87" s="2">
        <v>2444984000</v>
      </c>
      <c r="F87" s="2">
        <v>270261000</v>
      </c>
      <c r="G87" s="2">
        <v>134300000</v>
      </c>
      <c r="H87" s="2">
        <v>0</v>
      </c>
      <c r="I87" t="s">
        <v>72</v>
      </c>
      <c r="J87" t="s">
        <v>86</v>
      </c>
      <c r="K87" s="3"/>
      <c r="L87" s="2">
        <f>D87-E87</f>
        <v>864632000</v>
      </c>
      <c r="M87" s="2">
        <f>F87+G87+H87</f>
        <v>404561000</v>
      </c>
      <c r="N87" s="2">
        <f>Gross_Profit-Total_Operating_Expenses</f>
        <v>460071000</v>
      </c>
    </row>
    <row r="88" spans="1:14" x14ac:dyDescent="0.25">
      <c r="A88" t="s">
        <v>45</v>
      </c>
      <c r="B88" t="s">
        <v>63</v>
      </c>
      <c r="C88" s="1">
        <v>42004</v>
      </c>
      <c r="D88" s="2">
        <v>3391187000</v>
      </c>
      <c r="E88" s="2">
        <v>2566246000</v>
      </c>
      <c r="F88" s="2">
        <v>253827000</v>
      </c>
      <c r="G88" s="2">
        <v>143969000</v>
      </c>
      <c r="H88" s="2">
        <v>0</v>
      </c>
      <c r="I88" t="s">
        <v>72</v>
      </c>
      <c r="J88" t="s">
        <v>86</v>
      </c>
      <c r="K88" s="3"/>
      <c r="L88" s="2">
        <f>D88-E88</f>
        <v>824941000</v>
      </c>
      <c r="M88" s="2">
        <f>F88+G88+H88</f>
        <v>397796000</v>
      </c>
      <c r="N88" s="2">
        <f>Gross_Profit-Total_Operating_Expenses</f>
        <v>427145000</v>
      </c>
    </row>
    <row r="89" spans="1:14" x14ac:dyDescent="0.25">
      <c r="A89" t="s">
        <v>45</v>
      </c>
      <c r="B89" t="s">
        <v>64</v>
      </c>
      <c r="C89" s="1">
        <v>42369</v>
      </c>
      <c r="D89" s="2">
        <v>3578995000</v>
      </c>
      <c r="E89" s="2">
        <v>2659728000</v>
      </c>
      <c r="F89" s="2">
        <v>255192000</v>
      </c>
      <c r="G89" s="2">
        <v>130593000</v>
      </c>
      <c r="H89" s="2">
        <v>0</v>
      </c>
      <c r="I89" t="s">
        <v>72</v>
      </c>
      <c r="J89" t="s">
        <v>86</v>
      </c>
      <c r="K89" s="3"/>
      <c r="L89" s="2">
        <f>D89-E89</f>
        <v>919267000</v>
      </c>
      <c r="M89" s="2">
        <f>F89+G89+H89</f>
        <v>385785000</v>
      </c>
      <c r="N89" s="2">
        <f>Gross_Profit-Total_Operating_Expenses</f>
        <v>533482000</v>
      </c>
    </row>
    <row r="90" spans="1:14" x14ac:dyDescent="0.25">
      <c r="A90" t="s">
        <v>12</v>
      </c>
      <c r="B90" t="s">
        <v>61</v>
      </c>
      <c r="C90" s="1">
        <v>41639</v>
      </c>
      <c r="D90" s="2">
        <v>7819000000</v>
      </c>
      <c r="E90" s="2">
        <v>4495000000</v>
      </c>
      <c r="F90" s="2">
        <v>1126000000</v>
      </c>
      <c r="G90" s="2">
        <v>710000000</v>
      </c>
      <c r="H90" s="2">
        <v>31000000</v>
      </c>
      <c r="I90" t="s">
        <v>72</v>
      </c>
      <c r="J90" t="s">
        <v>78</v>
      </c>
      <c r="K90" s="3"/>
      <c r="L90" s="2">
        <f>D90-E90</f>
        <v>3324000000</v>
      </c>
      <c r="M90" s="2">
        <f>F90+G90+H90</f>
        <v>1867000000</v>
      </c>
      <c r="N90" s="2">
        <f>Gross_Profit-Total_Operating_Expenses</f>
        <v>1457000000</v>
      </c>
    </row>
    <row r="91" spans="1:14" x14ac:dyDescent="0.25">
      <c r="A91" t="s">
        <v>12</v>
      </c>
      <c r="B91" t="s">
        <v>62</v>
      </c>
      <c r="C91" s="1">
        <v>42004</v>
      </c>
      <c r="D91" s="2">
        <v>9715000000</v>
      </c>
      <c r="E91" s="2">
        <v>5663000000</v>
      </c>
      <c r="F91" s="2">
        <v>1202000000</v>
      </c>
      <c r="G91" s="2">
        <v>815000000</v>
      </c>
      <c r="H91" s="2">
        <v>33000000</v>
      </c>
      <c r="I91" t="s">
        <v>72</v>
      </c>
      <c r="J91" t="s">
        <v>78</v>
      </c>
      <c r="K91" s="3"/>
      <c r="L91" s="2">
        <f>D91-E91</f>
        <v>4052000000</v>
      </c>
      <c r="M91" s="2">
        <f>F91+G91+H91</f>
        <v>2050000000</v>
      </c>
      <c r="N91" s="2">
        <f>Gross_Profit-Total_Operating_Expenses</f>
        <v>2002000000</v>
      </c>
    </row>
    <row r="92" spans="1:14" x14ac:dyDescent="0.25">
      <c r="A92" t="s">
        <v>12</v>
      </c>
      <c r="B92" t="s">
        <v>63</v>
      </c>
      <c r="C92" s="1">
        <v>42369</v>
      </c>
      <c r="D92" s="2">
        <v>9111000000</v>
      </c>
      <c r="E92" s="2">
        <v>5458000000</v>
      </c>
      <c r="F92" s="2">
        <v>1508000000</v>
      </c>
      <c r="G92" s="2">
        <v>769000000</v>
      </c>
      <c r="H92" s="2">
        <v>54000000</v>
      </c>
      <c r="I92" t="s">
        <v>72</v>
      </c>
      <c r="J92" t="s">
        <v>78</v>
      </c>
      <c r="K92" s="3"/>
      <c r="L92" s="2">
        <f>D92-E92</f>
        <v>3653000000</v>
      </c>
      <c r="M92" s="2">
        <f>F92+G92+H92</f>
        <v>2331000000</v>
      </c>
      <c r="N92" s="2">
        <f>Gross_Profit-Total_Operating_Expenses</f>
        <v>1322000000</v>
      </c>
    </row>
    <row r="93" spans="1:14" x14ac:dyDescent="0.25">
      <c r="A93" t="s">
        <v>12</v>
      </c>
      <c r="B93" t="s">
        <v>64</v>
      </c>
      <c r="C93" s="1">
        <v>42735</v>
      </c>
      <c r="D93" s="2">
        <v>9390000000</v>
      </c>
      <c r="E93" s="2">
        <v>5644000000</v>
      </c>
      <c r="F93" s="2">
        <v>1472000000</v>
      </c>
      <c r="G93" s="2">
        <v>742000000</v>
      </c>
      <c r="H93" s="2">
        <v>64000000</v>
      </c>
      <c r="I93" t="s">
        <v>72</v>
      </c>
      <c r="J93" t="s">
        <v>78</v>
      </c>
      <c r="K93" s="3"/>
      <c r="L93" s="2">
        <f>D93-E93</f>
        <v>3746000000</v>
      </c>
      <c r="M93" s="2">
        <f>F93+G93+H93</f>
        <v>2278000000</v>
      </c>
      <c r="N93" s="2">
        <f>Gross_Profit-Total_Operating_Expenses</f>
        <v>1468000000</v>
      </c>
    </row>
    <row r="94" spans="1:14" x14ac:dyDescent="0.25">
      <c r="A94" t="s">
        <v>10</v>
      </c>
      <c r="B94" t="s">
        <v>61</v>
      </c>
      <c r="C94" s="1">
        <v>41425</v>
      </c>
      <c r="D94" s="2">
        <v>2375923000</v>
      </c>
      <c r="E94" s="2">
        <v>862075000</v>
      </c>
      <c r="F94" s="2">
        <v>1156635000</v>
      </c>
      <c r="G94" s="2">
        <v>0</v>
      </c>
      <c r="H94" s="2">
        <v>0</v>
      </c>
      <c r="I94" t="s">
        <v>72</v>
      </c>
      <c r="J94" t="s">
        <v>77</v>
      </c>
      <c r="K94" s="3"/>
      <c r="L94" s="2">
        <f>D94-E94</f>
        <v>1513848000</v>
      </c>
      <c r="M94" s="2">
        <f>F94+G94+H94</f>
        <v>1156635000</v>
      </c>
      <c r="N94" s="2">
        <f>Gross_Profit-Total_Operating_Expenses</f>
        <v>357213000</v>
      </c>
    </row>
    <row r="95" spans="1:14" x14ac:dyDescent="0.25">
      <c r="A95" t="s">
        <v>10</v>
      </c>
      <c r="B95" t="s">
        <v>62</v>
      </c>
      <c r="C95" s="1">
        <v>41790</v>
      </c>
      <c r="D95" s="2">
        <v>2554236000</v>
      </c>
      <c r="E95" s="2">
        <v>952225000</v>
      </c>
      <c r="F95" s="2">
        <v>1196512000</v>
      </c>
      <c r="G95" s="2">
        <v>0</v>
      </c>
      <c r="H95" s="2">
        <v>0</v>
      </c>
      <c r="I95" t="s">
        <v>72</v>
      </c>
      <c r="J95" t="s">
        <v>77</v>
      </c>
      <c r="K95" s="3"/>
      <c r="L95" s="2">
        <f>D95-E95</f>
        <v>1602011000</v>
      </c>
      <c r="M95" s="2">
        <f>F95+G95+H95</f>
        <v>1196512000</v>
      </c>
      <c r="N95" s="2">
        <f>Gross_Profit-Total_Operating_Expenses</f>
        <v>405499000</v>
      </c>
    </row>
    <row r="96" spans="1:14" x14ac:dyDescent="0.25">
      <c r="A96" t="s">
        <v>10</v>
      </c>
      <c r="B96" t="s">
        <v>63</v>
      </c>
      <c r="C96" s="1">
        <v>42155</v>
      </c>
      <c r="D96" s="2">
        <v>2773718000</v>
      </c>
      <c r="E96" s="2">
        <v>1022107000</v>
      </c>
      <c r="F96" s="2">
        <v>1295014000</v>
      </c>
      <c r="G96" s="2">
        <v>0</v>
      </c>
      <c r="H96" s="2">
        <v>0</v>
      </c>
      <c r="I96" t="s">
        <v>72</v>
      </c>
      <c r="J96" t="s">
        <v>77</v>
      </c>
      <c r="K96" s="3"/>
      <c r="L96" s="2">
        <f>D96-E96</f>
        <v>1751611000</v>
      </c>
      <c r="M96" s="2">
        <f>F96+G96+H96</f>
        <v>1295014000</v>
      </c>
      <c r="N96" s="2">
        <f>Gross_Profit-Total_Operating_Expenses</f>
        <v>456597000</v>
      </c>
    </row>
    <row r="97" spans="1:14" x14ac:dyDescent="0.25">
      <c r="A97" t="s">
        <v>10</v>
      </c>
      <c r="B97" t="s">
        <v>64</v>
      </c>
      <c r="C97" s="1">
        <v>42521</v>
      </c>
      <c r="D97" s="2">
        <v>2898150000</v>
      </c>
      <c r="E97" s="2">
        <v>1147639000</v>
      </c>
      <c r="F97" s="2">
        <v>1325567000</v>
      </c>
      <c r="G97" s="2">
        <v>0</v>
      </c>
      <c r="H97" s="2">
        <v>0</v>
      </c>
      <c r="I97" t="s">
        <v>72</v>
      </c>
      <c r="J97" t="s">
        <v>77</v>
      </c>
      <c r="K97" s="3"/>
      <c r="L97" s="2">
        <f>D97-E97</f>
        <v>1750511000</v>
      </c>
      <c r="M97" s="2">
        <f>F97+G97+H97</f>
        <v>1325567000</v>
      </c>
      <c r="N97" s="2">
        <f>Gross_Profit-Total_Operating_Expenses</f>
        <v>424944000</v>
      </c>
    </row>
    <row r="98" spans="1:14" x14ac:dyDescent="0.25">
      <c r="A98" t="s">
        <v>58</v>
      </c>
      <c r="B98" t="s">
        <v>61</v>
      </c>
      <c r="C98" s="1">
        <v>41943</v>
      </c>
      <c r="D98" s="2">
        <v>55123000000</v>
      </c>
      <c r="E98" s="2">
        <v>39486000000</v>
      </c>
      <c r="F98" s="2">
        <v>8717000000</v>
      </c>
      <c r="G98" s="2">
        <v>2197000000</v>
      </c>
      <c r="H98" s="2">
        <v>906000000</v>
      </c>
      <c r="I98" t="s">
        <v>72</v>
      </c>
      <c r="J98" t="s">
        <v>88</v>
      </c>
      <c r="K98" s="3"/>
      <c r="L98" s="2">
        <f>D98-E98</f>
        <v>15637000000</v>
      </c>
      <c r="M98" s="2">
        <f>F98+G98+H98</f>
        <v>11820000000</v>
      </c>
      <c r="N98" s="2">
        <f>Gross_Profit-Total_Operating_Expenses</f>
        <v>3817000000</v>
      </c>
    </row>
    <row r="99" spans="1:14" x14ac:dyDescent="0.25">
      <c r="A99" t="s">
        <v>58</v>
      </c>
      <c r="B99" t="s">
        <v>62</v>
      </c>
      <c r="C99" s="1">
        <v>42308</v>
      </c>
      <c r="D99" s="2">
        <v>52107000000</v>
      </c>
      <c r="E99" s="2">
        <v>37168000000</v>
      </c>
      <c r="F99" s="2">
        <v>9047000000</v>
      </c>
      <c r="G99" s="2">
        <v>2338000000</v>
      </c>
      <c r="H99" s="2">
        <v>852000000</v>
      </c>
      <c r="I99" t="s">
        <v>72</v>
      </c>
      <c r="J99" t="s">
        <v>88</v>
      </c>
      <c r="K99" s="3"/>
      <c r="L99" s="2">
        <f>D99-E99</f>
        <v>14939000000</v>
      </c>
      <c r="M99" s="2">
        <f>F99+G99+H99</f>
        <v>12237000000</v>
      </c>
      <c r="N99" s="2">
        <f>Gross_Profit-Total_Operating_Expenses</f>
        <v>2702000000</v>
      </c>
    </row>
    <row r="100" spans="1:14" x14ac:dyDescent="0.25">
      <c r="A100" t="s">
        <v>58</v>
      </c>
      <c r="B100" t="s">
        <v>63</v>
      </c>
      <c r="C100" s="1">
        <v>42674</v>
      </c>
      <c r="D100" s="2">
        <v>50123000000</v>
      </c>
      <c r="E100" s="2">
        <v>35507000000</v>
      </c>
      <c r="F100" s="2">
        <v>8419000000</v>
      </c>
      <c r="G100" s="2">
        <v>2298000000</v>
      </c>
      <c r="H100" s="2">
        <v>755000000</v>
      </c>
      <c r="I100" t="s">
        <v>72</v>
      </c>
      <c r="J100" t="s">
        <v>88</v>
      </c>
      <c r="K100" s="3"/>
      <c r="L100" s="2">
        <f>D100-E100</f>
        <v>14616000000</v>
      </c>
      <c r="M100" s="2">
        <f>F100+G100+H100</f>
        <v>11472000000</v>
      </c>
      <c r="N100" s="2">
        <f>Gross_Profit-Total_Operating_Expenses</f>
        <v>3144000000</v>
      </c>
    </row>
    <row r="101" spans="1:14" x14ac:dyDescent="0.25">
      <c r="A101" t="s">
        <v>6</v>
      </c>
      <c r="B101" t="s">
        <v>61</v>
      </c>
      <c r="C101" s="1">
        <v>41578</v>
      </c>
      <c r="D101" s="2">
        <v>112298000000</v>
      </c>
      <c r="E101" s="2">
        <v>86380000000</v>
      </c>
      <c r="F101" s="2">
        <v>13267000000</v>
      </c>
      <c r="G101" s="2">
        <v>3135000000</v>
      </c>
      <c r="H101" s="2">
        <v>1373000000</v>
      </c>
      <c r="I101" t="s">
        <v>72</v>
      </c>
      <c r="J101" t="s">
        <v>75</v>
      </c>
      <c r="K101" s="3"/>
      <c r="L101" s="2">
        <f>D101-E101</f>
        <v>25918000000</v>
      </c>
      <c r="M101" s="2">
        <f>F101+G101+H101</f>
        <v>17775000000</v>
      </c>
      <c r="N101" s="2">
        <f>Gross_Profit-Total_Operating_Expenses</f>
        <v>8143000000</v>
      </c>
    </row>
    <row r="102" spans="1:14" x14ac:dyDescent="0.25">
      <c r="A102" t="s">
        <v>6</v>
      </c>
      <c r="B102" t="s">
        <v>62</v>
      </c>
      <c r="C102" s="1">
        <v>41943</v>
      </c>
      <c r="D102" s="2">
        <v>56651000000</v>
      </c>
      <c r="E102" s="2">
        <v>45431000000</v>
      </c>
      <c r="F102" s="2">
        <v>5361000000</v>
      </c>
      <c r="G102" s="2">
        <v>1298000000</v>
      </c>
      <c r="H102" s="2">
        <v>129000000</v>
      </c>
      <c r="I102" t="s">
        <v>72</v>
      </c>
      <c r="J102" t="s">
        <v>75</v>
      </c>
      <c r="K102" s="3"/>
      <c r="L102" s="2">
        <f>D102-E102</f>
        <v>11220000000</v>
      </c>
      <c r="M102" s="2">
        <f>F102+G102+H102</f>
        <v>6788000000</v>
      </c>
      <c r="N102" s="2">
        <f>Gross_Profit-Total_Operating_Expenses</f>
        <v>4432000000</v>
      </c>
    </row>
    <row r="103" spans="1:14" x14ac:dyDescent="0.25">
      <c r="A103" t="s">
        <v>6</v>
      </c>
      <c r="B103" t="s">
        <v>63</v>
      </c>
      <c r="C103" s="1">
        <v>42308</v>
      </c>
      <c r="D103" s="2">
        <v>51463000000</v>
      </c>
      <c r="E103" s="2">
        <v>41524000000</v>
      </c>
      <c r="F103" s="2">
        <v>4663000000</v>
      </c>
      <c r="G103" s="2">
        <v>1191000000</v>
      </c>
      <c r="H103" s="2">
        <v>102000000</v>
      </c>
      <c r="I103" t="s">
        <v>72</v>
      </c>
      <c r="J103" t="s">
        <v>75</v>
      </c>
      <c r="K103" s="3"/>
      <c r="L103" s="2">
        <f>D103-E103</f>
        <v>9939000000</v>
      </c>
      <c r="M103" s="2">
        <f>F103+G103+H103</f>
        <v>5956000000</v>
      </c>
      <c r="N103" s="2">
        <f>Gross_Profit-Total_Operating_Expenses</f>
        <v>3983000000</v>
      </c>
    </row>
    <row r="104" spans="1:14" x14ac:dyDescent="0.25">
      <c r="A104" t="s">
        <v>6</v>
      </c>
      <c r="B104" t="s">
        <v>64</v>
      </c>
      <c r="C104" s="1">
        <v>42674</v>
      </c>
      <c r="D104" s="2">
        <v>48238000000</v>
      </c>
      <c r="E104" s="2">
        <v>39240000000</v>
      </c>
      <c r="F104" s="2">
        <v>4019000000</v>
      </c>
      <c r="G104" s="2">
        <v>1209000000</v>
      </c>
      <c r="H104" s="2">
        <v>16000000</v>
      </c>
      <c r="I104" t="s">
        <v>72</v>
      </c>
      <c r="J104" t="s">
        <v>75</v>
      </c>
      <c r="K104" s="3"/>
      <c r="L104" s="2">
        <f>D104-E104</f>
        <v>8998000000</v>
      </c>
      <c r="M104" s="2">
        <f>F104+G104+H104</f>
        <v>5244000000</v>
      </c>
      <c r="N104" s="2">
        <f>Gross_Profit-Total_Operating_Expenses</f>
        <v>3754000000</v>
      </c>
    </row>
    <row r="105" spans="1:14" x14ac:dyDescent="0.25">
      <c r="A105" t="s">
        <v>59</v>
      </c>
      <c r="B105" t="s">
        <v>61</v>
      </c>
      <c r="C105" s="1">
        <v>41453</v>
      </c>
      <c r="D105" s="2">
        <v>5112000000</v>
      </c>
      <c r="E105" s="2">
        <v>3385000000</v>
      </c>
      <c r="F105" s="2">
        <v>914000000</v>
      </c>
      <c r="G105" s="2">
        <v>0</v>
      </c>
      <c r="H105" s="2">
        <v>0</v>
      </c>
      <c r="I105" t="s">
        <v>72</v>
      </c>
      <c r="J105" t="s">
        <v>89</v>
      </c>
      <c r="K105" s="3"/>
      <c r="L105" s="2">
        <f>D105-E105</f>
        <v>1727000000</v>
      </c>
      <c r="M105" s="2">
        <f>F105+G105+H105</f>
        <v>914000000</v>
      </c>
      <c r="N105" s="2">
        <f>Gross_Profit-Total_Operating_Expenses</f>
        <v>813000000</v>
      </c>
    </row>
    <row r="106" spans="1:14" x14ac:dyDescent="0.25">
      <c r="A106" t="s">
        <v>59</v>
      </c>
      <c r="B106" t="s">
        <v>62</v>
      </c>
      <c r="C106" s="1">
        <v>41817</v>
      </c>
      <c r="D106" s="2">
        <v>5012000000</v>
      </c>
      <c r="E106" s="2">
        <v>3310000000</v>
      </c>
      <c r="F106" s="2">
        <v>820000000</v>
      </c>
      <c r="G106" s="2">
        <v>0</v>
      </c>
      <c r="H106" s="2">
        <v>0</v>
      </c>
      <c r="I106" t="s">
        <v>72</v>
      </c>
      <c r="J106" t="s">
        <v>89</v>
      </c>
      <c r="K106" s="3"/>
      <c r="L106" s="2">
        <f>D106-E106</f>
        <v>1702000000</v>
      </c>
      <c r="M106" s="2">
        <f>F106+G106+H106</f>
        <v>820000000</v>
      </c>
      <c r="N106" s="2">
        <f>Gross_Profit-Total_Operating_Expenses</f>
        <v>882000000</v>
      </c>
    </row>
    <row r="107" spans="1:14" x14ac:dyDescent="0.25">
      <c r="A107" t="s">
        <v>59</v>
      </c>
      <c r="B107" t="s">
        <v>63</v>
      </c>
      <c r="C107" s="1">
        <v>42188</v>
      </c>
      <c r="D107" s="2">
        <v>5083000000</v>
      </c>
      <c r="E107" s="2">
        <v>3348000000</v>
      </c>
      <c r="F107" s="2">
        <v>976000000</v>
      </c>
      <c r="G107" s="2">
        <v>0</v>
      </c>
      <c r="H107" s="2">
        <v>0</v>
      </c>
      <c r="I107" t="s">
        <v>72</v>
      </c>
      <c r="J107" t="s">
        <v>89</v>
      </c>
      <c r="K107" s="3"/>
      <c r="L107" s="2">
        <f>D107-E107</f>
        <v>1735000000</v>
      </c>
      <c r="M107" s="2">
        <f>F107+G107+H107</f>
        <v>976000000</v>
      </c>
      <c r="N107" s="2">
        <f>Gross_Profit-Total_Operating_Expenses</f>
        <v>759000000</v>
      </c>
    </row>
    <row r="108" spans="1:14" x14ac:dyDescent="0.25">
      <c r="A108" t="s">
        <v>59</v>
      </c>
      <c r="B108" t="s">
        <v>64</v>
      </c>
      <c r="C108" s="1">
        <v>42552</v>
      </c>
      <c r="D108" s="2">
        <v>7467000000</v>
      </c>
      <c r="E108" s="2">
        <v>5132000000</v>
      </c>
      <c r="F108" s="2">
        <v>1186000000</v>
      </c>
      <c r="G108" s="2">
        <v>0</v>
      </c>
      <c r="H108" s="2">
        <v>0</v>
      </c>
      <c r="I108" t="s">
        <v>72</v>
      </c>
      <c r="J108" t="s">
        <v>89</v>
      </c>
      <c r="K108" s="3"/>
      <c r="L108" s="2">
        <f>D108-E108</f>
        <v>2335000000</v>
      </c>
      <c r="M108" s="2">
        <f>F108+G108+H108</f>
        <v>1186000000</v>
      </c>
      <c r="N108" s="2">
        <f>Gross_Profit-Total_Operating_Expenses</f>
        <v>1149000000</v>
      </c>
    </row>
    <row r="109" spans="1:14" x14ac:dyDescent="0.25">
      <c r="A109" t="s">
        <v>35</v>
      </c>
      <c r="B109" t="s">
        <v>61</v>
      </c>
      <c r="C109" s="1">
        <v>41274</v>
      </c>
      <c r="D109" s="2">
        <v>102874000000</v>
      </c>
      <c r="E109" s="2">
        <v>52513000000</v>
      </c>
      <c r="F109" s="2">
        <v>22389000000</v>
      </c>
      <c r="G109" s="2">
        <v>5816000000</v>
      </c>
      <c r="H109" s="2">
        <v>0</v>
      </c>
      <c r="I109" t="s">
        <v>72</v>
      </c>
      <c r="J109" t="s">
        <v>83</v>
      </c>
      <c r="K109" s="3"/>
      <c r="L109" s="2">
        <f>D109-E109</f>
        <v>50361000000</v>
      </c>
      <c r="M109" s="2">
        <f>F109+G109+H109</f>
        <v>28205000000</v>
      </c>
      <c r="N109" s="2">
        <f>Gross_Profit-Total_Operating_Expenses</f>
        <v>22156000000</v>
      </c>
    </row>
    <row r="110" spans="1:14" x14ac:dyDescent="0.25">
      <c r="A110" t="s">
        <v>35</v>
      </c>
      <c r="B110" t="s">
        <v>62</v>
      </c>
      <c r="C110" s="1">
        <v>41639</v>
      </c>
      <c r="D110" s="2">
        <v>98367000000</v>
      </c>
      <c r="E110" s="2">
        <v>49683000000</v>
      </c>
      <c r="F110" s="2">
        <v>22629000000</v>
      </c>
      <c r="G110" s="2">
        <v>5743000000</v>
      </c>
      <c r="H110" s="2">
        <v>0</v>
      </c>
      <c r="I110" t="s">
        <v>72</v>
      </c>
      <c r="J110" t="s">
        <v>83</v>
      </c>
      <c r="K110" s="3"/>
      <c r="L110" s="2">
        <f>D110-E110</f>
        <v>48684000000</v>
      </c>
      <c r="M110" s="2">
        <f>F110+G110+H110</f>
        <v>28372000000</v>
      </c>
      <c r="N110" s="2">
        <f>Gross_Profit-Total_Operating_Expenses</f>
        <v>20312000000</v>
      </c>
    </row>
    <row r="111" spans="1:14" x14ac:dyDescent="0.25">
      <c r="A111" t="s">
        <v>35</v>
      </c>
      <c r="B111" t="s">
        <v>63</v>
      </c>
      <c r="C111" s="1">
        <v>42004</v>
      </c>
      <c r="D111" s="2">
        <v>92793000000</v>
      </c>
      <c r="E111" s="2">
        <v>46386000000</v>
      </c>
      <c r="F111" s="2">
        <v>22438000000</v>
      </c>
      <c r="G111" s="2">
        <v>5437000000</v>
      </c>
      <c r="H111" s="2">
        <v>0</v>
      </c>
      <c r="I111" t="s">
        <v>72</v>
      </c>
      <c r="J111" t="s">
        <v>83</v>
      </c>
      <c r="K111" s="3"/>
      <c r="L111" s="2">
        <f>D111-E111</f>
        <v>46407000000</v>
      </c>
      <c r="M111" s="2">
        <f>F111+G111+H111</f>
        <v>27875000000</v>
      </c>
      <c r="N111" s="2">
        <f>Gross_Profit-Total_Operating_Expenses</f>
        <v>18532000000</v>
      </c>
    </row>
    <row r="112" spans="1:14" x14ac:dyDescent="0.25">
      <c r="A112" t="s">
        <v>35</v>
      </c>
      <c r="B112" t="s">
        <v>64</v>
      </c>
      <c r="C112" s="1">
        <v>42369</v>
      </c>
      <c r="D112" s="2">
        <v>81741000000</v>
      </c>
      <c r="E112" s="2">
        <v>41057000000</v>
      </c>
      <c r="F112" s="2">
        <v>19748000000</v>
      </c>
      <c r="G112" s="2">
        <v>5247000000</v>
      </c>
      <c r="H112" s="2">
        <v>0</v>
      </c>
      <c r="I112" t="s">
        <v>72</v>
      </c>
      <c r="J112" t="s">
        <v>83</v>
      </c>
      <c r="K112" s="3"/>
      <c r="L112" s="2">
        <f>D112-E112</f>
        <v>40684000000</v>
      </c>
      <c r="M112" s="2">
        <f>F112+G112+H112</f>
        <v>24995000000</v>
      </c>
      <c r="N112" s="2">
        <f>Gross_Profit-Total_Operating_Expenses</f>
        <v>15689000000</v>
      </c>
    </row>
    <row r="113" spans="1:14" x14ac:dyDescent="0.25">
      <c r="A113" t="s">
        <v>46</v>
      </c>
      <c r="B113" t="s">
        <v>61</v>
      </c>
      <c r="C113" s="1">
        <v>41636</v>
      </c>
      <c r="D113" s="2">
        <v>52708000000</v>
      </c>
      <c r="E113" s="2">
        <v>21187000000</v>
      </c>
      <c r="F113" s="2">
        <v>8088000000</v>
      </c>
      <c r="G113" s="2">
        <v>10611000000</v>
      </c>
      <c r="H113" s="2">
        <v>291000000</v>
      </c>
      <c r="I113" t="s">
        <v>72</v>
      </c>
      <c r="J113" t="s">
        <v>86</v>
      </c>
      <c r="K113" s="3"/>
      <c r="L113" s="2">
        <f>D113-E113</f>
        <v>31521000000</v>
      </c>
      <c r="M113" s="2">
        <f>F113+G113+H113</f>
        <v>18990000000</v>
      </c>
      <c r="N113" s="2">
        <f>Gross_Profit-Total_Operating_Expenses</f>
        <v>12531000000</v>
      </c>
    </row>
    <row r="114" spans="1:14" x14ac:dyDescent="0.25">
      <c r="A114" t="s">
        <v>46</v>
      </c>
      <c r="B114" t="s">
        <v>62</v>
      </c>
      <c r="C114" s="1">
        <v>42000</v>
      </c>
      <c r="D114" s="2">
        <v>55870000000</v>
      </c>
      <c r="E114" s="2">
        <v>20261000000</v>
      </c>
      <c r="F114" s="2">
        <v>8136000000</v>
      </c>
      <c r="G114" s="2">
        <v>11537000000</v>
      </c>
      <c r="H114" s="2">
        <v>294000000</v>
      </c>
      <c r="I114" t="s">
        <v>72</v>
      </c>
      <c r="J114" t="s">
        <v>86</v>
      </c>
      <c r="K114" s="3"/>
      <c r="L114" s="2">
        <f>D114-E114</f>
        <v>35609000000</v>
      </c>
      <c r="M114" s="2">
        <f>F114+G114+H114</f>
        <v>19967000000</v>
      </c>
      <c r="N114" s="2">
        <f>Gross_Profit-Total_Operating_Expenses</f>
        <v>15642000000</v>
      </c>
    </row>
    <row r="115" spans="1:14" x14ac:dyDescent="0.25">
      <c r="A115" t="s">
        <v>46</v>
      </c>
      <c r="B115" t="s">
        <v>63</v>
      </c>
      <c r="C115" s="1">
        <v>42364</v>
      </c>
      <c r="D115" s="2">
        <v>55355000000</v>
      </c>
      <c r="E115" s="2">
        <v>20676000000</v>
      </c>
      <c r="F115" s="2">
        <v>7930000000</v>
      </c>
      <c r="G115" s="2">
        <v>12128000000</v>
      </c>
      <c r="H115" s="2">
        <v>265000000</v>
      </c>
      <c r="I115" t="s">
        <v>72</v>
      </c>
      <c r="J115" t="s">
        <v>86</v>
      </c>
      <c r="K115" s="3"/>
      <c r="L115" s="2">
        <f>D115-E115</f>
        <v>34679000000</v>
      </c>
      <c r="M115" s="2">
        <f>F115+G115+H115</f>
        <v>20323000000</v>
      </c>
      <c r="N115" s="2">
        <f>Gross_Profit-Total_Operating_Expenses</f>
        <v>14356000000</v>
      </c>
    </row>
    <row r="116" spans="1:14" x14ac:dyDescent="0.25">
      <c r="A116" t="s">
        <v>46</v>
      </c>
      <c r="B116" t="s">
        <v>64</v>
      </c>
      <c r="C116" s="1">
        <v>42735</v>
      </c>
      <c r="D116" s="2">
        <v>59387000000</v>
      </c>
      <c r="E116" s="2">
        <v>23196000000</v>
      </c>
      <c r="F116" s="2">
        <v>8397000000</v>
      </c>
      <c r="G116" s="2">
        <v>12740000000</v>
      </c>
      <c r="H116" s="2">
        <v>294000000</v>
      </c>
      <c r="I116" t="s">
        <v>72</v>
      </c>
      <c r="J116" t="s">
        <v>86</v>
      </c>
      <c r="K116" s="3"/>
      <c r="L116" s="2">
        <f>D116-E116</f>
        <v>36191000000</v>
      </c>
      <c r="M116" s="2">
        <f>F116+G116+H116</f>
        <v>21431000000</v>
      </c>
      <c r="N116" s="2">
        <f>Gross_Profit-Total_Operating_Expenses</f>
        <v>14760000000</v>
      </c>
    </row>
    <row r="117" spans="1:14" x14ac:dyDescent="0.25">
      <c r="A117" t="s">
        <v>24</v>
      </c>
      <c r="B117" t="s">
        <v>61</v>
      </c>
      <c r="C117" s="1">
        <v>41486</v>
      </c>
      <c r="D117" s="2">
        <v>3946000000</v>
      </c>
      <c r="E117" s="2">
        <v>527000000</v>
      </c>
      <c r="F117" s="2">
        <v>1534000000</v>
      </c>
      <c r="G117" s="2">
        <v>647000000</v>
      </c>
      <c r="H117" s="2">
        <v>30000000</v>
      </c>
      <c r="I117" t="s">
        <v>72</v>
      </c>
      <c r="J117" t="s">
        <v>82</v>
      </c>
      <c r="K117" s="3"/>
      <c r="L117" s="2">
        <f>D117-E117</f>
        <v>3419000000</v>
      </c>
      <c r="M117" s="2">
        <f>F117+G117+H117</f>
        <v>2211000000</v>
      </c>
      <c r="N117" s="2">
        <f>Gross_Profit-Total_Operating_Expenses</f>
        <v>1208000000</v>
      </c>
    </row>
    <row r="118" spans="1:14" x14ac:dyDescent="0.25">
      <c r="A118" t="s">
        <v>24</v>
      </c>
      <c r="B118" t="s">
        <v>62</v>
      </c>
      <c r="C118" s="1">
        <v>41851</v>
      </c>
      <c r="D118" s="2">
        <v>4243000000</v>
      </c>
      <c r="E118" s="2">
        <v>603000000</v>
      </c>
      <c r="F118" s="2">
        <v>1601000000</v>
      </c>
      <c r="G118" s="2">
        <v>714000000</v>
      </c>
      <c r="H118" s="2">
        <v>25000000</v>
      </c>
      <c r="I118" t="s">
        <v>72</v>
      </c>
      <c r="J118" t="s">
        <v>82</v>
      </c>
      <c r="K118" s="3"/>
      <c r="L118" s="2">
        <f>D118-E118</f>
        <v>3640000000</v>
      </c>
      <c r="M118" s="2">
        <f>F118+G118+H118</f>
        <v>2340000000</v>
      </c>
      <c r="N118" s="2">
        <f>Gross_Profit-Total_Operating_Expenses</f>
        <v>1300000000</v>
      </c>
    </row>
    <row r="119" spans="1:14" x14ac:dyDescent="0.25">
      <c r="A119" t="s">
        <v>24</v>
      </c>
      <c r="B119" t="s">
        <v>63</v>
      </c>
      <c r="C119" s="1">
        <v>42216</v>
      </c>
      <c r="D119" s="2">
        <v>4192000000</v>
      </c>
      <c r="E119" s="2">
        <v>695000000</v>
      </c>
      <c r="F119" s="2">
        <v>1771000000</v>
      </c>
      <c r="G119" s="2">
        <v>798000000</v>
      </c>
      <c r="H119" s="2">
        <v>42000000</v>
      </c>
      <c r="I119" t="s">
        <v>72</v>
      </c>
      <c r="J119" t="s">
        <v>82</v>
      </c>
      <c r="K119" s="3"/>
      <c r="L119" s="2">
        <f>D119-E119</f>
        <v>3497000000</v>
      </c>
      <c r="M119" s="2">
        <f>F119+G119+H119</f>
        <v>2611000000</v>
      </c>
      <c r="N119" s="2">
        <f>Gross_Profit-Total_Operating_Expenses</f>
        <v>886000000</v>
      </c>
    </row>
    <row r="120" spans="1:14" x14ac:dyDescent="0.25">
      <c r="A120" t="s">
        <v>24</v>
      </c>
      <c r="B120" t="s">
        <v>64</v>
      </c>
      <c r="C120" s="1">
        <v>42582</v>
      </c>
      <c r="D120" s="2">
        <v>4694000000</v>
      </c>
      <c r="E120" s="2">
        <v>730000000</v>
      </c>
      <c r="F120" s="2">
        <v>1807000000</v>
      </c>
      <c r="G120" s="2">
        <v>881000000</v>
      </c>
      <c r="H120" s="2">
        <v>34000000</v>
      </c>
      <c r="I120" t="s">
        <v>72</v>
      </c>
      <c r="J120" t="s">
        <v>82</v>
      </c>
      <c r="K120" s="3"/>
      <c r="L120" s="2">
        <f>D120-E120</f>
        <v>3964000000</v>
      </c>
      <c r="M120" s="2">
        <f>F120+G120+H120</f>
        <v>2722000000</v>
      </c>
      <c r="N120" s="2">
        <f>Gross_Profit-Total_Operating_Expenses</f>
        <v>1242000000</v>
      </c>
    </row>
    <row r="121" spans="1:14" x14ac:dyDescent="0.25">
      <c r="A121" t="s">
        <v>39</v>
      </c>
      <c r="B121" t="s">
        <v>61</v>
      </c>
      <c r="C121" s="1">
        <v>41274</v>
      </c>
      <c r="D121" s="2">
        <v>4365400000</v>
      </c>
      <c r="E121" s="2">
        <v>1656600000</v>
      </c>
      <c r="F121" s="2">
        <v>1252300000</v>
      </c>
      <c r="G121" s="2">
        <v>1101600000</v>
      </c>
      <c r="H121" s="2">
        <v>0</v>
      </c>
      <c r="I121" t="s">
        <v>72</v>
      </c>
      <c r="J121" t="s">
        <v>84</v>
      </c>
      <c r="K121" s="3"/>
      <c r="L121" s="2">
        <f>D121-E121</f>
        <v>2708800000</v>
      </c>
      <c r="M121" s="2">
        <f>F121+G121+H121</f>
        <v>2353900000</v>
      </c>
      <c r="N121" s="2">
        <f>Gross_Profit-Total_Operating_Expenses</f>
        <v>354900000</v>
      </c>
    </row>
    <row r="122" spans="1:14" x14ac:dyDescent="0.25">
      <c r="A122" t="s">
        <v>39</v>
      </c>
      <c r="B122" t="s">
        <v>62</v>
      </c>
      <c r="C122" s="1">
        <v>41639</v>
      </c>
      <c r="D122" s="2">
        <v>4669100000</v>
      </c>
      <c r="E122" s="2">
        <v>1727700000</v>
      </c>
      <c r="F122" s="2">
        <v>1293200000</v>
      </c>
      <c r="G122" s="2">
        <v>1043200000</v>
      </c>
      <c r="H122" s="2">
        <v>0</v>
      </c>
      <c r="I122" t="s">
        <v>72</v>
      </c>
      <c r="J122" t="s">
        <v>84</v>
      </c>
      <c r="K122" s="3"/>
      <c r="L122" s="2">
        <f>D122-E122</f>
        <v>2941400000</v>
      </c>
      <c r="M122" s="2">
        <f>F122+G122+H122</f>
        <v>2336400000</v>
      </c>
      <c r="N122" s="2">
        <f>Gross_Profit-Total_Operating_Expenses</f>
        <v>605000000</v>
      </c>
    </row>
    <row r="123" spans="1:14" x14ac:dyDescent="0.25">
      <c r="A123" t="s">
        <v>39</v>
      </c>
      <c r="B123" t="s">
        <v>63</v>
      </c>
      <c r="C123" s="1">
        <v>42004</v>
      </c>
      <c r="D123" s="2">
        <v>4627100000</v>
      </c>
      <c r="E123" s="2">
        <v>1768900000</v>
      </c>
      <c r="F123" s="2">
        <v>1254700000</v>
      </c>
      <c r="G123" s="2">
        <v>1006200000</v>
      </c>
      <c r="H123" s="2">
        <v>0</v>
      </c>
      <c r="I123" t="s">
        <v>72</v>
      </c>
      <c r="J123" t="s">
        <v>84</v>
      </c>
      <c r="K123" s="3"/>
      <c r="L123" s="2">
        <f>D123-E123</f>
        <v>2858200000</v>
      </c>
      <c r="M123" s="2">
        <f>F123+G123+H123</f>
        <v>2260900000</v>
      </c>
      <c r="N123" s="2">
        <f>Gross_Profit-Total_Operating_Expenses</f>
        <v>597300000</v>
      </c>
    </row>
    <row r="124" spans="1:14" x14ac:dyDescent="0.25">
      <c r="A124" t="s">
        <v>39</v>
      </c>
      <c r="B124" t="s">
        <v>64</v>
      </c>
      <c r="C124" s="1">
        <v>42369</v>
      </c>
      <c r="D124" s="2">
        <v>4857800000</v>
      </c>
      <c r="E124" s="2">
        <v>1779200000</v>
      </c>
      <c r="F124" s="2">
        <v>1172700000</v>
      </c>
      <c r="G124" s="2">
        <v>994500000</v>
      </c>
      <c r="H124" s="2">
        <v>0</v>
      </c>
      <c r="I124" t="s">
        <v>72</v>
      </c>
      <c r="J124" t="s">
        <v>84</v>
      </c>
      <c r="K124" s="3"/>
      <c r="L124" s="2">
        <f>D124-E124</f>
        <v>3078600000</v>
      </c>
      <c r="M124" s="2">
        <f>F124+G124+H124</f>
        <v>2167200000</v>
      </c>
      <c r="N124" s="2">
        <f>Gross_Profit-Total_Operating_Expenses</f>
        <v>911400000</v>
      </c>
    </row>
    <row r="125" spans="1:14" x14ac:dyDescent="0.25">
      <c r="A125" t="s">
        <v>41</v>
      </c>
      <c r="B125" t="s">
        <v>61</v>
      </c>
      <c r="C125" s="1">
        <v>41455</v>
      </c>
      <c r="D125" s="2">
        <v>2842781000</v>
      </c>
      <c r="E125" s="2">
        <v>1237452000</v>
      </c>
      <c r="F125" s="2">
        <v>387812000</v>
      </c>
      <c r="G125" s="2">
        <v>487832000</v>
      </c>
      <c r="H125" s="2">
        <v>0</v>
      </c>
      <c r="I125" t="s">
        <v>72</v>
      </c>
      <c r="J125" t="s">
        <v>85</v>
      </c>
      <c r="K125" s="3"/>
      <c r="L125" s="2">
        <f>D125-E125</f>
        <v>1605329000</v>
      </c>
      <c r="M125" s="2">
        <f>F125+G125+H125</f>
        <v>875644000</v>
      </c>
      <c r="N125" s="2">
        <f>Gross_Profit-Total_Operating_Expenses</f>
        <v>729685000</v>
      </c>
    </row>
    <row r="126" spans="1:14" x14ac:dyDescent="0.25">
      <c r="A126" t="s">
        <v>41</v>
      </c>
      <c r="B126" t="s">
        <v>62</v>
      </c>
      <c r="C126" s="1">
        <v>41820</v>
      </c>
      <c r="D126" s="2">
        <v>2929408000</v>
      </c>
      <c r="E126" s="2">
        <v>1232962000</v>
      </c>
      <c r="F126" s="2">
        <v>384907000</v>
      </c>
      <c r="G126" s="2">
        <v>539469000</v>
      </c>
      <c r="H126" s="2">
        <v>0</v>
      </c>
      <c r="I126" t="s">
        <v>72</v>
      </c>
      <c r="J126" t="s">
        <v>85</v>
      </c>
      <c r="K126" s="3"/>
      <c r="L126" s="2">
        <f>D126-E126</f>
        <v>1696446000</v>
      </c>
      <c r="M126" s="2">
        <f>F126+G126+H126</f>
        <v>924376000</v>
      </c>
      <c r="N126" s="2">
        <f>Gross_Profit-Total_Operating_Expenses</f>
        <v>772070000</v>
      </c>
    </row>
    <row r="127" spans="1:14" x14ac:dyDescent="0.25">
      <c r="A127" t="s">
        <v>41</v>
      </c>
      <c r="B127" t="s">
        <v>63</v>
      </c>
      <c r="C127" s="1">
        <v>42185</v>
      </c>
      <c r="D127" s="2">
        <v>2814049000</v>
      </c>
      <c r="E127" s="2">
        <v>1215229000</v>
      </c>
      <c r="F127" s="2">
        <v>406864000</v>
      </c>
      <c r="G127" s="2">
        <v>530616000</v>
      </c>
      <c r="H127" s="2">
        <v>0</v>
      </c>
      <c r="I127" t="s">
        <v>72</v>
      </c>
      <c r="J127" t="s">
        <v>85</v>
      </c>
      <c r="K127" s="3"/>
      <c r="L127" s="2">
        <f>D127-E127</f>
        <v>1598820000</v>
      </c>
      <c r="M127" s="2">
        <f>F127+G127+H127</f>
        <v>937480000</v>
      </c>
      <c r="N127" s="2">
        <f>Gross_Profit-Total_Operating_Expenses</f>
        <v>661340000</v>
      </c>
    </row>
    <row r="128" spans="1:14" x14ac:dyDescent="0.25">
      <c r="A128" t="s">
        <v>41</v>
      </c>
      <c r="B128" t="s">
        <v>64</v>
      </c>
      <c r="C128" s="1">
        <v>42551</v>
      </c>
      <c r="D128" s="2">
        <v>2984493000</v>
      </c>
      <c r="E128" s="2">
        <v>1163391000</v>
      </c>
      <c r="F128" s="2">
        <v>379399000</v>
      </c>
      <c r="G128" s="2">
        <v>481258000</v>
      </c>
      <c r="H128" s="2">
        <v>0</v>
      </c>
      <c r="I128" t="s">
        <v>72</v>
      </c>
      <c r="J128" t="s">
        <v>85</v>
      </c>
      <c r="K128" s="3"/>
      <c r="L128" s="2">
        <f>D128-E128</f>
        <v>1821102000</v>
      </c>
      <c r="M128" s="2">
        <f>F128+G128+H128</f>
        <v>860657000</v>
      </c>
      <c r="N128" s="2">
        <f>Gross_Profit-Total_Operating_Expenses</f>
        <v>960445000</v>
      </c>
    </row>
    <row r="129" spans="1:14" x14ac:dyDescent="0.25">
      <c r="A129" t="s">
        <v>47</v>
      </c>
      <c r="B129" t="s">
        <v>61</v>
      </c>
      <c r="C129" s="1">
        <v>41455</v>
      </c>
      <c r="D129" s="2">
        <v>1282236000</v>
      </c>
      <c r="E129" s="2">
        <v>322516000</v>
      </c>
      <c r="F129" s="2">
        <v>151382000</v>
      </c>
      <c r="G129" s="2">
        <v>235184000</v>
      </c>
      <c r="H129" s="2">
        <v>0</v>
      </c>
      <c r="I129" t="s">
        <v>72</v>
      </c>
      <c r="J129" t="s">
        <v>86</v>
      </c>
      <c r="K129" s="3"/>
      <c r="L129" s="2">
        <f>D129-E129</f>
        <v>959720000</v>
      </c>
      <c r="M129" s="2">
        <f>F129+G129+H129</f>
        <v>386566000</v>
      </c>
      <c r="N129" s="2">
        <f>Gross_Profit-Total_Operating_Expenses</f>
        <v>573154000</v>
      </c>
    </row>
    <row r="130" spans="1:14" x14ac:dyDescent="0.25">
      <c r="A130" t="s">
        <v>47</v>
      </c>
      <c r="B130" t="s">
        <v>62</v>
      </c>
      <c r="C130" s="1">
        <v>41819</v>
      </c>
      <c r="D130" s="2">
        <v>1388386000</v>
      </c>
      <c r="E130" s="2">
        <v>338580000</v>
      </c>
      <c r="F130" s="2">
        <v>159642000</v>
      </c>
      <c r="G130" s="2">
        <v>250434000</v>
      </c>
      <c r="H130" s="2">
        <v>0</v>
      </c>
      <c r="I130" t="s">
        <v>72</v>
      </c>
      <c r="J130" t="s">
        <v>86</v>
      </c>
      <c r="K130" s="3"/>
      <c r="L130" s="2">
        <f>D130-E130</f>
        <v>1049806000</v>
      </c>
      <c r="M130" s="2">
        <f>F130+G130+H130</f>
        <v>410076000</v>
      </c>
      <c r="N130" s="2">
        <f>Gross_Profit-Total_Operating_Expenses</f>
        <v>639730000</v>
      </c>
    </row>
    <row r="131" spans="1:14" x14ac:dyDescent="0.25">
      <c r="A131" t="s">
        <v>47</v>
      </c>
      <c r="B131" t="s">
        <v>63</v>
      </c>
      <c r="C131" s="1">
        <v>42183</v>
      </c>
      <c r="D131" s="2">
        <v>1475139000</v>
      </c>
      <c r="E131" s="2">
        <v>355727000</v>
      </c>
      <c r="F131" s="2">
        <v>169952000</v>
      </c>
      <c r="G131" s="2">
        <v>266761000</v>
      </c>
      <c r="H131" s="2">
        <v>0</v>
      </c>
      <c r="I131" t="s">
        <v>72</v>
      </c>
      <c r="J131" t="s">
        <v>86</v>
      </c>
      <c r="K131" s="3"/>
      <c r="L131" s="2">
        <f>D131-E131</f>
        <v>1119412000</v>
      </c>
      <c r="M131" s="2">
        <f>F131+G131+H131</f>
        <v>436713000</v>
      </c>
      <c r="N131" s="2">
        <f>Gross_Profit-Total_Operating_Expenses</f>
        <v>682699000</v>
      </c>
    </row>
    <row r="132" spans="1:14" x14ac:dyDescent="0.25">
      <c r="A132" t="s">
        <v>47</v>
      </c>
      <c r="B132" t="s">
        <v>64</v>
      </c>
      <c r="C132" s="1">
        <v>42554</v>
      </c>
      <c r="D132" s="2">
        <v>1423936000</v>
      </c>
      <c r="E132" s="2">
        <v>343801000</v>
      </c>
      <c r="F132" s="2">
        <v>170120000</v>
      </c>
      <c r="G132" s="2">
        <v>276462000</v>
      </c>
      <c r="H132" s="2">
        <v>0</v>
      </c>
      <c r="I132" t="s">
        <v>72</v>
      </c>
      <c r="J132" t="s">
        <v>86</v>
      </c>
      <c r="K132" s="3"/>
      <c r="L132" s="2">
        <f>D132-E132</f>
        <v>1080135000</v>
      </c>
      <c r="M132" s="2">
        <f>F132+G132+H132</f>
        <v>446582000</v>
      </c>
      <c r="N132" s="2">
        <f>Gross_Profit-Total_Operating_Expenses</f>
        <v>633553000</v>
      </c>
    </row>
    <row r="133" spans="1:14" x14ac:dyDescent="0.25">
      <c r="A133" t="s">
        <v>42</v>
      </c>
      <c r="B133" t="s">
        <v>61</v>
      </c>
      <c r="C133" s="1">
        <v>41455</v>
      </c>
      <c r="D133" s="2">
        <v>3598916000</v>
      </c>
      <c r="E133" s="2">
        <v>2195857000</v>
      </c>
      <c r="F133" s="2">
        <v>601300000</v>
      </c>
      <c r="G133" s="2">
        <v>683688000</v>
      </c>
      <c r="H133" s="2">
        <v>0</v>
      </c>
      <c r="I133" t="s">
        <v>72</v>
      </c>
      <c r="J133" t="s">
        <v>85</v>
      </c>
      <c r="K133" s="3"/>
      <c r="L133" s="2">
        <f>D133-E133</f>
        <v>1403059000</v>
      </c>
      <c r="M133" s="2">
        <f>F133+G133+H133</f>
        <v>1284988000</v>
      </c>
      <c r="N133" s="2">
        <f>Gross_Profit-Total_Operating_Expenses</f>
        <v>118071000</v>
      </c>
    </row>
    <row r="134" spans="1:14" x14ac:dyDescent="0.25">
      <c r="A134" t="s">
        <v>42</v>
      </c>
      <c r="B134" t="s">
        <v>62</v>
      </c>
      <c r="C134" s="1">
        <v>41819</v>
      </c>
      <c r="D134" s="2">
        <v>4607309000</v>
      </c>
      <c r="E134" s="2">
        <v>2599828000</v>
      </c>
      <c r="F134" s="2">
        <v>613341000</v>
      </c>
      <c r="G134" s="2">
        <v>716471000</v>
      </c>
      <c r="H134" s="2">
        <v>0</v>
      </c>
      <c r="I134" t="s">
        <v>72</v>
      </c>
      <c r="J134" t="s">
        <v>85</v>
      </c>
      <c r="K134" s="3"/>
      <c r="L134" s="2">
        <f>D134-E134</f>
        <v>2007481000</v>
      </c>
      <c r="M134" s="2">
        <f>F134+G134+H134</f>
        <v>1329812000</v>
      </c>
      <c r="N134" s="2">
        <f>Gross_Profit-Total_Operating_Expenses</f>
        <v>677669000</v>
      </c>
    </row>
    <row r="135" spans="1:14" x14ac:dyDescent="0.25">
      <c r="A135" t="s">
        <v>42</v>
      </c>
      <c r="B135" t="s">
        <v>63</v>
      </c>
      <c r="C135" s="1">
        <v>42183</v>
      </c>
      <c r="D135" s="2">
        <v>5259312000</v>
      </c>
      <c r="E135" s="2">
        <v>2974976000</v>
      </c>
      <c r="F135" s="2">
        <v>591611000</v>
      </c>
      <c r="G135" s="2">
        <v>825242000</v>
      </c>
      <c r="H135" s="2">
        <v>0</v>
      </c>
      <c r="I135" t="s">
        <v>72</v>
      </c>
      <c r="J135" t="s">
        <v>85</v>
      </c>
      <c r="K135" s="3"/>
      <c r="L135" s="2">
        <f>D135-E135</f>
        <v>2284336000</v>
      </c>
      <c r="M135" s="2">
        <f>F135+G135+H135</f>
        <v>1416853000</v>
      </c>
      <c r="N135" s="2">
        <f>Gross_Profit-Total_Operating_Expenses</f>
        <v>867483000</v>
      </c>
    </row>
    <row r="136" spans="1:14" x14ac:dyDescent="0.25">
      <c r="A136" t="s">
        <v>42</v>
      </c>
      <c r="B136" t="s">
        <v>64</v>
      </c>
      <c r="C136" s="1">
        <v>42547</v>
      </c>
      <c r="D136" s="2">
        <v>5885893000</v>
      </c>
      <c r="E136" s="2">
        <v>3266971000</v>
      </c>
      <c r="F136" s="2">
        <v>630954000</v>
      </c>
      <c r="G136" s="2">
        <v>913712000</v>
      </c>
      <c r="H136" s="2">
        <v>0</v>
      </c>
      <c r="I136" t="s">
        <v>72</v>
      </c>
      <c r="J136" t="s">
        <v>85</v>
      </c>
      <c r="K136" s="3"/>
      <c r="L136" s="2">
        <f>D136-E136</f>
        <v>2618922000</v>
      </c>
      <c r="M136" s="2">
        <f>F136+G136+H136</f>
        <v>1544666000</v>
      </c>
      <c r="N136" s="2">
        <f>Gross_Profit-Total_Operating_Expenses</f>
        <v>1074256000</v>
      </c>
    </row>
    <row r="137" spans="1:14" x14ac:dyDescent="0.25">
      <c r="A137" t="s">
        <v>25</v>
      </c>
      <c r="B137" t="s">
        <v>61</v>
      </c>
      <c r="C137" s="1">
        <v>41639</v>
      </c>
      <c r="D137" s="2">
        <v>8312000000</v>
      </c>
      <c r="E137" s="2">
        <v>0</v>
      </c>
      <c r="F137" s="2">
        <v>3456000000</v>
      </c>
      <c r="G137" s="2">
        <v>0</v>
      </c>
      <c r="H137" s="2">
        <v>258000000</v>
      </c>
      <c r="I137" t="s">
        <v>72</v>
      </c>
      <c r="J137" t="s">
        <v>82</v>
      </c>
      <c r="K137" s="3"/>
      <c r="L137" s="2">
        <f>D137-E137</f>
        <v>8312000000</v>
      </c>
      <c r="M137" s="2">
        <f>F137+G137+H137</f>
        <v>3714000000</v>
      </c>
      <c r="N137" s="2">
        <f>Gross_Profit-Total_Operating_Expenses</f>
        <v>4598000000</v>
      </c>
    </row>
    <row r="138" spans="1:14" x14ac:dyDescent="0.25">
      <c r="A138" t="s">
        <v>25</v>
      </c>
      <c r="B138" t="s">
        <v>62</v>
      </c>
      <c r="C138" s="1">
        <v>42004</v>
      </c>
      <c r="D138" s="2">
        <v>9441000000</v>
      </c>
      <c r="E138" s="2">
        <v>0</v>
      </c>
      <c r="F138" s="2">
        <v>4014000000</v>
      </c>
      <c r="G138" s="2">
        <v>0</v>
      </c>
      <c r="H138" s="2">
        <v>321000000</v>
      </c>
      <c r="I138" t="s">
        <v>72</v>
      </c>
      <c r="J138" t="s">
        <v>82</v>
      </c>
      <c r="K138" s="3"/>
      <c r="L138" s="2">
        <f>D138-E138</f>
        <v>9441000000</v>
      </c>
      <c r="M138" s="2">
        <f>F138+G138+H138</f>
        <v>4335000000</v>
      </c>
      <c r="N138" s="2">
        <f>Gross_Profit-Total_Operating_Expenses</f>
        <v>5106000000</v>
      </c>
    </row>
    <row r="139" spans="1:14" x14ac:dyDescent="0.25">
      <c r="A139" t="s">
        <v>25</v>
      </c>
      <c r="B139" t="s">
        <v>63</v>
      </c>
      <c r="C139" s="1">
        <v>42369</v>
      </c>
      <c r="D139" s="2">
        <v>9667000000</v>
      </c>
      <c r="E139" s="2">
        <v>0</v>
      </c>
      <c r="F139" s="2">
        <v>4162000000</v>
      </c>
      <c r="G139" s="2">
        <v>0</v>
      </c>
      <c r="H139" s="2">
        <v>366000000</v>
      </c>
      <c r="I139" t="s">
        <v>72</v>
      </c>
      <c r="J139" t="s">
        <v>82</v>
      </c>
      <c r="K139" s="3"/>
      <c r="L139" s="2">
        <f>D139-E139</f>
        <v>9667000000</v>
      </c>
      <c r="M139" s="2">
        <f>F139+G139+H139</f>
        <v>4528000000</v>
      </c>
      <c r="N139" s="2">
        <f>Gross_Profit-Total_Operating_Expenses</f>
        <v>5139000000</v>
      </c>
    </row>
    <row r="140" spans="1:14" x14ac:dyDescent="0.25">
      <c r="A140" t="s">
        <v>25</v>
      </c>
      <c r="B140" t="s">
        <v>64</v>
      </c>
      <c r="C140" s="1">
        <v>42735</v>
      </c>
      <c r="D140" s="2">
        <v>10776000000</v>
      </c>
      <c r="E140" s="2">
        <v>0</v>
      </c>
      <c r="F140" s="2">
        <v>4525000000</v>
      </c>
      <c r="G140" s="2">
        <v>0</v>
      </c>
      <c r="H140" s="2">
        <v>373000000</v>
      </c>
      <c r="I140" t="s">
        <v>72</v>
      </c>
      <c r="J140" t="s">
        <v>82</v>
      </c>
      <c r="K140" s="3"/>
      <c r="L140" s="2">
        <f>D140-E140</f>
        <v>10776000000</v>
      </c>
      <c r="M140" s="2">
        <f>F140+G140+H140</f>
        <v>4898000000</v>
      </c>
      <c r="N140" s="2">
        <f>Gross_Profit-Total_Operating_Expenses</f>
        <v>5878000000</v>
      </c>
    </row>
    <row r="141" spans="1:14" x14ac:dyDescent="0.25">
      <c r="A141" t="s">
        <v>48</v>
      </c>
      <c r="B141" t="s">
        <v>61</v>
      </c>
      <c r="C141" s="1">
        <v>41364</v>
      </c>
      <c r="D141" s="2">
        <v>1581623000</v>
      </c>
      <c r="E141" s="2">
        <v>743164000</v>
      </c>
      <c r="F141" s="2">
        <v>261471000</v>
      </c>
      <c r="G141" s="2">
        <v>254723000</v>
      </c>
      <c r="H141" s="2">
        <v>111537000</v>
      </c>
      <c r="I141" t="s">
        <v>72</v>
      </c>
      <c r="J141" t="s">
        <v>86</v>
      </c>
      <c r="K141" s="3"/>
      <c r="L141" s="2">
        <f>D141-E141</f>
        <v>838459000</v>
      </c>
      <c r="M141" s="2">
        <f>F141+G141+H141</f>
        <v>627731000</v>
      </c>
      <c r="N141" s="2">
        <f>Gross_Profit-Total_Operating_Expenses</f>
        <v>210728000</v>
      </c>
    </row>
    <row r="142" spans="1:14" x14ac:dyDescent="0.25">
      <c r="A142" t="s">
        <v>48</v>
      </c>
      <c r="B142" t="s">
        <v>62</v>
      </c>
      <c r="C142" s="1">
        <v>41729</v>
      </c>
      <c r="D142" s="2">
        <v>1931217000</v>
      </c>
      <c r="E142" s="2">
        <v>802474000</v>
      </c>
      <c r="F142" s="2">
        <v>267278000</v>
      </c>
      <c r="G142" s="2">
        <v>305043000</v>
      </c>
      <c r="H142" s="2">
        <v>94534000</v>
      </c>
      <c r="I142" t="s">
        <v>72</v>
      </c>
      <c r="J142" t="s">
        <v>86</v>
      </c>
      <c r="K142" s="3"/>
      <c r="L142" s="2">
        <f>D142-E142</f>
        <v>1128743000</v>
      </c>
      <c r="M142" s="2">
        <f>F142+G142+H142</f>
        <v>666855000</v>
      </c>
      <c r="N142" s="2">
        <f>Gross_Profit-Total_Operating_Expenses</f>
        <v>461888000</v>
      </c>
    </row>
    <row r="143" spans="1:14" x14ac:dyDescent="0.25">
      <c r="A143" t="s">
        <v>48</v>
      </c>
      <c r="B143" t="s">
        <v>63</v>
      </c>
      <c r="C143" s="1">
        <v>42094</v>
      </c>
      <c r="D143" s="2">
        <v>2147036000</v>
      </c>
      <c r="E143" s="2">
        <v>917472000</v>
      </c>
      <c r="F143" s="2">
        <v>274815000</v>
      </c>
      <c r="G143" s="2">
        <v>349543000</v>
      </c>
      <c r="H143" s="2">
        <v>176746000</v>
      </c>
      <c r="I143" t="s">
        <v>72</v>
      </c>
      <c r="J143" t="s">
        <v>86</v>
      </c>
      <c r="K143" s="3"/>
      <c r="L143" s="2">
        <f>D143-E143</f>
        <v>1229564000</v>
      </c>
      <c r="M143" s="2">
        <f>F143+G143+H143</f>
        <v>801104000</v>
      </c>
      <c r="N143" s="2">
        <f>Gross_Profit-Total_Operating_Expenses</f>
        <v>428460000</v>
      </c>
    </row>
    <row r="144" spans="1:14" x14ac:dyDescent="0.25">
      <c r="A144" t="s">
        <v>48</v>
      </c>
      <c r="B144" t="s">
        <v>64</v>
      </c>
      <c r="C144" s="1">
        <v>42460</v>
      </c>
      <c r="D144" s="2">
        <v>2173334000</v>
      </c>
      <c r="E144" s="2">
        <v>967870000</v>
      </c>
      <c r="F144" s="2">
        <v>301670000</v>
      </c>
      <c r="G144" s="2">
        <v>372596000</v>
      </c>
      <c r="H144" s="2">
        <v>174896000</v>
      </c>
      <c r="I144" t="s">
        <v>72</v>
      </c>
      <c r="J144" t="s">
        <v>86</v>
      </c>
      <c r="K144" s="3"/>
      <c r="L144" s="2">
        <f>D144-E144</f>
        <v>1205464000</v>
      </c>
      <c r="M144" s="2">
        <f>F144+G144+H144</f>
        <v>849162000</v>
      </c>
      <c r="N144" s="2">
        <f>Gross_Profit-Total_Operating_Expenses</f>
        <v>356302000</v>
      </c>
    </row>
    <row r="145" spans="1:14" x14ac:dyDescent="0.25">
      <c r="A145" t="s">
        <v>56</v>
      </c>
      <c r="B145" t="s">
        <v>61</v>
      </c>
      <c r="C145" s="1">
        <v>41455</v>
      </c>
      <c r="D145" s="2">
        <v>77849000000</v>
      </c>
      <c r="E145" s="2">
        <v>20385000000</v>
      </c>
      <c r="F145" s="2">
        <v>20289000000</v>
      </c>
      <c r="G145" s="2">
        <v>10411000000</v>
      </c>
      <c r="H145" s="2">
        <v>0</v>
      </c>
      <c r="I145" t="s">
        <v>72</v>
      </c>
      <c r="J145" t="s">
        <v>87</v>
      </c>
      <c r="K145" s="3"/>
      <c r="L145" s="2">
        <f>D145-E145</f>
        <v>57464000000</v>
      </c>
      <c r="M145" s="2">
        <f>F145+G145+H145</f>
        <v>30700000000</v>
      </c>
      <c r="N145" s="2">
        <f>Gross_Profit-Total_Operating_Expenses</f>
        <v>26764000000</v>
      </c>
    </row>
    <row r="146" spans="1:14" x14ac:dyDescent="0.25">
      <c r="A146" t="s">
        <v>56</v>
      </c>
      <c r="B146" t="s">
        <v>62</v>
      </c>
      <c r="C146" s="1">
        <v>41820</v>
      </c>
      <c r="D146" s="2">
        <v>86833000000</v>
      </c>
      <c r="E146" s="2">
        <v>27078000000</v>
      </c>
      <c r="F146" s="2">
        <v>20488000000</v>
      </c>
      <c r="G146" s="2">
        <v>11381000000</v>
      </c>
      <c r="H146" s="2">
        <v>0</v>
      </c>
      <c r="I146" t="s">
        <v>72</v>
      </c>
      <c r="J146" t="s">
        <v>87</v>
      </c>
      <c r="K146" s="3"/>
      <c r="L146" s="2">
        <f>D146-E146</f>
        <v>59755000000</v>
      </c>
      <c r="M146" s="2">
        <f>F146+G146+H146</f>
        <v>31869000000</v>
      </c>
      <c r="N146" s="2">
        <f>Gross_Profit-Total_Operating_Expenses</f>
        <v>27886000000</v>
      </c>
    </row>
    <row r="147" spans="1:14" x14ac:dyDescent="0.25">
      <c r="A147" t="s">
        <v>56</v>
      </c>
      <c r="B147" t="s">
        <v>63</v>
      </c>
      <c r="C147" s="1">
        <v>42185</v>
      </c>
      <c r="D147" s="2">
        <v>93580000000</v>
      </c>
      <c r="E147" s="2">
        <v>33038000000</v>
      </c>
      <c r="F147" s="2">
        <v>20324000000</v>
      </c>
      <c r="G147" s="2">
        <v>12046000000</v>
      </c>
      <c r="H147" s="2">
        <v>0</v>
      </c>
      <c r="I147" t="s">
        <v>72</v>
      </c>
      <c r="J147" t="s">
        <v>87</v>
      </c>
      <c r="K147" s="3"/>
      <c r="L147" s="2">
        <f>D147-E147</f>
        <v>60542000000</v>
      </c>
      <c r="M147" s="2">
        <f>F147+G147+H147</f>
        <v>32370000000</v>
      </c>
      <c r="N147" s="2">
        <f>Gross_Profit-Total_Operating_Expenses</f>
        <v>28172000000</v>
      </c>
    </row>
    <row r="148" spans="1:14" x14ac:dyDescent="0.25">
      <c r="A148" t="s">
        <v>56</v>
      </c>
      <c r="B148" t="s">
        <v>64</v>
      </c>
      <c r="C148" s="1">
        <v>42551</v>
      </c>
      <c r="D148" s="2">
        <v>85320000000</v>
      </c>
      <c r="E148" s="2">
        <v>32780000000</v>
      </c>
      <c r="F148" s="2">
        <v>19260000000</v>
      </c>
      <c r="G148" s="2">
        <v>11988000000</v>
      </c>
      <c r="H148" s="2">
        <v>0</v>
      </c>
      <c r="I148" t="s">
        <v>72</v>
      </c>
      <c r="J148" t="s">
        <v>87</v>
      </c>
      <c r="K148" s="3"/>
      <c r="L148" s="2">
        <f>D148-E148</f>
        <v>52540000000</v>
      </c>
      <c r="M148" s="2">
        <f>F148+G148+H148</f>
        <v>31248000000</v>
      </c>
      <c r="N148" s="2">
        <f>Gross_Profit-Total_Operating_Expenses</f>
        <v>21292000000</v>
      </c>
    </row>
    <row r="149" spans="1:14" x14ac:dyDescent="0.25">
      <c r="A149" t="s">
        <v>49</v>
      </c>
      <c r="B149" t="s">
        <v>61</v>
      </c>
      <c r="C149" s="1">
        <v>41515</v>
      </c>
      <c r="D149" s="2">
        <v>9073000000</v>
      </c>
      <c r="E149" s="2">
        <v>7226000000</v>
      </c>
      <c r="F149" s="2">
        <v>554000000</v>
      </c>
      <c r="G149" s="2">
        <v>931000000</v>
      </c>
      <c r="H149" s="2">
        <v>0</v>
      </c>
      <c r="I149" t="s">
        <v>72</v>
      </c>
      <c r="J149" t="s">
        <v>86</v>
      </c>
      <c r="K149" s="3"/>
      <c r="L149" s="2">
        <f>D149-E149</f>
        <v>1847000000</v>
      </c>
      <c r="M149" s="2">
        <f>F149+G149+H149</f>
        <v>1485000000</v>
      </c>
      <c r="N149" s="2">
        <f>Gross_Profit-Total_Operating_Expenses</f>
        <v>362000000</v>
      </c>
    </row>
    <row r="150" spans="1:14" x14ac:dyDescent="0.25">
      <c r="A150" t="s">
        <v>49</v>
      </c>
      <c r="B150" t="s">
        <v>62</v>
      </c>
      <c r="C150" s="1">
        <v>41879</v>
      </c>
      <c r="D150" s="2">
        <v>16358000000</v>
      </c>
      <c r="E150" s="2">
        <v>10921000000</v>
      </c>
      <c r="F150" s="2">
        <v>939000000</v>
      </c>
      <c r="G150" s="2">
        <v>1371000000</v>
      </c>
      <c r="H150" s="2">
        <v>0</v>
      </c>
      <c r="I150" t="s">
        <v>72</v>
      </c>
      <c r="J150" t="s">
        <v>86</v>
      </c>
      <c r="K150" s="3"/>
      <c r="L150" s="2">
        <f>D150-E150</f>
        <v>5437000000</v>
      </c>
      <c r="M150" s="2">
        <f>F150+G150+H150</f>
        <v>2310000000</v>
      </c>
      <c r="N150" s="2">
        <f>Gross_Profit-Total_Operating_Expenses</f>
        <v>3127000000</v>
      </c>
    </row>
    <row r="151" spans="1:14" x14ac:dyDescent="0.25">
      <c r="A151" t="s">
        <v>49</v>
      </c>
      <c r="B151" t="s">
        <v>63</v>
      </c>
      <c r="C151" s="1">
        <v>42250</v>
      </c>
      <c r="D151" s="2">
        <v>16192000000</v>
      </c>
      <c r="E151" s="2">
        <v>10977000000</v>
      </c>
      <c r="F151" s="2">
        <v>674000000</v>
      </c>
      <c r="G151" s="2">
        <v>1540000000</v>
      </c>
      <c r="H151" s="2">
        <v>0</v>
      </c>
      <c r="I151" t="s">
        <v>72</v>
      </c>
      <c r="J151" t="s">
        <v>86</v>
      </c>
      <c r="K151" s="3"/>
      <c r="L151" s="2">
        <f>D151-E151</f>
        <v>5215000000</v>
      </c>
      <c r="M151" s="2">
        <f>F151+G151+H151</f>
        <v>2214000000</v>
      </c>
      <c r="N151" s="2">
        <f>Gross_Profit-Total_Operating_Expenses</f>
        <v>3001000000</v>
      </c>
    </row>
    <row r="152" spans="1:14" x14ac:dyDescent="0.25">
      <c r="A152" t="s">
        <v>49</v>
      </c>
      <c r="B152" t="s">
        <v>64</v>
      </c>
      <c r="C152" s="1">
        <v>42614</v>
      </c>
      <c r="D152" s="2">
        <v>12399000000</v>
      </c>
      <c r="E152" s="2">
        <v>9894000000</v>
      </c>
      <c r="F152" s="2">
        <v>653000000</v>
      </c>
      <c r="G152" s="2">
        <v>1617000000</v>
      </c>
      <c r="H152" s="2">
        <v>0</v>
      </c>
      <c r="I152" t="s">
        <v>72</v>
      </c>
      <c r="J152" t="s">
        <v>86</v>
      </c>
      <c r="K152" s="3"/>
      <c r="L152" s="2">
        <f>D152-E152</f>
        <v>2505000000</v>
      </c>
      <c r="M152" s="2">
        <f>F152+G152+H152</f>
        <v>2270000000</v>
      </c>
      <c r="N152" s="2">
        <f>Gross_Profit-Total_Operating_Expenses</f>
        <v>235000000</v>
      </c>
    </row>
    <row r="153" spans="1:14" x14ac:dyDescent="0.25">
      <c r="A153" t="s">
        <v>26</v>
      </c>
      <c r="B153" t="s">
        <v>61</v>
      </c>
      <c r="C153" s="1">
        <v>41639</v>
      </c>
      <c r="D153" s="2">
        <v>4374562000</v>
      </c>
      <c r="E153" s="2">
        <v>3117203000</v>
      </c>
      <c r="F153" s="2">
        <v>650243000</v>
      </c>
      <c r="G153" s="2">
        <v>378769000</v>
      </c>
      <c r="H153" s="2">
        <v>0</v>
      </c>
      <c r="I153" t="s">
        <v>72</v>
      </c>
      <c r="J153" t="s">
        <v>82</v>
      </c>
      <c r="K153" s="3"/>
      <c r="L153" s="2">
        <f>D153-E153</f>
        <v>1257359000</v>
      </c>
      <c r="M153" s="2">
        <f>F153+G153+H153</f>
        <v>1029012000</v>
      </c>
      <c r="N153" s="2">
        <f>Gross_Profit-Total_Operating_Expenses</f>
        <v>228347000</v>
      </c>
    </row>
    <row r="154" spans="1:14" x14ac:dyDescent="0.25">
      <c r="A154" t="s">
        <v>26</v>
      </c>
      <c r="B154" t="s">
        <v>62</v>
      </c>
      <c r="C154" s="1">
        <v>42004</v>
      </c>
      <c r="D154" s="2">
        <v>5504656000</v>
      </c>
      <c r="E154" s="2">
        <v>3752760000</v>
      </c>
      <c r="F154" s="2">
        <v>876927000</v>
      </c>
      <c r="G154" s="2">
        <v>472321000</v>
      </c>
      <c r="H154" s="2">
        <v>0</v>
      </c>
      <c r="I154" t="s">
        <v>72</v>
      </c>
      <c r="J154" t="s">
        <v>82</v>
      </c>
      <c r="K154" s="3"/>
      <c r="L154" s="2">
        <f>D154-E154</f>
        <v>1751896000</v>
      </c>
      <c r="M154" s="2">
        <f>F154+G154+H154</f>
        <v>1349248000</v>
      </c>
      <c r="N154" s="2">
        <f>Gross_Profit-Total_Operating_Expenses</f>
        <v>402648000</v>
      </c>
    </row>
    <row r="155" spans="1:14" x14ac:dyDescent="0.25">
      <c r="A155" t="s">
        <v>26</v>
      </c>
      <c r="B155" t="s">
        <v>63</v>
      </c>
      <c r="C155" s="1">
        <v>42369</v>
      </c>
      <c r="D155" s="2">
        <v>6779511000</v>
      </c>
      <c r="E155" s="2">
        <v>4591476000</v>
      </c>
      <c r="F155" s="2">
        <v>1231421000</v>
      </c>
      <c r="G155" s="2">
        <v>650788000</v>
      </c>
      <c r="H155" s="2">
        <v>0</v>
      </c>
      <c r="I155" t="s">
        <v>72</v>
      </c>
      <c r="J155" t="s">
        <v>82</v>
      </c>
      <c r="K155" s="3"/>
      <c r="L155" s="2">
        <f>D155-E155</f>
        <v>2188035000</v>
      </c>
      <c r="M155" s="2">
        <f>F155+G155+H155</f>
        <v>1882209000</v>
      </c>
      <c r="N155" s="2">
        <f>Gross_Profit-Total_Operating_Expenses</f>
        <v>305826000</v>
      </c>
    </row>
    <row r="156" spans="1:14" x14ac:dyDescent="0.25">
      <c r="A156" t="s">
        <v>26</v>
      </c>
      <c r="B156" t="s">
        <v>64</v>
      </c>
      <c r="C156" s="1">
        <v>42735</v>
      </c>
      <c r="D156" s="2">
        <v>8830669000</v>
      </c>
      <c r="E156" s="2">
        <v>6029901000</v>
      </c>
      <c r="F156" s="2">
        <v>1568877000</v>
      </c>
      <c r="G156" s="2">
        <v>852098000</v>
      </c>
      <c r="H156" s="2">
        <v>0</v>
      </c>
      <c r="I156" t="s">
        <v>72</v>
      </c>
      <c r="J156" t="s">
        <v>82</v>
      </c>
      <c r="K156" s="3"/>
      <c r="L156" s="2">
        <f>D156-E156</f>
        <v>2800768000</v>
      </c>
      <c r="M156" s="2">
        <f>F156+G156+H156</f>
        <v>2420975000</v>
      </c>
      <c r="N156" s="2">
        <f>Gross_Profit-Total_Operating_Expenses</f>
        <v>379793000</v>
      </c>
    </row>
    <row r="157" spans="1:14" x14ac:dyDescent="0.25">
      <c r="A157" t="s">
        <v>27</v>
      </c>
      <c r="B157" t="s">
        <v>61</v>
      </c>
      <c r="C157" s="1">
        <v>41390</v>
      </c>
      <c r="D157" s="2">
        <v>6332400000</v>
      </c>
      <c r="E157" s="2">
        <v>2571300000</v>
      </c>
      <c r="F157" s="2">
        <v>2247400000</v>
      </c>
      <c r="G157" s="2">
        <v>904200000</v>
      </c>
      <c r="H157" s="2">
        <v>0</v>
      </c>
      <c r="I157" t="s">
        <v>72</v>
      </c>
      <c r="J157" t="s">
        <v>82</v>
      </c>
      <c r="K157" s="3"/>
      <c r="L157" s="2">
        <f>D157-E157</f>
        <v>3761100000</v>
      </c>
      <c r="M157" s="2">
        <f>F157+G157+H157</f>
        <v>3151600000</v>
      </c>
      <c r="N157" s="2">
        <f>Gross_Profit-Total_Operating_Expenses</f>
        <v>609500000</v>
      </c>
    </row>
    <row r="158" spans="1:14" x14ac:dyDescent="0.25">
      <c r="A158" t="s">
        <v>27</v>
      </c>
      <c r="B158" t="s">
        <v>62</v>
      </c>
      <c r="C158" s="1">
        <v>41754</v>
      </c>
      <c r="D158" s="2">
        <v>6325000000</v>
      </c>
      <c r="E158" s="2">
        <v>2406000000</v>
      </c>
      <c r="F158" s="2">
        <v>2179000000</v>
      </c>
      <c r="G158" s="2">
        <v>918000000</v>
      </c>
      <c r="H158" s="2">
        <v>0</v>
      </c>
      <c r="I158" t="s">
        <v>72</v>
      </c>
      <c r="J158" t="s">
        <v>82</v>
      </c>
      <c r="K158" s="3"/>
      <c r="L158" s="2">
        <f>D158-E158</f>
        <v>3919000000</v>
      </c>
      <c r="M158" s="2">
        <f>F158+G158+H158</f>
        <v>3097000000</v>
      </c>
      <c r="N158" s="2">
        <f>Gross_Profit-Total_Operating_Expenses</f>
        <v>822000000</v>
      </c>
    </row>
    <row r="159" spans="1:14" x14ac:dyDescent="0.25">
      <c r="A159" t="s">
        <v>27</v>
      </c>
      <c r="B159" t="s">
        <v>63</v>
      </c>
      <c r="C159" s="1">
        <v>42118</v>
      </c>
      <c r="D159" s="2">
        <v>6123000000</v>
      </c>
      <c r="E159" s="2">
        <v>2290000000</v>
      </c>
      <c r="F159" s="2">
        <v>2197000000</v>
      </c>
      <c r="G159" s="2">
        <v>920000000</v>
      </c>
      <c r="H159" s="2">
        <v>0</v>
      </c>
      <c r="I159" t="s">
        <v>72</v>
      </c>
      <c r="J159" t="s">
        <v>82</v>
      </c>
      <c r="K159" s="3"/>
      <c r="L159" s="2">
        <f>D159-E159</f>
        <v>3833000000</v>
      </c>
      <c r="M159" s="2">
        <f>F159+G159+H159</f>
        <v>3117000000</v>
      </c>
      <c r="N159" s="2">
        <f>Gross_Profit-Total_Operating_Expenses</f>
        <v>716000000</v>
      </c>
    </row>
    <row r="160" spans="1:14" x14ac:dyDescent="0.25">
      <c r="A160" t="s">
        <v>27</v>
      </c>
      <c r="B160" t="s">
        <v>64</v>
      </c>
      <c r="C160" s="1">
        <v>42489</v>
      </c>
      <c r="D160" s="2">
        <v>5546000000</v>
      </c>
      <c r="E160" s="2">
        <v>2173000000</v>
      </c>
      <c r="F160" s="2">
        <v>2099000000</v>
      </c>
      <c r="G160" s="2">
        <v>861000000</v>
      </c>
      <c r="H160" s="2">
        <v>0</v>
      </c>
      <c r="I160" t="s">
        <v>72</v>
      </c>
      <c r="J160" t="s">
        <v>82</v>
      </c>
      <c r="K160" s="3"/>
      <c r="L160" s="2">
        <f>D160-E160</f>
        <v>3373000000</v>
      </c>
      <c r="M160" s="2">
        <f>F160+G160+H160</f>
        <v>2960000000</v>
      </c>
      <c r="N160" s="2">
        <f>Gross_Profit-Total_Operating_Expenses</f>
        <v>413000000</v>
      </c>
    </row>
    <row r="161" spans="1:14" x14ac:dyDescent="0.25">
      <c r="A161" t="s">
        <v>50</v>
      </c>
      <c r="B161" t="s">
        <v>61</v>
      </c>
      <c r="C161" s="1">
        <v>41301</v>
      </c>
      <c r="D161" s="2">
        <v>4280159000</v>
      </c>
      <c r="E161" s="2">
        <v>2053816000</v>
      </c>
      <c r="F161" s="2">
        <v>430822000</v>
      </c>
      <c r="G161" s="2">
        <v>1147282000</v>
      </c>
      <c r="H161" s="2">
        <v>0</v>
      </c>
      <c r="I161" t="s">
        <v>72</v>
      </c>
      <c r="J161" t="s">
        <v>86</v>
      </c>
      <c r="K161" s="3"/>
      <c r="L161" s="2">
        <f>D161-E161</f>
        <v>2226343000</v>
      </c>
      <c r="M161" s="2">
        <f>F161+G161+H161</f>
        <v>1578104000</v>
      </c>
      <c r="N161" s="2">
        <f>Gross_Profit-Total_Operating_Expenses</f>
        <v>648239000</v>
      </c>
    </row>
    <row r="162" spans="1:14" x14ac:dyDescent="0.25">
      <c r="A162" t="s">
        <v>50</v>
      </c>
      <c r="B162" t="s">
        <v>62</v>
      </c>
      <c r="C162" s="1">
        <v>41665</v>
      </c>
      <c r="D162" s="2">
        <v>4130000000</v>
      </c>
      <c r="E162" s="2">
        <v>1862000000</v>
      </c>
      <c r="F162" s="2">
        <v>436000000</v>
      </c>
      <c r="G162" s="2">
        <v>1336000000</v>
      </c>
      <c r="H162" s="2">
        <v>0</v>
      </c>
      <c r="I162" t="s">
        <v>72</v>
      </c>
      <c r="J162" t="s">
        <v>86</v>
      </c>
      <c r="K162" s="3"/>
      <c r="L162" s="2">
        <f>D162-E162</f>
        <v>2268000000</v>
      </c>
      <c r="M162" s="2">
        <f>F162+G162+H162</f>
        <v>1772000000</v>
      </c>
      <c r="N162" s="2">
        <f>Gross_Profit-Total_Operating_Expenses</f>
        <v>496000000</v>
      </c>
    </row>
    <row r="163" spans="1:14" x14ac:dyDescent="0.25">
      <c r="A163" t="s">
        <v>50</v>
      </c>
      <c r="B163" t="s">
        <v>63</v>
      </c>
      <c r="C163" s="1">
        <v>42029</v>
      </c>
      <c r="D163" s="2">
        <v>4682000000</v>
      </c>
      <c r="E163" s="2">
        <v>2083000000</v>
      </c>
      <c r="F163" s="2">
        <v>480000000</v>
      </c>
      <c r="G163" s="2">
        <v>1360000000</v>
      </c>
      <c r="H163" s="2">
        <v>0</v>
      </c>
      <c r="I163" t="s">
        <v>72</v>
      </c>
      <c r="J163" t="s">
        <v>86</v>
      </c>
      <c r="K163" s="3"/>
      <c r="L163" s="2">
        <f>D163-E163</f>
        <v>2599000000</v>
      </c>
      <c r="M163" s="2">
        <f>F163+G163+H163</f>
        <v>1840000000</v>
      </c>
      <c r="N163" s="2">
        <f>Gross_Profit-Total_Operating_Expenses</f>
        <v>759000000</v>
      </c>
    </row>
    <row r="164" spans="1:14" x14ac:dyDescent="0.25">
      <c r="A164" t="s">
        <v>50</v>
      </c>
      <c r="B164" t="s">
        <v>64</v>
      </c>
      <c r="C164" s="1">
        <v>42400</v>
      </c>
      <c r="D164" s="2">
        <v>5010000000</v>
      </c>
      <c r="E164" s="2">
        <v>2199000000</v>
      </c>
      <c r="F164" s="2">
        <v>602000000</v>
      </c>
      <c r="G164" s="2">
        <v>1331000000</v>
      </c>
      <c r="H164" s="2">
        <v>0</v>
      </c>
      <c r="I164" t="s">
        <v>72</v>
      </c>
      <c r="J164" t="s">
        <v>86</v>
      </c>
      <c r="K164" s="3"/>
      <c r="L164" s="2">
        <f>D164-E164</f>
        <v>2811000000</v>
      </c>
      <c r="M164" s="2">
        <f>F164+G164+H164</f>
        <v>1933000000</v>
      </c>
      <c r="N164" s="2">
        <f>Gross_Profit-Total_Operating_Expenses</f>
        <v>878000000</v>
      </c>
    </row>
    <row r="165" spans="1:14" x14ac:dyDescent="0.25">
      <c r="A165" t="s">
        <v>51</v>
      </c>
      <c r="B165" t="s">
        <v>61</v>
      </c>
      <c r="C165" s="1">
        <v>41546</v>
      </c>
      <c r="D165" s="2">
        <v>24866000000</v>
      </c>
      <c r="E165" s="2">
        <v>9820000000</v>
      </c>
      <c r="F165" s="2">
        <v>2849000000</v>
      </c>
      <c r="G165" s="2">
        <v>4967000000</v>
      </c>
      <c r="H165" s="2">
        <v>0</v>
      </c>
      <c r="I165" t="s">
        <v>72</v>
      </c>
      <c r="J165" t="s">
        <v>86</v>
      </c>
      <c r="K165" s="3"/>
      <c r="L165" s="2">
        <f>D165-E165</f>
        <v>15046000000</v>
      </c>
      <c r="M165" s="2">
        <f>F165+G165+H165</f>
        <v>7816000000</v>
      </c>
      <c r="N165" s="2">
        <f>Gross_Profit-Total_Operating_Expenses</f>
        <v>7230000000</v>
      </c>
    </row>
    <row r="166" spans="1:14" x14ac:dyDescent="0.25">
      <c r="A166" t="s">
        <v>51</v>
      </c>
      <c r="B166" t="s">
        <v>62</v>
      </c>
      <c r="C166" s="1">
        <v>41910</v>
      </c>
      <c r="D166" s="2">
        <v>26487000000</v>
      </c>
      <c r="E166" s="2">
        <v>10686000000</v>
      </c>
      <c r="F166" s="2">
        <v>2774000000</v>
      </c>
      <c r="G166" s="2">
        <v>5477000000</v>
      </c>
      <c r="H166" s="2">
        <v>0</v>
      </c>
      <c r="I166" t="s">
        <v>72</v>
      </c>
      <c r="J166" t="s">
        <v>86</v>
      </c>
      <c r="K166" s="3"/>
      <c r="L166" s="2">
        <f>D166-E166</f>
        <v>15801000000</v>
      </c>
      <c r="M166" s="2">
        <f>F166+G166+H166</f>
        <v>8251000000</v>
      </c>
      <c r="N166" s="2">
        <f>Gross_Profit-Total_Operating_Expenses</f>
        <v>7550000000</v>
      </c>
    </row>
    <row r="167" spans="1:14" x14ac:dyDescent="0.25">
      <c r="A167" t="s">
        <v>51</v>
      </c>
      <c r="B167" t="s">
        <v>63</v>
      </c>
      <c r="C167" s="1">
        <v>42274</v>
      </c>
      <c r="D167" s="2">
        <v>25281000000</v>
      </c>
      <c r="E167" s="2">
        <v>10378000000</v>
      </c>
      <c r="F167" s="2">
        <v>3637000000</v>
      </c>
      <c r="G167" s="2">
        <v>5490000000</v>
      </c>
      <c r="H167" s="2">
        <v>0</v>
      </c>
      <c r="I167" t="s">
        <v>72</v>
      </c>
      <c r="J167" t="s">
        <v>86</v>
      </c>
      <c r="K167" s="3"/>
      <c r="L167" s="2">
        <f>D167-E167</f>
        <v>14903000000</v>
      </c>
      <c r="M167" s="2">
        <f>F167+G167+H167</f>
        <v>9127000000</v>
      </c>
      <c r="N167" s="2">
        <f>Gross_Profit-Total_Operating_Expenses</f>
        <v>5776000000</v>
      </c>
    </row>
    <row r="168" spans="1:14" x14ac:dyDescent="0.25">
      <c r="A168" t="s">
        <v>51</v>
      </c>
      <c r="B168" t="s">
        <v>64</v>
      </c>
      <c r="C168" s="1">
        <v>42638</v>
      </c>
      <c r="D168" s="2">
        <v>23554000000</v>
      </c>
      <c r="E168" s="2">
        <v>9749000000</v>
      </c>
      <c r="F168" s="2">
        <v>2159000000</v>
      </c>
      <c r="G168" s="2">
        <v>5151000000</v>
      </c>
      <c r="H168" s="2">
        <v>0</v>
      </c>
      <c r="I168" t="s">
        <v>72</v>
      </c>
      <c r="J168" t="s">
        <v>86</v>
      </c>
      <c r="K168" s="3"/>
      <c r="L168" s="2">
        <f>D168-E168</f>
        <v>13805000000</v>
      </c>
      <c r="M168" s="2">
        <f>F168+G168+H168</f>
        <v>7310000000</v>
      </c>
      <c r="N168" s="2">
        <f>Gross_Profit-Total_Operating_Expenses</f>
        <v>6495000000</v>
      </c>
    </row>
    <row r="169" spans="1:14" x14ac:dyDescent="0.25">
      <c r="A169" t="s">
        <v>52</v>
      </c>
      <c r="B169" t="s">
        <v>61</v>
      </c>
      <c r="C169" s="1">
        <v>41727</v>
      </c>
      <c r="D169" s="2">
        <v>1148231000</v>
      </c>
      <c r="E169" s="2">
        <v>743304000</v>
      </c>
      <c r="F169" s="2">
        <v>180317000</v>
      </c>
      <c r="G169" s="2">
        <v>197269000</v>
      </c>
      <c r="H169" s="2">
        <v>0</v>
      </c>
      <c r="I169" t="s">
        <v>72</v>
      </c>
      <c r="J169" t="s">
        <v>86</v>
      </c>
      <c r="K169" s="3"/>
      <c r="L169" s="2">
        <f>D169-E169</f>
        <v>404927000</v>
      </c>
      <c r="M169" s="2">
        <f>F169+G169+H169</f>
        <v>377586000</v>
      </c>
      <c r="N169" s="2">
        <f>Gross_Profit-Total_Operating_Expenses</f>
        <v>27341000</v>
      </c>
    </row>
    <row r="170" spans="1:14" x14ac:dyDescent="0.25">
      <c r="A170" t="s">
        <v>52</v>
      </c>
      <c r="B170" t="s">
        <v>62</v>
      </c>
      <c r="C170" s="1">
        <v>42091</v>
      </c>
      <c r="D170" s="2">
        <v>1710966000</v>
      </c>
      <c r="E170" s="2">
        <v>1021658000</v>
      </c>
      <c r="F170" s="2">
        <v>309348000</v>
      </c>
      <c r="G170" s="2">
        <v>257494000</v>
      </c>
      <c r="H170" s="2">
        <v>0</v>
      </c>
      <c r="I170" t="s">
        <v>72</v>
      </c>
      <c r="J170" t="s">
        <v>86</v>
      </c>
      <c r="K170" s="3"/>
      <c r="L170" s="2">
        <f>D170-E170</f>
        <v>689308000</v>
      </c>
      <c r="M170" s="2">
        <f>F170+G170+H170</f>
        <v>566842000</v>
      </c>
      <c r="N170" s="2">
        <f>Gross_Profit-Total_Operating_Expenses</f>
        <v>122466000</v>
      </c>
    </row>
    <row r="171" spans="1:14" x14ac:dyDescent="0.25">
      <c r="A171" t="s">
        <v>52</v>
      </c>
      <c r="B171" t="s">
        <v>63</v>
      </c>
      <c r="C171" s="1">
        <v>42462</v>
      </c>
      <c r="D171" s="2">
        <v>2610726000</v>
      </c>
      <c r="E171" s="2">
        <v>1561173000</v>
      </c>
      <c r="F171" s="2">
        <v>588822000</v>
      </c>
      <c r="G171" s="2">
        <v>448763000</v>
      </c>
      <c r="H171" s="2">
        <v>0</v>
      </c>
      <c r="I171" t="s">
        <v>72</v>
      </c>
      <c r="J171" t="s">
        <v>86</v>
      </c>
      <c r="K171" s="3"/>
      <c r="L171" s="2">
        <f>D171-E171</f>
        <v>1049553000</v>
      </c>
      <c r="M171" s="2">
        <f>F171+G171+H171</f>
        <v>1037585000</v>
      </c>
      <c r="N171" s="2">
        <f>Gross_Profit-Total_Operating_Expenses</f>
        <v>11968000</v>
      </c>
    </row>
    <row r="172" spans="1:14" x14ac:dyDescent="0.25">
      <c r="A172" t="s">
        <v>57</v>
      </c>
      <c r="B172" t="s">
        <v>61</v>
      </c>
      <c r="C172" s="1">
        <v>41333</v>
      </c>
      <c r="D172" s="2">
        <v>1328817000</v>
      </c>
      <c r="E172" s="2">
        <v>200600000</v>
      </c>
      <c r="F172" s="2">
        <v>660887000</v>
      </c>
      <c r="G172" s="2">
        <v>263150000</v>
      </c>
      <c r="H172" s="2">
        <v>0</v>
      </c>
      <c r="I172" t="s">
        <v>72</v>
      </c>
      <c r="J172" t="s">
        <v>87</v>
      </c>
      <c r="K172" s="3"/>
      <c r="L172" s="2">
        <f>D172-E172</f>
        <v>1128217000</v>
      </c>
      <c r="M172" s="2">
        <f>F172+G172+H172</f>
        <v>924037000</v>
      </c>
      <c r="N172" s="2">
        <f>Gross_Profit-Total_Operating_Expenses</f>
        <v>204180000</v>
      </c>
    </row>
    <row r="173" spans="1:14" x14ac:dyDescent="0.25">
      <c r="A173" t="s">
        <v>57</v>
      </c>
      <c r="B173" t="s">
        <v>62</v>
      </c>
      <c r="C173" s="1">
        <v>41698</v>
      </c>
      <c r="D173" s="2">
        <v>1534615000</v>
      </c>
      <c r="E173" s="2">
        <v>232600000</v>
      </c>
      <c r="F173" s="2">
        <v>750292000</v>
      </c>
      <c r="G173" s="2">
        <v>317263000</v>
      </c>
      <c r="H173" s="2">
        <v>0</v>
      </c>
      <c r="I173" t="s">
        <v>72</v>
      </c>
      <c r="J173" t="s">
        <v>87</v>
      </c>
      <c r="K173" s="3"/>
      <c r="L173" s="2">
        <f>D173-E173</f>
        <v>1302015000</v>
      </c>
      <c r="M173" s="2">
        <f>F173+G173+H173</f>
        <v>1067555000</v>
      </c>
      <c r="N173" s="2">
        <f>Gross_Profit-Total_Operating_Expenses</f>
        <v>234460000</v>
      </c>
    </row>
    <row r="174" spans="1:14" x14ac:dyDescent="0.25">
      <c r="A174" t="s">
        <v>57</v>
      </c>
      <c r="B174" t="s">
        <v>63</v>
      </c>
      <c r="C174" s="1">
        <v>42063</v>
      </c>
      <c r="D174" s="2">
        <v>1789489000</v>
      </c>
      <c r="E174" s="2">
        <v>273199000</v>
      </c>
      <c r="F174" s="2">
        <v>898440000</v>
      </c>
      <c r="G174" s="2">
        <v>367856000</v>
      </c>
      <c r="H174" s="2">
        <v>0</v>
      </c>
      <c r="I174" t="s">
        <v>72</v>
      </c>
      <c r="J174" t="s">
        <v>87</v>
      </c>
      <c r="K174" s="3"/>
      <c r="L174" s="2">
        <f>D174-E174</f>
        <v>1516290000</v>
      </c>
      <c r="M174" s="2">
        <f>F174+G174+H174</f>
        <v>1266296000</v>
      </c>
      <c r="N174" s="2">
        <f>Gross_Profit-Total_Operating_Expenses</f>
        <v>249994000</v>
      </c>
    </row>
    <row r="175" spans="1:14" x14ac:dyDescent="0.25">
      <c r="A175" t="s">
        <v>57</v>
      </c>
      <c r="B175" t="s">
        <v>64</v>
      </c>
      <c r="C175" s="1">
        <v>42429</v>
      </c>
      <c r="D175" s="2">
        <v>2052230000</v>
      </c>
      <c r="E175" s="2">
        <v>309629000</v>
      </c>
      <c r="F175" s="2">
        <v>1041231000</v>
      </c>
      <c r="G175" s="2">
        <v>413322000</v>
      </c>
      <c r="H175" s="2">
        <v>0</v>
      </c>
      <c r="I175" t="s">
        <v>72</v>
      </c>
      <c r="J175" t="s">
        <v>87</v>
      </c>
      <c r="K175" s="3"/>
      <c r="L175" s="2">
        <f>D175-E175</f>
        <v>1742601000</v>
      </c>
      <c r="M175" s="2">
        <f>F175+G175+H175</f>
        <v>1454553000</v>
      </c>
      <c r="N175" s="2">
        <f>Gross_Profit-Total_Operating_Expenses</f>
        <v>288048000</v>
      </c>
    </row>
    <row r="176" spans="1:14" x14ac:dyDescent="0.25">
      <c r="A176" t="s">
        <v>7</v>
      </c>
      <c r="B176" t="s">
        <v>61</v>
      </c>
      <c r="C176" s="1">
        <v>41453</v>
      </c>
      <c r="D176" s="2">
        <v>14351000000</v>
      </c>
      <c r="E176" s="2">
        <v>10411000000</v>
      </c>
      <c r="F176" s="2">
        <v>635000000</v>
      </c>
      <c r="G176" s="2">
        <v>1133000000</v>
      </c>
      <c r="H176" s="2">
        <v>79000000</v>
      </c>
      <c r="I176" t="s">
        <v>72</v>
      </c>
      <c r="J176" t="s">
        <v>76</v>
      </c>
      <c r="K176" s="3"/>
      <c r="L176" s="2">
        <f>D176-E176</f>
        <v>3940000000</v>
      </c>
      <c r="M176" s="2">
        <f>F176+G176+H176</f>
        <v>1847000000</v>
      </c>
      <c r="N176" s="2">
        <f>Gross_Profit-Total_Operating_Expenses</f>
        <v>2093000000</v>
      </c>
    </row>
    <row r="177" spans="1:14" x14ac:dyDescent="0.25">
      <c r="A177" t="s">
        <v>7</v>
      </c>
      <c r="B177" t="s">
        <v>62</v>
      </c>
      <c r="C177" s="1">
        <v>41817</v>
      </c>
      <c r="D177" s="2">
        <v>13724000000</v>
      </c>
      <c r="E177" s="2">
        <v>9878000000</v>
      </c>
      <c r="F177" s="2">
        <v>722000000</v>
      </c>
      <c r="G177" s="2">
        <v>1226000000</v>
      </c>
      <c r="H177" s="2">
        <v>98000000</v>
      </c>
      <c r="I177" t="s">
        <v>72</v>
      </c>
      <c r="J177" t="s">
        <v>76</v>
      </c>
      <c r="K177" s="3"/>
      <c r="L177" s="2">
        <f>D177-E177</f>
        <v>3846000000</v>
      </c>
      <c r="M177" s="2">
        <f>F177+G177+H177</f>
        <v>2046000000</v>
      </c>
      <c r="N177" s="2">
        <f>Gross_Profit-Total_Operating_Expenses</f>
        <v>1800000000</v>
      </c>
    </row>
    <row r="178" spans="1:14" x14ac:dyDescent="0.25">
      <c r="A178" t="s">
        <v>7</v>
      </c>
      <c r="B178" t="s">
        <v>63</v>
      </c>
      <c r="C178" s="1">
        <v>42188</v>
      </c>
      <c r="D178" s="2">
        <v>13739000000</v>
      </c>
      <c r="E178" s="2">
        <v>9930000000</v>
      </c>
      <c r="F178" s="2">
        <v>237000000</v>
      </c>
      <c r="G178" s="2">
        <v>1353000000</v>
      </c>
      <c r="H178" s="2">
        <v>129000000</v>
      </c>
      <c r="I178" t="s">
        <v>72</v>
      </c>
      <c r="J178" t="s">
        <v>76</v>
      </c>
      <c r="K178" s="3"/>
      <c r="L178" s="2">
        <f>D178-E178</f>
        <v>3809000000</v>
      </c>
      <c r="M178" s="2">
        <f>F178+G178+H178</f>
        <v>1719000000</v>
      </c>
      <c r="N178" s="2">
        <f>Gross_Profit-Total_Operating_Expenses</f>
        <v>2090000000</v>
      </c>
    </row>
    <row r="179" spans="1:14" x14ac:dyDescent="0.25">
      <c r="A179" t="s">
        <v>7</v>
      </c>
      <c r="B179" t="s">
        <v>64</v>
      </c>
      <c r="C179" s="1">
        <v>42552</v>
      </c>
      <c r="D179" s="2">
        <v>11160000000</v>
      </c>
      <c r="E179" s="2">
        <v>8545000000</v>
      </c>
      <c r="F179" s="2">
        <v>635000000</v>
      </c>
      <c r="G179" s="2">
        <v>1237000000</v>
      </c>
      <c r="H179" s="2">
        <v>123000000</v>
      </c>
      <c r="I179" t="s">
        <v>72</v>
      </c>
      <c r="J179" t="s">
        <v>76</v>
      </c>
      <c r="K179" s="3"/>
      <c r="L179" s="2">
        <f>D179-E179</f>
        <v>2615000000</v>
      </c>
      <c r="M179" s="2">
        <f>F179+G179+H179</f>
        <v>1995000000</v>
      </c>
      <c r="N179" s="2">
        <f>Gross_Profit-Total_Operating_Expenses</f>
        <v>620000000</v>
      </c>
    </row>
    <row r="180" spans="1:14" x14ac:dyDescent="0.25">
      <c r="A180" t="s">
        <v>53</v>
      </c>
      <c r="B180" t="s">
        <v>61</v>
      </c>
      <c r="C180" s="1">
        <v>41544</v>
      </c>
      <c r="D180" s="2">
        <v>1792000000</v>
      </c>
      <c r="E180" s="2">
        <v>1025400000</v>
      </c>
      <c r="F180" s="2">
        <v>159700000</v>
      </c>
      <c r="G180" s="2">
        <v>226300000</v>
      </c>
      <c r="H180" s="2">
        <v>29100000</v>
      </c>
      <c r="I180" t="s">
        <v>72</v>
      </c>
      <c r="J180" t="s">
        <v>86</v>
      </c>
      <c r="K180" s="3"/>
      <c r="L180" s="2">
        <f>D180-E180</f>
        <v>766600000</v>
      </c>
      <c r="M180" s="2">
        <f>F180+G180+H180</f>
        <v>415100000</v>
      </c>
      <c r="N180" s="2">
        <f>Gross_Profit-Total_Operating_Expenses</f>
        <v>351500000</v>
      </c>
    </row>
    <row r="181" spans="1:14" x14ac:dyDescent="0.25">
      <c r="A181" t="s">
        <v>53</v>
      </c>
      <c r="B181" t="s">
        <v>62</v>
      </c>
      <c r="C181" s="1">
        <v>41915</v>
      </c>
      <c r="D181" s="2">
        <v>2291500000</v>
      </c>
      <c r="E181" s="2">
        <v>1268800000</v>
      </c>
      <c r="F181" s="2">
        <v>179100000</v>
      </c>
      <c r="G181" s="2">
        <v>252200000</v>
      </c>
      <c r="H181" s="2">
        <v>25900000</v>
      </c>
      <c r="I181" t="s">
        <v>72</v>
      </c>
      <c r="J181" t="s">
        <v>86</v>
      </c>
      <c r="K181" s="3"/>
      <c r="L181" s="2">
        <f>D181-E181</f>
        <v>1022700000</v>
      </c>
      <c r="M181" s="2">
        <f>F181+G181+H181</f>
        <v>457200000</v>
      </c>
      <c r="N181" s="2">
        <f>Gross_Profit-Total_Operating_Expenses</f>
        <v>565500000</v>
      </c>
    </row>
    <row r="182" spans="1:14" x14ac:dyDescent="0.25">
      <c r="A182" t="s">
        <v>53</v>
      </c>
      <c r="B182" t="s">
        <v>63</v>
      </c>
      <c r="C182" s="1">
        <v>42279</v>
      </c>
      <c r="D182" s="2">
        <v>3258400000</v>
      </c>
      <c r="E182" s="2">
        <v>1703900000</v>
      </c>
      <c r="F182" s="2">
        <v>191300000</v>
      </c>
      <c r="G182" s="2">
        <v>303200000</v>
      </c>
      <c r="H182" s="2">
        <v>33500000</v>
      </c>
      <c r="I182" t="s">
        <v>72</v>
      </c>
      <c r="J182" t="s">
        <v>86</v>
      </c>
      <c r="K182" s="3"/>
      <c r="L182" s="2">
        <f>D182-E182</f>
        <v>1554500000</v>
      </c>
      <c r="M182" s="2">
        <f>F182+G182+H182</f>
        <v>528000000</v>
      </c>
      <c r="N182" s="2">
        <f>Gross_Profit-Total_Operating_Expenses</f>
        <v>1026500000</v>
      </c>
    </row>
    <row r="183" spans="1:14" x14ac:dyDescent="0.25">
      <c r="A183" t="s">
        <v>53</v>
      </c>
      <c r="B183" t="s">
        <v>64</v>
      </c>
      <c r="C183" s="1">
        <v>42643</v>
      </c>
      <c r="D183" s="2">
        <v>3289000000</v>
      </c>
      <c r="E183" s="2">
        <v>1623800000</v>
      </c>
      <c r="F183" s="2">
        <v>195900000</v>
      </c>
      <c r="G183" s="2">
        <v>312400000</v>
      </c>
      <c r="H183" s="2">
        <v>33400000</v>
      </c>
      <c r="I183" t="s">
        <v>72</v>
      </c>
      <c r="J183" t="s">
        <v>86</v>
      </c>
      <c r="K183" s="3"/>
      <c r="L183" s="2">
        <f>D183-E183</f>
        <v>1665200000</v>
      </c>
      <c r="M183" s="2">
        <f>F183+G183+H183</f>
        <v>541700000</v>
      </c>
      <c r="N183" s="2">
        <f>Gross_Profit-Total_Operating_Expenses</f>
        <v>1123500000</v>
      </c>
    </row>
    <row r="184" spans="1:14" x14ac:dyDescent="0.25">
      <c r="A184" t="s">
        <v>3</v>
      </c>
      <c r="B184" t="s">
        <v>61</v>
      </c>
      <c r="C184" s="1">
        <v>41362</v>
      </c>
      <c r="D184" s="2">
        <v>6906000000</v>
      </c>
      <c r="E184" s="2">
        <v>1175000000</v>
      </c>
      <c r="F184" s="2">
        <v>3236000000</v>
      </c>
      <c r="G184" s="2">
        <v>1026000000</v>
      </c>
      <c r="H184" s="2">
        <v>286000000</v>
      </c>
      <c r="I184" t="s">
        <v>72</v>
      </c>
      <c r="J184" t="s">
        <v>74</v>
      </c>
      <c r="K184" s="3"/>
      <c r="L184" s="2">
        <f>D184-E184</f>
        <v>5731000000</v>
      </c>
      <c r="M184" s="2">
        <f>F184+G184+H184</f>
        <v>4548000000</v>
      </c>
      <c r="N184" s="2">
        <f>Gross_Profit-Total_Operating_Expenses</f>
        <v>1183000000</v>
      </c>
    </row>
    <row r="185" spans="1:14" x14ac:dyDescent="0.25">
      <c r="A185" t="s">
        <v>3</v>
      </c>
      <c r="B185" t="s">
        <v>62</v>
      </c>
      <c r="C185" s="1">
        <v>41726</v>
      </c>
      <c r="D185" s="2">
        <v>4183000000</v>
      </c>
      <c r="E185" s="2">
        <v>791000000</v>
      </c>
      <c r="F185" s="2">
        <v>2186000000</v>
      </c>
      <c r="G185" s="2">
        <v>722000000</v>
      </c>
      <c r="H185" s="2">
        <v>93000000</v>
      </c>
      <c r="I185" t="s">
        <v>72</v>
      </c>
      <c r="J185" t="s">
        <v>74</v>
      </c>
      <c r="K185" s="3"/>
      <c r="L185" s="2">
        <f>D185-E185</f>
        <v>3392000000</v>
      </c>
      <c r="M185" s="2">
        <f>F185+G185+H185</f>
        <v>3001000000</v>
      </c>
      <c r="N185" s="2">
        <f>Gross_Profit-Total_Operating_Expenses</f>
        <v>391000000</v>
      </c>
    </row>
    <row r="186" spans="1:14" x14ac:dyDescent="0.25">
      <c r="A186" t="s">
        <v>3</v>
      </c>
      <c r="B186" t="s">
        <v>63</v>
      </c>
      <c r="C186" s="1">
        <v>42097</v>
      </c>
      <c r="D186" s="2">
        <v>3956000000</v>
      </c>
      <c r="E186" s="2">
        <v>727000000</v>
      </c>
      <c r="F186" s="2">
        <v>2012000000</v>
      </c>
      <c r="G186" s="2">
        <v>812000000</v>
      </c>
      <c r="H186" s="2">
        <v>87000000</v>
      </c>
      <c r="I186" t="s">
        <v>72</v>
      </c>
      <c r="J186" t="s">
        <v>74</v>
      </c>
      <c r="K186" s="3"/>
      <c r="L186" s="2">
        <f>D186-E186</f>
        <v>3229000000</v>
      </c>
      <c r="M186" s="2">
        <f>F186+G186+H186</f>
        <v>2911000000</v>
      </c>
      <c r="N186" s="2">
        <f>Gross_Profit-Total_Operating_Expenses</f>
        <v>318000000</v>
      </c>
    </row>
    <row r="187" spans="1:14" x14ac:dyDescent="0.25">
      <c r="A187" t="s">
        <v>3</v>
      </c>
      <c r="B187" t="s">
        <v>64</v>
      </c>
      <c r="C187" s="1">
        <v>42461</v>
      </c>
      <c r="D187" s="2">
        <v>3600000000</v>
      </c>
      <c r="E187" s="2">
        <v>615000000</v>
      </c>
      <c r="F187" s="2">
        <v>1587000000</v>
      </c>
      <c r="G187" s="2">
        <v>748000000</v>
      </c>
      <c r="H187" s="2">
        <v>57000000</v>
      </c>
      <c r="I187" t="s">
        <v>72</v>
      </c>
      <c r="J187" t="s">
        <v>74</v>
      </c>
      <c r="K187" s="3"/>
      <c r="L187" s="2">
        <f>D187-E187</f>
        <v>2985000000</v>
      </c>
      <c r="M187" s="2">
        <f>F187+G187+H187</f>
        <v>2392000000</v>
      </c>
      <c r="N187" s="2">
        <f>Gross_Profit-Total_Operating_Expenses</f>
        <v>593000000</v>
      </c>
    </row>
    <row r="188" spans="1:14" x14ac:dyDescent="0.25">
      <c r="A188" t="s">
        <v>4</v>
      </c>
      <c r="B188" t="s">
        <v>61</v>
      </c>
      <c r="C188" s="1">
        <v>41274</v>
      </c>
      <c r="D188" s="2">
        <v>2665000000</v>
      </c>
      <c r="E188" s="2">
        <v>1174000000</v>
      </c>
      <c r="F188" s="2">
        <v>728000000</v>
      </c>
      <c r="G188" s="2">
        <v>183000000</v>
      </c>
      <c r="H188" s="2">
        <v>0</v>
      </c>
      <c r="I188" t="s">
        <v>72</v>
      </c>
      <c r="J188" t="s">
        <v>74</v>
      </c>
      <c r="K188" s="3"/>
      <c r="L188" s="2">
        <f>D188-E188</f>
        <v>1491000000</v>
      </c>
      <c r="M188" s="2">
        <f>F188+G188+H188</f>
        <v>911000000</v>
      </c>
      <c r="N188" s="2">
        <f>Gross_Profit-Total_Operating_Expenses</f>
        <v>580000000</v>
      </c>
    </row>
    <row r="189" spans="1:14" x14ac:dyDescent="0.25">
      <c r="A189" t="s">
        <v>4</v>
      </c>
      <c r="B189" t="s">
        <v>62</v>
      </c>
      <c r="C189" s="1">
        <v>41639</v>
      </c>
      <c r="D189" s="2">
        <v>2692000000</v>
      </c>
      <c r="E189" s="2">
        <v>1219000000</v>
      </c>
      <c r="F189" s="2">
        <v>757000000</v>
      </c>
      <c r="G189" s="2">
        <v>184000000</v>
      </c>
      <c r="H189" s="2">
        <v>0</v>
      </c>
      <c r="I189" t="s">
        <v>72</v>
      </c>
      <c r="J189" t="s">
        <v>74</v>
      </c>
      <c r="K189" s="3"/>
      <c r="L189" s="2">
        <f>D189-E189</f>
        <v>1473000000</v>
      </c>
      <c r="M189" s="2">
        <f>F189+G189+H189</f>
        <v>941000000</v>
      </c>
      <c r="N189" s="2">
        <f>Gross_Profit-Total_Operating_Expenses</f>
        <v>532000000</v>
      </c>
    </row>
    <row r="190" spans="1:14" x14ac:dyDescent="0.25">
      <c r="A190" t="s">
        <v>4</v>
      </c>
      <c r="B190" t="s">
        <v>63</v>
      </c>
      <c r="C190" s="1">
        <v>42004</v>
      </c>
      <c r="D190" s="2">
        <v>2732000000</v>
      </c>
      <c r="E190" s="2">
        <v>1253000000</v>
      </c>
      <c r="F190" s="2">
        <v>770000000</v>
      </c>
      <c r="G190" s="2">
        <v>206000000</v>
      </c>
      <c r="H190" s="2">
        <v>0</v>
      </c>
      <c r="I190" t="s">
        <v>72</v>
      </c>
      <c r="J190" t="s">
        <v>74</v>
      </c>
      <c r="K190" s="3"/>
      <c r="L190" s="2">
        <f>D190-E190</f>
        <v>1479000000</v>
      </c>
      <c r="M190" s="2">
        <f>F190+G190+H190</f>
        <v>976000000</v>
      </c>
      <c r="N190" s="2">
        <f>Gross_Profit-Total_Operating_Expenses</f>
        <v>503000000</v>
      </c>
    </row>
    <row r="191" spans="1:14" x14ac:dyDescent="0.25">
      <c r="A191" t="s">
        <v>4</v>
      </c>
      <c r="B191" t="s">
        <v>64</v>
      </c>
      <c r="C191" s="1">
        <v>42369</v>
      </c>
      <c r="D191" s="2">
        <v>2530000000</v>
      </c>
      <c r="E191" s="2">
        <v>1254000000</v>
      </c>
      <c r="F191" s="2">
        <v>765000000</v>
      </c>
      <c r="G191" s="2">
        <v>228000000</v>
      </c>
      <c r="H191" s="2">
        <v>0</v>
      </c>
      <c r="I191" t="s">
        <v>72</v>
      </c>
      <c r="J191" t="s">
        <v>74</v>
      </c>
      <c r="K191" s="3"/>
      <c r="L191" s="2">
        <f>D191-E191</f>
        <v>1276000000</v>
      </c>
      <c r="M191" s="2">
        <f>F191+G191+H191</f>
        <v>993000000</v>
      </c>
      <c r="N191" s="2">
        <f>Gross_Profit-Total_Operating_Expenses</f>
        <v>283000000</v>
      </c>
    </row>
    <row r="192" spans="1:14" x14ac:dyDescent="0.25">
      <c r="A192" t="s">
        <v>14</v>
      </c>
      <c r="B192" t="s">
        <v>61</v>
      </c>
      <c r="C192" s="1">
        <v>41544</v>
      </c>
      <c r="D192" s="2">
        <v>11390000000</v>
      </c>
      <c r="E192" s="2">
        <v>7739000000</v>
      </c>
      <c r="F192" s="2">
        <v>1440000000</v>
      </c>
      <c r="G192" s="2">
        <v>590000000</v>
      </c>
      <c r="H192" s="2">
        <v>0</v>
      </c>
      <c r="I192" t="s">
        <v>72</v>
      </c>
      <c r="J192" t="s">
        <v>80</v>
      </c>
      <c r="K192" s="3"/>
      <c r="L192" s="2">
        <f>D192-E192</f>
        <v>3651000000</v>
      </c>
      <c r="M192" s="2">
        <f>F192+G192+H192</f>
        <v>2030000000</v>
      </c>
      <c r="N192" s="2">
        <f>Gross_Profit-Total_Operating_Expenses</f>
        <v>1621000000</v>
      </c>
    </row>
    <row r="193" spans="1:14" x14ac:dyDescent="0.25">
      <c r="A193" t="s">
        <v>14</v>
      </c>
      <c r="B193" t="s">
        <v>62</v>
      </c>
      <c r="C193" s="1">
        <v>41908</v>
      </c>
      <c r="D193" s="2">
        <v>11973000000</v>
      </c>
      <c r="E193" s="2">
        <v>8001000000</v>
      </c>
      <c r="F193" s="2">
        <v>1534000000</v>
      </c>
      <c r="G193" s="2">
        <v>583000000</v>
      </c>
      <c r="H193" s="2">
        <v>0</v>
      </c>
      <c r="I193" t="s">
        <v>72</v>
      </c>
      <c r="J193" t="s">
        <v>80</v>
      </c>
      <c r="K193" s="3"/>
      <c r="L193" s="2">
        <f>D193-E193</f>
        <v>3972000000</v>
      </c>
      <c r="M193" s="2">
        <f>F193+G193+H193</f>
        <v>2117000000</v>
      </c>
      <c r="N193" s="2">
        <f>Gross_Profit-Total_Operating_Expenses</f>
        <v>1855000000</v>
      </c>
    </row>
    <row r="194" spans="1:14" x14ac:dyDescent="0.25">
      <c r="A194" t="s">
        <v>14</v>
      </c>
      <c r="B194" t="s">
        <v>63</v>
      </c>
      <c r="C194" s="1">
        <v>42272</v>
      </c>
      <c r="D194" s="2">
        <v>12233000000</v>
      </c>
      <c r="E194" s="2">
        <v>8146000000</v>
      </c>
      <c r="F194" s="2">
        <v>1504000000</v>
      </c>
      <c r="G194" s="2">
        <v>627000000</v>
      </c>
      <c r="H194" s="2">
        <v>0</v>
      </c>
      <c r="I194" t="s">
        <v>72</v>
      </c>
      <c r="J194" t="s">
        <v>80</v>
      </c>
      <c r="K194" s="3"/>
      <c r="L194" s="2">
        <f>D194-E194</f>
        <v>4087000000</v>
      </c>
      <c r="M194" s="2">
        <f>F194+G194+H194</f>
        <v>2131000000</v>
      </c>
      <c r="N194" s="2">
        <f>Gross_Profit-Total_Operating_Expenses</f>
        <v>1956000000</v>
      </c>
    </row>
    <row r="195" spans="1:14" x14ac:dyDescent="0.25">
      <c r="A195" t="s">
        <v>14</v>
      </c>
      <c r="B195" t="s">
        <v>64</v>
      </c>
      <c r="C195" s="1">
        <v>42643</v>
      </c>
      <c r="D195" s="2">
        <v>12238000000</v>
      </c>
      <c r="E195" s="2">
        <v>8205000000</v>
      </c>
      <c r="F195" s="2">
        <v>1463000000</v>
      </c>
      <c r="G195" s="2">
        <v>644000000</v>
      </c>
      <c r="H195" s="2">
        <v>0</v>
      </c>
      <c r="I195" t="s">
        <v>72</v>
      </c>
      <c r="J195" t="s">
        <v>80</v>
      </c>
      <c r="K195" s="3"/>
      <c r="L195" s="2">
        <f>D195-E195</f>
        <v>4033000000</v>
      </c>
      <c r="M195" s="2">
        <f>F195+G195+H195</f>
        <v>2107000000</v>
      </c>
      <c r="N195" s="2">
        <f>Gross_Profit-Total_Operating_Expenses</f>
        <v>1926000000</v>
      </c>
    </row>
    <row r="196" spans="1:14" x14ac:dyDescent="0.25">
      <c r="A196" t="s">
        <v>28</v>
      </c>
      <c r="B196" t="s">
        <v>61</v>
      </c>
      <c r="C196" s="1">
        <v>41274</v>
      </c>
      <c r="D196" s="2">
        <v>1793557000</v>
      </c>
      <c r="E196" s="2">
        <v>1189341000</v>
      </c>
      <c r="F196" s="2">
        <v>247597000</v>
      </c>
      <c r="G196" s="2">
        <v>0</v>
      </c>
      <c r="H196" s="2">
        <v>0</v>
      </c>
      <c r="I196" t="s">
        <v>72</v>
      </c>
      <c r="J196" t="s">
        <v>82</v>
      </c>
      <c r="K196" s="3"/>
      <c r="L196" s="2">
        <f>D196-E196</f>
        <v>604216000</v>
      </c>
      <c r="M196" s="2">
        <f>F196+G196+H196</f>
        <v>247597000</v>
      </c>
      <c r="N196" s="2">
        <f>Gross_Profit-Total_Operating_Expenses</f>
        <v>356619000</v>
      </c>
    </row>
    <row r="197" spans="1:14" x14ac:dyDescent="0.25">
      <c r="A197" t="s">
        <v>28</v>
      </c>
      <c r="B197" t="s">
        <v>62</v>
      </c>
      <c r="C197" s="1">
        <v>41639</v>
      </c>
      <c r="D197" s="2">
        <v>2064305000</v>
      </c>
      <c r="E197" s="2">
        <v>1369438000</v>
      </c>
      <c r="F197" s="2">
        <v>312367000</v>
      </c>
      <c r="G197" s="2">
        <v>0</v>
      </c>
      <c r="H197" s="2">
        <v>0</v>
      </c>
      <c r="I197" t="s">
        <v>72</v>
      </c>
      <c r="J197" t="s">
        <v>82</v>
      </c>
      <c r="K197" s="3"/>
      <c r="L197" s="2">
        <f>D197-E197</f>
        <v>694867000</v>
      </c>
      <c r="M197" s="2">
        <f>F197+G197+H197</f>
        <v>312367000</v>
      </c>
      <c r="N197" s="2">
        <f>Gross_Profit-Total_Operating_Expenses</f>
        <v>382500000</v>
      </c>
    </row>
    <row r="198" spans="1:14" x14ac:dyDescent="0.25">
      <c r="A198" t="s">
        <v>28</v>
      </c>
      <c r="B198" t="s">
        <v>63</v>
      </c>
      <c r="C198" s="1">
        <v>42004</v>
      </c>
      <c r="D198" s="2">
        <v>2446877000</v>
      </c>
      <c r="E198" s="2">
        <v>1668892000</v>
      </c>
      <c r="F198" s="2">
        <v>346345000</v>
      </c>
      <c r="G198" s="2">
        <v>0</v>
      </c>
      <c r="H198" s="2">
        <v>0</v>
      </c>
      <c r="I198" t="s">
        <v>72</v>
      </c>
      <c r="J198" t="s">
        <v>82</v>
      </c>
      <c r="K198" s="3"/>
      <c r="L198" s="2">
        <f>D198-E198</f>
        <v>777985000</v>
      </c>
      <c r="M198" s="2">
        <f>F198+G198+H198</f>
        <v>346345000</v>
      </c>
      <c r="N198" s="2">
        <f>Gross_Profit-Total_Operating_Expenses</f>
        <v>431640000</v>
      </c>
    </row>
    <row r="199" spans="1:14" x14ac:dyDescent="0.25">
      <c r="A199" t="s">
        <v>28</v>
      </c>
      <c r="B199" t="s">
        <v>64</v>
      </c>
      <c r="C199" s="1">
        <v>42369</v>
      </c>
      <c r="D199" s="2">
        <v>2779541000</v>
      </c>
      <c r="E199" s="2">
        <v>1855181000</v>
      </c>
      <c r="F199" s="2">
        <v>390253000</v>
      </c>
      <c r="G199" s="2">
        <v>0</v>
      </c>
      <c r="H199" s="2">
        <v>0</v>
      </c>
      <c r="I199" t="s">
        <v>72</v>
      </c>
      <c r="J199" t="s">
        <v>82</v>
      </c>
      <c r="K199" s="3"/>
      <c r="L199" s="2">
        <f>D199-E199</f>
        <v>924360000</v>
      </c>
      <c r="M199" s="2">
        <f>F199+G199+H199</f>
        <v>390253000</v>
      </c>
      <c r="N199" s="2">
        <f>Gross_Profit-Total_Operating_Expenses</f>
        <v>534107000</v>
      </c>
    </row>
    <row r="200" spans="1:14" x14ac:dyDescent="0.25">
      <c r="A200" t="s">
        <v>54</v>
      </c>
      <c r="B200" t="s">
        <v>61</v>
      </c>
      <c r="C200" s="1">
        <v>41274</v>
      </c>
      <c r="D200" s="2">
        <v>12825000000</v>
      </c>
      <c r="E200" s="2">
        <v>6457000000</v>
      </c>
      <c r="F200" s="2">
        <v>1804000000</v>
      </c>
      <c r="G200" s="2">
        <v>1877000000</v>
      </c>
      <c r="H200" s="2">
        <v>0</v>
      </c>
      <c r="I200" t="s">
        <v>72</v>
      </c>
      <c r="J200" t="s">
        <v>86</v>
      </c>
      <c r="K200" s="3"/>
      <c r="L200" s="2">
        <f>D200-E200</f>
        <v>6368000000</v>
      </c>
      <c r="M200" s="2">
        <f>F200+G200+H200</f>
        <v>3681000000</v>
      </c>
      <c r="N200" s="2">
        <f>Gross_Profit-Total_Operating_Expenses</f>
        <v>2687000000</v>
      </c>
    </row>
    <row r="201" spans="1:14" x14ac:dyDescent="0.25">
      <c r="A201" t="s">
        <v>54</v>
      </c>
      <c r="B201" t="s">
        <v>62</v>
      </c>
      <c r="C201" s="1">
        <v>41639</v>
      </c>
      <c r="D201" s="2">
        <v>12205000000</v>
      </c>
      <c r="E201" s="2">
        <v>5841000000</v>
      </c>
      <c r="F201" s="2">
        <v>1858000000</v>
      </c>
      <c r="G201" s="2">
        <v>1522000000</v>
      </c>
      <c r="H201" s="2">
        <v>0</v>
      </c>
      <c r="I201" t="s">
        <v>72</v>
      </c>
      <c r="J201" t="s">
        <v>86</v>
      </c>
      <c r="K201" s="3"/>
      <c r="L201" s="2">
        <f>D201-E201</f>
        <v>6364000000</v>
      </c>
      <c r="M201" s="2">
        <f>F201+G201+H201</f>
        <v>3380000000</v>
      </c>
      <c r="N201" s="2">
        <f>Gross_Profit-Total_Operating_Expenses</f>
        <v>2984000000</v>
      </c>
    </row>
    <row r="202" spans="1:14" x14ac:dyDescent="0.25">
      <c r="A202" t="s">
        <v>54</v>
      </c>
      <c r="B202" t="s">
        <v>63</v>
      </c>
      <c r="C202" s="1">
        <v>42004</v>
      </c>
      <c r="D202" s="2">
        <v>13045000000</v>
      </c>
      <c r="E202" s="2">
        <v>5618000000</v>
      </c>
      <c r="F202" s="2">
        <v>1843000000</v>
      </c>
      <c r="G202" s="2">
        <v>1358000000</v>
      </c>
      <c r="H202" s="2">
        <v>0</v>
      </c>
      <c r="I202" t="s">
        <v>72</v>
      </c>
      <c r="J202" t="s">
        <v>86</v>
      </c>
      <c r="K202" s="3"/>
      <c r="L202" s="2">
        <f>D202-E202</f>
        <v>7427000000</v>
      </c>
      <c r="M202" s="2">
        <f>F202+G202+H202</f>
        <v>3201000000</v>
      </c>
      <c r="N202" s="2">
        <f>Gross_Profit-Total_Operating_Expenses</f>
        <v>4226000000</v>
      </c>
    </row>
    <row r="203" spans="1:14" x14ac:dyDescent="0.25">
      <c r="A203" t="s">
        <v>54</v>
      </c>
      <c r="B203" t="s">
        <v>64</v>
      </c>
      <c r="C203" s="1">
        <v>42369</v>
      </c>
      <c r="D203" s="2">
        <v>13000000000</v>
      </c>
      <c r="E203" s="2">
        <v>5440000000</v>
      </c>
      <c r="F203" s="2">
        <v>1748000000</v>
      </c>
      <c r="G203" s="2">
        <v>1280000000</v>
      </c>
      <c r="H203" s="2">
        <v>0</v>
      </c>
      <c r="I203" t="s">
        <v>72</v>
      </c>
      <c r="J203" t="s">
        <v>86</v>
      </c>
      <c r="K203" s="3"/>
      <c r="L203" s="2">
        <f>D203-E203</f>
        <v>7560000000</v>
      </c>
      <c r="M203" s="2">
        <f>F203+G203+H203</f>
        <v>3028000000</v>
      </c>
      <c r="N203" s="2">
        <f>Gross_Profit-Total_Operating_Expenses</f>
        <v>4532000000</v>
      </c>
    </row>
    <row r="204" spans="1:14" x14ac:dyDescent="0.25">
      <c r="A204" t="s">
        <v>29</v>
      </c>
      <c r="B204" t="s">
        <v>61</v>
      </c>
      <c r="C204" s="1">
        <v>41547</v>
      </c>
      <c r="D204" s="2">
        <v>11778000000</v>
      </c>
      <c r="E204" s="2">
        <v>1932000000</v>
      </c>
      <c r="F204" s="2">
        <v>2207000000</v>
      </c>
      <c r="G204" s="2">
        <v>0</v>
      </c>
      <c r="H204" s="2">
        <v>397000000</v>
      </c>
      <c r="I204" t="s">
        <v>72</v>
      </c>
      <c r="J204" t="s">
        <v>82</v>
      </c>
      <c r="K204" s="3"/>
      <c r="L204" s="2">
        <f>D204-E204</f>
        <v>9846000000</v>
      </c>
      <c r="M204" s="2">
        <f>F204+G204+H204</f>
        <v>2604000000</v>
      </c>
      <c r="N204" s="2">
        <f>Gross_Profit-Total_Operating_Expenses</f>
        <v>7242000000</v>
      </c>
    </row>
    <row r="205" spans="1:14" x14ac:dyDescent="0.25">
      <c r="A205" t="s">
        <v>29</v>
      </c>
      <c r="B205" t="s">
        <v>62</v>
      </c>
      <c r="C205" s="1">
        <v>41912</v>
      </c>
      <c r="D205" s="2">
        <v>12702000000</v>
      </c>
      <c r="E205" s="2">
        <v>1875000000</v>
      </c>
      <c r="F205" s="2">
        <v>2242000000</v>
      </c>
      <c r="G205" s="2">
        <v>0</v>
      </c>
      <c r="H205" s="2">
        <v>435000000</v>
      </c>
      <c r="I205" t="s">
        <v>72</v>
      </c>
      <c r="J205" t="s">
        <v>82</v>
      </c>
      <c r="K205" s="3"/>
      <c r="L205" s="2">
        <f>D205-E205</f>
        <v>10827000000</v>
      </c>
      <c r="M205" s="2">
        <f>F205+G205+H205</f>
        <v>2677000000</v>
      </c>
      <c r="N205" s="2">
        <f>Gross_Profit-Total_Operating_Expenses</f>
        <v>8150000000</v>
      </c>
    </row>
    <row r="206" spans="1:14" x14ac:dyDescent="0.25">
      <c r="A206" t="s">
        <v>29</v>
      </c>
      <c r="B206" t="s">
        <v>63</v>
      </c>
      <c r="C206" s="1">
        <v>42277</v>
      </c>
      <c r="D206" s="2">
        <v>13880000000</v>
      </c>
      <c r="E206" s="2">
        <v>2079000000</v>
      </c>
      <c r="F206" s="2">
        <v>2229000000</v>
      </c>
      <c r="G206" s="2">
        <v>0</v>
      </c>
      <c r="H206" s="2">
        <v>494000000</v>
      </c>
      <c r="I206" t="s">
        <v>72</v>
      </c>
      <c r="J206" t="s">
        <v>82</v>
      </c>
      <c r="K206" s="3"/>
      <c r="L206" s="2">
        <f>D206-E206</f>
        <v>11801000000</v>
      </c>
      <c r="M206" s="2">
        <f>F206+G206+H206</f>
        <v>2723000000</v>
      </c>
      <c r="N206" s="2">
        <f>Gross_Profit-Total_Operating_Expenses</f>
        <v>9078000000</v>
      </c>
    </row>
    <row r="207" spans="1:14" x14ac:dyDescent="0.25">
      <c r="A207" t="s">
        <v>29</v>
      </c>
      <c r="B207" t="s">
        <v>64</v>
      </c>
      <c r="C207" s="1">
        <v>42643</v>
      </c>
      <c r="D207" s="2">
        <v>15082000000</v>
      </c>
      <c r="E207" s="2">
        <v>2226000000</v>
      </c>
      <c r="F207" s="2">
        <v>4469000000</v>
      </c>
      <c r="G207" s="2">
        <v>0</v>
      </c>
      <c r="H207" s="2">
        <v>502000000</v>
      </c>
      <c r="I207" t="s">
        <v>72</v>
      </c>
      <c r="J207" t="s">
        <v>82</v>
      </c>
      <c r="K207" s="3"/>
      <c r="L207" s="2">
        <f>D207-E207</f>
        <v>12856000000</v>
      </c>
      <c r="M207" s="2">
        <f>F207+G207+H207</f>
        <v>4971000000</v>
      </c>
      <c r="N207" s="2">
        <f>Gross_Profit-Total_Operating_Expenses</f>
        <v>7885000000</v>
      </c>
    </row>
    <row r="208" spans="1:14" x14ac:dyDescent="0.25">
      <c r="A208" t="s">
        <v>30</v>
      </c>
      <c r="B208" t="s">
        <v>61</v>
      </c>
      <c r="C208" s="1">
        <v>41274</v>
      </c>
      <c r="D208" s="2">
        <v>873592000</v>
      </c>
      <c r="E208" s="2">
        <v>167600000</v>
      </c>
      <c r="F208" s="2">
        <v>186971000</v>
      </c>
      <c r="G208" s="2">
        <v>61694000</v>
      </c>
      <c r="H208" s="2">
        <v>0</v>
      </c>
      <c r="I208" t="s">
        <v>72</v>
      </c>
      <c r="J208" t="s">
        <v>82</v>
      </c>
      <c r="K208" s="3"/>
      <c r="L208" s="2">
        <f>D208-E208</f>
        <v>705992000</v>
      </c>
      <c r="M208" s="2">
        <f>F208+G208+H208</f>
        <v>248665000</v>
      </c>
      <c r="N208" s="2">
        <f>Gross_Profit-Total_Operating_Expenses</f>
        <v>457327000</v>
      </c>
    </row>
    <row r="209" spans="1:14" x14ac:dyDescent="0.25">
      <c r="A209" t="s">
        <v>30</v>
      </c>
      <c r="B209" t="s">
        <v>62</v>
      </c>
      <c r="C209" s="1">
        <v>41639</v>
      </c>
      <c r="D209" s="2">
        <v>965087000</v>
      </c>
      <c r="E209" s="2">
        <v>187013000</v>
      </c>
      <c r="F209" s="2">
        <v>179545000</v>
      </c>
      <c r="G209" s="2">
        <v>70297000</v>
      </c>
      <c r="H209" s="2">
        <v>0</v>
      </c>
      <c r="I209" t="s">
        <v>72</v>
      </c>
      <c r="J209" t="s">
        <v>82</v>
      </c>
      <c r="K209" s="3"/>
      <c r="L209" s="2">
        <f>D209-E209</f>
        <v>778074000</v>
      </c>
      <c r="M209" s="2">
        <f>F209+G209+H209</f>
        <v>249842000</v>
      </c>
      <c r="N209" s="2">
        <f>Gross_Profit-Total_Operating_Expenses</f>
        <v>528232000</v>
      </c>
    </row>
    <row r="210" spans="1:14" x14ac:dyDescent="0.25">
      <c r="A210" t="s">
        <v>30</v>
      </c>
      <c r="B210" t="s">
        <v>63</v>
      </c>
      <c r="C210" s="1">
        <v>42004</v>
      </c>
      <c r="D210" s="2">
        <v>1010117000</v>
      </c>
      <c r="E210" s="2">
        <v>188425000</v>
      </c>
      <c r="F210" s="2">
        <v>189488000</v>
      </c>
      <c r="G210" s="2">
        <v>67777000</v>
      </c>
      <c r="H210" s="2">
        <v>0</v>
      </c>
      <c r="I210" t="s">
        <v>72</v>
      </c>
      <c r="J210" t="s">
        <v>82</v>
      </c>
      <c r="K210" s="3"/>
      <c r="L210" s="2">
        <f>D210-E210</f>
        <v>821692000</v>
      </c>
      <c r="M210" s="2">
        <f>F210+G210+H210</f>
        <v>257265000</v>
      </c>
      <c r="N210" s="2">
        <f>Gross_Profit-Total_Operating_Expenses</f>
        <v>564427000</v>
      </c>
    </row>
    <row r="211" spans="1:14" x14ac:dyDescent="0.25">
      <c r="A211" t="s">
        <v>30</v>
      </c>
      <c r="B211" t="s">
        <v>64</v>
      </c>
      <c r="C211" s="1">
        <v>42369</v>
      </c>
      <c r="D211" s="2">
        <v>1059366000</v>
      </c>
      <c r="E211" s="2">
        <v>192788000</v>
      </c>
      <c r="F211" s="2">
        <v>196914000</v>
      </c>
      <c r="G211" s="2">
        <v>63718000</v>
      </c>
      <c r="H211" s="2">
        <v>0</v>
      </c>
      <c r="I211" t="s">
        <v>72</v>
      </c>
      <c r="J211" t="s">
        <v>82</v>
      </c>
      <c r="K211" s="3"/>
      <c r="L211" s="2">
        <f>D211-E211</f>
        <v>866578000</v>
      </c>
      <c r="M211" s="2">
        <f>F211+G211+H211</f>
        <v>260632000</v>
      </c>
      <c r="N211" s="2">
        <f>Gross_Profit-Total_Operating_Expenses</f>
        <v>605946000</v>
      </c>
    </row>
    <row r="212" spans="1:14" x14ac:dyDescent="0.25">
      <c r="A212" t="s">
        <v>8</v>
      </c>
      <c r="B212" t="s">
        <v>61</v>
      </c>
      <c r="C212" s="1">
        <v>41453</v>
      </c>
      <c r="D212" s="2">
        <v>15351000000</v>
      </c>
      <c r="E212" s="2">
        <v>10988000000</v>
      </c>
      <c r="F212" s="2">
        <v>1525000000</v>
      </c>
      <c r="G212" s="2">
        <v>1572000000</v>
      </c>
      <c r="H212" s="2">
        <v>0</v>
      </c>
      <c r="I212" t="s">
        <v>72</v>
      </c>
      <c r="J212" t="s">
        <v>76</v>
      </c>
      <c r="K212" s="3"/>
      <c r="L212" s="2">
        <f>D212-E212</f>
        <v>4363000000</v>
      </c>
      <c r="M212" s="2">
        <f>F212+G212+H212</f>
        <v>3097000000</v>
      </c>
      <c r="N212" s="2">
        <f>Gross_Profit-Total_Operating_Expenses</f>
        <v>1266000000</v>
      </c>
    </row>
    <row r="213" spans="1:14" x14ac:dyDescent="0.25">
      <c r="A213" t="s">
        <v>8</v>
      </c>
      <c r="B213" t="s">
        <v>62</v>
      </c>
      <c r="C213" s="1">
        <v>41817</v>
      </c>
      <c r="D213" s="2">
        <v>15130000000</v>
      </c>
      <c r="E213" s="2">
        <v>10770000000</v>
      </c>
      <c r="F213" s="2">
        <v>908000000</v>
      </c>
      <c r="G213" s="2">
        <v>1661000000</v>
      </c>
      <c r="H213" s="2">
        <v>0</v>
      </c>
      <c r="I213" t="s">
        <v>72</v>
      </c>
      <c r="J213" t="s">
        <v>76</v>
      </c>
      <c r="K213" s="3"/>
      <c r="L213" s="2">
        <f>D213-E213</f>
        <v>4360000000</v>
      </c>
      <c r="M213" s="2">
        <f>F213+G213+H213</f>
        <v>2569000000</v>
      </c>
      <c r="N213" s="2">
        <f>Gross_Profit-Total_Operating_Expenses</f>
        <v>1791000000</v>
      </c>
    </row>
    <row r="214" spans="1:14" x14ac:dyDescent="0.25">
      <c r="A214" t="s">
        <v>8</v>
      </c>
      <c r="B214" t="s">
        <v>63</v>
      </c>
      <c r="C214" s="1">
        <v>42188</v>
      </c>
      <c r="D214" s="2">
        <v>14572000000</v>
      </c>
      <c r="E214" s="2">
        <v>10351000000</v>
      </c>
      <c r="F214" s="2">
        <v>964000000</v>
      </c>
      <c r="G214" s="2">
        <v>1646000000</v>
      </c>
      <c r="H214" s="2">
        <v>0</v>
      </c>
      <c r="I214" t="s">
        <v>72</v>
      </c>
      <c r="J214" t="s">
        <v>76</v>
      </c>
      <c r="K214" s="3"/>
      <c r="L214" s="2">
        <f>D214-E214</f>
        <v>4221000000</v>
      </c>
      <c r="M214" s="2">
        <f>F214+G214+H214</f>
        <v>2610000000</v>
      </c>
      <c r="N214" s="2">
        <f>Gross_Profit-Total_Operating_Expenses</f>
        <v>1611000000</v>
      </c>
    </row>
    <row r="215" spans="1:14" x14ac:dyDescent="0.25">
      <c r="A215" t="s">
        <v>8</v>
      </c>
      <c r="B215" t="s">
        <v>64</v>
      </c>
      <c r="C215" s="1">
        <v>42552</v>
      </c>
      <c r="D215" s="2">
        <v>12994000000</v>
      </c>
      <c r="E215" s="2">
        <v>9559000000</v>
      </c>
      <c r="F215" s="2">
        <v>1342000000</v>
      </c>
      <c r="G215" s="2">
        <v>1627000000</v>
      </c>
      <c r="H215" s="2">
        <v>0</v>
      </c>
      <c r="I215" t="s">
        <v>72</v>
      </c>
      <c r="J215" t="s">
        <v>76</v>
      </c>
      <c r="K215" s="3"/>
      <c r="L215" s="2">
        <f>D215-E215</f>
        <v>3435000000</v>
      </c>
      <c r="M215" s="2">
        <f>F215+G215+H215</f>
        <v>2969000000</v>
      </c>
      <c r="N215" s="2">
        <f>Gross_Profit-Total_Operating_Expenses</f>
        <v>466000000</v>
      </c>
    </row>
    <row r="216" spans="1:14" x14ac:dyDescent="0.25">
      <c r="A216" t="s">
        <v>31</v>
      </c>
      <c r="B216" t="s">
        <v>61</v>
      </c>
      <c r="C216" s="1">
        <v>41274</v>
      </c>
      <c r="D216" s="2">
        <v>5664800000</v>
      </c>
      <c r="E216" s="2">
        <v>3194200000</v>
      </c>
      <c r="F216" s="2">
        <v>1140600000</v>
      </c>
      <c r="G216" s="2">
        <v>0</v>
      </c>
      <c r="H216" s="2">
        <v>0</v>
      </c>
      <c r="I216" t="s">
        <v>72</v>
      </c>
      <c r="J216" t="s">
        <v>82</v>
      </c>
      <c r="K216" s="3"/>
      <c r="L216" s="2">
        <f>D216-E216</f>
        <v>2470600000</v>
      </c>
      <c r="M216" s="2">
        <f>F216+G216+H216</f>
        <v>1140600000</v>
      </c>
      <c r="N216" s="2">
        <f>Gross_Profit-Total_Operating_Expenses</f>
        <v>1330000000</v>
      </c>
    </row>
    <row r="217" spans="1:14" x14ac:dyDescent="0.25">
      <c r="A217" t="s">
        <v>31</v>
      </c>
      <c r="B217" t="s">
        <v>62</v>
      </c>
      <c r="C217" s="1">
        <v>41639</v>
      </c>
      <c r="D217" s="2">
        <v>5542000000</v>
      </c>
      <c r="E217" s="2">
        <v>3235000000</v>
      </c>
      <c r="F217" s="2">
        <v>1199600000</v>
      </c>
      <c r="G217" s="2">
        <v>0</v>
      </c>
      <c r="H217" s="2">
        <v>0</v>
      </c>
      <c r="I217" t="s">
        <v>72</v>
      </c>
      <c r="J217" t="s">
        <v>82</v>
      </c>
      <c r="K217" s="3"/>
      <c r="L217" s="2">
        <f>D217-E217</f>
        <v>2307000000</v>
      </c>
      <c r="M217" s="2">
        <f>F217+G217+H217</f>
        <v>1199600000</v>
      </c>
      <c r="N217" s="2">
        <f>Gross_Profit-Total_Operating_Expenses</f>
        <v>1107400000</v>
      </c>
    </row>
    <row r="218" spans="1:14" x14ac:dyDescent="0.25">
      <c r="A218" t="s">
        <v>31</v>
      </c>
      <c r="B218" t="s">
        <v>63</v>
      </c>
      <c r="C218" s="1">
        <v>42004</v>
      </c>
      <c r="D218" s="2">
        <v>5607200000</v>
      </c>
      <c r="E218" s="2">
        <v>3297400000</v>
      </c>
      <c r="F218" s="2">
        <v>1169300000</v>
      </c>
      <c r="G218" s="2">
        <v>0</v>
      </c>
      <c r="H218" s="2">
        <v>0</v>
      </c>
      <c r="I218" t="s">
        <v>72</v>
      </c>
      <c r="J218" t="s">
        <v>82</v>
      </c>
      <c r="K218" s="3"/>
      <c r="L218" s="2">
        <f>D218-E218</f>
        <v>2309800000</v>
      </c>
      <c r="M218" s="2">
        <f>F218+G218+H218</f>
        <v>1169300000</v>
      </c>
      <c r="N218" s="2">
        <f>Gross_Profit-Total_Operating_Expenses</f>
        <v>1140500000</v>
      </c>
    </row>
    <row r="219" spans="1:14" x14ac:dyDescent="0.25">
      <c r="A219" t="s">
        <v>31</v>
      </c>
      <c r="B219" t="s">
        <v>64</v>
      </c>
      <c r="C219" s="1">
        <v>42369</v>
      </c>
      <c r="D219" s="2">
        <v>5483700000</v>
      </c>
      <c r="E219" s="2">
        <v>3199400000</v>
      </c>
      <c r="F219" s="2">
        <v>1174900000</v>
      </c>
      <c r="G219" s="2">
        <v>0</v>
      </c>
      <c r="H219" s="2">
        <v>0</v>
      </c>
      <c r="I219" t="s">
        <v>72</v>
      </c>
      <c r="J219" t="s">
        <v>82</v>
      </c>
      <c r="K219" s="3"/>
      <c r="L219" s="2">
        <f>D219-E219</f>
        <v>2284300000</v>
      </c>
      <c r="M219" s="2">
        <f>F219+G219+H219</f>
        <v>1174900000</v>
      </c>
      <c r="N219" s="2">
        <f>Gross_Profit-Total_Operating_Expenses</f>
        <v>1109400000</v>
      </c>
    </row>
    <row r="220" spans="1:14" x14ac:dyDescent="0.25">
      <c r="A220" t="s">
        <v>55</v>
      </c>
      <c r="B220" t="s">
        <v>61</v>
      </c>
      <c r="C220" s="1">
        <v>41363</v>
      </c>
      <c r="D220" s="2">
        <v>2168652000</v>
      </c>
      <c r="E220" s="2">
        <v>737206000</v>
      </c>
      <c r="F220" s="2">
        <v>365684000</v>
      </c>
      <c r="G220" s="2">
        <v>475522000</v>
      </c>
      <c r="H220" s="2">
        <v>9508000</v>
      </c>
      <c r="I220" t="s">
        <v>72</v>
      </c>
      <c r="J220" t="s">
        <v>86</v>
      </c>
      <c r="K220" s="3"/>
      <c r="L220" s="2">
        <f>D220-E220</f>
        <v>1431446000</v>
      </c>
      <c r="M220" s="2">
        <f>F220+G220+H220</f>
        <v>850714000</v>
      </c>
      <c r="N220" s="2">
        <f>Gross_Profit-Total_Operating_Expenses</f>
        <v>580732000</v>
      </c>
    </row>
    <row r="221" spans="1:14" x14ac:dyDescent="0.25">
      <c r="A221" t="s">
        <v>55</v>
      </c>
      <c r="B221" t="s">
        <v>62</v>
      </c>
      <c r="C221" s="1">
        <v>41727</v>
      </c>
      <c r="D221" s="2">
        <v>2382531000</v>
      </c>
      <c r="E221" s="2">
        <v>743253000</v>
      </c>
      <c r="F221" s="2">
        <v>378607000</v>
      </c>
      <c r="G221" s="2">
        <v>492447000</v>
      </c>
      <c r="H221" s="2">
        <v>9887000</v>
      </c>
      <c r="I221" t="s">
        <v>72</v>
      </c>
      <c r="J221" t="s">
        <v>86</v>
      </c>
      <c r="K221" s="3"/>
      <c r="L221" s="2">
        <f>D221-E221</f>
        <v>1639278000</v>
      </c>
      <c r="M221" s="2">
        <f>F221+G221+H221</f>
        <v>880941000</v>
      </c>
      <c r="N221" s="2">
        <f>Gross_Profit-Total_Operating_Expenses</f>
        <v>758337000</v>
      </c>
    </row>
    <row r="222" spans="1:14" x14ac:dyDescent="0.25">
      <c r="A222" t="s">
        <v>55</v>
      </c>
      <c r="B222" t="s">
        <v>63</v>
      </c>
      <c r="C222" s="1">
        <v>42091</v>
      </c>
      <c r="D222" s="2">
        <v>2377344000</v>
      </c>
      <c r="E222" s="2">
        <v>708823000</v>
      </c>
      <c r="F222" s="2">
        <v>353670000</v>
      </c>
      <c r="G222" s="2">
        <v>525745000</v>
      </c>
      <c r="H222" s="2">
        <v>9537000</v>
      </c>
      <c r="I222" t="s">
        <v>72</v>
      </c>
      <c r="J222" t="s">
        <v>86</v>
      </c>
      <c r="K222" s="3"/>
      <c r="L222" s="2">
        <f>D222-E222</f>
        <v>1668521000</v>
      </c>
      <c r="M222" s="2">
        <f>F222+G222+H222</f>
        <v>888952000</v>
      </c>
      <c r="N222" s="2">
        <f>Gross_Profit-Total_Operating_Expenses</f>
        <v>779569000</v>
      </c>
    </row>
    <row r="223" spans="1:14" x14ac:dyDescent="0.25">
      <c r="A223" t="s">
        <v>55</v>
      </c>
      <c r="B223" t="s">
        <v>64</v>
      </c>
      <c r="C223" s="1">
        <v>42462</v>
      </c>
      <c r="D223" s="2">
        <v>2213881000</v>
      </c>
      <c r="E223" s="2">
        <v>671907000</v>
      </c>
      <c r="F223" s="2">
        <v>331652000</v>
      </c>
      <c r="G223" s="2">
        <v>533891000</v>
      </c>
      <c r="H223" s="2">
        <v>6550000</v>
      </c>
      <c r="I223" t="s">
        <v>72</v>
      </c>
      <c r="J223" t="s">
        <v>86</v>
      </c>
      <c r="K223" s="3"/>
      <c r="L223" s="2">
        <f>D223-E223</f>
        <v>1541974000</v>
      </c>
      <c r="M223" s="2">
        <f>F223+G223+H223</f>
        <v>872093000</v>
      </c>
      <c r="N223" s="2">
        <f>Gross_Profit-Total_Operating_Expenses</f>
        <v>669881000</v>
      </c>
    </row>
    <row r="224" spans="1:14" x14ac:dyDescent="0.25">
      <c r="A224" t="s">
        <v>36</v>
      </c>
      <c r="B224" t="s">
        <v>61</v>
      </c>
      <c r="C224" s="1">
        <v>41274</v>
      </c>
      <c r="D224" s="2">
        <v>20421000000</v>
      </c>
      <c r="E224" s="2">
        <v>13634000000</v>
      </c>
      <c r="F224" s="2">
        <v>4398000000</v>
      </c>
      <c r="G224" s="2">
        <v>655000000</v>
      </c>
      <c r="H224" s="2">
        <v>301000000</v>
      </c>
      <c r="I224" t="s">
        <v>72</v>
      </c>
      <c r="J224" t="s">
        <v>83</v>
      </c>
      <c r="K224" s="3"/>
      <c r="L224" s="2">
        <f>D224-E224</f>
        <v>6787000000</v>
      </c>
      <c r="M224" s="2">
        <f>F224+G224+H224</f>
        <v>5354000000</v>
      </c>
      <c r="N224" s="2">
        <f>Gross_Profit-Total_Operating_Expenses</f>
        <v>1433000000</v>
      </c>
    </row>
    <row r="225" spans="1:14" x14ac:dyDescent="0.25">
      <c r="A225" t="s">
        <v>36</v>
      </c>
      <c r="B225" t="s">
        <v>62</v>
      </c>
      <c r="C225" s="1">
        <v>41639</v>
      </c>
      <c r="D225" s="2">
        <v>20006000000</v>
      </c>
      <c r="E225" s="2">
        <v>13521000000</v>
      </c>
      <c r="F225" s="2">
        <v>4219000000</v>
      </c>
      <c r="G225" s="2">
        <v>603000000</v>
      </c>
      <c r="H225" s="2">
        <v>305000000</v>
      </c>
      <c r="I225" t="s">
        <v>72</v>
      </c>
      <c r="J225" t="s">
        <v>83</v>
      </c>
      <c r="K225" s="3"/>
      <c r="L225" s="2">
        <f>D225-E225</f>
        <v>6485000000</v>
      </c>
      <c r="M225" s="2">
        <f>F225+G225+H225</f>
        <v>5127000000</v>
      </c>
      <c r="N225" s="2">
        <f>Gross_Profit-Total_Operating_Expenses</f>
        <v>1358000000</v>
      </c>
    </row>
    <row r="226" spans="1:14" x14ac:dyDescent="0.25">
      <c r="A226" t="s">
        <v>36</v>
      </c>
      <c r="B226" t="s">
        <v>63</v>
      </c>
      <c r="C226" s="1">
        <v>42004</v>
      </c>
      <c r="D226" s="2">
        <v>19540000000</v>
      </c>
      <c r="E226" s="2">
        <v>13294000000</v>
      </c>
      <c r="F226" s="2">
        <v>4020000000</v>
      </c>
      <c r="G226" s="2">
        <v>577000000</v>
      </c>
      <c r="H226" s="2">
        <v>315000000</v>
      </c>
      <c r="I226" t="s">
        <v>72</v>
      </c>
      <c r="J226" t="s">
        <v>83</v>
      </c>
      <c r="K226" s="3"/>
      <c r="L226" s="2">
        <f>D226-E226</f>
        <v>6246000000</v>
      </c>
      <c r="M226" s="2">
        <f>F226+G226+H226</f>
        <v>4912000000</v>
      </c>
      <c r="N226" s="2">
        <f>Gross_Profit-Total_Operating_Expenses</f>
        <v>1334000000</v>
      </c>
    </row>
    <row r="227" spans="1:14" x14ac:dyDescent="0.25">
      <c r="A227" t="s">
        <v>36</v>
      </c>
      <c r="B227" t="s">
        <v>64</v>
      </c>
      <c r="C227" s="1">
        <v>42369</v>
      </c>
      <c r="D227" s="2">
        <v>18045000000</v>
      </c>
      <c r="E227" s="2">
        <v>12782000000</v>
      </c>
      <c r="F227" s="2">
        <v>3792000000</v>
      </c>
      <c r="G227" s="2">
        <v>563000000</v>
      </c>
      <c r="H227" s="2">
        <v>310000000</v>
      </c>
      <c r="I227" t="s">
        <v>72</v>
      </c>
      <c r="J227" t="s">
        <v>83</v>
      </c>
      <c r="K227" s="3"/>
      <c r="L227" s="2">
        <f>D227-E227</f>
        <v>5263000000</v>
      </c>
      <c r="M227" s="2">
        <f>F227+G227+H227</f>
        <v>4665000000</v>
      </c>
      <c r="N227" s="2">
        <f>Gross_Profit-Total_Operating_Expenses</f>
        <v>598000000</v>
      </c>
    </row>
    <row r="228" spans="1:14" x14ac:dyDescent="0.25">
      <c r="A228" t="s">
        <v>32</v>
      </c>
      <c r="B228" t="s">
        <v>61</v>
      </c>
      <c r="C228" s="1">
        <v>41274</v>
      </c>
      <c r="D228" s="2">
        <v>4986566000</v>
      </c>
      <c r="E228" s="2">
        <v>1620566000</v>
      </c>
      <c r="F228" s="2">
        <v>1641819000</v>
      </c>
      <c r="G228" s="2">
        <v>885824000</v>
      </c>
      <c r="H228" s="2">
        <v>35819000</v>
      </c>
      <c r="I228" t="s">
        <v>72</v>
      </c>
      <c r="J228" t="s">
        <v>82</v>
      </c>
      <c r="K228" s="3"/>
      <c r="L228" s="2">
        <f>D228-E228</f>
        <v>3366000000</v>
      </c>
      <c r="M228" s="2">
        <f>F228+G228+H228</f>
        <v>2563462000</v>
      </c>
      <c r="N228" s="2">
        <f>Gross_Profit-Total_Operating_Expenses</f>
        <v>802538000</v>
      </c>
    </row>
    <row r="229" spans="1:14" x14ac:dyDescent="0.25">
      <c r="A229" t="s">
        <v>32</v>
      </c>
      <c r="B229" t="s">
        <v>62</v>
      </c>
      <c r="C229" s="1">
        <v>41639</v>
      </c>
      <c r="D229" s="2">
        <v>4680380000</v>
      </c>
      <c r="E229" s="2">
        <v>1349380000</v>
      </c>
      <c r="F229" s="2">
        <v>1751275000</v>
      </c>
      <c r="G229" s="2">
        <v>957587000</v>
      </c>
      <c r="H229" s="2">
        <v>44841000</v>
      </c>
      <c r="I229" t="s">
        <v>72</v>
      </c>
      <c r="J229" t="s">
        <v>82</v>
      </c>
      <c r="K229" s="3"/>
      <c r="L229" s="2">
        <f>D229-E229</f>
        <v>3331000000</v>
      </c>
      <c r="M229" s="2">
        <f>F229+G229+H229</f>
        <v>2753703000</v>
      </c>
      <c r="N229" s="2">
        <f>Gross_Profit-Total_Operating_Expenses</f>
        <v>577297000</v>
      </c>
    </row>
    <row r="230" spans="1:14" x14ac:dyDescent="0.25">
      <c r="A230" t="s">
        <v>32</v>
      </c>
      <c r="B230" t="s">
        <v>63</v>
      </c>
      <c r="C230" s="1">
        <v>42004</v>
      </c>
      <c r="D230" s="2">
        <v>4618133000</v>
      </c>
      <c r="E230" s="2">
        <v>1387375000</v>
      </c>
      <c r="F230" s="2">
        <v>1770710000</v>
      </c>
      <c r="G230" s="2">
        <v>1156386000</v>
      </c>
      <c r="H230" s="2">
        <v>66750000</v>
      </c>
      <c r="I230" t="s">
        <v>72</v>
      </c>
      <c r="J230" t="s">
        <v>82</v>
      </c>
      <c r="K230" s="3"/>
      <c r="L230" s="2">
        <f>D230-E230</f>
        <v>3230758000</v>
      </c>
      <c r="M230" s="2">
        <f>F230+G230+H230</f>
        <v>2993846000</v>
      </c>
      <c r="N230" s="2">
        <f>Gross_Profit-Total_Operating_Expenses</f>
        <v>236912000</v>
      </c>
    </row>
    <row r="231" spans="1:14" x14ac:dyDescent="0.25">
      <c r="A231" t="s">
        <v>32</v>
      </c>
      <c r="B231" t="s">
        <v>64</v>
      </c>
      <c r="C231" s="1">
        <v>42369</v>
      </c>
      <c r="D231" s="2">
        <v>4968301000</v>
      </c>
      <c r="E231" s="2">
        <v>2077748000</v>
      </c>
      <c r="F231" s="2">
        <v>1768522000</v>
      </c>
      <c r="G231" s="2">
        <v>1177923000</v>
      </c>
      <c r="H231" s="2">
        <v>79042000</v>
      </c>
      <c r="I231" t="s">
        <v>72</v>
      </c>
      <c r="J231" t="s">
        <v>82</v>
      </c>
      <c r="K231" s="3"/>
      <c r="L231" s="2">
        <f>D231-E231</f>
        <v>2890553000</v>
      </c>
      <c r="M231" s="2">
        <f>F231+G231+H231</f>
        <v>3025487000</v>
      </c>
      <c r="N231" s="2">
        <f>Gross_Profit-Total_Operating_Expenses</f>
        <v>-134934000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34DE-AC6A-4BBF-92D4-B35493C0F248}">
  <dimension ref="A1:C231"/>
  <sheetViews>
    <sheetView workbookViewId="0">
      <selection activeCell="C1" sqref="C1"/>
    </sheetView>
  </sheetViews>
  <sheetFormatPr defaultRowHeight="15" x14ac:dyDescent="0.25"/>
  <cols>
    <col min="2" max="2" width="41.5703125" customWidth="1"/>
    <col min="3" max="3" width="18.42578125" style="2" customWidth="1"/>
  </cols>
  <sheetData>
    <row r="1" spans="1:3" x14ac:dyDescent="0.25">
      <c r="A1" t="s">
        <v>60</v>
      </c>
      <c r="B1" t="s">
        <v>73</v>
      </c>
      <c r="C1" s="4" t="s">
        <v>92</v>
      </c>
    </row>
    <row r="2" spans="1:3" x14ac:dyDescent="0.25">
      <c r="A2" t="s">
        <v>61</v>
      </c>
      <c r="B2" t="s">
        <v>74</v>
      </c>
      <c r="C2" s="2">
        <v>449220000</v>
      </c>
    </row>
    <row r="3" spans="1:3" x14ac:dyDescent="0.25">
      <c r="A3" t="s">
        <v>62</v>
      </c>
      <c r="B3" t="s">
        <v>74</v>
      </c>
      <c r="C3" s="2">
        <v>432568000</v>
      </c>
    </row>
    <row r="4" spans="1:3" x14ac:dyDescent="0.25">
      <c r="A4" t="s">
        <v>63</v>
      </c>
      <c r="B4" t="s">
        <v>74</v>
      </c>
      <c r="C4" s="2">
        <v>904654000</v>
      </c>
    </row>
    <row r="5" spans="1:3" x14ac:dyDescent="0.25">
      <c r="A5" t="s">
        <v>64</v>
      </c>
      <c r="B5" t="s">
        <v>74</v>
      </c>
      <c r="C5" s="2">
        <v>1492094000</v>
      </c>
    </row>
    <row r="6" spans="1:3" x14ac:dyDescent="0.25">
      <c r="A6" t="s">
        <v>61</v>
      </c>
      <c r="B6" t="s">
        <v>74</v>
      </c>
      <c r="C6" s="2">
        <v>349800000</v>
      </c>
    </row>
    <row r="7" spans="1:3" x14ac:dyDescent="0.25">
      <c r="A7" t="s">
        <v>62</v>
      </c>
      <c r="B7" t="s">
        <v>74</v>
      </c>
      <c r="C7" s="2">
        <v>297600000</v>
      </c>
    </row>
    <row r="8" spans="1:3" x14ac:dyDescent="0.25">
      <c r="A8" t="s">
        <v>63</v>
      </c>
      <c r="B8" t="s">
        <v>74</v>
      </c>
      <c r="C8" s="2">
        <v>123800000</v>
      </c>
    </row>
    <row r="9" spans="1:3" x14ac:dyDescent="0.25">
      <c r="A9" t="s">
        <v>64</v>
      </c>
      <c r="B9" t="s">
        <v>74</v>
      </c>
      <c r="C9" s="2">
        <v>1300000</v>
      </c>
    </row>
    <row r="10" spans="1:3" x14ac:dyDescent="0.25">
      <c r="A10" t="s">
        <v>61</v>
      </c>
      <c r="B10" t="s">
        <v>74</v>
      </c>
      <c r="C10" s="2">
        <v>1183000000</v>
      </c>
    </row>
    <row r="11" spans="1:3" x14ac:dyDescent="0.25">
      <c r="A11" t="s">
        <v>62</v>
      </c>
      <c r="B11" t="s">
        <v>74</v>
      </c>
      <c r="C11" s="2">
        <v>391000000</v>
      </c>
    </row>
    <row r="12" spans="1:3" x14ac:dyDescent="0.25">
      <c r="A12" t="s">
        <v>63</v>
      </c>
      <c r="B12" t="s">
        <v>74</v>
      </c>
      <c r="C12" s="2">
        <v>318000000</v>
      </c>
    </row>
    <row r="13" spans="1:3" x14ac:dyDescent="0.25">
      <c r="A13" t="s">
        <v>64</v>
      </c>
      <c r="B13" t="s">
        <v>74</v>
      </c>
      <c r="C13" s="2">
        <v>593000000</v>
      </c>
    </row>
    <row r="14" spans="1:3" x14ac:dyDescent="0.25">
      <c r="A14" t="s">
        <v>61</v>
      </c>
      <c r="B14" t="s">
        <v>74</v>
      </c>
      <c r="C14" s="2">
        <v>580000000</v>
      </c>
    </row>
    <row r="15" spans="1:3" x14ac:dyDescent="0.25">
      <c r="A15" t="s">
        <v>62</v>
      </c>
      <c r="B15" t="s">
        <v>74</v>
      </c>
      <c r="C15" s="2">
        <v>532000000</v>
      </c>
    </row>
    <row r="16" spans="1:3" x14ac:dyDescent="0.25">
      <c r="A16" t="s">
        <v>63</v>
      </c>
      <c r="B16" t="s">
        <v>74</v>
      </c>
      <c r="C16" s="2">
        <v>503000000</v>
      </c>
    </row>
    <row r="17" spans="1:3" x14ac:dyDescent="0.25">
      <c r="A17" t="s">
        <v>64</v>
      </c>
      <c r="B17" t="s">
        <v>74</v>
      </c>
      <c r="C17" s="2">
        <v>283000000</v>
      </c>
    </row>
    <row r="18" spans="1:3" x14ac:dyDescent="0.25">
      <c r="A18" t="s">
        <v>61</v>
      </c>
      <c r="B18" t="s">
        <v>75</v>
      </c>
      <c r="C18" s="2">
        <v>48999000000</v>
      </c>
    </row>
    <row r="19" spans="1:3" x14ac:dyDescent="0.25">
      <c r="A19" t="s">
        <v>62</v>
      </c>
      <c r="B19" t="s">
        <v>75</v>
      </c>
      <c r="C19" s="2">
        <v>52503000000</v>
      </c>
    </row>
    <row r="20" spans="1:3" x14ac:dyDescent="0.25">
      <c r="A20" t="s">
        <v>63</v>
      </c>
      <c r="B20" t="s">
        <v>75</v>
      </c>
      <c r="C20" s="2">
        <v>71230000000</v>
      </c>
    </row>
    <row r="21" spans="1:3" x14ac:dyDescent="0.25">
      <c r="A21" t="s">
        <v>64</v>
      </c>
      <c r="B21" t="s">
        <v>75</v>
      </c>
      <c r="C21" s="2">
        <v>60024000000</v>
      </c>
    </row>
    <row r="22" spans="1:3" x14ac:dyDescent="0.25">
      <c r="A22" t="s">
        <v>61</v>
      </c>
      <c r="B22" t="s">
        <v>75</v>
      </c>
      <c r="C22" s="2">
        <v>8143000000</v>
      </c>
    </row>
    <row r="23" spans="1:3" x14ac:dyDescent="0.25">
      <c r="A23" t="s">
        <v>62</v>
      </c>
      <c r="B23" t="s">
        <v>75</v>
      </c>
      <c r="C23" s="2">
        <v>4432000000</v>
      </c>
    </row>
    <row r="24" spans="1:3" x14ac:dyDescent="0.25">
      <c r="A24" t="s">
        <v>63</v>
      </c>
      <c r="B24" t="s">
        <v>75</v>
      </c>
      <c r="C24" s="2">
        <v>3983000000</v>
      </c>
    </row>
    <row r="25" spans="1:3" x14ac:dyDescent="0.25">
      <c r="A25" t="s">
        <v>64</v>
      </c>
      <c r="B25" t="s">
        <v>75</v>
      </c>
      <c r="C25" s="2">
        <v>3754000000</v>
      </c>
    </row>
    <row r="26" spans="1:3" x14ac:dyDescent="0.25">
      <c r="A26" t="s">
        <v>61</v>
      </c>
      <c r="B26" t="s">
        <v>76</v>
      </c>
      <c r="C26" s="2">
        <v>2093000000</v>
      </c>
    </row>
    <row r="27" spans="1:3" x14ac:dyDescent="0.25">
      <c r="A27" t="s">
        <v>62</v>
      </c>
      <c r="B27" t="s">
        <v>76</v>
      </c>
      <c r="C27" s="2">
        <v>1800000000</v>
      </c>
    </row>
    <row r="28" spans="1:3" x14ac:dyDescent="0.25">
      <c r="A28" t="s">
        <v>63</v>
      </c>
      <c r="B28" t="s">
        <v>76</v>
      </c>
      <c r="C28" s="2">
        <v>2090000000</v>
      </c>
    </row>
    <row r="29" spans="1:3" x14ac:dyDescent="0.25">
      <c r="A29" t="s">
        <v>64</v>
      </c>
      <c r="B29" t="s">
        <v>76</v>
      </c>
      <c r="C29" s="2">
        <v>620000000</v>
      </c>
    </row>
    <row r="30" spans="1:3" x14ac:dyDescent="0.25">
      <c r="A30" t="s">
        <v>61</v>
      </c>
      <c r="B30" t="s">
        <v>76</v>
      </c>
      <c r="C30" s="2">
        <v>1266000000</v>
      </c>
    </row>
    <row r="31" spans="1:3" x14ac:dyDescent="0.25">
      <c r="A31" t="s">
        <v>62</v>
      </c>
      <c r="B31" t="s">
        <v>76</v>
      </c>
      <c r="C31" s="2">
        <v>1791000000</v>
      </c>
    </row>
    <row r="32" spans="1:3" x14ac:dyDescent="0.25">
      <c r="A32" t="s">
        <v>63</v>
      </c>
      <c r="B32" t="s">
        <v>76</v>
      </c>
      <c r="C32" s="2">
        <v>1611000000</v>
      </c>
    </row>
    <row r="33" spans="1:3" x14ac:dyDescent="0.25">
      <c r="A33" t="s">
        <v>64</v>
      </c>
      <c r="B33" t="s">
        <v>76</v>
      </c>
      <c r="C33" s="2">
        <v>466000000</v>
      </c>
    </row>
    <row r="34" spans="1:3" x14ac:dyDescent="0.25">
      <c r="A34" t="s">
        <v>61</v>
      </c>
      <c r="B34" t="s">
        <v>77</v>
      </c>
      <c r="C34" s="2">
        <v>974364000</v>
      </c>
    </row>
    <row r="35" spans="1:3" x14ac:dyDescent="0.25">
      <c r="A35" t="s">
        <v>62</v>
      </c>
      <c r="B35" t="s">
        <v>77</v>
      </c>
      <c r="C35" s="2">
        <v>1098912000</v>
      </c>
    </row>
    <row r="36" spans="1:3" x14ac:dyDescent="0.25">
      <c r="A36" t="s">
        <v>63</v>
      </c>
      <c r="B36" t="s">
        <v>77</v>
      </c>
      <c r="C36" s="2">
        <v>1098467000</v>
      </c>
    </row>
    <row r="37" spans="1:3" x14ac:dyDescent="0.25">
      <c r="A37" t="s">
        <v>64</v>
      </c>
      <c r="B37" t="s">
        <v>77</v>
      </c>
      <c r="C37" s="2">
        <v>1261860000</v>
      </c>
    </row>
    <row r="38" spans="1:3" x14ac:dyDescent="0.25">
      <c r="A38" t="s">
        <v>61</v>
      </c>
      <c r="B38" t="s">
        <v>77</v>
      </c>
      <c r="C38" s="2">
        <v>357213000</v>
      </c>
    </row>
    <row r="39" spans="1:3" x14ac:dyDescent="0.25">
      <c r="A39" t="s">
        <v>62</v>
      </c>
      <c r="B39" t="s">
        <v>77</v>
      </c>
      <c r="C39" s="2">
        <v>405499000</v>
      </c>
    </row>
    <row r="40" spans="1:3" x14ac:dyDescent="0.25">
      <c r="A40" t="s">
        <v>63</v>
      </c>
      <c r="B40" t="s">
        <v>77</v>
      </c>
      <c r="C40" s="2">
        <v>456597000</v>
      </c>
    </row>
    <row r="41" spans="1:3" x14ac:dyDescent="0.25">
      <c r="A41" t="s">
        <v>64</v>
      </c>
      <c r="B41" t="s">
        <v>77</v>
      </c>
      <c r="C41" s="2">
        <v>424944000</v>
      </c>
    </row>
    <row r="42" spans="1:3" x14ac:dyDescent="0.25">
      <c r="A42" t="s">
        <v>61</v>
      </c>
      <c r="B42" t="s">
        <v>78</v>
      </c>
      <c r="C42" s="2">
        <v>830300000</v>
      </c>
    </row>
    <row r="43" spans="1:3" x14ac:dyDescent="0.25">
      <c r="A43" t="s">
        <v>62</v>
      </c>
      <c r="B43" t="s">
        <v>78</v>
      </c>
      <c r="C43" s="2">
        <v>902800000</v>
      </c>
    </row>
    <row r="44" spans="1:3" x14ac:dyDescent="0.25">
      <c r="A44" t="s">
        <v>63</v>
      </c>
      <c r="B44" t="s">
        <v>78</v>
      </c>
      <c r="C44" s="2">
        <v>1048700000</v>
      </c>
    </row>
    <row r="45" spans="1:3" x14ac:dyDescent="0.25">
      <c r="A45" t="s">
        <v>64</v>
      </c>
      <c r="B45" t="s">
        <v>78</v>
      </c>
      <c r="C45" s="2">
        <v>1110400000</v>
      </c>
    </row>
    <row r="46" spans="1:3" x14ac:dyDescent="0.25">
      <c r="A46" t="s">
        <v>61</v>
      </c>
      <c r="B46" t="s">
        <v>78</v>
      </c>
      <c r="C46" s="2">
        <v>1457000000</v>
      </c>
    </row>
    <row r="47" spans="1:3" x14ac:dyDescent="0.25">
      <c r="A47" t="s">
        <v>62</v>
      </c>
      <c r="B47" t="s">
        <v>78</v>
      </c>
      <c r="C47" s="2">
        <v>2002000000</v>
      </c>
    </row>
    <row r="48" spans="1:3" x14ac:dyDescent="0.25">
      <c r="A48" t="s">
        <v>63</v>
      </c>
      <c r="B48" t="s">
        <v>78</v>
      </c>
      <c r="C48" s="2">
        <v>1322000000</v>
      </c>
    </row>
    <row r="49" spans="1:3" x14ac:dyDescent="0.25">
      <c r="A49" t="s">
        <v>64</v>
      </c>
      <c r="B49" t="s">
        <v>78</v>
      </c>
      <c r="C49" s="2">
        <v>1468000000</v>
      </c>
    </row>
    <row r="50" spans="1:3" x14ac:dyDescent="0.25">
      <c r="A50" t="s">
        <v>61</v>
      </c>
      <c r="B50" t="s">
        <v>79</v>
      </c>
      <c r="C50" s="2">
        <v>305330000</v>
      </c>
    </row>
    <row r="51" spans="1:3" x14ac:dyDescent="0.25">
      <c r="A51" t="s">
        <v>62</v>
      </c>
      <c r="B51" t="s">
        <v>79</v>
      </c>
      <c r="C51" s="2">
        <v>266575000</v>
      </c>
    </row>
    <row r="52" spans="1:3" x14ac:dyDescent="0.25">
      <c r="A52" t="s">
        <v>63</v>
      </c>
      <c r="B52" t="s">
        <v>79</v>
      </c>
      <c r="C52" s="2">
        <v>275627000</v>
      </c>
    </row>
    <row r="53" spans="1:3" x14ac:dyDescent="0.25">
      <c r="A53" t="s">
        <v>64</v>
      </c>
      <c r="B53" t="s">
        <v>79</v>
      </c>
      <c r="C53" s="2">
        <v>307125000</v>
      </c>
    </row>
    <row r="54" spans="1:3" x14ac:dyDescent="0.25">
      <c r="A54" t="s">
        <v>61</v>
      </c>
      <c r="B54" t="s">
        <v>80</v>
      </c>
      <c r="C54" s="2">
        <v>1621000000</v>
      </c>
    </row>
    <row r="55" spans="1:3" x14ac:dyDescent="0.25">
      <c r="A55" t="s">
        <v>62</v>
      </c>
      <c r="B55" t="s">
        <v>80</v>
      </c>
      <c r="C55" s="2">
        <v>1855000000</v>
      </c>
    </row>
    <row r="56" spans="1:3" x14ac:dyDescent="0.25">
      <c r="A56" t="s">
        <v>63</v>
      </c>
      <c r="B56" t="s">
        <v>80</v>
      </c>
      <c r="C56" s="2">
        <v>1956000000</v>
      </c>
    </row>
    <row r="57" spans="1:3" x14ac:dyDescent="0.25">
      <c r="A57" t="s">
        <v>64</v>
      </c>
      <c r="B57" t="s">
        <v>80</v>
      </c>
      <c r="C57" s="2">
        <v>1926000000</v>
      </c>
    </row>
    <row r="58" spans="1:3" x14ac:dyDescent="0.25">
      <c r="A58" t="s">
        <v>61</v>
      </c>
      <c r="B58" t="s">
        <v>81</v>
      </c>
      <c r="C58" s="2">
        <v>1451000000</v>
      </c>
    </row>
    <row r="59" spans="1:3" x14ac:dyDescent="0.25">
      <c r="A59" t="s">
        <v>62</v>
      </c>
      <c r="B59" t="s">
        <v>81</v>
      </c>
      <c r="C59" s="2">
        <v>1372000000</v>
      </c>
    </row>
    <row r="60" spans="1:3" x14ac:dyDescent="0.25">
      <c r="A60" t="s">
        <v>63</v>
      </c>
      <c r="B60" t="s">
        <v>81</v>
      </c>
      <c r="C60" s="2">
        <v>1183000000</v>
      </c>
    </row>
    <row r="61" spans="1:3" x14ac:dyDescent="0.25">
      <c r="A61" t="s">
        <v>64</v>
      </c>
      <c r="B61" t="s">
        <v>81</v>
      </c>
      <c r="C61" s="2">
        <v>1319000000</v>
      </c>
    </row>
    <row r="62" spans="1:3" x14ac:dyDescent="0.25">
      <c r="A62" t="s">
        <v>61</v>
      </c>
      <c r="B62" t="s">
        <v>81</v>
      </c>
      <c r="C62" s="2">
        <v>148000000</v>
      </c>
    </row>
    <row r="63" spans="1:3" x14ac:dyDescent="0.25">
      <c r="A63" t="s">
        <v>62</v>
      </c>
      <c r="B63" t="s">
        <v>81</v>
      </c>
      <c r="C63" s="2">
        <v>32000000</v>
      </c>
    </row>
    <row r="64" spans="1:3" x14ac:dyDescent="0.25">
      <c r="A64" t="s">
        <v>63</v>
      </c>
      <c r="B64" t="s">
        <v>81</v>
      </c>
      <c r="C64" s="2">
        <v>948000000</v>
      </c>
    </row>
    <row r="65" spans="1:3" x14ac:dyDescent="0.25">
      <c r="A65" t="s">
        <v>64</v>
      </c>
      <c r="B65" t="s">
        <v>81</v>
      </c>
      <c r="C65" s="2">
        <v>898000000</v>
      </c>
    </row>
    <row r="66" spans="1:3" x14ac:dyDescent="0.25">
      <c r="A66" t="s">
        <v>61</v>
      </c>
      <c r="B66" t="s">
        <v>82</v>
      </c>
      <c r="C66" s="2">
        <v>314893000</v>
      </c>
    </row>
    <row r="67" spans="1:3" x14ac:dyDescent="0.25">
      <c r="A67" t="s">
        <v>62</v>
      </c>
      <c r="B67" t="s">
        <v>82</v>
      </c>
      <c r="C67" s="2">
        <v>415811000</v>
      </c>
    </row>
    <row r="68" spans="1:3" x14ac:dyDescent="0.25">
      <c r="A68" t="s">
        <v>63</v>
      </c>
      <c r="B68" t="s">
        <v>82</v>
      </c>
      <c r="C68" s="2">
        <v>490708000</v>
      </c>
    </row>
    <row r="69" spans="1:3" x14ac:dyDescent="0.25">
      <c r="A69" t="s">
        <v>64</v>
      </c>
      <c r="B69" t="s">
        <v>82</v>
      </c>
      <c r="C69" s="2">
        <v>466917000</v>
      </c>
    </row>
    <row r="70" spans="1:3" x14ac:dyDescent="0.25">
      <c r="A70" t="s">
        <v>61</v>
      </c>
      <c r="B70" t="s">
        <v>82</v>
      </c>
      <c r="C70" s="2">
        <v>-110710000</v>
      </c>
    </row>
    <row r="71" spans="1:3" x14ac:dyDescent="0.25">
      <c r="A71" t="s">
        <v>62</v>
      </c>
      <c r="B71" t="s">
        <v>82</v>
      </c>
      <c r="C71" s="2">
        <v>-286074000</v>
      </c>
    </row>
    <row r="72" spans="1:3" x14ac:dyDescent="0.25">
      <c r="A72" t="s">
        <v>63</v>
      </c>
      <c r="B72" t="s">
        <v>82</v>
      </c>
      <c r="C72" s="2">
        <v>-145633000</v>
      </c>
    </row>
    <row r="73" spans="1:3" x14ac:dyDescent="0.25">
      <c r="A73" t="s">
        <v>64</v>
      </c>
      <c r="B73" t="s">
        <v>82</v>
      </c>
      <c r="C73" s="2">
        <v>114923000</v>
      </c>
    </row>
    <row r="74" spans="1:3" x14ac:dyDescent="0.25">
      <c r="A74" t="s">
        <v>61</v>
      </c>
      <c r="B74" t="s">
        <v>82</v>
      </c>
      <c r="C74" s="2">
        <v>380717000</v>
      </c>
    </row>
    <row r="75" spans="1:3" x14ac:dyDescent="0.25">
      <c r="A75" t="s">
        <v>62</v>
      </c>
      <c r="B75" t="s">
        <v>82</v>
      </c>
      <c r="C75" s="2">
        <v>329056000</v>
      </c>
    </row>
    <row r="76" spans="1:3" x14ac:dyDescent="0.25">
      <c r="A76" t="s">
        <v>63</v>
      </c>
      <c r="B76" t="s">
        <v>82</v>
      </c>
      <c r="C76" s="2">
        <v>517633000</v>
      </c>
    </row>
    <row r="77" spans="1:3" x14ac:dyDescent="0.25">
      <c r="A77" t="s">
        <v>64</v>
      </c>
      <c r="B77" t="s">
        <v>82</v>
      </c>
      <c r="C77" s="2">
        <v>720280000</v>
      </c>
    </row>
    <row r="78" spans="1:3" x14ac:dyDescent="0.25">
      <c r="A78" t="s">
        <v>61</v>
      </c>
      <c r="B78" t="s">
        <v>82</v>
      </c>
      <c r="C78" s="2">
        <v>2454000000</v>
      </c>
    </row>
    <row r="79" spans="1:3" x14ac:dyDescent="0.25">
      <c r="A79" t="s">
        <v>62</v>
      </c>
      <c r="B79" t="s">
        <v>82</v>
      </c>
      <c r="C79" s="2">
        <v>2476000000</v>
      </c>
    </row>
    <row r="80" spans="1:3" x14ac:dyDescent="0.25">
      <c r="A80" t="s">
        <v>63</v>
      </c>
      <c r="B80" t="s">
        <v>82</v>
      </c>
      <c r="C80" s="2">
        <v>2197000000</v>
      </c>
    </row>
    <row r="81" spans="1:3" x14ac:dyDescent="0.25">
      <c r="A81" t="s">
        <v>64</v>
      </c>
      <c r="B81" t="s">
        <v>82</v>
      </c>
      <c r="C81" s="2">
        <v>2325000000</v>
      </c>
    </row>
    <row r="82" spans="1:3" x14ac:dyDescent="0.25">
      <c r="A82" t="s">
        <v>61</v>
      </c>
      <c r="B82" t="s">
        <v>82</v>
      </c>
      <c r="C82" s="2">
        <v>2804000000</v>
      </c>
    </row>
    <row r="83" spans="1:3" x14ac:dyDescent="0.25">
      <c r="A83" t="s">
        <v>62</v>
      </c>
      <c r="B83" t="s">
        <v>82</v>
      </c>
      <c r="C83" s="2">
        <v>4994000000</v>
      </c>
    </row>
    <row r="84" spans="1:3" x14ac:dyDescent="0.25">
      <c r="A84" t="s">
        <v>63</v>
      </c>
      <c r="B84" t="s">
        <v>82</v>
      </c>
      <c r="C84" s="2">
        <v>6225000000</v>
      </c>
    </row>
    <row r="85" spans="1:3" x14ac:dyDescent="0.25">
      <c r="A85" t="s">
        <v>64</v>
      </c>
      <c r="B85" t="s">
        <v>82</v>
      </c>
      <c r="C85" s="2">
        <v>12427000000</v>
      </c>
    </row>
    <row r="86" spans="1:3" x14ac:dyDescent="0.25">
      <c r="A86" t="s">
        <v>61</v>
      </c>
      <c r="B86" t="s">
        <v>82</v>
      </c>
      <c r="C86" s="2">
        <v>1076300000</v>
      </c>
    </row>
    <row r="87" spans="1:3" x14ac:dyDescent="0.25">
      <c r="A87" t="s">
        <v>62</v>
      </c>
      <c r="B87" t="s">
        <v>82</v>
      </c>
      <c r="C87" s="2">
        <v>1062900000</v>
      </c>
    </row>
    <row r="88" spans="1:3" x14ac:dyDescent="0.25">
      <c r="A88" t="s">
        <v>63</v>
      </c>
      <c r="B88" t="s">
        <v>82</v>
      </c>
      <c r="C88" s="2">
        <v>1270600000</v>
      </c>
    </row>
    <row r="89" spans="1:3" x14ac:dyDescent="0.25">
      <c r="A89" t="s">
        <v>64</v>
      </c>
      <c r="B89" t="s">
        <v>82</v>
      </c>
      <c r="C89" s="2">
        <v>1099200000</v>
      </c>
    </row>
    <row r="90" spans="1:3" x14ac:dyDescent="0.25">
      <c r="A90" t="s">
        <v>61</v>
      </c>
      <c r="B90" t="s">
        <v>82</v>
      </c>
      <c r="C90" s="2">
        <v>1048000000</v>
      </c>
    </row>
    <row r="91" spans="1:3" x14ac:dyDescent="0.25">
      <c r="A91" t="s">
        <v>62</v>
      </c>
      <c r="B91" t="s">
        <v>82</v>
      </c>
      <c r="C91" s="2">
        <v>1061000000</v>
      </c>
    </row>
    <row r="92" spans="1:3" x14ac:dyDescent="0.25">
      <c r="A92" t="s">
        <v>63</v>
      </c>
      <c r="B92" t="s">
        <v>82</v>
      </c>
      <c r="C92" s="2">
        <v>1210000000</v>
      </c>
    </row>
    <row r="93" spans="1:3" x14ac:dyDescent="0.25">
      <c r="A93" t="s">
        <v>64</v>
      </c>
      <c r="B93" t="s">
        <v>82</v>
      </c>
      <c r="C93" s="2">
        <v>1311000000</v>
      </c>
    </row>
    <row r="94" spans="1:3" x14ac:dyDescent="0.25">
      <c r="A94" t="s">
        <v>61</v>
      </c>
      <c r="B94" t="s">
        <v>82</v>
      </c>
      <c r="C94" s="2">
        <v>1208000000</v>
      </c>
    </row>
    <row r="95" spans="1:3" x14ac:dyDescent="0.25">
      <c r="A95" t="s">
        <v>62</v>
      </c>
      <c r="B95" t="s">
        <v>82</v>
      </c>
      <c r="C95" s="2">
        <v>1300000000</v>
      </c>
    </row>
    <row r="96" spans="1:3" x14ac:dyDescent="0.25">
      <c r="A96" t="s">
        <v>63</v>
      </c>
      <c r="B96" t="s">
        <v>82</v>
      </c>
      <c r="C96" s="2">
        <v>886000000</v>
      </c>
    </row>
    <row r="97" spans="1:3" x14ac:dyDescent="0.25">
      <c r="A97" t="s">
        <v>64</v>
      </c>
      <c r="B97" t="s">
        <v>82</v>
      </c>
      <c r="C97" s="2">
        <v>1242000000</v>
      </c>
    </row>
    <row r="98" spans="1:3" x14ac:dyDescent="0.25">
      <c r="A98" t="s">
        <v>61</v>
      </c>
      <c r="B98" t="s">
        <v>82</v>
      </c>
      <c r="C98" s="2">
        <v>4598000000</v>
      </c>
    </row>
    <row r="99" spans="1:3" x14ac:dyDescent="0.25">
      <c r="A99" t="s">
        <v>62</v>
      </c>
      <c r="B99" t="s">
        <v>82</v>
      </c>
      <c r="C99" s="2">
        <v>5106000000</v>
      </c>
    </row>
    <row r="100" spans="1:3" x14ac:dyDescent="0.25">
      <c r="A100" t="s">
        <v>63</v>
      </c>
      <c r="B100" t="s">
        <v>82</v>
      </c>
      <c r="C100" s="2">
        <v>5139000000</v>
      </c>
    </row>
    <row r="101" spans="1:3" x14ac:dyDescent="0.25">
      <c r="A101" t="s">
        <v>64</v>
      </c>
      <c r="B101" t="s">
        <v>82</v>
      </c>
      <c r="C101" s="2">
        <v>5878000000</v>
      </c>
    </row>
    <row r="102" spans="1:3" x14ac:dyDescent="0.25">
      <c r="A102" t="s">
        <v>61</v>
      </c>
      <c r="B102" t="s">
        <v>82</v>
      </c>
      <c r="C102" s="2">
        <v>228347000</v>
      </c>
    </row>
    <row r="103" spans="1:3" x14ac:dyDescent="0.25">
      <c r="A103" t="s">
        <v>62</v>
      </c>
      <c r="B103" t="s">
        <v>82</v>
      </c>
      <c r="C103" s="2">
        <v>402648000</v>
      </c>
    </row>
    <row r="104" spans="1:3" x14ac:dyDescent="0.25">
      <c r="A104" t="s">
        <v>63</v>
      </c>
      <c r="B104" t="s">
        <v>82</v>
      </c>
      <c r="C104" s="2">
        <v>305826000</v>
      </c>
    </row>
    <row r="105" spans="1:3" x14ac:dyDescent="0.25">
      <c r="A105" t="s">
        <v>64</v>
      </c>
      <c r="B105" t="s">
        <v>82</v>
      </c>
      <c r="C105" s="2">
        <v>379793000</v>
      </c>
    </row>
    <row r="106" spans="1:3" x14ac:dyDescent="0.25">
      <c r="A106" t="s">
        <v>61</v>
      </c>
      <c r="B106" t="s">
        <v>82</v>
      </c>
      <c r="C106" s="2">
        <v>609500000</v>
      </c>
    </row>
    <row r="107" spans="1:3" x14ac:dyDescent="0.25">
      <c r="A107" t="s">
        <v>62</v>
      </c>
      <c r="B107" t="s">
        <v>82</v>
      </c>
      <c r="C107" s="2">
        <v>822000000</v>
      </c>
    </row>
    <row r="108" spans="1:3" x14ac:dyDescent="0.25">
      <c r="A108" t="s">
        <v>63</v>
      </c>
      <c r="B108" t="s">
        <v>82</v>
      </c>
      <c r="C108" s="2">
        <v>716000000</v>
      </c>
    </row>
    <row r="109" spans="1:3" x14ac:dyDescent="0.25">
      <c r="A109" t="s">
        <v>64</v>
      </c>
      <c r="B109" t="s">
        <v>82</v>
      </c>
      <c r="C109" s="2">
        <v>413000000</v>
      </c>
    </row>
    <row r="110" spans="1:3" x14ac:dyDescent="0.25">
      <c r="A110" t="s">
        <v>61</v>
      </c>
      <c r="B110" t="s">
        <v>82</v>
      </c>
      <c r="C110" s="2">
        <v>356619000</v>
      </c>
    </row>
    <row r="111" spans="1:3" x14ac:dyDescent="0.25">
      <c r="A111" t="s">
        <v>62</v>
      </c>
      <c r="B111" t="s">
        <v>82</v>
      </c>
      <c r="C111" s="2">
        <v>382500000</v>
      </c>
    </row>
    <row r="112" spans="1:3" x14ac:dyDescent="0.25">
      <c r="A112" t="s">
        <v>63</v>
      </c>
      <c r="B112" t="s">
        <v>82</v>
      </c>
      <c r="C112" s="2">
        <v>431640000</v>
      </c>
    </row>
    <row r="113" spans="1:3" x14ac:dyDescent="0.25">
      <c r="A113" t="s">
        <v>64</v>
      </c>
      <c r="B113" t="s">
        <v>82</v>
      </c>
      <c r="C113" s="2">
        <v>534107000</v>
      </c>
    </row>
    <row r="114" spans="1:3" x14ac:dyDescent="0.25">
      <c r="A114" t="s">
        <v>61</v>
      </c>
      <c r="B114" t="s">
        <v>82</v>
      </c>
      <c r="C114" s="2">
        <v>7242000000</v>
      </c>
    </row>
    <row r="115" spans="1:3" x14ac:dyDescent="0.25">
      <c r="A115" t="s">
        <v>62</v>
      </c>
      <c r="B115" t="s">
        <v>82</v>
      </c>
      <c r="C115" s="2">
        <v>8150000000</v>
      </c>
    </row>
    <row r="116" spans="1:3" x14ac:dyDescent="0.25">
      <c r="A116" t="s">
        <v>63</v>
      </c>
      <c r="B116" t="s">
        <v>82</v>
      </c>
      <c r="C116" s="2">
        <v>9078000000</v>
      </c>
    </row>
    <row r="117" spans="1:3" x14ac:dyDescent="0.25">
      <c r="A117" t="s">
        <v>64</v>
      </c>
      <c r="B117" t="s">
        <v>82</v>
      </c>
      <c r="C117" s="2">
        <v>7885000000</v>
      </c>
    </row>
    <row r="118" spans="1:3" x14ac:dyDescent="0.25">
      <c r="A118" t="s">
        <v>61</v>
      </c>
      <c r="B118" t="s">
        <v>82</v>
      </c>
      <c r="C118" s="2">
        <v>457327000</v>
      </c>
    </row>
    <row r="119" spans="1:3" x14ac:dyDescent="0.25">
      <c r="A119" t="s">
        <v>62</v>
      </c>
      <c r="B119" t="s">
        <v>82</v>
      </c>
      <c r="C119" s="2">
        <v>528232000</v>
      </c>
    </row>
    <row r="120" spans="1:3" x14ac:dyDescent="0.25">
      <c r="A120" t="s">
        <v>63</v>
      </c>
      <c r="B120" t="s">
        <v>82</v>
      </c>
      <c r="C120" s="2">
        <v>564427000</v>
      </c>
    </row>
    <row r="121" spans="1:3" x14ac:dyDescent="0.25">
      <c r="A121" t="s">
        <v>64</v>
      </c>
      <c r="B121" t="s">
        <v>82</v>
      </c>
      <c r="C121" s="2">
        <v>605946000</v>
      </c>
    </row>
    <row r="122" spans="1:3" x14ac:dyDescent="0.25">
      <c r="A122" t="s">
        <v>61</v>
      </c>
      <c r="B122" t="s">
        <v>82</v>
      </c>
      <c r="C122" s="2">
        <v>1330000000</v>
      </c>
    </row>
    <row r="123" spans="1:3" x14ac:dyDescent="0.25">
      <c r="A123" t="s">
        <v>62</v>
      </c>
      <c r="B123" t="s">
        <v>82</v>
      </c>
      <c r="C123" s="2">
        <v>1107400000</v>
      </c>
    </row>
    <row r="124" spans="1:3" x14ac:dyDescent="0.25">
      <c r="A124" t="s">
        <v>63</v>
      </c>
      <c r="B124" t="s">
        <v>82</v>
      </c>
      <c r="C124" s="2">
        <v>1140500000</v>
      </c>
    </row>
    <row r="125" spans="1:3" x14ac:dyDescent="0.25">
      <c r="A125" t="s">
        <v>64</v>
      </c>
      <c r="B125" t="s">
        <v>82</v>
      </c>
      <c r="C125" s="2">
        <v>1109400000</v>
      </c>
    </row>
    <row r="126" spans="1:3" x14ac:dyDescent="0.25">
      <c r="A126" t="s">
        <v>61</v>
      </c>
      <c r="B126" t="s">
        <v>82</v>
      </c>
      <c r="C126" s="2">
        <v>802538000</v>
      </c>
    </row>
    <row r="127" spans="1:3" x14ac:dyDescent="0.25">
      <c r="A127" t="s">
        <v>62</v>
      </c>
      <c r="B127" t="s">
        <v>82</v>
      </c>
      <c r="C127" s="2">
        <v>577297000</v>
      </c>
    </row>
    <row r="128" spans="1:3" x14ac:dyDescent="0.25">
      <c r="A128" t="s">
        <v>63</v>
      </c>
      <c r="B128" t="s">
        <v>82</v>
      </c>
      <c r="C128" s="2">
        <v>236912000</v>
      </c>
    </row>
    <row r="129" spans="1:3" x14ac:dyDescent="0.25">
      <c r="A129" t="s">
        <v>64</v>
      </c>
      <c r="B129" t="s">
        <v>82</v>
      </c>
      <c r="C129" s="2">
        <v>-134934000</v>
      </c>
    </row>
    <row r="130" spans="1:3" x14ac:dyDescent="0.25">
      <c r="A130" t="s">
        <v>61</v>
      </c>
      <c r="B130" t="s">
        <v>83</v>
      </c>
      <c r="C130" s="2">
        <v>456180000</v>
      </c>
    </row>
    <row r="131" spans="1:3" x14ac:dyDescent="0.25">
      <c r="A131" t="s">
        <v>62</v>
      </c>
      <c r="B131" t="s">
        <v>83</v>
      </c>
      <c r="C131" s="2">
        <v>305330000</v>
      </c>
    </row>
    <row r="132" spans="1:3" x14ac:dyDescent="0.25">
      <c r="A132" t="s">
        <v>61</v>
      </c>
      <c r="B132" t="s">
        <v>83</v>
      </c>
      <c r="C132" s="2">
        <v>1361496000</v>
      </c>
    </row>
    <row r="133" spans="1:3" x14ac:dyDescent="0.25">
      <c r="A133" t="s">
        <v>62</v>
      </c>
      <c r="B133" t="s">
        <v>83</v>
      </c>
      <c r="C133" s="2">
        <v>1677900000</v>
      </c>
    </row>
    <row r="134" spans="1:3" x14ac:dyDescent="0.25">
      <c r="A134" t="s">
        <v>63</v>
      </c>
      <c r="B134" t="s">
        <v>83</v>
      </c>
      <c r="C134" s="2">
        <v>1884900000</v>
      </c>
    </row>
    <row r="135" spans="1:3" x14ac:dyDescent="0.25">
      <c r="A135" t="s">
        <v>64</v>
      </c>
      <c r="B135" t="s">
        <v>83</v>
      </c>
      <c r="C135" s="2">
        <v>2142000000</v>
      </c>
    </row>
    <row r="136" spans="1:3" x14ac:dyDescent="0.25">
      <c r="A136" t="s">
        <v>61</v>
      </c>
      <c r="B136" t="s">
        <v>83</v>
      </c>
      <c r="C136" s="2">
        <v>22156000000</v>
      </c>
    </row>
    <row r="137" spans="1:3" x14ac:dyDescent="0.25">
      <c r="A137" t="s">
        <v>62</v>
      </c>
      <c r="B137" t="s">
        <v>83</v>
      </c>
      <c r="C137" s="2">
        <v>20312000000</v>
      </c>
    </row>
    <row r="138" spans="1:3" x14ac:dyDescent="0.25">
      <c r="A138" t="s">
        <v>63</v>
      </c>
      <c r="B138" t="s">
        <v>83</v>
      </c>
      <c r="C138" s="2">
        <v>18532000000</v>
      </c>
    </row>
    <row r="139" spans="1:3" x14ac:dyDescent="0.25">
      <c r="A139" t="s">
        <v>64</v>
      </c>
      <c r="B139" t="s">
        <v>83</v>
      </c>
      <c r="C139" s="2">
        <v>15689000000</v>
      </c>
    </row>
    <row r="140" spans="1:3" x14ac:dyDescent="0.25">
      <c r="A140" t="s">
        <v>61</v>
      </c>
      <c r="B140" t="s">
        <v>83</v>
      </c>
      <c r="C140" s="2">
        <v>1433000000</v>
      </c>
    </row>
    <row r="141" spans="1:3" x14ac:dyDescent="0.25">
      <c r="A141" t="s">
        <v>62</v>
      </c>
      <c r="B141" t="s">
        <v>83</v>
      </c>
      <c r="C141" s="2">
        <v>1358000000</v>
      </c>
    </row>
    <row r="142" spans="1:3" x14ac:dyDescent="0.25">
      <c r="A142" t="s">
        <v>63</v>
      </c>
      <c r="B142" t="s">
        <v>83</v>
      </c>
      <c r="C142" s="2">
        <v>1334000000</v>
      </c>
    </row>
    <row r="143" spans="1:3" x14ac:dyDescent="0.25">
      <c r="A143" t="s">
        <v>64</v>
      </c>
      <c r="B143" t="s">
        <v>83</v>
      </c>
      <c r="C143" s="2">
        <v>598000000</v>
      </c>
    </row>
    <row r="144" spans="1:3" x14ac:dyDescent="0.25">
      <c r="A144" t="s">
        <v>61</v>
      </c>
      <c r="B144" t="s">
        <v>84</v>
      </c>
      <c r="C144" s="2">
        <v>11301000000</v>
      </c>
    </row>
    <row r="145" spans="1:3" x14ac:dyDescent="0.25">
      <c r="A145" t="s">
        <v>62</v>
      </c>
      <c r="B145" t="s">
        <v>84</v>
      </c>
      <c r="C145" s="2">
        <v>9763000000</v>
      </c>
    </row>
    <row r="146" spans="1:3" x14ac:dyDescent="0.25">
      <c r="A146" t="s">
        <v>63</v>
      </c>
      <c r="B146" t="s">
        <v>84</v>
      </c>
      <c r="C146" s="2">
        <v>11254000000</v>
      </c>
    </row>
    <row r="147" spans="1:3" x14ac:dyDescent="0.25">
      <c r="A147" t="s">
        <v>64</v>
      </c>
      <c r="B147" t="s">
        <v>84</v>
      </c>
      <c r="C147" s="2">
        <v>12928000000</v>
      </c>
    </row>
    <row r="148" spans="1:3" x14ac:dyDescent="0.25">
      <c r="A148" t="s">
        <v>61</v>
      </c>
      <c r="B148" t="s">
        <v>84</v>
      </c>
      <c r="C148" s="2">
        <v>430818000</v>
      </c>
    </row>
    <row r="149" spans="1:3" x14ac:dyDescent="0.25">
      <c r="A149" t="s">
        <v>62</v>
      </c>
      <c r="B149" t="s">
        <v>84</v>
      </c>
      <c r="C149" s="2">
        <v>493557000</v>
      </c>
    </row>
    <row r="150" spans="1:3" x14ac:dyDescent="0.25">
      <c r="A150" t="s">
        <v>63</v>
      </c>
      <c r="B150" t="s">
        <v>84</v>
      </c>
      <c r="C150" s="2">
        <v>552899000</v>
      </c>
    </row>
    <row r="151" spans="1:3" x14ac:dyDescent="0.25">
      <c r="A151" t="s">
        <v>64</v>
      </c>
      <c r="B151" t="s">
        <v>84</v>
      </c>
      <c r="C151" s="2">
        <v>556428000</v>
      </c>
    </row>
    <row r="152" spans="1:3" x14ac:dyDescent="0.25">
      <c r="A152" t="s">
        <v>61</v>
      </c>
      <c r="B152" t="s">
        <v>84</v>
      </c>
      <c r="C152" s="2">
        <v>354900000</v>
      </c>
    </row>
    <row r="153" spans="1:3" x14ac:dyDescent="0.25">
      <c r="A153" t="s">
        <v>62</v>
      </c>
      <c r="B153" t="s">
        <v>84</v>
      </c>
      <c r="C153" s="2">
        <v>605000000</v>
      </c>
    </row>
    <row r="154" spans="1:3" x14ac:dyDescent="0.25">
      <c r="A154" t="s">
        <v>63</v>
      </c>
      <c r="B154" t="s">
        <v>84</v>
      </c>
      <c r="C154" s="2">
        <v>597300000</v>
      </c>
    </row>
    <row r="155" spans="1:3" x14ac:dyDescent="0.25">
      <c r="A155" t="s">
        <v>64</v>
      </c>
      <c r="B155" t="s">
        <v>84</v>
      </c>
      <c r="C155" s="2">
        <v>911400000</v>
      </c>
    </row>
    <row r="156" spans="1:3" x14ac:dyDescent="0.25">
      <c r="A156" t="s">
        <v>61</v>
      </c>
      <c r="B156" t="s">
        <v>85</v>
      </c>
      <c r="C156" s="2">
        <v>773000000</v>
      </c>
    </row>
    <row r="157" spans="1:3" x14ac:dyDescent="0.25">
      <c r="A157" t="s">
        <v>62</v>
      </c>
      <c r="B157" t="s">
        <v>85</v>
      </c>
      <c r="C157" s="2">
        <v>1520000000</v>
      </c>
    </row>
    <row r="158" spans="1:3" x14ac:dyDescent="0.25">
      <c r="A158" t="s">
        <v>63</v>
      </c>
      <c r="B158" t="s">
        <v>85</v>
      </c>
      <c r="C158" s="2">
        <v>1693000000</v>
      </c>
    </row>
    <row r="159" spans="1:3" x14ac:dyDescent="0.25">
      <c r="A159" t="s">
        <v>64</v>
      </c>
      <c r="B159" t="s">
        <v>85</v>
      </c>
      <c r="C159" s="2">
        <v>2152000000</v>
      </c>
    </row>
    <row r="160" spans="1:3" x14ac:dyDescent="0.25">
      <c r="A160" t="s">
        <v>61</v>
      </c>
      <c r="B160" t="s">
        <v>85</v>
      </c>
      <c r="C160" s="2">
        <v>729685000</v>
      </c>
    </row>
    <row r="161" spans="1:3" x14ac:dyDescent="0.25">
      <c r="A161" t="s">
        <v>62</v>
      </c>
      <c r="B161" t="s">
        <v>85</v>
      </c>
      <c r="C161" s="2">
        <v>772070000</v>
      </c>
    </row>
    <row r="162" spans="1:3" x14ac:dyDescent="0.25">
      <c r="A162" t="s">
        <v>63</v>
      </c>
      <c r="B162" t="s">
        <v>85</v>
      </c>
      <c r="C162" s="2">
        <v>661340000</v>
      </c>
    </row>
    <row r="163" spans="1:3" x14ac:dyDescent="0.25">
      <c r="A163" t="s">
        <v>64</v>
      </c>
      <c r="B163" t="s">
        <v>85</v>
      </c>
      <c r="C163" s="2">
        <v>960445000</v>
      </c>
    </row>
    <row r="164" spans="1:3" x14ac:dyDescent="0.25">
      <c r="A164" t="s">
        <v>61</v>
      </c>
      <c r="B164" t="s">
        <v>85</v>
      </c>
      <c r="C164" s="2">
        <v>118071000</v>
      </c>
    </row>
    <row r="165" spans="1:3" x14ac:dyDescent="0.25">
      <c r="A165" t="s">
        <v>62</v>
      </c>
      <c r="B165" t="s">
        <v>85</v>
      </c>
      <c r="C165" s="2">
        <v>677669000</v>
      </c>
    </row>
    <row r="166" spans="1:3" x14ac:dyDescent="0.25">
      <c r="A166" t="s">
        <v>63</v>
      </c>
      <c r="B166" t="s">
        <v>85</v>
      </c>
      <c r="C166" s="2">
        <v>867483000</v>
      </c>
    </row>
    <row r="167" spans="1:3" x14ac:dyDescent="0.25">
      <c r="A167" t="s">
        <v>64</v>
      </c>
      <c r="B167" t="s">
        <v>85</v>
      </c>
      <c r="C167" s="2">
        <v>1074256000</v>
      </c>
    </row>
    <row r="168" spans="1:3" x14ac:dyDescent="0.25">
      <c r="A168" t="s">
        <v>61</v>
      </c>
      <c r="B168" t="s">
        <v>86</v>
      </c>
      <c r="C168" s="2">
        <v>782923000</v>
      </c>
    </row>
    <row r="169" spans="1:3" x14ac:dyDescent="0.25">
      <c r="A169" t="s">
        <v>62</v>
      </c>
      <c r="B169" t="s">
        <v>86</v>
      </c>
      <c r="C169" s="2">
        <v>789806000</v>
      </c>
    </row>
    <row r="170" spans="1:3" x14ac:dyDescent="0.25">
      <c r="A170" t="s">
        <v>63</v>
      </c>
      <c r="B170" t="s">
        <v>86</v>
      </c>
      <c r="C170" s="2">
        <v>830841000</v>
      </c>
    </row>
    <row r="171" spans="1:3" x14ac:dyDescent="0.25">
      <c r="A171" t="s">
        <v>64</v>
      </c>
      <c r="B171" t="s">
        <v>86</v>
      </c>
      <c r="C171" s="2">
        <v>1041796000</v>
      </c>
    </row>
    <row r="172" spans="1:3" x14ac:dyDescent="0.25">
      <c r="A172" t="s">
        <v>61</v>
      </c>
      <c r="B172" t="s">
        <v>86</v>
      </c>
      <c r="C172" s="2">
        <v>1769000000</v>
      </c>
    </row>
    <row r="173" spans="1:3" x14ac:dyDescent="0.25">
      <c r="A173" t="s">
        <v>62</v>
      </c>
      <c r="B173" t="s">
        <v>86</v>
      </c>
      <c r="C173" s="2">
        <v>587000000</v>
      </c>
    </row>
    <row r="174" spans="1:3" x14ac:dyDescent="0.25">
      <c r="A174" t="s">
        <v>61</v>
      </c>
      <c r="B174" t="s">
        <v>86</v>
      </c>
      <c r="C174" s="2">
        <v>439361000</v>
      </c>
    </row>
    <row r="175" spans="1:3" x14ac:dyDescent="0.25">
      <c r="A175" t="s">
        <v>62</v>
      </c>
      <c r="B175" t="s">
        <v>86</v>
      </c>
      <c r="C175" s="2">
        <v>460071000</v>
      </c>
    </row>
    <row r="176" spans="1:3" x14ac:dyDescent="0.25">
      <c r="A176" t="s">
        <v>63</v>
      </c>
      <c r="B176" t="s">
        <v>86</v>
      </c>
      <c r="C176" s="2">
        <v>427145000</v>
      </c>
    </row>
    <row r="177" spans="1:3" x14ac:dyDescent="0.25">
      <c r="A177" t="s">
        <v>64</v>
      </c>
      <c r="B177" t="s">
        <v>86</v>
      </c>
      <c r="C177" s="2">
        <v>533482000</v>
      </c>
    </row>
    <row r="178" spans="1:3" x14ac:dyDescent="0.25">
      <c r="A178" t="s">
        <v>61</v>
      </c>
      <c r="B178" t="s">
        <v>86</v>
      </c>
      <c r="C178" s="2">
        <v>12531000000</v>
      </c>
    </row>
    <row r="179" spans="1:3" x14ac:dyDescent="0.25">
      <c r="A179" t="s">
        <v>62</v>
      </c>
      <c r="B179" t="s">
        <v>86</v>
      </c>
      <c r="C179" s="2">
        <v>15642000000</v>
      </c>
    </row>
    <row r="180" spans="1:3" x14ac:dyDescent="0.25">
      <c r="A180" t="s">
        <v>63</v>
      </c>
      <c r="B180" t="s">
        <v>86</v>
      </c>
      <c r="C180" s="2">
        <v>14356000000</v>
      </c>
    </row>
    <row r="181" spans="1:3" x14ac:dyDescent="0.25">
      <c r="A181" t="s">
        <v>64</v>
      </c>
      <c r="B181" t="s">
        <v>86</v>
      </c>
      <c r="C181" s="2">
        <v>14760000000</v>
      </c>
    </row>
    <row r="182" spans="1:3" x14ac:dyDescent="0.25">
      <c r="A182" t="s">
        <v>61</v>
      </c>
      <c r="B182" t="s">
        <v>86</v>
      </c>
      <c r="C182" s="2">
        <v>573154000</v>
      </c>
    </row>
    <row r="183" spans="1:3" x14ac:dyDescent="0.25">
      <c r="A183" t="s">
        <v>62</v>
      </c>
      <c r="B183" t="s">
        <v>86</v>
      </c>
      <c r="C183" s="2">
        <v>639730000</v>
      </c>
    </row>
    <row r="184" spans="1:3" x14ac:dyDescent="0.25">
      <c r="A184" t="s">
        <v>63</v>
      </c>
      <c r="B184" t="s">
        <v>86</v>
      </c>
      <c r="C184" s="2">
        <v>682699000</v>
      </c>
    </row>
    <row r="185" spans="1:3" x14ac:dyDescent="0.25">
      <c r="A185" t="s">
        <v>64</v>
      </c>
      <c r="B185" t="s">
        <v>86</v>
      </c>
      <c r="C185" s="2">
        <v>633553000</v>
      </c>
    </row>
    <row r="186" spans="1:3" x14ac:dyDescent="0.25">
      <c r="A186" t="s">
        <v>61</v>
      </c>
      <c r="B186" t="s">
        <v>86</v>
      </c>
      <c r="C186" s="2">
        <v>210728000</v>
      </c>
    </row>
    <row r="187" spans="1:3" x14ac:dyDescent="0.25">
      <c r="A187" t="s">
        <v>62</v>
      </c>
      <c r="B187" t="s">
        <v>86</v>
      </c>
      <c r="C187" s="2">
        <v>461888000</v>
      </c>
    </row>
    <row r="188" spans="1:3" x14ac:dyDescent="0.25">
      <c r="A188" t="s">
        <v>63</v>
      </c>
      <c r="B188" t="s">
        <v>86</v>
      </c>
      <c r="C188" s="2">
        <v>428460000</v>
      </c>
    </row>
    <row r="189" spans="1:3" x14ac:dyDescent="0.25">
      <c r="A189" t="s">
        <v>64</v>
      </c>
      <c r="B189" t="s">
        <v>86</v>
      </c>
      <c r="C189" s="2">
        <v>356302000</v>
      </c>
    </row>
    <row r="190" spans="1:3" x14ac:dyDescent="0.25">
      <c r="A190" t="s">
        <v>61</v>
      </c>
      <c r="B190" t="s">
        <v>86</v>
      </c>
      <c r="C190" s="2">
        <v>362000000</v>
      </c>
    </row>
    <row r="191" spans="1:3" x14ac:dyDescent="0.25">
      <c r="A191" t="s">
        <v>62</v>
      </c>
      <c r="B191" t="s">
        <v>86</v>
      </c>
      <c r="C191" s="2">
        <v>3127000000</v>
      </c>
    </row>
    <row r="192" spans="1:3" x14ac:dyDescent="0.25">
      <c r="A192" t="s">
        <v>63</v>
      </c>
      <c r="B192" t="s">
        <v>86</v>
      </c>
      <c r="C192" s="2">
        <v>3001000000</v>
      </c>
    </row>
    <row r="193" spans="1:3" x14ac:dyDescent="0.25">
      <c r="A193" t="s">
        <v>64</v>
      </c>
      <c r="B193" t="s">
        <v>86</v>
      </c>
      <c r="C193" s="2">
        <v>235000000</v>
      </c>
    </row>
    <row r="194" spans="1:3" x14ac:dyDescent="0.25">
      <c r="A194" t="s">
        <v>61</v>
      </c>
      <c r="B194" t="s">
        <v>86</v>
      </c>
      <c r="C194" s="2">
        <v>648239000</v>
      </c>
    </row>
    <row r="195" spans="1:3" x14ac:dyDescent="0.25">
      <c r="A195" t="s">
        <v>62</v>
      </c>
      <c r="B195" t="s">
        <v>86</v>
      </c>
      <c r="C195" s="2">
        <v>496000000</v>
      </c>
    </row>
    <row r="196" spans="1:3" x14ac:dyDescent="0.25">
      <c r="A196" t="s">
        <v>63</v>
      </c>
      <c r="B196" t="s">
        <v>86</v>
      </c>
      <c r="C196" s="2">
        <v>759000000</v>
      </c>
    </row>
    <row r="197" spans="1:3" x14ac:dyDescent="0.25">
      <c r="A197" t="s">
        <v>64</v>
      </c>
      <c r="B197" t="s">
        <v>86</v>
      </c>
      <c r="C197" s="2">
        <v>878000000</v>
      </c>
    </row>
    <row r="198" spans="1:3" x14ac:dyDescent="0.25">
      <c r="A198" t="s">
        <v>61</v>
      </c>
      <c r="B198" t="s">
        <v>86</v>
      </c>
      <c r="C198" s="2">
        <v>7230000000</v>
      </c>
    </row>
    <row r="199" spans="1:3" x14ac:dyDescent="0.25">
      <c r="A199" t="s">
        <v>62</v>
      </c>
      <c r="B199" t="s">
        <v>86</v>
      </c>
      <c r="C199" s="2">
        <v>7550000000</v>
      </c>
    </row>
    <row r="200" spans="1:3" x14ac:dyDescent="0.25">
      <c r="A200" t="s">
        <v>63</v>
      </c>
      <c r="B200" t="s">
        <v>86</v>
      </c>
      <c r="C200" s="2">
        <v>5776000000</v>
      </c>
    </row>
    <row r="201" spans="1:3" x14ac:dyDescent="0.25">
      <c r="A201" t="s">
        <v>64</v>
      </c>
      <c r="B201" t="s">
        <v>86</v>
      </c>
      <c r="C201" s="2">
        <v>6495000000</v>
      </c>
    </row>
    <row r="202" spans="1:3" x14ac:dyDescent="0.25">
      <c r="A202" t="s">
        <v>61</v>
      </c>
      <c r="B202" t="s">
        <v>86</v>
      </c>
      <c r="C202" s="2">
        <v>27341000</v>
      </c>
    </row>
    <row r="203" spans="1:3" x14ac:dyDescent="0.25">
      <c r="A203" t="s">
        <v>62</v>
      </c>
      <c r="B203" t="s">
        <v>86</v>
      </c>
      <c r="C203" s="2">
        <v>122466000</v>
      </c>
    </row>
    <row r="204" spans="1:3" x14ac:dyDescent="0.25">
      <c r="A204" t="s">
        <v>63</v>
      </c>
      <c r="B204" t="s">
        <v>86</v>
      </c>
      <c r="C204" s="2">
        <v>11968000</v>
      </c>
    </row>
    <row r="205" spans="1:3" x14ac:dyDescent="0.25">
      <c r="A205" t="s">
        <v>61</v>
      </c>
      <c r="B205" t="s">
        <v>86</v>
      </c>
      <c r="C205" s="2">
        <v>351500000</v>
      </c>
    </row>
    <row r="206" spans="1:3" x14ac:dyDescent="0.25">
      <c r="A206" t="s">
        <v>62</v>
      </c>
      <c r="B206" t="s">
        <v>86</v>
      </c>
      <c r="C206" s="2">
        <v>565500000</v>
      </c>
    </row>
    <row r="207" spans="1:3" x14ac:dyDescent="0.25">
      <c r="A207" t="s">
        <v>63</v>
      </c>
      <c r="B207" t="s">
        <v>86</v>
      </c>
      <c r="C207" s="2">
        <v>1026500000</v>
      </c>
    </row>
    <row r="208" spans="1:3" x14ac:dyDescent="0.25">
      <c r="A208" t="s">
        <v>64</v>
      </c>
      <c r="B208" t="s">
        <v>86</v>
      </c>
      <c r="C208" s="2">
        <v>1123500000</v>
      </c>
    </row>
    <row r="209" spans="1:3" x14ac:dyDescent="0.25">
      <c r="A209" t="s">
        <v>61</v>
      </c>
      <c r="B209" t="s">
        <v>86</v>
      </c>
      <c r="C209" s="2">
        <v>2687000000</v>
      </c>
    </row>
    <row r="210" spans="1:3" x14ac:dyDescent="0.25">
      <c r="A210" t="s">
        <v>62</v>
      </c>
      <c r="B210" t="s">
        <v>86</v>
      </c>
      <c r="C210" s="2">
        <v>2984000000</v>
      </c>
    </row>
    <row r="211" spans="1:3" x14ac:dyDescent="0.25">
      <c r="A211" t="s">
        <v>63</v>
      </c>
      <c r="B211" t="s">
        <v>86</v>
      </c>
      <c r="C211" s="2">
        <v>4226000000</v>
      </c>
    </row>
    <row r="212" spans="1:3" x14ac:dyDescent="0.25">
      <c r="A212" t="s">
        <v>64</v>
      </c>
      <c r="B212" t="s">
        <v>86</v>
      </c>
      <c r="C212" s="2">
        <v>4532000000</v>
      </c>
    </row>
    <row r="213" spans="1:3" x14ac:dyDescent="0.25">
      <c r="A213" t="s">
        <v>61</v>
      </c>
      <c r="B213" t="s">
        <v>86</v>
      </c>
      <c r="C213" s="2">
        <v>580732000</v>
      </c>
    </row>
    <row r="214" spans="1:3" x14ac:dyDescent="0.25">
      <c r="A214" t="s">
        <v>62</v>
      </c>
      <c r="B214" t="s">
        <v>86</v>
      </c>
      <c r="C214" s="2">
        <v>758337000</v>
      </c>
    </row>
    <row r="215" spans="1:3" x14ac:dyDescent="0.25">
      <c r="A215" t="s">
        <v>63</v>
      </c>
      <c r="B215" t="s">
        <v>86</v>
      </c>
      <c r="C215" s="2">
        <v>779569000</v>
      </c>
    </row>
    <row r="216" spans="1:3" x14ac:dyDescent="0.25">
      <c r="A216" t="s">
        <v>64</v>
      </c>
      <c r="B216" t="s">
        <v>86</v>
      </c>
      <c r="C216" s="2">
        <v>669881000</v>
      </c>
    </row>
    <row r="217" spans="1:3" x14ac:dyDescent="0.25">
      <c r="A217" t="s">
        <v>61</v>
      </c>
      <c r="B217" t="s">
        <v>87</v>
      </c>
      <c r="C217" s="2">
        <v>26764000000</v>
      </c>
    </row>
    <row r="218" spans="1:3" x14ac:dyDescent="0.25">
      <c r="A218" t="s">
        <v>62</v>
      </c>
      <c r="B218" t="s">
        <v>87</v>
      </c>
      <c r="C218" s="2">
        <v>27886000000</v>
      </c>
    </row>
    <row r="219" spans="1:3" x14ac:dyDescent="0.25">
      <c r="A219" t="s">
        <v>63</v>
      </c>
      <c r="B219" t="s">
        <v>87</v>
      </c>
      <c r="C219" s="2">
        <v>28172000000</v>
      </c>
    </row>
    <row r="220" spans="1:3" x14ac:dyDescent="0.25">
      <c r="A220" t="s">
        <v>64</v>
      </c>
      <c r="B220" t="s">
        <v>87</v>
      </c>
      <c r="C220" s="2">
        <v>21292000000</v>
      </c>
    </row>
    <row r="221" spans="1:3" x14ac:dyDescent="0.25">
      <c r="A221" t="s">
        <v>61</v>
      </c>
      <c r="B221" t="s">
        <v>87</v>
      </c>
      <c r="C221" s="2">
        <v>204180000</v>
      </c>
    </row>
    <row r="222" spans="1:3" x14ac:dyDescent="0.25">
      <c r="A222" t="s">
        <v>62</v>
      </c>
      <c r="B222" t="s">
        <v>87</v>
      </c>
      <c r="C222" s="2">
        <v>234460000</v>
      </c>
    </row>
    <row r="223" spans="1:3" x14ac:dyDescent="0.25">
      <c r="A223" t="s">
        <v>63</v>
      </c>
      <c r="B223" t="s">
        <v>87</v>
      </c>
      <c r="C223" s="2">
        <v>249994000</v>
      </c>
    </row>
    <row r="224" spans="1:3" x14ac:dyDescent="0.25">
      <c r="A224" t="s">
        <v>64</v>
      </c>
      <c r="B224" t="s">
        <v>87</v>
      </c>
      <c r="C224" s="2">
        <v>288048000</v>
      </c>
    </row>
    <row r="225" spans="1:3" x14ac:dyDescent="0.25">
      <c r="A225" t="s">
        <v>61</v>
      </c>
      <c r="B225" t="s">
        <v>88</v>
      </c>
      <c r="C225" s="2">
        <v>3817000000</v>
      </c>
    </row>
    <row r="226" spans="1:3" x14ac:dyDescent="0.25">
      <c r="A226" t="s">
        <v>62</v>
      </c>
      <c r="B226" t="s">
        <v>88</v>
      </c>
      <c r="C226" s="2">
        <v>2702000000</v>
      </c>
    </row>
    <row r="227" spans="1:3" x14ac:dyDescent="0.25">
      <c r="A227" t="s">
        <v>63</v>
      </c>
      <c r="B227" t="s">
        <v>88</v>
      </c>
      <c r="C227" s="2">
        <v>3144000000</v>
      </c>
    </row>
    <row r="228" spans="1:3" x14ac:dyDescent="0.25">
      <c r="A228" t="s">
        <v>61</v>
      </c>
      <c r="B228" t="s">
        <v>89</v>
      </c>
      <c r="C228" s="2">
        <v>813000000</v>
      </c>
    </row>
    <row r="229" spans="1:3" x14ac:dyDescent="0.25">
      <c r="A229" t="s">
        <v>62</v>
      </c>
      <c r="B229" t="s">
        <v>89</v>
      </c>
      <c r="C229" s="2">
        <v>882000000</v>
      </c>
    </row>
    <row r="230" spans="1:3" x14ac:dyDescent="0.25">
      <c r="A230" t="s">
        <v>63</v>
      </c>
      <c r="B230" t="s">
        <v>89</v>
      </c>
      <c r="C230" s="2">
        <v>759000000</v>
      </c>
    </row>
    <row r="231" spans="1:3" x14ac:dyDescent="0.25">
      <c r="A231" t="s">
        <v>64</v>
      </c>
      <c r="B231" t="s">
        <v>89</v>
      </c>
      <c r="C231" s="2">
        <v>1149000000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F85A-5218-4AEE-8A84-6FA6723AA124}">
  <dimension ref="A3:R9"/>
  <sheetViews>
    <sheetView workbookViewId="0">
      <selection activeCell="D34" sqref="D34"/>
    </sheetView>
  </sheetViews>
  <sheetFormatPr defaultRowHeight="15" x14ac:dyDescent="0.25"/>
  <cols>
    <col min="1" max="1" width="24.85546875" bestFit="1" customWidth="1"/>
    <col min="2" max="2" width="19.85546875" bestFit="1" customWidth="1"/>
    <col min="3" max="3" width="19.140625" bestFit="1" customWidth="1"/>
    <col min="4" max="4" width="30.28515625" bestFit="1" customWidth="1"/>
    <col min="5" max="5" width="36.140625" bestFit="1" customWidth="1"/>
    <col min="6" max="6" width="21.85546875" bestFit="1" customWidth="1"/>
    <col min="7" max="7" width="33.85546875" bestFit="1" customWidth="1"/>
    <col min="8" max="8" width="31.5703125" bestFit="1" customWidth="1"/>
    <col min="9" max="9" width="28.5703125" bestFit="1" customWidth="1"/>
    <col min="10" max="10" width="27" bestFit="1" customWidth="1"/>
    <col min="11" max="11" width="28.28515625" bestFit="1" customWidth="1"/>
    <col min="12" max="12" width="22" bestFit="1" customWidth="1"/>
    <col min="13" max="13" width="24.85546875" bestFit="1" customWidth="1"/>
    <col min="14" max="15" width="17.42578125" bestFit="1" customWidth="1"/>
    <col min="16" max="16" width="41.42578125" bestFit="1" customWidth="1"/>
    <col min="17" max="17" width="30.28515625" bestFit="1" customWidth="1"/>
    <col min="18" max="19" width="17.42578125" bestFit="1" customWidth="1"/>
    <col min="20" max="120" width="10" bestFit="1" customWidth="1"/>
    <col min="121" max="208" width="11" bestFit="1" customWidth="1"/>
    <col min="209" max="228" width="12" bestFit="1" customWidth="1"/>
    <col min="229" max="229" width="7.28515625" bestFit="1" customWidth="1"/>
    <col min="230" max="230" width="11.28515625" bestFit="1" customWidth="1"/>
  </cols>
  <sheetData>
    <row r="3" spans="1:18" x14ac:dyDescent="0.25">
      <c r="A3" s="6" t="s">
        <v>95</v>
      </c>
      <c r="B3" s="6" t="s">
        <v>96</v>
      </c>
    </row>
    <row r="4" spans="1:18" x14ac:dyDescent="0.25">
      <c r="A4" s="6" t="s">
        <v>93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94</v>
      </c>
    </row>
    <row r="5" spans="1:18" x14ac:dyDescent="0.25">
      <c r="A5" s="7" t="s">
        <v>61</v>
      </c>
      <c r="B5" s="8">
        <v>2562020000</v>
      </c>
      <c r="C5" s="8">
        <v>57142000000</v>
      </c>
      <c r="D5" s="8">
        <v>3359000000</v>
      </c>
      <c r="E5" s="8">
        <v>1331577000</v>
      </c>
      <c r="F5" s="8">
        <v>2287300000</v>
      </c>
      <c r="G5" s="8">
        <v>305330000</v>
      </c>
      <c r="H5" s="8">
        <v>1621000000</v>
      </c>
      <c r="I5" s="8">
        <v>1599000000</v>
      </c>
      <c r="J5" s="8">
        <v>24799531000</v>
      </c>
      <c r="K5" s="8">
        <v>25406676000</v>
      </c>
      <c r="L5" s="8">
        <v>12086718000</v>
      </c>
      <c r="M5" s="8">
        <v>1620756000</v>
      </c>
      <c r="N5" s="8">
        <v>28192978000</v>
      </c>
      <c r="O5" s="8">
        <v>26968180000</v>
      </c>
      <c r="P5" s="8">
        <v>3817000000</v>
      </c>
      <c r="Q5" s="8">
        <v>813000000</v>
      </c>
      <c r="R5" s="8">
        <v>193912066000</v>
      </c>
    </row>
    <row r="6" spans="1:18" x14ac:dyDescent="0.25">
      <c r="A6" s="7" t="s">
        <v>62</v>
      </c>
      <c r="B6" s="8">
        <v>1653168000</v>
      </c>
      <c r="C6" s="8">
        <v>56935000000</v>
      </c>
      <c r="D6" s="8">
        <v>3591000000</v>
      </c>
      <c r="E6" s="8">
        <v>1504411000</v>
      </c>
      <c r="F6" s="8">
        <v>2904800000</v>
      </c>
      <c r="G6" s="8">
        <v>266575000</v>
      </c>
      <c r="H6" s="8">
        <v>1855000000</v>
      </c>
      <c r="I6" s="8">
        <v>1404000000</v>
      </c>
      <c r="J6" s="8">
        <v>28428770000</v>
      </c>
      <c r="K6" s="8">
        <v>23653230000</v>
      </c>
      <c r="L6" s="8">
        <v>10861557000</v>
      </c>
      <c r="M6" s="8">
        <v>2969739000</v>
      </c>
      <c r="N6" s="8">
        <v>34183798000</v>
      </c>
      <c r="O6" s="8">
        <v>28120460000</v>
      </c>
      <c r="P6" s="8">
        <v>2702000000</v>
      </c>
      <c r="Q6" s="8">
        <v>882000000</v>
      </c>
      <c r="R6" s="8">
        <v>201915508000</v>
      </c>
    </row>
    <row r="7" spans="1:18" x14ac:dyDescent="0.25">
      <c r="A7" s="7" t="s">
        <v>63</v>
      </c>
      <c r="B7" s="8">
        <v>1849454000</v>
      </c>
      <c r="C7" s="8">
        <v>75213000000</v>
      </c>
      <c r="D7" s="8">
        <v>3701000000</v>
      </c>
      <c r="E7" s="8">
        <v>1555064000</v>
      </c>
      <c r="F7" s="8">
        <v>2370700000</v>
      </c>
      <c r="G7" s="8">
        <v>275627000</v>
      </c>
      <c r="H7" s="8">
        <v>1956000000</v>
      </c>
      <c r="I7" s="8">
        <v>2131000000</v>
      </c>
      <c r="J7" s="8">
        <v>30263613000</v>
      </c>
      <c r="K7" s="8">
        <v>21750900000</v>
      </c>
      <c r="L7" s="8">
        <v>12404199000</v>
      </c>
      <c r="M7" s="8">
        <v>3221823000</v>
      </c>
      <c r="N7" s="8">
        <v>32305182000</v>
      </c>
      <c r="O7" s="8">
        <v>28421994000</v>
      </c>
      <c r="P7" s="8">
        <v>3144000000</v>
      </c>
      <c r="Q7" s="8">
        <v>759000000</v>
      </c>
      <c r="R7" s="8">
        <v>221322556000</v>
      </c>
    </row>
    <row r="8" spans="1:18" x14ac:dyDescent="0.25">
      <c r="A8" s="7" t="s">
        <v>64</v>
      </c>
      <c r="B8" s="8">
        <v>2369394000</v>
      </c>
      <c r="C8" s="8">
        <v>63778000000</v>
      </c>
      <c r="D8" s="8">
        <v>1086000000</v>
      </c>
      <c r="E8" s="8">
        <v>1686804000</v>
      </c>
      <c r="F8" s="8">
        <v>2578400000</v>
      </c>
      <c r="G8" s="8">
        <v>307125000</v>
      </c>
      <c r="H8" s="8">
        <v>1926000000</v>
      </c>
      <c r="I8" s="8">
        <v>2217000000</v>
      </c>
      <c r="J8" s="8">
        <v>36376632000</v>
      </c>
      <c r="K8" s="8">
        <v>18429000000</v>
      </c>
      <c r="L8" s="8">
        <v>14395828000</v>
      </c>
      <c r="M8" s="8">
        <v>4186701000</v>
      </c>
      <c r="N8" s="8">
        <v>31258514000</v>
      </c>
      <c r="O8" s="8">
        <v>21580048000</v>
      </c>
      <c r="P8" s="8"/>
      <c r="Q8" s="8">
        <v>1149000000</v>
      </c>
      <c r="R8" s="8">
        <v>203324446000</v>
      </c>
    </row>
    <row r="9" spans="1:18" x14ac:dyDescent="0.25">
      <c r="A9" s="7" t="s">
        <v>94</v>
      </c>
      <c r="B9" s="8">
        <v>8434036000</v>
      </c>
      <c r="C9" s="8">
        <v>253068000000</v>
      </c>
      <c r="D9" s="8">
        <v>11737000000</v>
      </c>
      <c r="E9" s="8">
        <v>6077856000</v>
      </c>
      <c r="F9" s="8">
        <v>10141200000</v>
      </c>
      <c r="G9" s="8">
        <v>1154657000</v>
      </c>
      <c r="H9" s="8">
        <v>7358000000</v>
      </c>
      <c r="I9" s="8">
        <v>7351000000</v>
      </c>
      <c r="J9" s="8">
        <v>119868546000</v>
      </c>
      <c r="K9" s="8">
        <v>89239806000</v>
      </c>
      <c r="L9" s="8">
        <v>49748302000</v>
      </c>
      <c r="M9" s="8">
        <v>11999019000</v>
      </c>
      <c r="N9" s="8">
        <v>125940472000</v>
      </c>
      <c r="O9" s="8">
        <v>105090682000</v>
      </c>
      <c r="P9" s="8">
        <v>9663000000</v>
      </c>
      <c r="Q9" s="8">
        <v>3603000000</v>
      </c>
      <c r="R9" s="8">
        <v>820474576000</v>
      </c>
    </row>
  </sheetData>
  <conditionalFormatting sqref="A3:B3 A4:A73">
    <cfRule type="cellIs" dxfId="0" priority="1" operator="equal">
      <formula>"(blank)"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F998-AEE1-42DE-B497-789952F698AE}">
  <dimension ref="B2:L6"/>
  <sheetViews>
    <sheetView workbookViewId="0">
      <selection activeCell="J10" sqref="J10"/>
    </sheetView>
  </sheetViews>
  <sheetFormatPr defaultRowHeight="15" x14ac:dyDescent="0.25"/>
  <cols>
    <col min="4" max="4" width="18" bestFit="1" customWidth="1"/>
    <col min="9" max="9" width="12.7109375" customWidth="1"/>
    <col min="10" max="10" width="18" bestFit="1" customWidth="1"/>
    <col min="11" max="11" width="21.42578125" customWidth="1"/>
    <col min="12" max="12" width="4.7109375" customWidth="1"/>
    <col min="13" max="13" width="5.85546875" customWidth="1"/>
  </cols>
  <sheetData>
    <row r="2" spans="2:12" ht="26.25" x14ac:dyDescent="0.4">
      <c r="B2" s="9" t="s">
        <v>97</v>
      </c>
      <c r="C2" s="9"/>
      <c r="D2" s="9"/>
      <c r="E2" s="9"/>
      <c r="F2" s="9"/>
      <c r="G2" s="9"/>
      <c r="H2" s="9"/>
      <c r="I2" s="9"/>
      <c r="J2" s="9"/>
    </row>
    <row r="3" spans="2:12" x14ac:dyDescent="0.25">
      <c r="B3" s="11" t="s">
        <v>98</v>
      </c>
      <c r="C3" s="10"/>
      <c r="D3" s="10"/>
      <c r="E3" s="21"/>
      <c r="F3" s="21"/>
      <c r="G3" s="21"/>
      <c r="H3" s="11" t="s">
        <v>99</v>
      </c>
      <c r="I3" s="15"/>
      <c r="J3" s="15"/>
    </row>
    <row r="4" spans="2:12" ht="30.75" customHeight="1" x14ac:dyDescent="0.25">
      <c r="B4" s="14" t="s">
        <v>100</v>
      </c>
      <c r="C4" s="14"/>
      <c r="D4" s="17">
        <f>AVERAGE(Operating_Income)</f>
        <v>3567280765.2173915</v>
      </c>
      <c r="E4" s="22"/>
      <c r="F4" s="22"/>
      <c r="G4" s="22"/>
      <c r="H4" s="14" t="s">
        <v>102</v>
      </c>
      <c r="I4" s="16"/>
      <c r="J4" s="17">
        <f>_xlfn.STDEV.P(Operating_Income)</f>
        <v>8763593107.0994587</v>
      </c>
    </row>
    <row r="5" spans="2:12" ht="33.75" customHeight="1" x14ac:dyDescent="0.25">
      <c r="B5" s="14" t="s">
        <v>101</v>
      </c>
      <c r="C5" s="14"/>
      <c r="D5" s="17">
        <f>MEDIAN(Operating_Income)</f>
        <v>900400000</v>
      </c>
      <c r="E5" s="22"/>
      <c r="F5" s="22"/>
      <c r="G5" s="22"/>
      <c r="H5" s="19" t="s">
        <v>103</v>
      </c>
      <c r="I5" s="18"/>
      <c r="J5" s="20">
        <f>J4/D4</f>
        <v>2.4566591989474094</v>
      </c>
      <c r="K5" s="19" t="s">
        <v>104</v>
      </c>
      <c r="L5" s="19"/>
    </row>
    <row r="6" spans="2:12" x14ac:dyDescent="0.25">
      <c r="B6" s="12"/>
      <c r="C6" s="12"/>
      <c r="D6" s="2"/>
      <c r="J6" s="5"/>
    </row>
  </sheetData>
  <mergeCells count="7">
    <mergeCell ref="B6:C6"/>
    <mergeCell ref="B2:J2"/>
    <mergeCell ref="B3:D3"/>
    <mergeCell ref="H3:J3"/>
    <mergeCell ref="H4:I4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E9AD-0C28-4269-B4B3-EE8B059C7276}">
  <dimension ref="A3:B63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</cols>
  <sheetData>
    <row r="3" spans="1:2" x14ac:dyDescent="0.25">
      <c r="A3" s="6" t="s">
        <v>93</v>
      </c>
    </row>
    <row r="4" spans="1:2" x14ac:dyDescent="0.25">
      <c r="A4" s="7" t="s">
        <v>5</v>
      </c>
      <c r="B4" s="7" t="s">
        <v>5</v>
      </c>
    </row>
    <row r="5" spans="1:2" x14ac:dyDescent="0.25">
      <c r="A5" s="7" t="s">
        <v>1</v>
      </c>
      <c r="B5" s="7" t="s">
        <v>1</v>
      </c>
    </row>
    <row r="6" spans="1:2" x14ac:dyDescent="0.25">
      <c r="A6" s="7" t="s">
        <v>43</v>
      </c>
      <c r="B6" s="7" t="s">
        <v>43</v>
      </c>
    </row>
    <row r="7" spans="1:2" x14ac:dyDescent="0.25">
      <c r="A7" s="7" t="s">
        <v>9</v>
      </c>
      <c r="B7" s="7" t="s">
        <v>9</v>
      </c>
    </row>
    <row r="8" spans="1:2" x14ac:dyDescent="0.25">
      <c r="A8" s="7" t="s">
        <v>2</v>
      </c>
      <c r="B8" s="7" t="s">
        <v>2</v>
      </c>
    </row>
    <row r="9" spans="1:2" x14ac:dyDescent="0.25">
      <c r="A9" s="7" t="s">
        <v>17</v>
      </c>
      <c r="B9" s="7" t="s">
        <v>17</v>
      </c>
    </row>
    <row r="10" spans="1:2" x14ac:dyDescent="0.25">
      <c r="A10" s="7" t="s">
        <v>40</v>
      </c>
      <c r="B10" s="7" t="s">
        <v>40</v>
      </c>
    </row>
    <row r="11" spans="1:2" x14ac:dyDescent="0.25">
      <c r="A11" s="7" t="s">
        <v>11</v>
      </c>
      <c r="B11" s="7" t="s">
        <v>11</v>
      </c>
    </row>
    <row r="12" spans="1:2" x14ac:dyDescent="0.25">
      <c r="A12" s="7" t="s">
        <v>15</v>
      </c>
      <c r="B12" s="7" t="s">
        <v>15</v>
      </c>
    </row>
    <row r="13" spans="1:2" x14ac:dyDescent="0.25">
      <c r="A13" s="7" t="s">
        <v>44</v>
      </c>
      <c r="B13" s="7" t="s">
        <v>44</v>
      </c>
    </row>
    <row r="14" spans="1:2" x14ac:dyDescent="0.25">
      <c r="A14" s="7" t="s">
        <v>18</v>
      </c>
      <c r="B14" s="7" t="s">
        <v>18</v>
      </c>
    </row>
    <row r="15" spans="1:2" x14ac:dyDescent="0.25">
      <c r="A15" s="7" t="s">
        <v>37</v>
      </c>
      <c r="B15" s="7" t="s">
        <v>37</v>
      </c>
    </row>
    <row r="16" spans="1:2" x14ac:dyDescent="0.25">
      <c r="A16" s="7" t="s">
        <v>33</v>
      </c>
      <c r="B16" s="7" t="s">
        <v>33</v>
      </c>
    </row>
    <row r="17" spans="1:2" x14ac:dyDescent="0.25">
      <c r="A17" s="7" t="s">
        <v>34</v>
      </c>
      <c r="B17" s="7" t="s">
        <v>34</v>
      </c>
    </row>
    <row r="18" spans="1:2" x14ac:dyDescent="0.25">
      <c r="A18" s="7" t="s">
        <v>19</v>
      </c>
      <c r="B18" s="7" t="s">
        <v>19</v>
      </c>
    </row>
    <row r="19" spans="1:2" x14ac:dyDescent="0.25">
      <c r="A19" s="7" t="s">
        <v>16</v>
      </c>
      <c r="B19" s="7" t="s">
        <v>16</v>
      </c>
    </row>
    <row r="20" spans="1:2" x14ac:dyDescent="0.25">
      <c r="A20" s="7" t="s">
        <v>20</v>
      </c>
      <c r="B20" s="7" t="s">
        <v>20</v>
      </c>
    </row>
    <row r="21" spans="1:2" x14ac:dyDescent="0.25">
      <c r="A21" s="7" t="s">
        <v>21</v>
      </c>
      <c r="B21" s="7" t="s">
        <v>21</v>
      </c>
    </row>
    <row r="22" spans="1:2" x14ac:dyDescent="0.25">
      <c r="A22" s="7" t="s">
        <v>38</v>
      </c>
      <c r="B22" s="7" t="s">
        <v>38</v>
      </c>
    </row>
    <row r="23" spans="1:2" x14ac:dyDescent="0.25">
      <c r="A23" s="7" t="s">
        <v>22</v>
      </c>
      <c r="B23" s="7" t="s">
        <v>22</v>
      </c>
    </row>
    <row r="24" spans="1:2" x14ac:dyDescent="0.25">
      <c r="A24" s="7" t="s">
        <v>23</v>
      </c>
      <c r="B24" s="7" t="s">
        <v>23</v>
      </c>
    </row>
    <row r="25" spans="1:2" x14ac:dyDescent="0.25">
      <c r="A25" s="7" t="s">
        <v>13</v>
      </c>
      <c r="B25" s="7" t="s">
        <v>13</v>
      </c>
    </row>
    <row r="26" spans="1:2" x14ac:dyDescent="0.25">
      <c r="A26" s="7" t="s">
        <v>45</v>
      </c>
      <c r="B26" s="7" t="s">
        <v>45</v>
      </c>
    </row>
    <row r="27" spans="1:2" x14ac:dyDescent="0.25">
      <c r="A27" s="7" t="s">
        <v>12</v>
      </c>
      <c r="B27" s="7" t="s">
        <v>12</v>
      </c>
    </row>
    <row r="28" spans="1:2" x14ac:dyDescent="0.25">
      <c r="A28" s="7" t="s">
        <v>10</v>
      </c>
      <c r="B28" s="7" t="s">
        <v>10</v>
      </c>
    </row>
    <row r="29" spans="1:2" x14ac:dyDescent="0.25">
      <c r="A29" s="7" t="s">
        <v>58</v>
      </c>
      <c r="B29" s="7" t="s">
        <v>58</v>
      </c>
    </row>
    <row r="30" spans="1:2" x14ac:dyDescent="0.25">
      <c r="A30" s="7" t="s">
        <v>6</v>
      </c>
      <c r="B30" s="7" t="s">
        <v>6</v>
      </c>
    </row>
    <row r="31" spans="1:2" x14ac:dyDescent="0.25">
      <c r="A31" s="7" t="s">
        <v>59</v>
      </c>
      <c r="B31" s="7" t="s">
        <v>59</v>
      </c>
    </row>
    <row r="32" spans="1:2" x14ac:dyDescent="0.25">
      <c r="A32" s="7" t="s">
        <v>35</v>
      </c>
      <c r="B32" s="7" t="s">
        <v>35</v>
      </c>
    </row>
    <row r="33" spans="1:2" x14ac:dyDescent="0.25">
      <c r="A33" s="7" t="s">
        <v>46</v>
      </c>
      <c r="B33" s="7" t="s">
        <v>46</v>
      </c>
    </row>
    <row r="34" spans="1:2" x14ac:dyDescent="0.25">
      <c r="A34" s="7" t="s">
        <v>24</v>
      </c>
      <c r="B34" s="7" t="s">
        <v>24</v>
      </c>
    </row>
    <row r="35" spans="1:2" x14ac:dyDescent="0.25">
      <c r="A35" s="7" t="s">
        <v>39</v>
      </c>
      <c r="B35" s="7" t="s">
        <v>39</v>
      </c>
    </row>
    <row r="36" spans="1:2" x14ac:dyDescent="0.25">
      <c r="A36" s="7" t="s">
        <v>41</v>
      </c>
      <c r="B36" s="7" t="s">
        <v>41</v>
      </c>
    </row>
    <row r="37" spans="1:2" x14ac:dyDescent="0.25">
      <c r="A37" s="7" t="s">
        <v>47</v>
      </c>
      <c r="B37" s="7" t="s">
        <v>47</v>
      </c>
    </row>
    <row r="38" spans="1:2" x14ac:dyDescent="0.25">
      <c r="A38" s="7" t="s">
        <v>42</v>
      </c>
      <c r="B38" s="7" t="s">
        <v>42</v>
      </c>
    </row>
    <row r="39" spans="1:2" x14ac:dyDescent="0.25">
      <c r="A39" s="7" t="s">
        <v>25</v>
      </c>
      <c r="B39" s="7" t="s">
        <v>25</v>
      </c>
    </row>
    <row r="40" spans="1:2" x14ac:dyDescent="0.25">
      <c r="A40" s="7" t="s">
        <v>48</v>
      </c>
      <c r="B40" s="7" t="s">
        <v>48</v>
      </c>
    </row>
    <row r="41" spans="1:2" x14ac:dyDescent="0.25">
      <c r="A41" s="7" t="s">
        <v>56</v>
      </c>
      <c r="B41" s="7" t="s">
        <v>56</v>
      </c>
    </row>
    <row r="42" spans="1:2" x14ac:dyDescent="0.25">
      <c r="A42" s="7" t="s">
        <v>49</v>
      </c>
      <c r="B42" s="7" t="s">
        <v>49</v>
      </c>
    </row>
    <row r="43" spans="1:2" x14ac:dyDescent="0.25">
      <c r="A43" s="7" t="s">
        <v>26</v>
      </c>
      <c r="B43" s="7" t="s">
        <v>26</v>
      </c>
    </row>
    <row r="44" spans="1:2" x14ac:dyDescent="0.25">
      <c r="A44" s="7" t="s">
        <v>27</v>
      </c>
      <c r="B44" s="7" t="s">
        <v>27</v>
      </c>
    </row>
    <row r="45" spans="1:2" x14ac:dyDescent="0.25">
      <c r="A45" s="7" t="s">
        <v>50</v>
      </c>
      <c r="B45" s="7" t="s">
        <v>50</v>
      </c>
    </row>
    <row r="46" spans="1:2" x14ac:dyDescent="0.25">
      <c r="A46" s="7" t="s">
        <v>51</v>
      </c>
      <c r="B46" s="7" t="s">
        <v>51</v>
      </c>
    </row>
    <row r="47" spans="1:2" x14ac:dyDescent="0.25">
      <c r="A47" s="7" t="s">
        <v>52</v>
      </c>
      <c r="B47" s="7" t="s">
        <v>52</v>
      </c>
    </row>
    <row r="48" spans="1:2" x14ac:dyDescent="0.25">
      <c r="A48" s="7" t="s">
        <v>57</v>
      </c>
      <c r="B48" s="7" t="s">
        <v>57</v>
      </c>
    </row>
    <row r="49" spans="1:2" x14ac:dyDescent="0.25">
      <c r="A49" s="7" t="s">
        <v>7</v>
      </c>
      <c r="B49" s="7" t="s">
        <v>7</v>
      </c>
    </row>
    <row r="50" spans="1:2" x14ac:dyDescent="0.25">
      <c r="A50" s="7" t="s">
        <v>53</v>
      </c>
      <c r="B50" s="7" t="s">
        <v>53</v>
      </c>
    </row>
    <row r="51" spans="1:2" x14ac:dyDescent="0.25">
      <c r="A51" s="7" t="s">
        <v>3</v>
      </c>
      <c r="B51" s="7" t="s">
        <v>3</v>
      </c>
    </row>
    <row r="52" spans="1:2" x14ac:dyDescent="0.25">
      <c r="A52" s="7" t="s">
        <v>4</v>
      </c>
      <c r="B52" s="7" t="s">
        <v>4</v>
      </c>
    </row>
    <row r="53" spans="1:2" x14ac:dyDescent="0.25">
      <c r="A53" s="7" t="s">
        <v>14</v>
      </c>
      <c r="B53" s="7" t="s">
        <v>14</v>
      </c>
    </row>
    <row r="54" spans="1:2" x14ac:dyDescent="0.25">
      <c r="A54" s="7" t="s">
        <v>28</v>
      </c>
      <c r="B54" s="7" t="s">
        <v>28</v>
      </c>
    </row>
    <row r="55" spans="1:2" x14ac:dyDescent="0.25">
      <c r="A55" s="7" t="s">
        <v>54</v>
      </c>
      <c r="B55" s="7" t="s">
        <v>54</v>
      </c>
    </row>
    <row r="56" spans="1:2" x14ac:dyDescent="0.25">
      <c r="A56" s="7" t="s">
        <v>29</v>
      </c>
      <c r="B56" s="7" t="s">
        <v>29</v>
      </c>
    </row>
    <row r="57" spans="1:2" x14ac:dyDescent="0.25">
      <c r="A57" s="7" t="s">
        <v>30</v>
      </c>
      <c r="B57" s="7" t="s">
        <v>30</v>
      </c>
    </row>
    <row r="58" spans="1:2" x14ac:dyDescent="0.25">
      <c r="A58" s="7" t="s">
        <v>8</v>
      </c>
      <c r="B58" s="7" t="s">
        <v>8</v>
      </c>
    </row>
    <row r="59" spans="1:2" x14ac:dyDescent="0.25">
      <c r="A59" s="7" t="s">
        <v>31</v>
      </c>
      <c r="B59" s="7" t="s">
        <v>31</v>
      </c>
    </row>
    <row r="60" spans="1:2" x14ac:dyDescent="0.25">
      <c r="A60" s="7" t="s">
        <v>55</v>
      </c>
      <c r="B60" s="7" t="s">
        <v>55</v>
      </c>
    </row>
    <row r="61" spans="1:2" x14ac:dyDescent="0.25">
      <c r="A61" s="7" t="s">
        <v>36</v>
      </c>
      <c r="B61" s="7" t="s">
        <v>36</v>
      </c>
    </row>
    <row r="62" spans="1:2" x14ac:dyDescent="0.25">
      <c r="A62" s="7" t="s">
        <v>32</v>
      </c>
      <c r="B62" s="7" t="s">
        <v>32</v>
      </c>
    </row>
    <row r="63" spans="1:2" x14ac:dyDescent="0.25">
      <c r="A63" s="7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1BA6-F9FE-458C-8C42-A5DB2DF6AD52}">
  <dimension ref="B1:I12"/>
  <sheetViews>
    <sheetView workbookViewId="0">
      <selection activeCell="I17" sqref="I17"/>
    </sheetView>
  </sheetViews>
  <sheetFormatPr defaultRowHeight="15" x14ac:dyDescent="0.25"/>
  <cols>
    <col min="2" max="2" width="16.28515625" customWidth="1"/>
    <col min="3" max="3" width="11.7109375" customWidth="1"/>
    <col min="5" max="5" width="27.5703125" customWidth="1"/>
    <col min="6" max="6" width="26.5703125" customWidth="1"/>
    <col min="7" max="8" width="28.42578125" customWidth="1"/>
    <col min="9" max="9" width="26.7109375" customWidth="1"/>
  </cols>
  <sheetData>
    <row r="1" spans="2:9" ht="15.75" thickBot="1" x14ac:dyDescent="0.3"/>
    <row r="2" spans="2:9" ht="29.25" customHeight="1" thickBot="1" x14ac:dyDescent="0.3">
      <c r="B2" s="42" t="s">
        <v>105</v>
      </c>
      <c r="C2" s="41" t="s">
        <v>37</v>
      </c>
      <c r="D2" s="43"/>
      <c r="E2" s="23" t="s">
        <v>115</v>
      </c>
      <c r="F2" s="24"/>
      <c r="G2" s="24"/>
      <c r="H2" s="24"/>
      <c r="I2" s="29"/>
    </row>
    <row r="3" spans="2:9" ht="15.75" thickBot="1" x14ac:dyDescent="0.3">
      <c r="E3" s="40"/>
      <c r="F3" s="26" t="s">
        <v>106</v>
      </c>
      <c r="G3" s="26"/>
      <c r="H3" s="26"/>
      <c r="I3" s="30"/>
    </row>
    <row r="4" spans="2:9" ht="15.75" thickTop="1" x14ac:dyDescent="0.25">
      <c r="E4" s="40"/>
      <c r="F4" s="31" t="s">
        <v>61</v>
      </c>
      <c r="G4" s="31" t="s">
        <v>62</v>
      </c>
      <c r="H4" s="31" t="s">
        <v>63</v>
      </c>
      <c r="I4" s="32" t="s">
        <v>64</v>
      </c>
    </row>
    <row r="5" spans="2:9" ht="33" customHeight="1" x14ac:dyDescent="0.25">
      <c r="E5" s="38" t="s">
        <v>110</v>
      </c>
      <c r="F5" s="33">
        <f t="array" ref="F5">INDEX(Total_Revenue, MATCH(1, ($C$2=Ticker_Symbol)*(F4=Years),0))</f>
        <v>48607000000</v>
      </c>
      <c r="G5" s="33">
        <f t="array" ref="G5">INDEX(Total_Revenue, MATCH(1, ($C$2=Ticker_Symbol)*(G4=Years),0))</f>
        <v>47142000000</v>
      </c>
      <c r="H5" s="33">
        <f t="array" ref="H5">INDEX(Total_Revenue, MATCH(1, ($C$2=Ticker_Symbol)*(H4=Years),0))</f>
        <v>49161000000</v>
      </c>
      <c r="I5" s="34">
        <f t="array" ref="I5">INDEX(Total_Revenue, MATCH(1, ($C$2=Ticker_Symbol)*(I4=Years),0))</f>
        <v>49247000000</v>
      </c>
    </row>
    <row r="6" spans="2:9" ht="27.75" customHeight="1" x14ac:dyDescent="0.25">
      <c r="E6" s="39" t="s">
        <v>114</v>
      </c>
      <c r="F6" s="33">
        <f t="array" ref="F6">INDEX(Cost_of_Goods_Sold, MATCH(1, ($C$2=Ticker_Symbol)*(F4=Years),0))</f>
        <v>19167000000</v>
      </c>
      <c r="G6" s="33">
        <f t="array" ref="G6">INDEX(Cost_of_Goods_Sold, MATCH(1, ($C$2=Ticker_Symbol)*(G4=Years),0))</f>
        <v>19373000000</v>
      </c>
      <c r="H6" s="33">
        <f t="array" ref="H6">INDEX(Cost_of_Goods_Sold, MATCH(1, ($C$2=Ticker_Symbol)*(H4=Years),0))</f>
        <v>19480000000</v>
      </c>
      <c r="I6" s="34">
        <f t="array" ref="I6">INDEX(Cost_of_Goods_Sold, MATCH(1, ($C$2=Ticker_Symbol)*(I4=Years),0))</f>
        <v>18287000000</v>
      </c>
    </row>
    <row r="7" spans="2:9" ht="26.25" customHeight="1" x14ac:dyDescent="0.25">
      <c r="E7" s="38" t="s">
        <v>107</v>
      </c>
      <c r="F7" s="33">
        <f>F5-F6</f>
        <v>29440000000</v>
      </c>
      <c r="G7" s="33">
        <f t="shared" ref="G7:I7" si="0">G5-G6</f>
        <v>27769000000</v>
      </c>
      <c r="H7" s="33">
        <f t="shared" ref="H7" si="1">H5-H6</f>
        <v>29681000000</v>
      </c>
      <c r="I7" s="34">
        <f t="shared" si="0"/>
        <v>30960000000</v>
      </c>
    </row>
    <row r="8" spans="2:9" ht="30.75" customHeight="1" x14ac:dyDescent="0.25">
      <c r="E8" s="39" t="s">
        <v>111</v>
      </c>
      <c r="F8" s="33">
        <f t="array" ref="F8">INDEX(Sales_General_Admin, MATCH(1, ($C$2=Ticker_Symbol)*(F4=Years),0))</f>
        <v>11802000000</v>
      </c>
      <c r="G8" s="33">
        <f t="array" ref="G8">INDEX(Sales_General_Admin, MATCH(1, ($C$2=Ticker_Symbol)*(G4=Years),0))</f>
        <v>11437000000</v>
      </c>
      <c r="H8" s="33">
        <f t="array" ref="H8">INDEX(Sales_General_Admin, MATCH(1, ($C$2=Ticker_Symbol)*(H4=Years),0))</f>
        <v>11861000000</v>
      </c>
      <c r="I8" s="34">
        <f t="array" ref="I8">INDEX(Sales_General_Admin, MATCH(1, ($C$2=Ticker_Symbol)*(I4=Years),0))</f>
        <v>11433000000</v>
      </c>
    </row>
    <row r="9" spans="2:9" ht="31.5" customHeight="1" x14ac:dyDescent="0.25">
      <c r="E9" s="39" t="s">
        <v>112</v>
      </c>
      <c r="F9" s="33">
        <f t="array" ref="F9">INDEX(Research_Development, MATCH(1, ($C$2=Ticker_Symbol)*(F4=Years),0))</f>
        <v>5942000000</v>
      </c>
      <c r="G9" s="33">
        <f t="array" ref="G9">INDEX(Research_Development, MATCH(1, ($C$2=Ticker_Symbol)*(G4=Years),0))</f>
        <v>6294000000</v>
      </c>
      <c r="H9" s="33">
        <f t="array" ref="H9">INDEX(Research_Development, MATCH(1, ($C$2=Ticker_Symbol)*(H4=Years),0))</f>
        <v>6207000000</v>
      </c>
      <c r="I9" s="34">
        <f t="array" ref="I9">INDEX(Research_Development, MATCH(1, ($C$2=Ticker_Symbol)*(I4=Years),0))</f>
        <v>6296000000</v>
      </c>
    </row>
    <row r="10" spans="2:9" ht="30" customHeight="1" x14ac:dyDescent="0.25">
      <c r="E10" s="39" t="s">
        <v>113</v>
      </c>
      <c r="F10" s="33">
        <f t="array" ref="F10">INDEX(Other_Operating_Items, MATCH(1, ($C$2=Ticker_Symbol)*(F4=Years),0))</f>
        <v>395000000</v>
      </c>
      <c r="G10" s="33">
        <f t="array" ref="G10">INDEX(Other_Operating_Items, MATCH(1, ($C$2=Ticker_Symbol)*(G4=Years),0))</f>
        <v>275000000</v>
      </c>
      <c r="H10" s="33">
        <f t="array" ref="H10">INDEX(Other_Operating_Items, MATCH(1, ($C$2=Ticker_Symbol)*(H4=Years),0))</f>
        <v>359000000</v>
      </c>
      <c r="I10" s="34">
        <f t="array" ref="I10">INDEX(Other_Operating_Items, MATCH(1, ($C$2=Ticker_Symbol)*(I4=Years),0))</f>
        <v>303000000</v>
      </c>
    </row>
    <row r="11" spans="2:9" ht="33" customHeight="1" x14ac:dyDescent="0.25">
      <c r="E11" s="38" t="s">
        <v>108</v>
      </c>
      <c r="F11" s="33">
        <f>F8+F9</f>
        <v>17744000000</v>
      </c>
      <c r="G11" s="33">
        <f>G8+G9</f>
        <v>17731000000</v>
      </c>
      <c r="H11" s="33">
        <f>H8+H9</f>
        <v>18068000000</v>
      </c>
      <c r="I11" s="34">
        <f>I8+I9</f>
        <v>17729000000</v>
      </c>
    </row>
    <row r="12" spans="2:9" ht="36.75" customHeight="1" thickBot="1" x14ac:dyDescent="0.3">
      <c r="E12" s="36" t="s">
        <v>109</v>
      </c>
      <c r="F12" s="28">
        <f>F7-F11</f>
        <v>11696000000</v>
      </c>
      <c r="G12" s="28">
        <f>G7-G11</f>
        <v>10038000000</v>
      </c>
      <c r="H12" s="28">
        <f>H7-H11</f>
        <v>11613000000</v>
      </c>
      <c r="I12" s="35">
        <f>I7-I11</f>
        <v>13231000000</v>
      </c>
    </row>
  </sheetData>
  <mergeCells count="1">
    <mergeCell ref="F3:I3"/>
  </mergeCells>
  <dataValidations count="1">
    <dataValidation type="list" allowBlank="1" showInputMessage="1" showErrorMessage="1" sqref="C2" xr:uid="{DBB65C79-D116-43E4-A8F5-11810684CC40}">
      <formula1>companies_list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76F-9243-4926-AEB1-96085EDC530E}">
  <dimension ref="A1:K24"/>
  <sheetViews>
    <sheetView workbookViewId="0">
      <selection activeCell="C7" sqref="C7"/>
    </sheetView>
  </sheetViews>
  <sheetFormatPr defaultRowHeight="15" x14ac:dyDescent="0.25"/>
  <cols>
    <col min="2" max="2" width="15" customWidth="1"/>
    <col min="3" max="3" width="13.7109375" customWidth="1"/>
    <col min="5" max="5" width="29.140625" customWidth="1"/>
    <col min="6" max="6" width="23" customWidth="1"/>
    <col min="7" max="7" width="19.85546875" customWidth="1"/>
    <col min="8" max="8" width="23.140625" customWidth="1"/>
    <col min="9" max="9" width="26.140625" customWidth="1"/>
    <col min="10" max="10" width="21" customWidth="1"/>
    <col min="11" max="11" width="24" customWidth="1"/>
  </cols>
  <sheetData>
    <row r="1" spans="1:11" ht="15.75" thickBot="1" x14ac:dyDescent="0.3"/>
    <row r="2" spans="1:11" ht="30" customHeight="1" thickBot="1" x14ac:dyDescent="0.3">
      <c r="B2" s="42" t="s">
        <v>105</v>
      </c>
      <c r="C2" s="41" t="s">
        <v>59</v>
      </c>
      <c r="D2" s="43"/>
      <c r="E2" s="23" t="s">
        <v>115</v>
      </c>
      <c r="F2" s="24"/>
      <c r="G2" s="24"/>
      <c r="H2" s="24"/>
      <c r="I2" s="52"/>
      <c r="J2" s="52"/>
      <c r="K2" s="53"/>
    </row>
    <row r="3" spans="1:11" ht="15.75" thickBot="1" x14ac:dyDescent="0.3">
      <c r="E3" s="40"/>
      <c r="F3" s="26" t="s">
        <v>106</v>
      </c>
      <c r="G3" s="26"/>
      <c r="H3" s="26"/>
      <c r="I3" s="26"/>
      <c r="J3" s="54" t="s">
        <v>116</v>
      </c>
      <c r="K3" s="30"/>
    </row>
    <row r="4" spans="1:11" ht="33" customHeight="1" thickTop="1" thickBot="1" x14ac:dyDescent="0.3">
      <c r="B4" s="42" t="s">
        <v>124</v>
      </c>
      <c r="C4" s="41" t="s">
        <v>128</v>
      </c>
      <c r="E4" s="40"/>
      <c r="F4" s="31" t="s">
        <v>61</v>
      </c>
      <c r="G4" s="31" t="s">
        <v>62</v>
      </c>
      <c r="H4" s="31" t="s">
        <v>63</v>
      </c>
      <c r="I4" s="31" t="s">
        <v>64</v>
      </c>
      <c r="J4" s="37" t="s">
        <v>117</v>
      </c>
      <c r="K4" s="32" t="s">
        <v>118</v>
      </c>
    </row>
    <row r="5" spans="1:11" ht="32.25" customHeight="1" x14ac:dyDescent="0.25">
      <c r="E5" s="38" t="s">
        <v>110</v>
      </c>
      <c r="F5" s="33">
        <f t="array" ref="F5">INDEX(Total_Revenue, MATCH(1, ($C$2=Ticker_Symbol)*(F4=Years),0))</f>
        <v>5112000000</v>
      </c>
      <c r="G5" s="33">
        <f t="array" ref="G5">INDEX(Total_Revenue, MATCH(1, ($C$2=Ticker_Symbol)*(G4=Years),0))</f>
        <v>5012000000</v>
      </c>
      <c r="H5" s="33">
        <f t="array" ref="H5">INDEX(Total_Revenue, MATCH(1, ($C$2=Ticker_Symbol)*(H4=Years),0))</f>
        <v>5083000000</v>
      </c>
      <c r="I5" s="33">
        <f t="array" ref="I5">INDEX(Total_Revenue, MATCH(1, ($C$2=Ticker_Symbol)*(I4=Years),0))</f>
        <v>7467000000</v>
      </c>
      <c r="J5" s="44">
        <f ca="1">I5*(1+J18)</f>
        <v>7320931924.8826294</v>
      </c>
      <c r="K5" s="49">
        <f ca="1">J5*(1+K18)</f>
        <v>7170400274.5523748</v>
      </c>
    </row>
    <row r="6" spans="1:11" ht="33.75" customHeight="1" x14ac:dyDescent="0.25">
      <c r="E6" s="39" t="s">
        <v>114</v>
      </c>
      <c r="F6" s="33">
        <f t="array" ref="F6">INDEX(Cost_of_Goods_Sold, MATCH(1, ($C$2=Ticker_Symbol)*(F4=Years),0))</f>
        <v>3385000000</v>
      </c>
      <c r="G6" s="33">
        <f t="array" ref="G6">INDEX(Cost_of_Goods_Sold, MATCH(1, ($C$2=Ticker_Symbol)*(G4=Years),0))</f>
        <v>3310000000</v>
      </c>
      <c r="H6" s="33">
        <f t="array" ref="H6">INDEX(Cost_of_Goods_Sold, MATCH(1, ($C$2=Ticker_Symbol)*(H4=Years),0))</f>
        <v>3348000000</v>
      </c>
      <c r="I6" s="33">
        <f t="array" ref="I6">INDEX(Cost_of_Goods_Sold, MATCH(1, ($C$2=Ticker_Symbol)*(I4=Years),0))</f>
        <v>5132000000</v>
      </c>
      <c r="J6" s="45"/>
      <c r="K6" s="46"/>
    </row>
    <row r="7" spans="1:11" ht="33.75" customHeight="1" x14ac:dyDescent="0.25">
      <c r="E7" s="38" t="s">
        <v>107</v>
      </c>
      <c r="F7" s="33">
        <f>F5-F6</f>
        <v>1727000000</v>
      </c>
      <c r="G7" s="33">
        <f t="shared" ref="G7:I7" si="0">G5-G6</f>
        <v>1702000000</v>
      </c>
      <c r="H7" s="33">
        <f t="shared" si="0"/>
        <v>1735000000</v>
      </c>
      <c r="I7" s="33">
        <f t="shared" si="0"/>
        <v>2335000000</v>
      </c>
      <c r="J7" s="49">
        <f ca="1">J5*J19</f>
        <v>2289323161.1893582</v>
      </c>
      <c r="K7" s="34">
        <f ca="1">K5*K19</f>
        <v>2170546518.3579707</v>
      </c>
    </row>
    <row r="8" spans="1:11" ht="30" customHeight="1" x14ac:dyDescent="0.25">
      <c r="E8" s="39" t="s">
        <v>111</v>
      </c>
      <c r="F8" s="33">
        <f t="array" ref="F8">INDEX(Sales_General_Admin, MATCH(1, ($C$2=Ticker_Symbol)*(F4=Years),0))</f>
        <v>914000000</v>
      </c>
      <c r="G8" s="33">
        <f t="array" ref="G8">INDEX(Sales_General_Admin, MATCH(1, ($C$2=Ticker_Symbol)*(G4=Years),0))</f>
        <v>820000000</v>
      </c>
      <c r="H8" s="33">
        <f t="array" ref="H8">INDEX(Sales_General_Admin, MATCH(1, ($C$2=Ticker_Symbol)*(H4=Years),0))</f>
        <v>976000000</v>
      </c>
      <c r="I8" s="33">
        <f t="array" ref="I8">INDEX(Sales_General_Admin, MATCH(1, ($C$2=Ticker_Symbol)*(I4=Years),0))</f>
        <v>1186000000</v>
      </c>
      <c r="J8" s="50"/>
      <c r="K8" s="46"/>
    </row>
    <row r="9" spans="1:11" ht="36" customHeight="1" x14ac:dyDescent="0.25">
      <c r="E9" s="39" t="s">
        <v>112</v>
      </c>
      <c r="F9" s="33">
        <f t="array" ref="F9">INDEX(Research_Development, MATCH(1, ($C$2=Ticker_Symbol)*(F4=Years),0))</f>
        <v>0</v>
      </c>
      <c r="G9" s="33">
        <f t="array" ref="G9">INDEX(Research_Development, MATCH(1, ($C$2=Ticker_Symbol)*(G4=Years),0))</f>
        <v>0</v>
      </c>
      <c r="H9" s="33">
        <f t="array" ref="H9">INDEX(Research_Development, MATCH(1, ($C$2=Ticker_Symbol)*(H4=Years),0))</f>
        <v>0</v>
      </c>
      <c r="I9" s="33">
        <f t="array" ref="I9">INDEX(Research_Development, MATCH(1, ($C$2=Ticker_Symbol)*(I4=Years),0))</f>
        <v>0</v>
      </c>
      <c r="J9" s="50"/>
      <c r="K9" s="46"/>
    </row>
    <row r="10" spans="1:11" ht="39.75" customHeight="1" x14ac:dyDescent="0.25">
      <c r="E10" s="39" t="s">
        <v>113</v>
      </c>
      <c r="F10" s="33">
        <f t="array" ref="F10">INDEX(Other_Operating_Items, MATCH(1, ($C$2=Ticker_Symbol)*(F4=Years),0))</f>
        <v>0</v>
      </c>
      <c r="G10" s="33">
        <f t="array" ref="G10">INDEX(Other_Operating_Items, MATCH(1, ($C$2=Ticker_Symbol)*(G4=Years),0))</f>
        <v>0</v>
      </c>
      <c r="H10" s="33">
        <f t="array" ref="H10">INDEX(Other_Operating_Items, MATCH(1, ($C$2=Ticker_Symbol)*(H4=Years),0))</f>
        <v>0</v>
      </c>
      <c r="I10" s="33">
        <f t="array" ref="I10">INDEX(Other_Operating_Items, MATCH(1, ($C$2=Ticker_Symbol)*(I4=Years),0))</f>
        <v>0</v>
      </c>
      <c r="J10" s="50"/>
      <c r="K10" s="46"/>
    </row>
    <row r="11" spans="1:11" ht="36" customHeight="1" x14ac:dyDescent="0.25">
      <c r="E11" s="38" t="s">
        <v>108</v>
      </c>
      <c r="F11" s="33">
        <f>F8+F9</f>
        <v>914000000</v>
      </c>
      <c r="G11" s="33">
        <f>G8+G9</f>
        <v>820000000</v>
      </c>
      <c r="H11" s="33">
        <f>H8+H9</f>
        <v>976000000</v>
      </c>
      <c r="I11" s="33">
        <f>I8+I9</f>
        <v>1186000000</v>
      </c>
      <c r="J11" s="49">
        <f ca="1">J5*J20</f>
        <v>1093170830.4123383</v>
      </c>
      <c r="K11" s="34">
        <f ca="1">K5*K20</f>
        <v>998989250.92066789</v>
      </c>
    </row>
    <row r="12" spans="1:11" ht="36" customHeight="1" thickBot="1" x14ac:dyDescent="0.3">
      <c r="E12" s="36" t="s">
        <v>109</v>
      </c>
      <c r="F12" s="28">
        <f>F7-F11</f>
        <v>813000000</v>
      </c>
      <c r="G12" s="28">
        <f>G7-G11</f>
        <v>882000000</v>
      </c>
      <c r="H12" s="28">
        <f>H7-H11</f>
        <v>759000000</v>
      </c>
      <c r="I12" s="28">
        <f>I7-I11</f>
        <v>1149000000</v>
      </c>
      <c r="J12" s="47"/>
      <c r="K12" s="48"/>
    </row>
    <row r="13" spans="1:11" ht="15.75" thickBot="1" x14ac:dyDescent="0.3">
      <c r="A13" s="55" t="s">
        <v>119</v>
      </c>
      <c r="B13" s="56"/>
      <c r="C13" s="56" t="s">
        <v>117</v>
      </c>
      <c r="D13" s="57" t="s">
        <v>118</v>
      </c>
    </row>
    <row r="14" spans="1:11" ht="15.75" thickTop="1" x14ac:dyDescent="0.25">
      <c r="A14" s="25" t="s">
        <v>125</v>
      </c>
      <c r="C14" s="71">
        <f>MAX(G18:I18)</f>
        <v>0.46901436159748178</v>
      </c>
      <c r="D14" s="71">
        <f>MAX(G18:I18)+0.001</f>
        <v>0.47001436159748178</v>
      </c>
    </row>
    <row r="15" spans="1:11" ht="15.75" thickBot="1" x14ac:dyDescent="0.3">
      <c r="A15" s="25" t="s">
        <v>120</v>
      </c>
      <c r="C15" s="71">
        <f>AVERAGE(G18:I18)</f>
        <v>0.1545395159523959</v>
      </c>
      <c r="D15" s="71">
        <f>AVERAGE(G18:I18)</f>
        <v>0.1545395159523959</v>
      </c>
    </row>
    <row r="16" spans="1:11" x14ac:dyDescent="0.25">
      <c r="A16" s="25" t="s">
        <v>121</v>
      </c>
      <c r="C16" s="71">
        <f>MIN(G18:I18)</f>
        <v>-1.9561815336463173E-2</v>
      </c>
      <c r="D16" s="72">
        <f>MIN(G18:I18)-0.001</f>
        <v>-2.0561815336463174E-2</v>
      </c>
      <c r="E16" s="23" t="s">
        <v>126</v>
      </c>
      <c r="F16" s="24"/>
      <c r="G16" s="24"/>
      <c r="H16" s="24"/>
      <c r="I16" s="24"/>
      <c r="J16" s="24"/>
      <c r="K16" s="29"/>
    </row>
    <row r="17" spans="1:11" ht="15.75" thickBot="1" x14ac:dyDescent="0.3">
      <c r="A17" s="58" t="s">
        <v>122</v>
      </c>
      <c r="B17" s="59"/>
      <c r="C17" s="59"/>
      <c r="D17" s="60"/>
      <c r="E17" s="25"/>
      <c r="F17" s="26" t="s">
        <v>106</v>
      </c>
      <c r="G17" s="26"/>
      <c r="H17" s="26"/>
      <c r="I17" s="26"/>
      <c r="J17" s="54" t="s">
        <v>127</v>
      </c>
      <c r="K17" s="30"/>
    </row>
    <row r="18" spans="1:11" ht="15.75" thickTop="1" x14ac:dyDescent="0.25">
      <c r="A18" s="25" t="s">
        <v>125</v>
      </c>
      <c r="C18" s="13">
        <f>MAX(F19:I19)</f>
        <v>0.34133385795789889</v>
      </c>
      <c r="D18" s="13">
        <f>MAX(F19:I19)+0.01</f>
        <v>0.3513338579578989</v>
      </c>
      <c r="E18" s="27" t="s">
        <v>119</v>
      </c>
      <c r="F18" s="51"/>
      <c r="G18" s="70">
        <f>(G5/F5)-1</f>
        <v>-1.9561815336463173E-2</v>
      </c>
      <c r="H18" s="70">
        <f>(H5/G5)-1</f>
        <v>1.4166001596169098E-2</v>
      </c>
      <c r="I18" s="70">
        <f t="shared" ref="H18:I18" si="1">(I5/H5)-1</f>
        <v>0.46901436159748178</v>
      </c>
      <c r="J18" s="73">
        <f ca="1">OFFSET($C$13,MATCH($C$4,$A$14:$A$16,0),0)</f>
        <v>-1.9561815336463173E-2</v>
      </c>
      <c r="K18" s="73">
        <f t="array" aca="1" ref="K18" ca="1">OFFSET($C$13,MATCH($C$4,$A$14:$A$16,0),1)</f>
        <v>-2.0561815336463174E-2</v>
      </c>
    </row>
    <row r="19" spans="1:11" x14ac:dyDescent="0.25">
      <c r="A19" s="25" t="s">
        <v>120</v>
      </c>
      <c r="C19" s="13">
        <f>AVERAGE(F19:I19)</f>
        <v>0.33286516471983857</v>
      </c>
      <c r="D19" s="13">
        <f>AVERAGE(F19:I19)</f>
        <v>0.33286516471983857</v>
      </c>
      <c r="E19" s="27" t="s">
        <v>122</v>
      </c>
      <c r="F19" s="68">
        <f>(F5-F6)/F5</f>
        <v>0.33783255086071989</v>
      </c>
      <c r="G19" s="68">
        <f t="shared" ref="G19:I19" si="2">(G5-G6)/G5</f>
        <v>0.33958499600957703</v>
      </c>
      <c r="H19" s="68">
        <f t="shared" si="2"/>
        <v>0.34133385795789889</v>
      </c>
      <c r="I19" s="68">
        <f t="shared" si="2"/>
        <v>0.3127092540511584</v>
      </c>
      <c r="J19" s="74">
        <f t="array" aca="1" ref="J19" ca="1">OFFSET($C$17,MATCH($C$4,$A$18:$A$20,0),0)</f>
        <v>0.3127092540511584</v>
      </c>
      <c r="K19" s="74">
        <f t="array" aca="1" ref="K19" ca="1">OFFSET($C$17,MATCH($C$4,$A$18:$A$20,0),1)</f>
        <v>0.30270925405115839</v>
      </c>
    </row>
    <row r="20" spans="1:11" ht="15.75" thickBot="1" x14ac:dyDescent="0.3">
      <c r="A20" s="25" t="s">
        <v>121</v>
      </c>
      <c r="C20" s="13">
        <f>MIN(F19:I19)</f>
        <v>0.3127092540511584</v>
      </c>
      <c r="D20" s="13">
        <f>MIN(F19:I19)-0.01</f>
        <v>0.30270925405115839</v>
      </c>
      <c r="E20" s="67" t="s">
        <v>123</v>
      </c>
      <c r="F20" s="69">
        <f>F12/F5</f>
        <v>0.159037558685446</v>
      </c>
      <c r="G20" s="69">
        <f t="shared" ref="G20:I20" si="3">G12/G5</f>
        <v>0.17597765363128492</v>
      </c>
      <c r="H20" s="69">
        <f t="shared" si="3"/>
        <v>0.14932126696832579</v>
      </c>
      <c r="I20" s="69">
        <f t="shared" si="3"/>
        <v>0.1538770590598634</v>
      </c>
      <c r="J20" s="75">
        <f t="array" aca="1" ref="J20" ca="1">OFFSET($C$21,MATCH($C$4,$A$22:$A$24,0),0)</f>
        <v>0.14932126696832579</v>
      </c>
      <c r="K20" s="75">
        <f t="array" aca="1" ref="K20" ca="1">OFFSET($C$21,MATCH($C$4,$A$22:$A$24,0),1)</f>
        <v>0.13932126696832578</v>
      </c>
    </row>
    <row r="21" spans="1:11" ht="15.75" thickBot="1" x14ac:dyDescent="0.3">
      <c r="A21" s="58" t="s">
        <v>123</v>
      </c>
      <c r="B21" s="59"/>
      <c r="C21" s="62"/>
      <c r="D21" s="60"/>
    </row>
    <row r="22" spans="1:11" ht="15.75" thickTop="1" x14ac:dyDescent="0.25">
      <c r="A22" s="25" t="s">
        <v>125</v>
      </c>
      <c r="C22" s="13">
        <f>MAX(F20:I20)</f>
        <v>0.17597765363128492</v>
      </c>
      <c r="D22" s="61">
        <f>MAX(F20:I20)+0.01</f>
        <v>0.18597765363128493</v>
      </c>
    </row>
    <row r="23" spans="1:11" x14ac:dyDescent="0.25">
      <c r="A23" s="25" t="s">
        <v>120</v>
      </c>
      <c r="C23" s="13">
        <f>AVERAGE(F20:I20)</f>
        <v>0.15955338458623003</v>
      </c>
      <c r="D23" s="13">
        <f>AVERAGE(F20:I20)</f>
        <v>0.15955338458623003</v>
      </c>
    </row>
    <row r="24" spans="1:11" ht="15.75" thickBot="1" x14ac:dyDescent="0.3">
      <c r="A24" s="63" t="s">
        <v>121</v>
      </c>
      <c r="B24" s="64"/>
      <c r="C24" s="65">
        <f>MIN(F20:I20)</f>
        <v>0.14932126696832579</v>
      </c>
      <c r="D24" s="66">
        <f>MIN(F20:I20)-0.01</f>
        <v>0.13932126696832578</v>
      </c>
    </row>
  </sheetData>
  <mergeCells count="4">
    <mergeCell ref="J17:K17"/>
    <mergeCell ref="F17:I17"/>
    <mergeCell ref="F3:I3"/>
    <mergeCell ref="J3:K3"/>
  </mergeCells>
  <dataValidations count="2">
    <dataValidation type="list" allowBlank="1" showInputMessage="1" showErrorMessage="1" sqref="C2" xr:uid="{BFA4C527-8476-4452-BAA1-B481965B572F}">
      <formula1>companies_list</formula1>
    </dataValidation>
    <dataValidation type="list" allowBlank="1" showInputMessage="1" showErrorMessage="1" sqref="C4" xr:uid="{DBB2CA18-FDF3-4E06-BA7F-29B96AF41290}">
      <formula1>"Best Case, Base Case, Weak Case"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Data_Set_to_Analyze</vt:lpstr>
      <vt:lpstr>IT-SubSector_Pivot_Table_Data</vt:lpstr>
      <vt:lpstr>IT-SubSector_Pivot_Table</vt:lpstr>
      <vt:lpstr>Summary_Statistics</vt:lpstr>
      <vt:lpstr>Ticker_Symbol_Pivot_Table</vt:lpstr>
      <vt:lpstr>P&amp;L_Statement</vt:lpstr>
      <vt:lpstr>Financial_Model</vt:lpstr>
      <vt:lpstr>IT_Income_Chart</vt:lpstr>
      <vt:lpstr>IT-SubSector_Pivot_Table_Chart</vt:lpstr>
      <vt:lpstr>companies_list</vt:lpstr>
      <vt:lpstr>Cost_of_Goods_Sold</vt:lpstr>
      <vt:lpstr>Gross_Profit</vt:lpstr>
      <vt:lpstr>Operating_Income</vt:lpstr>
      <vt:lpstr>Other_Operating_Items</vt:lpstr>
      <vt:lpstr>Research_Development</vt:lpstr>
      <vt:lpstr>Sales_General_Admin</vt:lpstr>
      <vt:lpstr>Ticker_Symbol</vt:lpstr>
      <vt:lpstr>Total_Operating_Expenses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2015-06-05T18:17:20Z</dcterms:created>
  <dcterms:modified xsi:type="dcterms:W3CDTF">2019-10-12T18:20:00Z</dcterms:modified>
</cp:coreProperties>
</file>