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mc:AlternateContent xmlns:mc="http://schemas.openxmlformats.org/markup-compatibility/2006">
    <mc:Choice Requires="x15">
      <x15ac:absPath xmlns:x15ac="http://schemas.microsoft.com/office/spreadsheetml/2010/11/ac" url="/Volumes/Jo's LaCie/NZTE work/ Current live work/4078 MyNZ Learning Platforms Refresh - Project LPRD/Creative/Concepts/Design/InvestEd/03_PREPARE YOUR FINANCIALS/Tools/"/>
    </mc:Choice>
  </mc:AlternateContent>
  <xr:revisionPtr revIDLastSave="0" documentId="13_ncr:1_{4E86AAC4-DB44-BB49-979D-9841C7EC8AD4}" xr6:coauthVersionLast="47" xr6:coauthVersionMax="47" xr10:uidLastSave="{00000000-0000-0000-0000-000000000000}"/>
  <bookViews>
    <workbookView xWindow="19900" yWindow="600" windowWidth="36220" windowHeight="30040" tabRatio="641" activeTab="2" xr2:uid="{00000000-000D-0000-FFFF-FFFF00000000}"/>
  </bookViews>
  <sheets>
    <sheet name="Cover" sheetId="11" r:id="rId1"/>
    <sheet name="Assumptions - monthly" sheetId="8" r:id="rId2"/>
    <sheet name="P&amp;L - monthly" sheetId="9" r:id="rId3"/>
    <sheet name="CF - monthly" sheetId="10" r:id="rId4"/>
    <sheet name="P&amp;L - annual" sheetId="13" r:id="rId5"/>
    <sheet name="CF - annual" sheetId="14" r:id="rId6"/>
  </sheets>
  <definedNames>
    <definedName name="Currency">Cover!$E$10</definedName>
    <definedName name="End_Month">Cover!$E$8</definedName>
    <definedName name="FY_End">Cover!$E$6</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"04/30/2020 23:15:00"</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_xlnm.Print_Area" localSheetId="1">'Assumptions - monthly'!$A:$AQ</definedName>
    <definedName name="_xlnm.Print_Area" localSheetId="5">'CF - annual'!$A$1:$K$55</definedName>
    <definedName name="_xlnm.Print_Area" localSheetId="3">'CF - monthly'!$A$1:$AP$58</definedName>
    <definedName name="_xlnm.Print_Area" localSheetId="4">'P&amp;L - annual'!$A$1:$J$64</definedName>
    <definedName name="_xlnm.Print_Area" localSheetId="2">'P&amp;L - monthly'!$A$1:$AO$64</definedName>
    <definedName name="Start_Month">Cover!$E$7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5" i="10" l="1"/>
  <c r="A1" i="14"/>
  <c r="E8" i="14"/>
  <c r="E9" i="14"/>
  <c r="E10" i="14"/>
  <c r="E11" i="14"/>
  <c r="E12" i="14"/>
  <c r="E13" i="14"/>
  <c r="E14" i="14"/>
  <c r="E15" i="14"/>
  <c r="E16" i="14"/>
  <c r="E18" i="14"/>
  <c r="E19" i="14"/>
  <c r="A1" i="13"/>
  <c r="B8" i="13"/>
  <c r="E8" i="13"/>
  <c r="B9" i="13"/>
  <c r="E9" i="13"/>
  <c r="B10" i="13"/>
  <c r="E10" i="13"/>
  <c r="B11" i="13"/>
  <c r="E11" i="13"/>
  <c r="B12" i="13"/>
  <c r="E12" i="13"/>
  <c r="E13" i="13"/>
  <c r="E17" i="13"/>
  <c r="E18" i="13"/>
  <c r="E19" i="13"/>
  <c r="E24" i="13"/>
  <c r="B25" i="13"/>
  <c r="E25" i="13"/>
  <c r="B26" i="13"/>
  <c r="E26" i="13"/>
  <c r="B27" i="13"/>
  <c r="E27" i="13"/>
  <c r="B28" i="13"/>
  <c r="E28" i="13"/>
  <c r="B29" i="13"/>
  <c r="E29" i="13"/>
  <c r="B30" i="13"/>
  <c r="E30" i="13"/>
  <c r="B31" i="13"/>
  <c r="E31" i="13"/>
  <c r="B32" i="13"/>
  <c r="E32" i="13"/>
  <c r="E33" i="13"/>
  <c r="E35" i="13"/>
  <c r="A1" i="10"/>
  <c r="E8" i="10"/>
  <c r="F8" i="10"/>
  <c r="F10" i="10"/>
  <c r="F11" i="10"/>
  <c r="F12" i="10"/>
  <c r="F13" i="10"/>
  <c r="F14" i="10"/>
  <c r="F15" i="10"/>
  <c r="G10" i="10"/>
  <c r="G11" i="10"/>
  <c r="G12" i="10"/>
  <c r="G13" i="10"/>
  <c r="G14" i="10"/>
  <c r="G15" i="10"/>
  <c r="H10" i="10"/>
  <c r="H11" i="10"/>
  <c r="H12" i="10"/>
  <c r="H13" i="10"/>
  <c r="H14" i="10"/>
  <c r="H15" i="10"/>
  <c r="I10" i="10"/>
  <c r="I11" i="10"/>
  <c r="I12" i="10"/>
  <c r="I13" i="10"/>
  <c r="I14" i="10"/>
  <c r="I15" i="10"/>
  <c r="J10" i="10"/>
  <c r="J11" i="10"/>
  <c r="J12" i="10"/>
  <c r="J13" i="10"/>
  <c r="J14" i="10"/>
  <c r="J15" i="10"/>
  <c r="K10" i="10"/>
  <c r="K11" i="10"/>
  <c r="K12" i="10"/>
  <c r="K13" i="10"/>
  <c r="K14" i="10"/>
  <c r="K15" i="10"/>
  <c r="L10" i="10"/>
  <c r="L11" i="10"/>
  <c r="L12" i="10"/>
  <c r="L13" i="10"/>
  <c r="L14" i="10"/>
  <c r="L15" i="10"/>
  <c r="M10" i="10"/>
  <c r="M11" i="10"/>
  <c r="M12" i="10"/>
  <c r="M13" i="10"/>
  <c r="M14" i="10"/>
  <c r="M15" i="10"/>
  <c r="N10" i="10"/>
  <c r="N11" i="10"/>
  <c r="N12" i="10"/>
  <c r="N13" i="10"/>
  <c r="N14" i="10"/>
  <c r="O10" i="10"/>
  <c r="O11" i="10"/>
  <c r="O12" i="10"/>
  <c r="O13" i="10"/>
  <c r="O14" i="10"/>
  <c r="O15" i="10"/>
  <c r="P10" i="10"/>
  <c r="P11" i="10"/>
  <c r="P12" i="10"/>
  <c r="P13" i="10"/>
  <c r="P14" i="10"/>
  <c r="P15" i="10"/>
  <c r="Q10" i="10"/>
  <c r="Q11" i="10"/>
  <c r="Q12" i="10"/>
  <c r="Q13" i="10"/>
  <c r="Q14" i="10"/>
  <c r="Q15" i="10"/>
  <c r="R10" i="10"/>
  <c r="R11" i="10"/>
  <c r="R12" i="10"/>
  <c r="R13" i="10"/>
  <c r="R14" i="10"/>
  <c r="R15" i="10"/>
  <c r="S10" i="10"/>
  <c r="S11" i="10"/>
  <c r="S12" i="10"/>
  <c r="S13" i="10"/>
  <c r="S14" i="10"/>
  <c r="S15" i="10"/>
  <c r="T10" i="10"/>
  <c r="T11" i="10"/>
  <c r="T12" i="10"/>
  <c r="T13" i="10"/>
  <c r="T14" i="10"/>
  <c r="T15" i="10"/>
  <c r="U10" i="10"/>
  <c r="U11" i="10"/>
  <c r="U12" i="10"/>
  <c r="U13" i="10"/>
  <c r="U14" i="10"/>
  <c r="U15" i="10"/>
  <c r="V10" i="10"/>
  <c r="V11" i="10"/>
  <c r="V12" i="10"/>
  <c r="V13" i="10"/>
  <c r="V14" i="10"/>
  <c r="V15" i="10"/>
  <c r="W10" i="10"/>
  <c r="W11" i="10"/>
  <c r="W12" i="10"/>
  <c r="W13" i="10"/>
  <c r="W14" i="10"/>
  <c r="W15" i="10"/>
  <c r="X10" i="10"/>
  <c r="X11" i="10"/>
  <c r="X12" i="10"/>
  <c r="X13" i="10"/>
  <c r="X14" i="10"/>
  <c r="X15" i="10"/>
  <c r="Y10" i="10"/>
  <c r="Y11" i="10"/>
  <c r="Y12" i="10"/>
  <c r="Y13" i="10"/>
  <c r="Y14" i="10"/>
  <c r="Y15" i="10"/>
  <c r="Z10" i="10"/>
  <c r="Z11" i="10"/>
  <c r="Z12" i="10"/>
  <c r="Z13" i="10"/>
  <c r="Z14" i="10"/>
  <c r="Z15" i="10"/>
  <c r="AA10" i="10"/>
  <c r="AA11" i="10"/>
  <c r="AA12" i="10"/>
  <c r="AA13" i="10"/>
  <c r="AA14" i="10"/>
  <c r="AA15" i="10"/>
  <c r="AB10" i="10"/>
  <c r="AB11" i="10"/>
  <c r="AB12" i="10"/>
  <c r="AB13" i="10"/>
  <c r="AB14" i="10"/>
  <c r="AB15" i="10"/>
  <c r="AC10" i="10"/>
  <c r="AC11" i="10"/>
  <c r="AC12" i="10"/>
  <c r="AC13" i="10"/>
  <c r="AC14" i="10"/>
  <c r="AC15" i="10"/>
  <c r="AD10" i="10"/>
  <c r="AD11" i="10"/>
  <c r="AD12" i="10"/>
  <c r="AD13" i="10"/>
  <c r="AD14" i="10"/>
  <c r="AD15" i="10"/>
  <c r="AE10" i="10"/>
  <c r="AE11" i="10"/>
  <c r="AE12" i="10"/>
  <c r="AE13" i="10"/>
  <c r="AE14" i="10"/>
  <c r="AE15" i="10"/>
  <c r="AF10" i="10"/>
  <c r="AF11" i="10"/>
  <c r="AF12" i="10"/>
  <c r="AF13" i="10"/>
  <c r="AF14" i="10"/>
  <c r="AF15" i="10"/>
  <c r="AG10" i="10"/>
  <c r="AG11" i="10"/>
  <c r="AG12" i="10"/>
  <c r="AG13" i="10"/>
  <c r="AG14" i="10"/>
  <c r="AG15" i="10"/>
  <c r="AH10" i="10"/>
  <c r="AH11" i="10"/>
  <c r="AH12" i="10"/>
  <c r="AH13" i="10"/>
  <c r="AH14" i="10"/>
  <c r="AH15" i="10"/>
  <c r="AI10" i="10"/>
  <c r="AI11" i="10"/>
  <c r="AI12" i="10"/>
  <c r="AI13" i="10"/>
  <c r="AI14" i="10"/>
  <c r="AI15" i="10"/>
  <c r="AJ10" i="10"/>
  <c r="AJ11" i="10"/>
  <c r="AJ12" i="10"/>
  <c r="AJ13" i="10"/>
  <c r="AJ14" i="10"/>
  <c r="AJ15" i="10"/>
  <c r="AK10" i="10"/>
  <c r="AK11" i="10"/>
  <c r="AK12" i="10"/>
  <c r="AK13" i="10"/>
  <c r="AK14" i="10"/>
  <c r="AK15" i="10"/>
  <c r="AL10" i="10"/>
  <c r="AL11" i="10"/>
  <c r="AL12" i="10"/>
  <c r="AL13" i="10"/>
  <c r="AL14" i="10"/>
  <c r="AL15" i="10"/>
  <c r="AM10" i="10"/>
  <c r="AM11" i="10"/>
  <c r="AM12" i="10"/>
  <c r="AM13" i="10"/>
  <c r="AM14" i="10"/>
  <c r="AM15" i="10"/>
  <c r="AN10" i="10"/>
  <c r="AN11" i="10"/>
  <c r="AN12" i="10"/>
  <c r="AN13" i="10"/>
  <c r="AN14" i="10"/>
  <c r="AN15" i="10"/>
  <c r="E9" i="10"/>
  <c r="E10" i="10"/>
  <c r="AO10" i="10"/>
  <c r="E11" i="10"/>
  <c r="AO11" i="10"/>
  <c r="E12" i="10"/>
  <c r="AO12" i="10"/>
  <c r="E13" i="10"/>
  <c r="AO13" i="10"/>
  <c r="E14" i="10"/>
  <c r="AO14" i="10"/>
  <c r="E15" i="10"/>
  <c r="AO15" i="10"/>
  <c r="E16" i="10"/>
  <c r="E18" i="10"/>
  <c r="E19" i="10"/>
  <c r="A1" i="9"/>
  <c r="F5" i="9"/>
  <c r="F5" i="10" s="1"/>
  <c r="B8" i="9"/>
  <c r="E8" i="9"/>
  <c r="V8" i="9"/>
  <c r="B9" i="9"/>
  <c r="E9" i="9"/>
  <c r="AN9" i="9"/>
  <c r="B10" i="9"/>
  <c r="E10" i="9"/>
  <c r="B11" i="9"/>
  <c r="E11" i="9"/>
  <c r="S11" i="9"/>
  <c r="B12" i="9"/>
  <c r="E12" i="9"/>
  <c r="F12" i="9"/>
  <c r="G12" i="9"/>
  <c r="H12" i="9"/>
  <c r="I12" i="9"/>
  <c r="J12" i="9"/>
  <c r="K12" i="9"/>
  <c r="L12" i="9"/>
  <c r="M12" i="9"/>
  <c r="N12" i="9"/>
  <c r="O12" i="9"/>
  <c r="P12" i="9"/>
  <c r="Q12" i="9"/>
  <c r="R12" i="9"/>
  <c r="S12" i="9"/>
  <c r="T12" i="9"/>
  <c r="U12" i="9"/>
  <c r="V12" i="9"/>
  <c r="W12" i="9"/>
  <c r="X12" i="9"/>
  <c r="Y12" i="9"/>
  <c r="Z12" i="9"/>
  <c r="AA12" i="9"/>
  <c r="AB12" i="9"/>
  <c r="AC12" i="9"/>
  <c r="AD12" i="9"/>
  <c r="AE12" i="9"/>
  <c r="AF12" i="9"/>
  <c r="AG12" i="9"/>
  <c r="AH12" i="9"/>
  <c r="AI12" i="9"/>
  <c r="AJ12" i="9"/>
  <c r="AK12" i="9"/>
  <c r="AL12" i="9"/>
  <c r="AM12" i="9"/>
  <c r="AN12" i="9"/>
  <c r="AO12" i="9"/>
  <c r="E13" i="9"/>
  <c r="E17" i="9"/>
  <c r="E18" i="9"/>
  <c r="E19" i="9"/>
  <c r="E24" i="9"/>
  <c r="B25" i="9"/>
  <c r="E25" i="9"/>
  <c r="F25" i="9"/>
  <c r="G25" i="9"/>
  <c r="H25" i="9"/>
  <c r="I25" i="9"/>
  <c r="J25" i="9"/>
  <c r="K25" i="9"/>
  <c r="L25" i="9"/>
  <c r="M25" i="9"/>
  <c r="N25" i="9"/>
  <c r="O25" i="9"/>
  <c r="P25" i="9"/>
  <c r="Q25" i="9"/>
  <c r="R25" i="9"/>
  <c r="S25" i="9"/>
  <c r="T25" i="9"/>
  <c r="U25" i="9"/>
  <c r="V25" i="9"/>
  <c r="W25" i="9"/>
  <c r="X25" i="9"/>
  <c r="Y25" i="9"/>
  <c r="Z25" i="9"/>
  <c r="AA25" i="9"/>
  <c r="AB25" i="9"/>
  <c r="AC25" i="9"/>
  <c r="AD25" i="9"/>
  <c r="AE25" i="9"/>
  <c r="AF25" i="9"/>
  <c r="AG25" i="9"/>
  <c r="AH25" i="9"/>
  <c r="AI25" i="9"/>
  <c r="AJ25" i="9"/>
  <c r="AK25" i="9"/>
  <c r="AL25" i="9"/>
  <c r="AM25" i="9"/>
  <c r="AN25" i="9"/>
  <c r="AO25" i="9"/>
  <c r="B26" i="9"/>
  <c r="E26" i="9"/>
  <c r="F26" i="9"/>
  <c r="G26" i="9"/>
  <c r="H26" i="9"/>
  <c r="I26" i="9"/>
  <c r="J26" i="9"/>
  <c r="K26" i="9"/>
  <c r="L26" i="9"/>
  <c r="M26" i="9"/>
  <c r="N26" i="9"/>
  <c r="O26" i="9"/>
  <c r="P26" i="9"/>
  <c r="Q26" i="9"/>
  <c r="R26" i="9"/>
  <c r="S26" i="9"/>
  <c r="T26" i="9"/>
  <c r="U26" i="9"/>
  <c r="V26" i="9"/>
  <c r="W26" i="9"/>
  <c r="X26" i="9"/>
  <c r="Y26" i="9"/>
  <c r="Z26" i="9"/>
  <c r="AA26" i="9"/>
  <c r="AB26" i="9"/>
  <c r="AC26" i="9"/>
  <c r="AD26" i="9"/>
  <c r="AE26" i="9"/>
  <c r="AF26" i="9"/>
  <c r="AG26" i="9"/>
  <c r="AH26" i="9"/>
  <c r="AI26" i="9"/>
  <c r="AJ26" i="9"/>
  <c r="AK26" i="9"/>
  <c r="AL26" i="9"/>
  <c r="AM26" i="9"/>
  <c r="AN26" i="9"/>
  <c r="AO26" i="9"/>
  <c r="B27" i="9"/>
  <c r="E27" i="9"/>
  <c r="F27" i="9"/>
  <c r="G27" i="9"/>
  <c r="H27" i="9"/>
  <c r="I27" i="9"/>
  <c r="J27" i="9"/>
  <c r="K27" i="9"/>
  <c r="L27" i="9"/>
  <c r="M27" i="9"/>
  <c r="N27" i="9"/>
  <c r="O27" i="9"/>
  <c r="P27" i="9"/>
  <c r="Q27" i="9"/>
  <c r="R27" i="9"/>
  <c r="S27" i="9"/>
  <c r="T27" i="9"/>
  <c r="U27" i="9"/>
  <c r="V27" i="9"/>
  <c r="W27" i="9"/>
  <c r="X27" i="9"/>
  <c r="Y27" i="9"/>
  <c r="Z27" i="9"/>
  <c r="AA27" i="9"/>
  <c r="AB27" i="9"/>
  <c r="AC27" i="9"/>
  <c r="AD27" i="9"/>
  <c r="AE27" i="9"/>
  <c r="AF27" i="9"/>
  <c r="AG27" i="9"/>
  <c r="AH27" i="9"/>
  <c r="AI27" i="9"/>
  <c r="AJ27" i="9"/>
  <c r="AK27" i="9"/>
  <c r="AL27" i="9"/>
  <c r="AM27" i="9"/>
  <c r="AN27" i="9"/>
  <c r="AO27" i="9"/>
  <c r="B28" i="9"/>
  <c r="E28" i="9"/>
  <c r="F28" i="9"/>
  <c r="G28" i="9"/>
  <c r="H28" i="9"/>
  <c r="I28" i="9"/>
  <c r="J28" i="9"/>
  <c r="K28" i="9"/>
  <c r="L28" i="9"/>
  <c r="M28" i="9"/>
  <c r="N28" i="9"/>
  <c r="O28" i="9"/>
  <c r="P28" i="9"/>
  <c r="Q28" i="9"/>
  <c r="R28" i="9"/>
  <c r="S28" i="9"/>
  <c r="T28" i="9"/>
  <c r="U28" i="9"/>
  <c r="V28" i="9"/>
  <c r="W28" i="9"/>
  <c r="X28" i="9"/>
  <c r="Y28" i="9"/>
  <c r="Z28" i="9"/>
  <c r="AA28" i="9"/>
  <c r="AB28" i="9"/>
  <c r="AC28" i="9"/>
  <c r="AD28" i="9"/>
  <c r="AE28" i="9"/>
  <c r="AF28" i="9"/>
  <c r="AG28" i="9"/>
  <c r="AH28" i="9"/>
  <c r="AI28" i="9"/>
  <c r="AJ28" i="9"/>
  <c r="AK28" i="9"/>
  <c r="AL28" i="9"/>
  <c r="AM28" i="9"/>
  <c r="AN28" i="9"/>
  <c r="AO28" i="9"/>
  <c r="B29" i="9"/>
  <c r="E29" i="9"/>
  <c r="F29" i="9"/>
  <c r="G29" i="9"/>
  <c r="H29" i="9"/>
  <c r="I29" i="9"/>
  <c r="J29" i="9"/>
  <c r="K29" i="9"/>
  <c r="L29" i="9"/>
  <c r="M29" i="9"/>
  <c r="N29" i="9"/>
  <c r="O29" i="9"/>
  <c r="P29" i="9"/>
  <c r="Q29" i="9"/>
  <c r="R29" i="9"/>
  <c r="S29" i="9"/>
  <c r="T29" i="9"/>
  <c r="U29" i="9"/>
  <c r="V29" i="9"/>
  <c r="W29" i="9"/>
  <c r="X29" i="9"/>
  <c r="Y29" i="9"/>
  <c r="Z29" i="9"/>
  <c r="AA29" i="9"/>
  <c r="AB29" i="9"/>
  <c r="AC29" i="9"/>
  <c r="AD29" i="9"/>
  <c r="AE29" i="9"/>
  <c r="AF29" i="9"/>
  <c r="AG29" i="9"/>
  <c r="AH29" i="9"/>
  <c r="AI29" i="9"/>
  <c r="AJ29" i="9"/>
  <c r="AK29" i="9"/>
  <c r="AL29" i="9"/>
  <c r="AM29" i="9"/>
  <c r="AN29" i="9"/>
  <c r="AO29" i="9"/>
  <c r="B30" i="9"/>
  <c r="E30" i="9"/>
  <c r="F30" i="9"/>
  <c r="G30" i="9"/>
  <c r="H30" i="9"/>
  <c r="I30" i="9"/>
  <c r="J30" i="9"/>
  <c r="K30" i="9"/>
  <c r="L30" i="9"/>
  <c r="M30" i="9"/>
  <c r="N30" i="9"/>
  <c r="O30" i="9"/>
  <c r="P30" i="9"/>
  <c r="Q30" i="9"/>
  <c r="R30" i="9"/>
  <c r="S30" i="9"/>
  <c r="T30" i="9"/>
  <c r="U30" i="9"/>
  <c r="V30" i="9"/>
  <c r="W30" i="9"/>
  <c r="X30" i="9"/>
  <c r="Y30" i="9"/>
  <c r="Z30" i="9"/>
  <c r="AA30" i="9"/>
  <c r="AB30" i="9"/>
  <c r="AC30" i="9"/>
  <c r="AD30" i="9"/>
  <c r="AE30" i="9"/>
  <c r="AF30" i="9"/>
  <c r="AG30" i="9"/>
  <c r="AH30" i="9"/>
  <c r="AI30" i="9"/>
  <c r="AJ30" i="9"/>
  <c r="AK30" i="9"/>
  <c r="AL30" i="9"/>
  <c r="AM30" i="9"/>
  <c r="AN30" i="9"/>
  <c r="AO30" i="9"/>
  <c r="B31" i="9"/>
  <c r="E31" i="9"/>
  <c r="F31" i="9"/>
  <c r="G31" i="9"/>
  <c r="H31" i="9"/>
  <c r="I31" i="9"/>
  <c r="J31" i="9"/>
  <c r="K31" i="9"/>
  <c r="L31" i="9"/>
  <c r="M31" i="9"/>
  <c r="N31" i="9"/>
  <c r="O31" i="9"/>
  <c r="P31" i="9"/>
  <c r="Q31" i="9"/>
  <c r="R31" i="9"/>
  <c r="S31" i="9"/>
  <c r="T31" i="9"/>
  <c r="U31" i="9"/>
  <c r="V31" i="9"/>
  <c r="W31" i="9"/>
  <c r="X31" i="9"/>
  <c r="Y31" i="9"/>
  <c r="Z31" i="9"/>
  <c r="AA31" i="9"/>
  <c r="AB31" i="9"/>
  <c r="AC31" i="9"/>
  <c r="AD31" i="9"/>
  <c r="AE31" i="9"/>
  <c r="AF31" i="9"/>
  <c r="AG31" i="9"/>
  <c r="AH31" i="9"/>
  <c r="AI31" i="9"/>
  <c r="AJ31" i="9"/>
  <c r="AK31" i="9"/>
  <c r="AL31" i="9"/>
  <c r="AM31" i="9"/>
  <c r="AN31" i="9"/>
  <c r="AO31" i="9"/>
  <c r="B32" i="9"/>
  <c r="E32" i="9"/>
  <c r="F32" i="9"/>
  <c r="G32" i="9"/>
  <c r="H32" i="9"/>
  <c r="I32" i="9"/>
  <c r="J32" i="9"/>
  <c r="K32" i="9"/>
  <c r="L32" i="9"/>
  <c r="M32" i="9"/>
  <c r="N32" i="9"/>
  <c r="O32" i="9"/>
  <c r="P32" i="9"/>
  <c r="Q32" i="9"/>
  <c r="R32" i="9"/>
  <c r="S32" i="9"/>
  <c r="T32" i="9"/>
  <c r="U32" i="9"/>
  <c r="V32" i="9"/>
  <c r="W32" i="9"/>
  <c r="X32" i="9"/>
  <c r="Y32" i="9"/>
  <c r="Z32" i="9"/>
  <c r="AA32" i="9"/>
  <c r="AB32" i="9"/>
  <c r="AC32" i="9"/>
  <c r="AD32" i="9"/>
  <c r="AE32" i="9"/>
  <c r="AF32" i="9"/>
  <c r="AG32" i="9"/>
  <c r="AH32" i="9"/>
  <c r="AI32" i="9"/>
  <c r="AJ32" i="9"/>
  <c r="AK32" i="9"/>
  <c r="AL32" i="9"/>
  <c r="AM32" i="9"/>
  <c r="AN32" i="9"/>
  <c r="AO32" i="9"/>
  <c r="E33" i="9"/>
  <c r="N33" i="9"/>
  <c r="E35" i="9"/>
  <c r="A1" i="8"/>
  <c r="F2" i="8"/>
  <c r="F2" i="9" s="1"/>
  <c r="G5" i="8"/>
  <c r="G5" i="9" s="1"/>
  <c r="G5" i="10" s="1"/>
  <c r="E10" i="8"/>
  <c r="E11" i="8"/>
  <c r="F11" i="8"/>
  <c r="F8" i="9" s="1"/>
  <c r="G11" i="8"/>
  <c r="G8" i="9" s="1"/>
  <c r="H11" i="8"/>
  <c r="H8" i="9" s="1"/>
  <c r="I11" i="8"/>
  <c r="I8" i="9" s="1"/>
  <c r="J11" i="8"/>
  <c r="J8" i="9" s="1"/>
  <c r="K11" i="8"/>
  <c r="L11" i="8"/>
  <c r="L8" i="9" s="1"/>
  <c r="M11" i="8"/>
  <c r="N11" i="8"/>
  <c r="N8" i="9" s="1"/>
  <c r="O11" i="8"/>
  <c r="O8" i="9" s="1"/>
  <c r="P11" i="8"/>
  <c r="P8" i="9" s="1"/>
  <c r="Q11" i="8"/>
  <c r="Q8" i="9" s="1"/>
  <c r="R11" i="8"/>
  <c r="R8" i="9" s="1"/>
  <c r="S11" i="8"/>
  <c r="T11" i="8"/>
  <c r="T8" i="9" s="1"/>
  <c r="U11" i="8"/>
  <c r="V11" i="8"/>
  <c r="W11" i="8"/>
  <c r="W8" i="9" s="1"/>
  <c r="X11" i="8"/>
  <c r="X8" i="9" s="1"/>
  <c r="Y11" i="8"/>
  <c r="Y8" i="9" s="1"/>
  <c r="Z11" i="8"/>
  <c r="Z8" i="9" s="1"/>
  <c r="AA11" i="8"/>
  <c r="AB11" i="8"/>
  <c r="AB8" i="9" s="1"/>
  <c r="AC11" i="8"/>
  <c r="AC8" i="9" s="1"/>
  <c r="AD11" i="8"/>
  <c r="AD8" i="9" s="1"/>
  <c r="AE11" i="8"/>
  <c r="AE8" i="9" s="1"/>
  <c r="AF11" i="8"/>
  <c r="AF8" i="9" s="1"/>
  <c r="AG11" i="8"/>
  <c r="AG8" i="9" s="1"/>
  <c r="AH11" i="8"/>
  <c r="AH8" i="9" s="1"/>
  <c r="AI11" i="8"/>
  <c r="AJ11" i="8"/>
  <c r="AJ8" i="9" s="1"/>
  <c r="AK11" i="8"/>
  <c r="AK8" i="9" s="1"/>
  <c r="AL11" i="8"/>
  <c r="AL8" i="9" s="1"/>
  <c r="AM11" i="8"/>
  <c r="AM8" i="9" s="1"/>
  <c r="AN11" i="8"/>
  <c r="AN8" i="9" s="1"/>
  <c r="AO11" i="8"/>
  <c r="AO8" i="9" s="1"/>
  <c r="E14" i="8"/>
  <c r="E15" i="8"/>
  <c r="F15" i="8"/>
  <c r="F9" i="9" s="1"/>
  <c r="G15" i="8"/>
  <c r="G32" i="8" s="1"/>
  <c r="G75" i="8" s="1"/>
  <c r="H15" i="8"/>
  <c r="H9" i="9" s="1"/>
  <c r="I15" i="8"/>
  <c r="I9" i="9" s="1"/>
  <c r="J15" i="8"/>
  <c r="J9" i="9" s="1"/>
  <c r="K15" i="8"/>
  <c r="K9" i="9" s="1"/>
  <c r="L15" i="8"/>
  <c r="L9" i="9" s="1"/>
  <c r="M15" i="8"/>
  <c r="N15" i="8"/>
  <c r="N9" i="9" s="1"/>
  <c r="O15" i="8"/>
  <c r="O9" i="9" s="1"/>
  <c r="P15" i="8"/>
  <c r="P9" i="9" s="1"/>
  <c r="Q15" i="8"/>
  <c r="Q9" i="9" s="1"/>
  <c r="R15" i="8"/>
  <c r="R9" i="9" s="1"/>
  <c r="S15" i="8"/>
  <c r="S9" i="9" s="1"/>
  <c r="T15" i="8"/>
  <c r="T9" i="9" s="1"/>
  <c r="U15" i="8"/>
  <c r="V15" i="8"/>
  <c r="V9" i="9" s="1"/>
  <c r="W15" i="8"/>
  <c r="W9" i="9" s="1"/>
  <c r="X15" i="8"/>
  <c r="X9" i="9" s="1"/>
  <c r="Y15" i="8"/>
  <c r="Y9" i="9" s="1"/>
  <c r="Z15" i="8"/>
  <c r="Z9" i="9" s="1"/>
  <c r="AA15" i="8"/>
  <c r="AA9" i="9" s="1"/>
  <c r="AB15" i="8"/>
  <c r="AB9" i="9" s="1"/>
  <c r="AC15" i="8"/>
  <c r="AD15" i="8"/>
  <c r="AD9" i="9" s="1"/>
  <c r="AE15" i="8"/>
  <c r="AE9" i="9" s="1"/>
  <c r="AF15" i="8"/>
  <c r="AF9" i="9" s="1"/>
  <c r="AG15" i="8"/>
  <c r="AG9" i="9" s="1"/>
  <c r="AH15" i="8"/>
  <c r="AH9" i="9" s="1"/>
  <c r="AI15" i="8"/>
  <c r="AI9" i="9" s="1"/>
  <c r="AJ15" i="8"/>
  <c r="AJ9" i="9" s="1"/>
  <c r="AK15" i="8"/>
  <c r="AL15" i="8"/>
  <c r="AL9" i="9" s="1"/>
  <c r="AM15" i="8"/>
  <c r="AM17" i="8" s="1"/>
  <c r="AN15" i="8"/>
  <c r="AO15" i="8"/>
  <c r="AO9" i="9" s="1"/>
  <c r="C16" i="8"/>
  <c r="F16" i="8"/>
  <c r="G16" i="8"/>
  <c r="H16" i="8"/>
  <c r="I16" i="8"/>
  <c r="J16" i="8"/>
  <c r="K16" i="8"/>
  <c r="L16" i="8"/>
  <c r="M16" i="8"/>
  <c r="N16" i="8"/>
  <c r="O16" i="8"/>
  <c r="P16" i="8"/>
  <c r="Q16" i="8"/>
  <c r="R16" i="8"/>
  <c r="S16" i="8"/>
  <c r="T16" i="8"/>
  <c r="U16" i="8"/>
  <c r="V16" i="8"/>
  <c r="W16" i="8"/>
  <c r="X16" i="8"/>
  <c r="Y16" i="8"/>
  <c r="Z16" i="8"/>
  <c r="AA16" i="8"/>
  <c r="AB16" i="8"/>
  <c r="AC16" i="8"/>
  <c r="AD16" i="8"/>
  <c r="AE16" i="8"/>
  <c r="AF16" i="8"/>
  <c r="AG16" i="8"/>
  <c r="AH16" i="8"/>
  <c r="AI16" i="8"/>
  <c r="AJ16" i="8"/>
  <c r="AK16" i="8"/>
  <c r="AL16" i="8"/>
  <c r="AM16" i="8"/>
  <c r="AN16" i="8"/>
  <c r="AO16" i="8"/>
  <c r="C17" i="8"/>
  <c r="E17" i="8"/>
  <c r="J17" i="8"/>
  <c r="L17" i="8"/>
  <c r="P17" i="8"/>
  <c r="Q17" i="8"/>
  <c r="R17" i="8"/>
  <c r="T17" i="8"/>
  <c r="X17" i="8"/>
  <c r="Y17" i="8"/>
  <c r="Z17" i="8"/>
  <c r="AB17" i="8"/>
  <c r="AF17" i="8"/>
  <c r="AG17" i="8"/>
  <c r="AH17" i="8"/>
  <c r="AJ17" i="8"/>
  <c r="AN17" i="8"/>
  <c r="AO17" i="8"/>
  <c r="C20" i="8"/>
  <c r="F21" i="8"/>
  <c r="F28" i="8" s="1"/>
  <c r="G21" i="8"/>
  <c r="G28" i="8" s="1"/>
  <c r="H21" i="8"/>
  <c r="I21" i="8"/>
  <c r="J21" i="8"/>
  <c r="J23" i="8" s="1"/>
  <c r="K21" i="8"/>
  <c r="K23" i="8" s="1"/>
  <c r="L21" i="8"/>
  <c r="M21" i="8"/>
  <c r="M23" i="8" s="1"/>
  <c r="M10" i="9" s="1"/>
  <c r="N21" i="8"/>
  <c r="N28" i="8" s="1"/>
  <c r="O21" i="8"/>
  <c r="O28" i="8" s="1"/>
  <c r="P21" i="8"/>
  <c r="Q21" i="8"/>
  <c r="R21" i="8"/>
  <c r="R23" i="8" s="1"/>
  <c r="S21" i="8"/>
  <c r="S23" i="8" s="1"/>
  <c r="T21" i="8"/>
  <c r="U21" i="8"/>
  <c r="U23" i="8" s="1"/>
  <c r="U10" i="9" s="1"/>
  <c r="V21" i="8"/>
  <c r="V28" i="8" s="1"/>
  <c r="W21" i="8"/>
  <c r="W28" i="8" s="1"/>
  <c r="X21" i="8"/>
  <c r="Y21" i="8"/>
  <c r="Z21" i="8"/>
  <c r="Z23" i="8" s="1"/>
  <c r="AA21" i="8"/>
  <c r="AA23" i="8" s="1"/>
  <c r="AA10" i="9" s="1"/>
  <c r="AB21" i="8"/>
  <c r="AC21" i="8"/>
  <c r="AC23" i="8" s="1"/>
  <c r="AC10" i="9" s="1"/>
  <c r="AD21" i="8"/>
  <c r="AD28" i="8" s="1"/>
  <c r="AE21" i="8"/>
  <c r="AE28" i="8" s="1"/>
  <c r="AF21" i="8"/>
  <c r="AG21" i="8"/>
  <c r="AH21" i="8"/>
  <c r="AH23" i="8" s="1"/>
  <c r="AI21" i="8"/>
  <c r="AI23" i="8" s="1"/>
  <c r="AI10" i="9" s="1"/>
  <c r="AJ21" i="8"/>
  <c r="AK21" i="8"/>
  <c r="AK23" i="8" s="1"/>
  <c r="AK10" i="9" s="1"/>
  <c r="AL21" i="8"/>
  <c r="AL28" i="8" s="1"/>
  <c r="AM21" i="8"/>
  <c r="AM28" i="8" s="1"/>
  <c r="AN21" i="8"/>
  <c r="AO21" i="8"/>
  <c r="E22" i="8"/>
  <c r="E23" i="8"/>
  <c r="H23" i="8"/>
  <c r="H10" i="9" s="1"/>
  <c r="I23" i="8"/>
  <c r="L23" i="8"/>
  <c r="L10" i="9" s="1"/>
  <c r="O23" i="8"/>
  <c r="O10" i="9" s="1"/>
  <c r="P23" i="8"/>
  <c r="Q23" i="8"/>
  <c r="T23" i="8"/>
  <c r="T10" i="9" s="1"/>
  <c r="X23" i="8"/>
  <c r="Y23" i="8"/>
  <c r="AB23" i="8"/>
  <c r="AB10" i="9" s="1"/>
  <c r="AE23" i="8"/>
  <c r="AE10" i="9" s="1"/>
  <c r="AF23" i="8"/>
  <c r="AG23" i="8"/>
  <c r="AJ23" i="8"/>
  <c r="AJ10" i="9" s="1"/>
  <c r="AN23" i="8"/>
  <c r="AO23" i="8"/>
  <c r="C24" i="8"/>
  <c r="E26" i="8"/>
  <c r="E27" i="8"/>
  <c r="F27" i="8"/>
  <c r="F11" i="9" s="1"/>
  <c r="G27" i="8"/>
  <c r="G11" i="9" s="1"/>
  <c r="H27" i="8"/>
  <c r="H11" i="9" s="1"/>
  <c r="I27" i="8"/>
  <c r="I11" i="9" s="1"/>
  <c r="J27" i="8"/>
  <c r="J11" i="9" s="1"/>
  <c r="K27" i="8"/>
  <c r="K11" i="9" s="1"/>
  <c r="L27" i="8"/>
  <c r="L11" i="9" s="1"/>
  <c r="M27" i="8"/>
  <c r="M11" i="9" s="1"/>
  <c r="N27" i="8"/>
  <c r="N11" i="9" s="1"/>
  <c r="O27" i="8"/>
  <c r="O11" i="9" s="1"/>
  <c r="P27" i="8"/>
  <c r="P11" i="9" s="1"/>
  <c r="Q27" i="8"/>
  <c r="Q11" i="9" s="1"/>
  <c r="R27" i="8"/>
  <c r="R11" i="9" s="1"/>
  <c r="S27" i="8"/>
  <c r="T27" i="8"/>
  <c r="T11" i="9" s="1"/>
  <c r="U27" i="8"/>
  <c r="U11" i="9" s="1"/>
  <c r="V27" i="8"/>
  <c r="V11" i="9" s="1"/>
  <c r="W27" i="8"/>
  <c r="W11" i="9" s="1"/>
  <c r="X27" i="8"/>
  <c r="X11" i="9" s="1"/>
  <c r="Y27" i="8"/>
  <c r="Y11" i="9" s="1"/>
  <c r="Z27" i="8"/>
  <c r="Z11" i="9" s="1"/>
  <c r="AA27" i="8"/>
  <c r="AA11" i="9" s="1"/>
  <c r="AB27" i="8"/>
  <c r="AB11" i="9" s="1"/>
  <c r="AC27" i="8"/>
  <c r="AC11" i="9" s="1"/>
  <c r="AD27" i="8"/>
  <c r="AD11" i="9" s="1"/>
  <c r="AE27" i="8"/>
  <c r="AE11" i="9" s="1"/>
  <c r="AF27" i="8"/>
  <c r="AF11" i="9" s="1"/>
  <c r="AG27" i="8"/>
  <c r="AG11" i="9" s="1"/>
  <c r="AH27" i="8"/>
  <c r="AH11" i="9" s="1"/>
  <c r="AI27" i="8"/>
  <c r="AI11" i="9" s="1"/>
  <c r="AJ27" i="8"/>
  <c r="AJ11" i="9" s="1"/>
  <c r="AK27" i="8"/>
  <c r="AK11" i="9" s="1"/>
  <c r="AL27" i="8"/>
  <c r="AL11" i="9" s="1"/>
  <c r="AM27" i="8"/>
  <c r="AM11" i="9" s="1"/>
  <c r="AN27" i="8"/>
  <c r="AN11" i="9" s="1"/>
  <c r="AO27" i="8"/>
  <c r="AO11" i="9" s="1"/>
  <c r="C28" i="8"/>
  <c r="H28" i="8"/>
  <c r="I28" i="8"/>
  <c r="J28" i="8"/>
  <c r="K28" i="8"/>
  <c r="L28" i="8"/>
  <c r="M28" i="8"/>
  <c r="P28" i="8"/>
  <c r="Q28" i="8"/>
  <c r="R28" i="8"/>
  <c r="S28" i="8"/>
  <c r="T28" i="8"/>
  <c r="U28" i="8"/>
  <c r="X28" i="8"/>
  <c r="Y28" i="8"/>
  <c r="Z28" i="8"/>
  <c r="AA28" i="8"/>
  <c r="AB28" i="8"/>
  <c r="AC28" i="8"/>
  <c r="AF28" i="8"/>
  <c r="AG28" i="8"/>
  <c r="AH28" i="8"/>
  <c r="AI28" i="8"/>
  <c r="AJ28" i="8"/>
  <c r="AK28" i="8"/>
  <c r="AN28" i="8"/>
  <c r="AO28" i="8"/>
  <c r="C29" i="8"/>
  <c r="E29" i="8"/>
  <c r="L29" i="8"/>
  <c r="M29" i="8"/>
  <c r="O29" i="8"/>
  <c r="T29" i="8"/>
  <c r="U29" i="8"/>
  <c r="AA29" i="8"/>
  <c r="AB29" i="8"/>
  <c r="AC29" i="8"/>
  <c r="AI29" i="8"/>
  <c r="AJ29" i="8"/>
  <c r="AK29" i="8"/>
  <c r="B31" i="8"/>
  <c r="E31" i="8"/>
  <c r="L31" i="8"/>
  <c r="M31" i="8"/>
  <c r="O31" i="8"/>
  <c r="O73" i="8" s="1"/>
  <c r="O78" i="8" s="1"/>
  <c r="O17" i="9" s="1"/>
  <c r="P31" i="8"/>
  <c r="Q31" i="8"/>
  <c r="Q73" i="8" s="1"/>
  <c r="Q78" i="8" s="1"/>
  <c r="Q17" i="9" s="1"/>
  <c r="T31" i="8"/>
  <c r="U31" i="8"/>
  <c r="X31" i="8"/>
  <c r="X73" i="8" s="1"/>
  <c r="X78" i="8" s="1"/>
  <c r="X17" i="9" s="1"/>
  <c r="Y31" i="8"/>
  <c r="AB31" i="8"/>
  <c r="AB34" i="8" s="1"/>
  <c r="AC31" i="8"/>
  <c r="AF31" i="8"/>
  <c r="AJ31" i="8"/>
  <c r="AK31" i="8"/>
  <c r="AO31" i="8"/>
  <c r="B32" i="8"/>
  <c r="E32" i="8"/>
  <c r="K32" i="8"/>
  <c r="K75" i="8" s="1"/>
  <c r="L32" i="8"/>
  <c r="N32" i="8"/>
  <c r="O32" i="8"/>
  <c r="P32" i="8"/>
  <c r="Q32" i="8"/>
  <c r="R32" i="8"/>
  <c r="S32" i="8"/>
  <c r="T32" i="8"/>
  <c r="V32" i="8"/>
  <c r="W32" i="8"/>
  <c r="X32" i="8"/>
  <c r="Y32" i="8"/>
  <c r="Z32" i="8"/>
  <c r="AA32" i="8"/>
  <c r="AA75" i="8" s="1"/>
  <c r="AB32" i="8"/>
  <c r="AD32" i="8"/>
  <c r="AE32" i="8"/>
  <c r="AF32" i="8"/>
  <c r="AG32" i="8"/>
  <c r="AH32" i="8"/>
  <c r="AI32" i="8"/>
  <c r="AI75" i="8" s="1"/>
  <c r="AJ32" i="8"/>
  <c r="AL32" i="8"/>
  <c r="AM32" i="8"/>
  <c r="AN32" i="8"/>
  <c r="AO32" i="8"/>
  <c r="E33" i="8"/>
  <c r="E34" i="8"/>
  <c r="L34" i="8"/>
  <c r="O34" i="8"/>
  <c r="P34" i="8"/>
  <c r="T34" i="8"/>
  <c r="X34" i="8"/>
  <c r="Y34" i="8"/>
  <c r="AF34" i="8"/>
  <c r="AJ34" i="8"/>
  <c r="AO34" i="8"/>
  <c r="B72" i="8"/>
  <c r="B73" i="8"/>
  <c r="E73" i="8"/>
  <c r="L73" i="8"/>
  <c r="M73" i="8"/>
  <c r="P73" i="8"/>
  <c r="P78" i="8" s="1"/>
  <c r="P17" i="9" s="1"/>
  <c r="T73" i="8"/>
  <c r="U73" i="8"/>
  <c r="Y73" i="8"/>
  <c r="Y78" i="8" s="1"/>
  <c r="Y17" i="9" s="1"/>
  <c r="AB73" i="8"/>
  <c r="AF73" i="8"/>
  <c r="AJ73" i="8"/>
  <c r="AO73" i="8"/>
  <c r="AO78" i="8" s="1"/>
  <c r="AO17" i="9" s="1"/>
  <c r="B74" i="8"/>
  <c r="B75" i="8"/>
  <c r="E75" i="8"/>
  <c r="L75" i="8"/>
  <c r="N75" i="8"/>
  <c r="O75" i="8"/>
  <c r="P75" i="8"/>
  <c r="Q75" i="8"/>
  <c r="R75" i="8"/>
  <c r="S75" i="8"/>
  <c r="T75" i="8"/>
  <c r="V75" i="8"/>
  <c r="W75" i="8"/>
  <c r="X75" i="8"/>
  <c r="Y75" i="8"/>
  <c r="Z75" i="8"/>
  <c r="AB75" i="8"/>
  <c r="AD75" i="8"/>
  <c r="AE75" i="8"/>
  <c r="AF75" i="8"/>
  <c r="AF78" i="8" s="1"/>
  <c r="AF17" i="9" s="1"/>
  <c r="AG75" i="8"/>
  <c r="AH75" i="8"/>
  <c r="AJ75" i="8"/>
  <c r="AL75" i="8"/>
  <c r="AM75" i="8"/>
  <c r="AN75" i="8"/>
  <c r="AO75" i="8"/>
  <c r="B76" i="8"/>
  <c r="B77" i="8"/>
  <c r="E77" i="8"/>
  <c r="F77" i="8"/>
  <c r="G77" i="8"/>
  <c r="H77" i="8"/>
  <c r="I77" i="8"/>
  <c r="J77" i="8"/>
  <c r="K77" i="8"/>
  <c r="L77" i="8"/>
  <c r="M77" i="8"/>
  <c r="N77" i="8"/>
  <c r="O77" i="8"/>
  <c r="P77" i="8"/>
  <c r="Q77" i="8"/>
  <c r="R77" i="8"/>
  <c r="S77" i="8"/>
  <c r="T77" i="8"/>
  <c r="U77" i="8"/>
  <c r="V77" i="8"/>
  <c r="W77" i="8"/>
  <c r="X77" i="8"/>
  <c r="Y77" i="8"/>
  <c r="Z77" i="8"/>
  <c r="AA77" i="8"/>
  <c r="AB77" i="8"/>
  <c r="AC77" i="8"/>
  <c r="AD77" i="8"/>
  <c r="AE77" i="8"/>
  <c r="AF77" i="8"/>
  <c r="AG77" i="8"/>
  <c r="AH77" i="8"/>
  <c r="AI77" i="8"/>
  <c r="AJ77" i="8"/>
  <c r="AK77" i="8"/>
  <c r="AL77" i="8"/>
  <c r="AM77" i="8"/>
  <c r="AN77" i="8"/>
  <c r="AO77" i="8"/>
  <c r="E78" i="8"/>
  <c r="L78" i="8"/>
  <c r="L17" i="9" s="1"/>
  <c r="T78" i="8"/>
  <c r="T17" i="9" s="1"/>
  <c r="AB78" i="8"/>
  <c r="AB17" i="9" s="1"/>
  <c r="AJ78" i="8"/>
  <c r="AJ17" i="9" s="1"/>
  <c r="E83" i="8"/>
  <c r="F83" i="8"/>
  <c r="G83" i="8"/>
  <c r="G99" i="8" s="1"/>
  <c r="G18" i="9" s="1"/>
  <c r="H83" i="8"/>
  <c r="I83" i="8"/>
  <c r="I99" i="8" s="1"/>
  <c r="I18" i="9" s="1"/>
  <c r="J83" i="8"/>
  <c r="K83" i="8"/>
  <c r="L83" i="8"/>
  <c r="L99" i="8" s="1"/>
  <c r="M83" i="8"/>
  <c r="N83" i="8"/>
  <c r="O83" i="8"/>
  <c r="P83" i="8"/>
  <c r="Q83" i="8"/>
  <c r="Q99" i="8" s="1"/>
  <c r="Q18" i="9" s="1"/>
  <c r="R83" i="8"/>
  <c r="S83" i="8"/>
  <c r="T83" i="8"/>
  <c r="T99" i="8" s="1"/>
  <c r="U83" i="8"/>
  <c r="V83" i="8"/>
  <c r="W83" i="8"/>
  <c r="X83" i="8"/>
  <c r="Y83" i="8"/>
  <c r="Y99" i="8" s="1"/>
  <c r="Y18" i="9" s="1"/>
  <c r="Z83" i="8"/>
  <c r="AA83" i="8"/>
  <c r="AB83" i="8"/>
  <c r="AB99" i="8" s="1"/>
  <c r="AC83" i="8"/>
  <c r="AD83" i="8"/>
  <c r="AE83" i="8"/>
  <c r="AF83" i="8"/>
  <c r="AG83" i="8"/>
  <c r="AG99" i="8" s="1"/>
  <c r="AG18" i="9" s="1"/>
  <c r="AH83" i="8"/>
  <c r="AI83" i="8"/>
  <c r="AJ83" i="8"/>
  <c r="AJ99" i="8" s="1"/>
  <c r="AK83" i="8"/>
  <c r="AL83" i="8"/>
  <c r="AM83" i="8"/>
  <c r="AN83" i="8"/>
  <c r="AO83" i="8"/>
  <c r="AO99" i="8" s="1"/>
  <c r="AO18" i="9" s="1"/>
  <c r="E84" i="8"/>
  <c r="F84" i="8"/>
  <c r="G84" i="8"/>
  <c r="H84" i="8"/>
  <c r="I84" i="8"/>
  <c r="J84" i="8"/>
  <c r="J99" i="8" s="1"/>
  <c r="K84" i="8"/>
  <c r="L84" i="8"/>
  <c r="M84" i="8"/>
  <c r="N84" i="8"/>
  <c r="O84" i="8"/>
  <c r="P84" i="8"/>
  <c r="Q84" i="8"/>
  <c r="R84" i="8"/>
  <c r="R99" i="8" s="1"/>
  <c r="S84" i="8"/>
  <c r="T84" i="8"/>
  <c r="U84" i="8"/>
  <c r="V84" i="8"/>
  <c r="W84" i="8"/>
  <c r="X84" i="8"/>
  <c r="Y84" i="8"/>
  <c r="Z84" i="8"/>
  <c r="Z99" i="8" s="1"/>
  <c r="AA84" i="8"/>
  <c r="AB84" i="8"/>
  <c r="AC84" i="8"/>
  <c r="AD84" i="8"/>
  <c r="AE84" i="8"/>
  <c r="AF84" i="8"/>
  <c r="AG84" i="8"/>
  <c r="AH84" i="8"/>
  <c r="AI84" i="8"/>
  <c r="AJ84" i="8"/>
  <c r="AK84" i="8"/>
  <c r="AL84" i="8"/>
  <c r="AM84" i="8"/>
  <c r="AN84" i="8"/>
  <c r="AO84" i="8"/>
  <c r="E85" i="8"/>
  <c r="H85" i="8"/>
  <c r="I85" i="8"/>
  <c r="J85" i="8"/>
  <c r="K85" i="8"/>
  <c r="L85" i="8"/>
  <c r="M85" i="8"/>
  <c r="N85" i="8"/>
  <c r="O85" i="8"/>
  <c r="O99" i="8" s="1"/>
  <c r="O18" i="9" s="1"/>
  <c r="P85" i="8"/>
  <c r="Q85" i="8"/>
  <c r="R85" i="8"/>
  <c r="S85" i="8"/>
  <c r="T85" i="8"/>
  <c r="U85" i="8"/>
  <c r="V85" i="8"/>
  <c r="W85" i="8"/>
  <c r="W99" i="8" s="1"/>
  <c r="W18" i="9" s="1"/>
  <c r="X85" i="8"/>
  <c r="Y85" i="8"/>
  <c r="Z85" i="8"/>
  <c r="AA85" i="8"/>
  <c r="AB85" i="8"/>
  <c r="AC85" i="8"/>
  <c r="AD85" i="8"/>
  <c r="AE85" i="8"/>
  <c r="AE99" i="8" s="1"/>
  <c r="AE18" i="9" s="1"/>
  <c r="AF85" i="8"/>
  <c r="AG85" i="8"/>
  <c r="AH85" i="8"/>
  <c r="AI85" i="8"/>
  <c r="AJ85" i="8"/>
  <c r="AK85" i="8"/>
  <c r="AL85" i="8"/>
  <c r="AM85" i="8"/>
  <c r="AM99" i="8" s="1"/>
  <c r="AM18" i="9" s="1"/>
  <c r="AN85" i="8"/>
  <c r="AO85" i="8"/>
  <c r="E86" i="8"/>
  <c r="E89" i="8"/>
  <c r="E90" i="8"/>
  <c r="E91" i="8"/>
  <c r="E92" i="8"/>
  <c r="E95" i="8"/>
  <c r="E96" i="8"/>
  <c r="E97" i="8"/>
  <c r="E98" i="8"/>
  <c r="E99" i="8"/>
  <c r="F99" i="8"/>
  <c r="F18" i="9" s="1"/>
  <c r="H99" i="8"/>
  <c r="H18" i="9" s="1"/>
  <c r="K99" i="8"/>
  <c r="K18" i="9" s="1"/>
  <c r="M99" i="8"/>
  <c r="M18" i="9" s="1"/>
  <c r="N99" i="8"/>
  <c r="N18" i="9" s="1"/>
  <c r="P99" i="8"/>
  <c r="P18" i="9" s="1"/>
  <c r="S99" i="8"/>
  <c r="S18" i="9" s="1"/>
  <c r="U99" i="8"/>
  <c r="U18" i="9" s="1"/>
  <c r="V99" i="8"/>
  <c r="V18" i="9" s="1"/>
  <c r="X99" i="8"/>
  <c r="X18" i="9" s="1"/>
  <c r="AA99" i="8"/>
  <c r="AA18" i="9" s="1"/>
  <c r="AC99" i="8"/>
  <c r="AC18" i="9" s="1"/>
  <c r="AD99" i="8"/>
  <c r="AD18" i="9" s="1"/>
  <c r="AF99" i="8"/>
  <c r="AF18" i="9" s="1"/>
  <c r="AH99" i="8"/>
  <c r="AH18" i="9" s="1"/>
  <c r="AI99" i="8"/>
  <c r="AI18" i="9" s="1"/>
  <c r="AK99" i="8"/>
  <c r="AK18" i="9" s="1"/>
  <c r="AL99" i="8"/>
  <c r="AL18" i="9" s="1"/>
  <c r="AN99" i="8"/>
  <c r="AN18" i="9" s="1"/>
  <c r="E103" i="8"/>
  <c r="E104" i="8"/>
  <c r="E105" i="8"/>
  <c r="E106" i="8"/>
  <c r="F106" i="8"/>
  <c r="F24" i="9" s="1"/>
  <c r="F33" i="9" s="1"/>
  <c r="G106" i="8"/>
  <c r="G24" i="9" s="1"/>
  <c r="G33" i="9" s="1"/>
  <c r="H106" i="8"/>
  <c r="H24" i="9" s="1"/>
  <c r="H33" i="9" s="1"/>
  <c r="I106" i="8"/>
  <c r="I24" i="9" s="1"/>
  <c r="I33" i="9" s="1"/>
  <c r="J106" i="8"/>
  <c r="J24" i="9" s="1"/>
  <c r="J33" i="9" s="1"/>
  <c r="K106" i="8"/>
  <c r="K24" i="9" s="1"/>
  <c r="K33" i="9" s="1"/>
  <c r="L106" i="8"/>
  <c r="L24" i="9" s="1"/>
  <c r="L33" i="9" s="1"/>
  <c r="M106" i="8"/>
  <c r="M24" i="9" s="1"/>
  <c r="M33" i="9" s="1"/>
  <c r="N106" i="8"/>
  <c r="N24" i="9" s="1"/>
  <c r="O106" i="8"/>
  <c r="O24" i="9" s="1"/>
  <c r="O33" i="9" s="1"/>
  <c r="P106" i="8"/>
  <c r="P24" i="9" s="1"/>
  <c r="P33" i="9" s="1"/>
  <c r="Q106" i="8"/>
  <c r="Q24" i="9" s="1"/>
  <c r="Q33" i="9" s="1"/>
  <c r="R106" i="8"/>
  <c r="R24" i="9" s="1"/>
  <c r="R33" i="9" s="1"/>
  <c r="S106" i="8"/>
  <c r="S24" i="9" s="1"/>
  <c r="S33" i="9" s="1"/>
  <c r="T106" i="8"/>
  <c r="T24" i="9" s="1"/>
  <c r="T33" i="9" s="1"/>
  <c r="U106" i="8"/>
  <c r="U24" i="9" s="1"/>
  <c r="U33" i="9" s="1"/>
  <c r="V106" i="8"/>
  <c r="V24" i="9" s="1"/>
  <c r="V33" i="9" s="1"/>
  <c r="W106" i="8"/>
  <c r="W24" i="9" s="1"/>
  <c r="W33" i="9" s="1"/>
  <c r="X106" i="8"/>
  <c r="X24" i="9" s="1"/>
  <c r="X33" i="9" s="1"/>
  <c r="Y106" i="8"/>
  <c r="Y24" i="9" s="1"/>
  <c r="Y33" i="9" s="1"/>
  <c r="Z106" i="8"/>
  <c r="Z24" i="9" s="1"/>
  <c r="Z33" i="9" s="1"/>
  <c r="AA106" i="8"/>
  <c r="AA24" i="9" s="1"/>
  <c r="AA33" i="9" s="1"/>
  <c r="AB106" i="8"/>
  <c r="AB24" i="9" s="1"/>
  <c r="AB33" i="9" s="1"/>
  <c r="AC106" i="8"/>
  <c r="AC24" i="9" s="1"/>
  <c r="AC33" i="9" s="1"/>
  <c r="AD106" i="8"/>
  <c r="AD24" i="9" s="1"/>
  <c r="AD33" i="9" s="1"/>
  <c r="AE106" i="8"/>
  <c r="AE24" i="9" s="1"/>
  <c r="AE33" i="9" s="1"/>
  <c r="AF106" i="8"/>
  <c r="AF24" i="9" s="1"/>
  <c r="AF33" i="9" s="1"/>
  <c r="AG106" i="8"/>
  <c r="AG24" i="9" s="1"/>
  <c r="AG33" i="9" s="1"/>
  <c r="AH106" i="8"/>
  <c r="AH24" i="9" s="1"/>
  <c r="AH33" i="9" s="1"/>
  <c r="AI106" i="8"/>
  <c r="AI108" i="8" s="1"/>
  <c r="AJ106" i="8"/>
  <c r="AJ24" i="9" s="1"/>
  <c r="AJ33" i="9" s="1"/>
  <c r="AK106" i="8"/>
  <c r="AK24" i="9" s="1"/>
  <c r="AK33" i="9" s="1"/>
  <c r="AL106" i="8"/>
  <c r="AL24" i="9" s="1"/>
  <c r="AL33" i="9" s="1"/>
  <c r="AM106" i="8"/>
  <c r="AM24" i="9" s="1"/>
  <c r="AM33" i="9" s="1"/>
  <c r="AN106" i="8"/>
  <c r="AN24" i="9" s="1"/>
  <c r="AN33" i="9" s="1"/>
  <c r="AO106" i="8"/>
  <c r="AO24" i="9" s="1"/>
  <c r="AO33" i="9" s="1"/>
  <c r="E108" i="8"/>
  <c r="F108" i="8"/>
  <c r="M108" i="8"/>
  <c r="N108" i="8"/>
  <c r="U108" i="8"/>
  <c r="V108" i="8"/>
  <c r="AC108" i="8"/>
  <c r="AD108" i="8"/>
  <c r="AH108" i="8"/>
  <c r="AK108" i="8"/>
  <c r="AL108" i="8"/>
  <c r="E112" i="8"/>
  <c r="E113" i="8"/>
  <c r="E114" i="8"/>
  <c r="E115" i="8"/>
  <c r="E116" i="8"/>
  <c r="E117" i="8"/>
  <c r="E118" i="8"/>
  <c r="E119" i="8"/>
  <c r="E123" i="8"/>
  <c r="E124" i="8"/>
  <c r="E125" i="8"/>
  <c r="E126" i="8"/>
  <c r="E127" i="8"/>
  <c r="E128" i="8"/>
  <c r="E129" i="8"/>
  <c r="E8" i="11"/>
  <c r="F32" i="8" l="1"/>
  <c r="F75" i="8" s="1"/>
  <c r="I31" i="8"/>
  <c r="I73" i="8" s="1"/>
  <c r="I17" i="8"/>
  <c r="I32" i="8"/>
  <c r="I75" i="8" s="1"/>
  <c r="G17" i="8"/>
  <c r="H32" i="8"/>
  <c r="H75" i="8" s="1"/>
  <c r="H17" i="8"/>
  <c r="H31" i="8"/>
  <c r="AB18" i="9"/>
  <c r="AB108" i="8"/>
  <c r="L18" i="9"/>
  <c r="L108" i="8"/>
  <c r="AC34" i="8"/>
  <c r="T18" i="9"/>
  <c r="T108" i="8"/>
  <c r="AJ18" i="9"/>
  <c r="AJ108" i="8"/>
  <c r="Z18" i="9"/>
  <c r="Z108" i="8"/>
  <c r="R18" i="9"/>
  <c r="R108" i="8"/>
  <c r="J18" i="9"/>
  <c r="J108" i="8"/>
  <c r="Z31" i="8"/>
  <c r="Z29" i="8"/>
  <c r="Q34" i="8"/>
  <c r="AE29" i="8"/>
  <c r="AF10" i="9"/>
  <c r="AF13" i="9" s="1"/>
  <c r="AF29" i="8"/>
  <c r="P10" i="9"/>
  <c r="P29" i="8"/>
  <c r="AC13" i="9"/>
  <c r="U17" i="8"/>
  <c r="M17" i="8"/>
  <c r="Z10" i="9"/>
  <c r="Z13" i="9" s="1"/>
  <c r="AG10" i="9"/>
  <c r="AG29" i="8"/>
  <c r="R31" i="8"/>
  <c r="R29" i="8"/>
  <c r="R10" i="9"/>
  <c r="AI24" i="9"/>
  <c r="AI33" i="9" s="1"/>
  <c r="S108" i="8"/>
  <c r="AK9" i="9"/>
  <c r="AK13" i="9" s="1"/>
  <c r="AK32" i="8"/>
  <c r="AK75" i="8" s="1"/>
  <c r="AC9" i="9"/>
  <c r="AC32" i="8"/>
  <c r="AC75" i="8" s="1"/>
  <c r="U9" i="9"/>
  <c r="U32" i="8"/>
  <c r="M9" i="9"/>
  <c r="M32" i="8"/>
  <c r="AI8" i="9"/>
  <c r="AI13" i="9" s="1"/>
  <c r="AI17" i="8"/>
  <c r="AI31" i="8"/>
  <c r="AA8" i="9"/>
  <c r="AA13" i="9" s="1"/>
  <c r="AA17" i="8"/>
  <c r="AA31" i="8"/>
  <c r="S8" i="9"/>
  <c r="S13" i="9" s="1"/>
  <c r="S17" i="8"/>
  <c r="S31" i="8"/>
  <c r="K8" i="9"/>
  <c r="K17" i="8"/>
  <c r="K31" i="8"/>
  <c r="AK73" i="8"/>
  <c r="AK78" i="8" s="1"/>
  <c r="AK17" i="9" s="1"/>
  <c r="AC73" i="8"/>
  <c r="AC78" i="8" s="1"/>
  <c r="AC17" i="9" s="1"/>
  <c r="AG31" i="8"/>
  <c r="AO10" i="9"/>
  <c r="AO29" i="8"/>
  <c r="Y29" i="8"/>
  <c r="Y10" i="9"/>
  <c r="I10" i="9"/>
  <c r="I29" i="8"/>
  <c r="K108" i="8"/>
  <c r="Y108" i="8"/>
  <c r="AN10" i="9"/>
  <c r="AN29" i="8"/>
  <c r="X10" i="9"/>
  <c r="X29" i="8"/>
  <c r="AO13" i="9"/>
  <c r="AG13" i="9"/>
  <c r="Y13" i="9"/>
  <c r="I13" i="9"/>
  <c r="AH10" i="9"/>
  <c r="AH31" i="8"/>
  <c r="AH29" i="8"/>
  <c r="J31" i="8"/>
  <c r="J10" i="9"/>
  <c r="J13" i="9" s="1"/>
  <c r="J29" i="8"/>
  <c r="AA108" i="8"/>
  <c r="AO108" i="8"/>
  <c r="Q108" i="8"/>
  <c r="AN108" i="8"/>
  <c r="X108" i="8"/>
  <c r="H108" i="8"/>
  <c r="AE31" i="8"/>
  <c r="AM23" i="8"/>
  <c r="W23" i="8"/>
  <c r="G23" i="8"/>
  <c r="AN13" i="9"/>
  <c r="X13" i="9"/>
  <c r="P13" i="9"/>
  <c r="H13" i="9"/>
  <c r="Q29" i="8"/>
  <c r="Q10" i="9"/>
  <c r="Q13" i="9" s="1"/>
  <c r="AG108" i="8"/>
  <c r="I108" i="8"/>
  <c r="AF108" i="8"/>
  <c r="P108" i="8"/>
  <c r="AM108" i="8"/>
  <c r="AE108" i="8"/>
  <c r="W108" i="8"/>
  <c r="O108" i="8"/>
  <c r="G108" i="8"/>
  <c r="J32" i="8"/>
  <c r="J75" i="8" s="1"/>
  <c r="AN31" i="8"/>
  <c r="S10" i="9"/>
  <c r="S29" i="8"/>
  <c r="K10" i="9"/>
  <c r="K29" i="8"/>
  <c r="AL23" i="8"/>
  <c r="AD23" i="8"/>
  <c r="V23" i="8"/>
  <c r="N23" i="8"/>
  <c r="F23" i="8"/>
  <c r="AH13" i="9"/>
  <c r="R13" i="9"/>
  <c r="H5" i="8"/>
  <c r="AM9" i="9"/>
  <c r="G9" i="9"/>
  <c r="U8" i="9"/>
  <c r="AE17" i="8"/>
  <c r="W17" i="8"/>
  <c r="O17" i="8"/>
  <c r="M8" i="9"/>
  <c r="AL17" i="8"/>
  <c r="AD17" i="8"/>
  <c r="V17" i="8"/>
  <c r="N17" i="8"/>
  <c r="F17" i="8"/>
  <c r="AE13" i="9"/>
  <c r="O13" i="9"/>
  <c r="H29" i="8"/>
  <c r="AK17" i="8"/>
  <c r="AC17" i="8"/>
  <c r="F3" i="8"/>
  <c r="F2" i="13"/>
  <c r="F2" i="14" s="1"/>
  <c r="F8" i="14" s="1"/>
  <c r="F2" i="10"/>
  <c r="AJ13" i="9"/>
  <c r="AB13" i="9"/>
  <c r="T13" i="9"/>
  <c r="L13" i="9"/>
  <c r="I78" i="8" l="1"/>
  <c r="I17" i="9" s="1"/>
  <c r="I19" i="9" s="1"/>
  <c r="I34" i="8"/>
  <c r="H73" i="8"/>
  <c r="H78" i="8" s="1"/>
  <c r="H17" i="9" s="1"/>
  <c r="H19" i="9" s="1"/>
  <c r="H34" i="8"/>
  <c r="J14" i="9"/>
  <c r="Z14" i="9"/>
  <c r="AF19" i="9"/>
  <c r="AF14" i="9"/>
  <c r="AE19" i="9"/>
  <c r="Q19" i="9"/>
  <c r="Q14" i="9"/>
  <c r="W10" i="9"/>
  <c r="W13" i="9" s="1"/>
  <c r="X14" i="9" s="1"/>
  <c r="W29" i="8"/>
  <c r="W31" i="8"/>
  <c r="I14" i="9"/>
  <c r="AG73" i="8"/>
  <c r="AG78" i="8" s="1"/>
  <c r="AG17" i="9" s="1"/>
  <c r="AG34" i="8"/>
  <c r="S14" i="9"/>
  <c r="F4" i="8"/>
  <c r="G4" i="8" s="1"/>
  <c r="G4" i="9" s="1"/>
  <c r="G4" i="10" s="1"/>
  <c r="G2" i="8"/>
  <c r="F3" i="9"/>
  <c r="F3" i="10" s="1"/>
  <c r="AM10" i="9"/>
  <c r="AM13" i="9" s="1"/>
  <c r="AM29" i="8"/>
  <c r="AM31" i="8"/>
  <c r="Y19" i="9"/>
  <c r="Y14" i="9"/>
  <c r="AA73" i="8"/>
  <c r="AA78" i="8" s="1"/>
  <c r="AA17" i="9" s="1"/>
  <c r="AA34" i="8"/>
  <c r="U34" i="8"/>
  <c r="U75" i="8"/>
  <c r="U78" i="8" s="1"/>
  <c r="U17" i="9" s="1"/>
  <c r="L19" i="9"/>
  <c r="U13" i="9"/>
  <c r="F10" i="9"/>
  <c r="F13" i="9" s="1"/>
  <c r="F29" i="8"/>
  <c r="F31" i="8"/>
  <c r="P19" i="9"/>
  <c r="P14" i="9"/>
  <c r="AO19" i="9"/>
  <c r="AO14" i="9"/>
  <c r="K34" i="8"/>
  <c r="K73" i="8"/>
  <c r="K78" i="8" s="1"/>
  <c r="K17" i="9" s="1"/>
  <c r="AA19" i="9"/>
  <c r="AA14" i="9"/>
  <c r="AC19" i="9"/>
  <c r="AC14" i="9"/>
  <c r="T19" i="9"/>
  <c r="T14" i="9"/>
  <c r="N10" i="9"/>
  <c r="N13" i="9" s="1"/>
  <c r="O14" i="9" s="1"/>
  <c r="N29" i="8"/>
  <c r="N31" i="8"/>
  <c r="AN34" i="8"/>
  <c r="AN73" i="8"/>
  <c r="AN78" i="8" s="1"/>
  <c r="AN17" i="9" s="1"/>
  <c r="X19" i="9"/>
  <c r="J34" i="8"/>
  <c r="J73" i="8"/>
  <c r="J78" i="8" s="1"/>
  <c r="J17" i="9" s="1"/>
  <c r="J19" i="9" s="1"/>
  <c r="AI73" i="8"/>
  <c r="AI78" i="8" s="1"/>
  <c r="AI17" i="9" s="1"/>
  <c r="AI19" i="9" s="1"/>
  <c r="AI34" i="8"/>
  <c r="AK19" i="9"/>
  <c r="AK14" i="9"/>
  <c r="R14" i="9"/>
  <c r="AH14" i="9"/>
  <c r="AE34" i="8"/>
  <c r="AE73" i="8"/>
  <c r="AE78" i="8" s="1"/>
  <c r="AE17" i="9" s="1"/>
  <c r="AG19" i="9"/>
  <c r="AG14" i="9"/>
  <c r="AB19" i="9"/>
  <c r="AB14" i="9"/>
  <c r="V10" i="9"/>
  <c r="V13" i="9" s="1"/>
  <c r="V29" i="8"/>
  <c r="V31" i="8"/>
  <c r="K13" i="9"/>
  <c r="R73" i="8"/>
  <c r="R78" i="8" s="1"/>
  <c r="R17" i="9" s="1"/>
  <c r="R19" i="9" s="1"/>
  <c r="R34" i="8"/>
  <c r="Z73" i="8"/>
  <c r="Z78" i="8" s="1"/>
  <c r="Z17" i="9" s="1"/>
  <c r="Z19" i="9" s="1"/>
  <c r="Z34" i="8"/>
  <c r="AJ19" i="9"/>
  <c r="AJ14" i="9"/>
  <c r="O19" i="9"/>
  <c r="H5" i="9"/>
  <c r="H5" i="10" s="1"/>
  <c r="I5" i="8"/>
  <c r="AD10" i="9"/>
  <c r="AD13" i="9" s="1"/>
  <c r="AE14" i="9" s="1"/>
  <c r="AD31" i="8"/>
  <c r="AD29" i="8"/>
  <c r="AN19" i="9"/>
  <c r="AH73" i="8"/>
  <c r="AH78" i="8" s="1"/>
  <c r="AH17" i="9" s="1"/>
  <c r="AH19" i="9" s="1"/>
  <c r="AH34" i="8"/>
  <c r="S34" i="8"/>
  <c r="S73" i="8"/>
  <c r="S78" i="8" s="1"/>
  <c r="S17" i="9" s="1"/>
  <c r="S19" i="9" s="1"/>
  <c r="AI14" i="9"/>
  <c r="AK34" i="8"/>
  <c r="M13" i="9"/>
  <c r="AL10" i="9"/>
  <c r="AL13" i="9" s="1"/>
  <c r="AL29" i="8"/>
  <c r="AL31" i="8"/>
  <c r="G10" i="9"/>
  <c r="G13" i="9" s="1"/>
  <c r="G29" i="8"/>
  <c r="G31" i="8"/>
  <c r="M75" i="8"/>
  <c r="M78" i="8" s="1"/>
  <c r="M17" i="9" s="1"/>
  <c r="M34" i="8"/>
  <c r="J21" i="9" l="1"/>
  <c r="J35" i="9"/>
  <c r="J20" i="9"/>
  <c r="R21" i="9"/>
  <c r="R35" i="9"/>
  <c r="R20" i="9"/>
  <c r="AH21" i="9"/>
  <c r="AH35" i="9"/>
  <c r="AH20" i="9"/>
  <c r="AI35" i="9"/>
  <c r="AI21" i="9"/>
  <c r="AI20" i="9"/>
  <c r="Z21" i="9"/>
  <c r="Z20" i="9"/>
  <c r="Z35" i="9"/>
  <c r="S35" i="9"/>
  <c r="S21" i="9"/>
  <c r="S20" i="9"/>
  <c r="AM14" i="9"/>
  <c r="AE20" i="9"/>
  <c r="AE35" i="9"/>
  <c r="AL19" i="9"/>
  <c r="AL14" i="9"/>
  <c r="O20" i="9"/>
  <c r="O35" i="9"/>
  <c r="K19" i="9"/>
  <c r="L21" i="9" s="1"/>
  <c r="K14" i="9"/>
  <c r="N34" i="8"/>
  <c r="N73" i="8"/>
  <c r="N78" i="8" s="1"/>
  <c r="N17" i="9" s="1"/>
  <c r="N19" i="9" s="1"/>
  <c r="AC20" i="9"/>
  <c r="AC21" i="9"/>
  <c r="AC35" i="9"/>
  <c r="P20" i="9"/>
  <c r="P21" i="9"/>
  <c r="P35" i="9"/>
  <c r="W73" i="8"/>
  <c r="W78" i="8" s="1"/>
  <c r="W17" i="9" s="1"/>
  <c r="W34" i="8"/>
  <c r="AF20" i="9"/>
  <c r="AF35" i="9"/>
  <c r="AF21" i="9"/>
  <c r="AK20" i="9"/>
  <c r="AK21" i="9"/>
  <c r="AK35" i="9"/>
  <c r="M19" i="9"/>
  <c r="M14" i="9"/>
  <c r="V34" i="8"/>
  <c r="V73" i="8"/>
  <c r="V78" i="8" s="1"/>
  <c r="V17" i="9" s="1"/>
  <c r="F4" i="9"/>
  <c r="F4" i="10" s="1"/>
  <c r="F4" i="13"/>
  <c r="AG21" i="9"/>
  <c r="AG20" i="9"/>
  <c r="AG35" i="9"/>
  <c r="F34" i="8"/>
  <c r="F73" i="8"/>
  <c r="F78" i="8" s="1"/>
  <c r="F17" i="9" s="1"/>
  <c r="F19" i="9" s="1"/>
  <c r="G2" i="9"/>
  <c r="G2" i="10" s="1"/>
  <c r="G3" i="8"/>
  <c r="N14" i="9"/>
  <c r="T20" i="9"/>
  <c r="T35" i="9"/>
  <c r="T21" i="9"/>
  <c r="Y21" i="9"/>
  <c r="Y20" i="9"/>
  <c r="Y35" i="9"/>
  <c r="W14" i="9"/>
  <c r="W19" i="9"/>
  <c r="AN14" i="9"/>
  <c r="I21" i="9"/>
  <c r="I20" i="9"/>
  <c r="I35" i="9"/>
  <c r="AA35" i="9"/>
  <c r="AA21" i="9"/>
  <c r="AA20" i="9"/>
  <c r="AJ20" i="9"/>
  <c r="AJ21" i="9"/>
  <c r="AJ35" i="9"/>
  <c r="AD34" i="8"/>
  <c r="AD73" i="8"/>
  <c r="AD78" i="8" s="1"/>
  <c r="AD17" i="9" s="1"/>
  <c r="G14" i="9"/>
  <c r="AD19" i="9"/>
  <c r="AE21" i="9" s="1"/>
  <c r="AD14" i="9"/>
  <c r="AB20" i="9"/>
  <c r="AB35" i="9"/>
  <c r="AB21" i="9"/>
  <c r="X20" i="9"/>
  <c r="X35" i="9"/>
  <c r="H14" i="9"/>
  <c r="L14" i="9"/>
  <c r="AM34" i="8"/>
  <c r="AM73" i="8"/>
  <c r="AM78" i="8" s="1"/>
  <c r="AM17" i="9" s="1"/>
  <c r="AM19" i="9" s="1"/>
  <c r="AN20" i="9"/>
  <c r="AN35" i="9"/>
  <c r="G73" i="8"/>
  <c r="G78" i="8" s="1"/>
  <c r="G17" i="9" s="1"/>
  <c r="G19" i="9" s="1"/>
  <c r="G34" i="8"/>
  <c r="V14" i="9"/>
  <c r="V19" i="9"/>
  <c r="U19" i="9"/>
  <c r="U14" i="9"/>
  <c r="AL34" i="8"/>
  <c r="AL73" i="8"/>
  <c r="AL78" i="8" s="1"/>
  <c r="AL17" i="9" s="1"/>
  <c r="I5" i="9"/>
  <c r="I5" i="10" s="1"/>
  <c r="J5" i="8"/>
  <c r="H20" i="9"/>
  <c r="H35" i="9"/>
  <c r="AO21" i="9"/>
  <c r="AO20" i="9"/>
  <c r="AO35" i="9"/>
  <c r="L20" i="9"/>
  <c r="L35" i="9"/>
  <c r="Q21" i="9"/>
  <c r="Q20" i="9"/>
  <c r="Q35" i="9"/>
  <c r="N20" i="9" l="1"/>
  <c r="N21" i="9"/>
  <c r="N35" i="9"/>
  <c r="O21" i="9"/>
  <c r="G20" i="9"/>
  <c r="G21" i="9"/>
  <c r="G35" i="9"/>
  <c r="H37" i="9" s="1"/>
  <c r="H21" i="9"/>
  <c r="AM20" i="9"/>
  <c r="AM21" i="9"/>
  <c r="AM35" i="9"/>
  <c r="AN21" i="9"/>
  <c r="U20" i="9"/>
  <c r="U21" i="9"/>
  <c r="U35" i="9"/>
  <c r="AL20" i="9"/>
  <c r="AL21" i="9"/>
  <c r="AL35" i="9"/>
  <c r="AH9" i="10"/>
  <c r="AH19" i="10" s="1"/>
  <c r="AH37" i="9"/>
  <c r="AH36" i="9"/>
  <c r="F20" i="9"/>
  <c r="F35" i="9"/>
  <c r="AB9" i="10"/>
  <c r="AB19" i="10" s="1"/>
  <c r="AB37" i="9"/>
  <c r="AB36" i="9"/>
  <c r="AJ9" i="10"/>
  <c r="AJ19" i="10" s="1"/>
  <c r="AJ37" i="9"/>
  <c r="AJ36" i="9"/>
  <c r="T9" i="10"/>
  <c r="T19" i="10" s="1"/>
  <c r="T37" i="9"/>
  <c r="T36" i="9"/>
  <c r="AG9" i="10"/>
  <c r="AG19" i="10" s="1"/>
  <c r="AG36" i="9"/>
  <c r="AG37" i="9"/>
  <c r="M20" i="9"/>
  <c r="M21" i="9"/>
  <c r="M35" i="9"/>
  <c r="AE9" i="10"/>
  <c r="AE19" i="10" s="1"/>
  <c r="AE36" i="9"/>
  <c r="Z9" i="10"/>
  <c r="Z19" i="10" s="1"/>
  <c r="Z37" i="9"/>
  <c r="Z36" i="9"/>
  <c r="H9" i="10"/>
  <c r="H19" i="10" s="1"/>
  <c r="H36" i="9"/>
  <c r="S9" i="10"/>
  <c r="S19" i="10" s="1"/>
  <c r="S37" i="9"/>
  <c r="S36" i="9"/>
  <c r="V20" i="9"/>
  <c r="V21" i="9"/>
  <c r="V35" i="9"/>
  <c r="AK9" i="10"/>
  <c r="AK19" i="10" s="1"/>
  <c r="AK36" i="9"/>
  <c r="AK37" i="9"/>
  <c r="P9" i="10"/>
  <c r="P19" i="10" s="1"/>
  <c r="P36" i="9"/>
  <c r="P37" i="9"/>
  <c r="R9" i="10"/>
  <c r="R19" i="10" s="1"/>
  <c r="R37" i="9"/>
  <c r="R36" i="9"/>
  <c r="K35" i="9"/>
  <c r="L37" i="9" s="1"/>
  <c r="K21" i="9"/>
  <c r="K20" i="9"/>
  <c r="AD20" i="9"/>
  <c r="AD21" i="9"/>
  <c r="AD35" i="9"/>
  <c r="F4" i="14"/>
  <c r="G4" i="13"/>
  <c r="F3" i="13"/>
  <c r="AO36" i="9"/>
  <c r="AO9" i="10"/>
  <c r="AO19" i="10" s="1"/>
  <c r="AO37" i="9"/>
  <c r="X9" i="10"/>
  <c r="X19" i="10" s="1"/>
  <c r="X36" i="9"/>
  <c r="Y9" i="10"/>
  <c r="Y19" i="10" s="1"/>
  <c r="Y36" i="9"/>
  <c r="Y37" i="9"/>
  <c r="G3" i="9"/>
  <c r="G3" i="10" s="1"/>
  <c r="H4" i="8"/>
  <c r="H4" i="9" s="1"/>
  <c r="H4" i="10" s="1"/>
  <c r="H2" i="8"/>
  <c r="AC9" i="10"/>
  <c r="AC19" i="10" s="1"/>
  <c r="AC36" i="9"/>
  <c r="AC37" i="9"/>
  <c r="O9" i="10"/>
  <c r="O19" i="10" s="1"/>
  <c r="O36" i="9"/>
  <c r="O37" i="9"/>
  <c r="L9" i="10"/>
  <c r="L19" i="10" s="1"/>
  <c r="L36" i="9"/>
  <c r="W20" i="9"/>
  <c r="W21" i="9"/>
  <c r="W35" i="9"/>
  <c r="X37" i="9" s="1"/>
  <c r="AN9" i="10"/>
  <c r="AN19" i="10" s="1"/>
  <c r="AN36" i="9"/>
  <c r="AN37" i="9"/>
  <c r="X21" i="9"/>
  <c r="AA9" i="10"/>
  <c r="AA19" i="10" s="1"/>
  <c r="AA37" i="9"/>
  <c r="AA36" i="9"/>
  <c r="AF9" i="10"/>
  <c r="AF19" i="10" s="1"/>
  <c r="AF36" i="9"/>
  <c r="AF37" i="9"/>
  <c r="AI9" i="10"/>
  <c r="AI19" i="10" s="1"/>
  <c r="AI37" i="9"/>
  <c r="AI36" i="9"/>
  <c r="J9" i="10"/>
  <c r="J19" i="10" s="1"/>
  <c r="J37" i="9"/>
  <c r="J36" i="9"/>
  <c r="J5" i="9"/>
  <c r="J5" i="10" s="1"/>
  <c r="K5" i="8"/>
  <c r="Q9" i="10"/>
  <c r="Q19" i="10" s="1"/>
  <c r="Q36" i="9"/>
  <c r="Q37" i="9"/>
  <c r="I9" i="10"/>
  <c r="I19" i="10" s="1"/>
  <c r="I36" i="9"/>
  <c r="I37" i="9"/>
  <c r="K9" i="10" l="1"/>
  <c r="K19" i="10" s="1"/>
  <c r="K37" i="9"/>
  <c r="K36" i="9"/>
  <c r="F9" i="10"/>
  <c r="F36" i="9"/>
  <c r="U9" i="10"/>
  <c r="U19" i="10" s="1"/>
  <c r="U36" i="9"/>
  <c r="U37" i="9"/>
  <c r="G9" i="10"/>
  <c r="G19" i="10" s="1"/>
  <c r="G36" i="9"/>
  <c r="G37" i="9"/>
  <c r="M9" i="10"/>
  <c r="M19" i="10" s="1"/>
  <c r="M36" i="9"/>
  <c r="M37" i="9"/>
  <c r="W9" i="10"/>
  <c r="W19" i="10" s="1"/>
  <c r="W36" i="9"/>
  <c r="W37" i="9"/>
  <c r="G2" i="13"/>
  <c r="F3" i="14"/>
  <c r="V9" i="10"/>
  <c r="V19" i="10" s="1"/>
  <c r="V36" i="9"/>
  <c r="V37" i="9"/>
  <c r="H2" i="9"/>
  <c r="H2" i="10" s="1"/>
  <c r="H3" i="8"/>
  <c r="AD9" i="10"/>
  <c r="AD19" i="10" s="1"/>
  <c r="AD36" i="9"/>
  <c r="AD37" i="9"/>
  <c r="AM36" i="9"/>
  <c r="AM37" i="9"/>
  <c r="AM9" i="10"/>
  <c r="AM19" i="10" s="1"/>
  <c r="N9" i="10"/>
  <c r="N19" i="10" s="1"/>
  <c r="N36" i="9"/>
  <c r="N37" i="9"/>
  <c r="K5" i="9"/>
  <c r="K5" i="10" s="1"/>
  <c r="L5" i="8"/>
  <c r="G4" i="14"/>
  <c r="H4" i="13"/>
  <c r="AL9" i="10"/>
  <c r="AL19" i="10" s="1"/>
  <c r="AL36" i="9"/>
  <c r="AL37" i="9"/>
  <c r="AE37" i="9"/>
  <c r="G2" i="14" l="1"/>
  <c r="G3" i="13"/>
  <c r="F16" i="10"/>
  <c r="G8" i="10" s="1"/>
  <c r="F19" i="10"/>
  <c r="H3" i="9"/>
  <c r="H3" i="10" s="1"/>
  <c r="I4" i="8"/>
  <c r="I2" i="8"/>
  <c r="H4" i="14"/>
  <c r="L5" i="9"/>
  <c r="L5" i="10" s="1"/>
  <c r="M5" i="8"/>
  <c r="I2" i="9" l="1"/>
  <c r="I2" i="10" s="1"/>
  <c r="I3" i="8"/>
  <c r="I4" i="9"/>
  <c r="M5" i="9"/>
  <c r="M5" i="10" s="1"/>
  <c r="N5" i="8"/>
  <c r="G16" i="10"/>
  <c r="G22" i="10" s="1"/>
  <c r="F18" i="10"/>
  <c r="F22" i="10"/>
  <c r="G3" i="14"/>
  <c r="H2" i="13"/>
  <c r="I3" i="9" l="1"/>
  <c r="I3" i="10" s="1"/>
  <c r="J2" i="8"/>
  <c r="J4" i="8"/>
  <c r="H2" i="14"/>
  <c r="H3" i="13"/>
  <c r="G18" i="10"/>
  <c r="H8" i="10"/>
  <c r="H16" i="10" s="1"/>
  <c r="H22" i="10" s="1"/>
  <c r="N5" i="9"/>
  <c r="N5" i="10" s="1"/>
  <c r="O5" i="8"/>
  <c r="I4" i="10"/>
  <c r="J4" i="9" l="1"/>
  <c r="O5" i="9"/>
  <c r="O5" i="10" s="1"/>
  <c r="P5" i="8"/>
  <c r="J2" i="9"/>
  <c r="J2" i="10" s="1"/>
  <c r="J3" i="8"/>
  <c r="I8" i="10"/>
  <c r="I16" i="10" s="1"/>
  <c r="H18" i="10"/>
  <c r="H3" i="14"/>
  <c r="J8" i="10" l="1"/>
  <c r="J16" i="10" s="1"/>
  <c r="J22" i="10" s="1"/>
  <c r="I18" i="10"/>
  <c r="J3" i="9"/>
  <c r="J3" i="10" s="1"/>
  <c r="K2" i="8"/>
  <c r="K4" i="8"/>
  <c r="J4" i="10"/>
  <c r="I22" i="10"/>
  <c r="P5" i="9"/>
  <c r="P5" i="10" s="1"/>
  <c r="Q5" i="8"/>
  <c r="K4" i="9" l="1"/>
  <c r="Q5" i="9"/>
  <c r="Q5" i="10" s="1"/>
  <c r="R5" i="8"/>
  <c r="K2" i="9"/>
  <c r="K2" i="10" s="1"/>
  <c r="K3" i="8"/>
  <c r="K8" i="10"/>
  <c r="K16" i="10" s="1"/>
  <c r="K22" i="10" s="1"/>
  <c r="J18" i="10"/>
  <c r="R5" i="9" l="1"/>
  <c r="R5" i="10" s="1"/>
  <c r="S5" i="8"/>
  <c r="L8" i="10"/>
  <c r="L16" i="10" s="1"/>
  <c r="L22" i="10" s="1"/>
  <c r="K18" i="10"/>
  <c r="K3" i="9"/>
  <c r="K3" i="10" s="1"/>
  <c r="L2" i="8"/>
  <c r="L4" i="8"/>
  <c r="K4" i="10"/>
  <c r="L18" i="10" l="1"/>
  <c r="M8" i="10"/>
  <c r="M16" i="10" s="1"/>
  <c r="M22" i="10" s="1"/>
  <c r="L4" i="9"/>
  <c r="S5" i="9"/>
  <c r="S5" i="10" s="1"/>
  <c r="T5" i="8"/>
  <c r="L2" i="9"/>
  <c r="L2" i="10" s="1"/>
  <c r="L3" i="8"/>
  <c r="L4" i="10" l="1"/>
  <c r="L3" i="9"/>
  <c r="L3" i="10" s="1"/>
  <c r="M4" i="8"/>
  <c r="M2" i="8"/>
  <c r="M18" i="10"/>
  <c r="N8" i="10"/>
  <c r="N16" i="10" s="1"/>
  <c r="N22" i="10" s="1"/>
  <c r="T5" i="9"/>
  <c r="T5" i="10" s="1"/>
  <c r="U5" i="8"/>
  <c r="M2" i="9" l="1"/>
  <c r="M2" i="10" s="1"/>
  <c r="M3" i="8"/>
  <c r="U5" i="9"/>
  <c r="U5" i="10" s="1"/>
  <c r="V5" i="8"/>
  <c r="M4" i="9"/>
  <c r="O8" i="10"/>
  <c r="O16" i="10" s="1"/>
  <c r="O22" i="10" s="1"/>
  <c r="N18" i="10"/>
  <c r="M4" i="10" l="1"/>
  <c r="V5" i="9"/>
  <c r="V5" i="10" s="1"/>
  <c r="W5" i="8"/>
  <c r="O18" i="10"/>
  <c r="P8" i="10"/>
  <c r="P16" i="10" s="1"/>
  <c r="M3" i="9"/>
  <c r="M3" i="10" s="1"/>
  <c r="N2" i="8"/>
  <c r="N4" i="8"/>
  <c r="N4" i="9" s="1"/>
  <c r="N4" i="10" s="1"/>
  <c r="N2" i="9" l="1"/>
  <c r="N2" i="10" s="1"/>
  <c r="N3" i="8"/>
  <c r="Q8" i="10"/>
  <c r="Q16" i="10" s="1"/>
  <c r="Q22" i="10" s="1"/>
  <c r="P18" i="10"/>
  <c r="P22" i="10"/>
  <c r="W5" i="9"/>
  <c r="W5" i="10" s="1"/>
  <c r="X5" i="8"/>
  <c r="R8" i="10" l="1"/>
  <c r="R16" i="10" s="1"/>
  <c r="R22" i="10" s="1"/>
  <c r="Q18" i="10"/>
  <c r="N3" i="9"/>
  <c r="N3" i="10" s="1"/>
  <c r="O4" i="8"/>
  <c r="O4" i="9" s="1"/>
  <c r="O4" i="10" s="1"/>
  <c r="O2" i="8"/>
  <c r="X5" i="9"/>
  <c r="X5" i="10" s="1"/>
  <c r="Y5" i="8"/>
  <c r="Y5" i="9" l="1"/>
  <c r="Y5" i="10" s="1"/>
  <c r="Z5" i="8"/>
  <c r="O2" i="9"/>
  <c r="O2" i="10" s="1"/>
  <c r="O3" i="8"/>
  <c r="S8" i="10"/>
  <c r="S16" i="10" s="1"/>
  <c r="R18" i="10"/>
  <c r="O3" i="9" l="1"/>
  <c r="O3" i="10" s="1"/>
  <c r="P4" i="8"/>
  <c r="P4" i="9" s="1"/>
  <c r="P4" i="10" s="1"/>
  <c r="P2" i="8"/>
  <c r="Z5" i="9"/>
  <c r="Z5" i="10" s="1"/>
  <c r="AA5" i="8"/>
  <c r="T8" i="10"/>
  <c r="T16" i="10" s="1"/>
  <c r="S18" i="10"/>
  <c r="S22" i="10"/>
  <c r="T18" i="10" l="1"/>
  <c r="U8" i="10"/>
  <c r="U16" i="10" s="1"/>
  <c r="U22" i="10" s="1"/>
  <c r="AA5" i="9"/>
  <c r="AA5" i="10" s="1"/>
  <c r="AB5" i="8"/>
  <c r="P2" i="9"/>
  <c r="P2" i="10" s="1"/>
  <c r="P3" i="8"/>
  <c r="T22" i="10"/>
  <c r="AB5" i="9" l="1"/>
  <c r="AB5" i="10" s="1"/>
  <c r="AC5" i="8"/>
  <c r="P3" i="9"/>
  <c r="P3" i="10" s="1"/>
  <c r="Q4" i="8"/>
  <c r="Q4" i="9" s="1"/>
  <c r="Q4" i="10" s="1"/>
  <c r="Q2" i="8"/>
  <c r="U18" i="10"/>
  <c r="V8" i="10"/>
  <c r="V16" i="10" s="1"/>
  <c r="W8" i="10" l="1"/>
  <c r="W16" i="10" s="1"/>
  <c r="W22" i="10" s="1"/>
  <c r="V18" i="10"/>
  <c r="Q2" i="9"/>
  <c r="Q2" i="10" s="1"/>
  <c r="Q3" i="8"/>
  <c r="AC5" i="9"/>
  <c r="AC5" i="10" s="1"/>
  <c r="AD5" i="8"/>
  <c r="V22" i="10"/>
  <c r="Q3" i="9" l="1"/>
  <c r="Q3" i="10" s="1"/>
  <c r="R2" i="8"/>
  <c r="R4" i="8"/>
  <c r="R4" i="9" s="1"/>
  <c r="R4" i="10" s="1"/>
  <c r="AD5" i="9"/>
  <c r="AD5" i="10" s="1"/>
  <c r="AE5" i="8"/>
  <c r="W18" i="10"/>
  <c r="X8" i="10"/>
  <c r="X16" i="10" s="1"/>
  <c r="X22" i="10" s="1"/>
  <c r="AE5" i="9" l="1"/>
  <c r="AE5" i="10" s="1"/>
  <c r="AF5" i="8"/>
  <c r="Y8" i="10"/>
  <c r="Y16" i="10" s="1"/>
  <c r="X18" i="10"/>
  <c r="Y22" i="10"/>
  <c r="R2" i="9"/>
  <c r="R2" i="10" s="1"/>
  <c r="R3" i="8"/>
  <c r="Z8" i="10" l="1"/>
  <c r="Z16" i="10" s="1"/>
  <c r="Z22" i="10" s="1"/>
  <c r="Y18" i="10"/>
  <c r="AF5" i="9"/>
  <c r="AF5" i="10" s="1"/>
  <c r="AG5" i="8"/>
  <c r="R3" i="9"/>
  <c r="R3" i="10" s="1"/>
  <c r="S2" i="8"/>
  <c r="S4" i="8"/>
  <c r="S4" i="9" s="1"/>
  <c r="S4" i="10" s="1"/>
  <c r="AG5" i="9" l="1"/>
  <c r="AG5" i="10" s="1"/>
  <c r="AH5" i="8"/>
  <c r="S2" i="9"/>
  <c r="S2" i="10" s="1"/>
  <c r="S3" i="8"/>
  <c r="Z18" i="10"/>
  <c r="AA8" i="10"/>
  <c r="AA16" i="10" s="1"/>
  <c r="AA22" i="10" s="1"/>
  <c r="AB8" i="10" l="1"/>
  <c r="AB16" i="10" s="1"/>
  <c r="AA18" i="10"/>
  <c r="T2" i="8"/>
  <c r="S3" i="9"/>
  <c r="S3" i="10" s="1"/>
  <c r="T4" i="8"/>
  <c r="T4" i="9" s="1"/>
  <c r="T4" i="10" s="1"/>
  <c r="AH5" i="9"/>
  <c r="AH5" i="10" s="1"/>
  <c r="AI5" i="8"/>
  <c r="AJ5" i="8" l="1"/>
  <c r="AI5" i="9"/>
  <c r="AI5" i="10" s="1"/>
  <c r="T2" i="9"/>
  <c r="T2" i="10" s="1"/>
  <c r="T3" i="8"/>
  <c r="AB18" i="10"/>
  <c r="AC8" i="10"/>
  <c r="AC16" i="10" s="1"/>
  <c r="AC22" i="10" s="1"/>
  <c r="AB22" i="10"/>
  <c r="T3" i="9" l="1"/>
  <c r="T3" i="10" s="1"/>
  <c r="U4" i="8"/>
  <c r="U4" i="9" s="1"/>
  <c r="U4" i="10" s="1"/>
  <c r="U2" i="8"/>
  <c r="AC18" i="10"/>
  <c r="AD8" i="10"/>
  <c r="AD16" i="10" s="1"/>
  <c r="AJ5" i="9"/>
  <c r="AJ5" i="10" s="1"/>
  <c r="AK5" i="8"/>
  <c r="AK5" i="9" l="1"/>
  <c r="AK5" i="10" s="1"/>
  <c r="AL5" i="8"/>
  <c r="AE8" i="10"/>
  <c r="AE16" i="10" s="1"/>
  <c r="AE22" i="10" s="1"/>
  <c r="AD18" i="10"/>
  <c r="AD22" i="10"/>
  <c r="U2" i="9"/>
  <c r="U2" i="10" s="1"/>
  <c r="U3" i="8"/>
  <c r="AE18" i="10" l="1"/>
  <c r="AF8" i="10"/>
  <c r="AF16" i="10" s="1"/>
  <c r="V2" i="8"/>
  <c r="V4" i="8"/>
  <c r="V4" i="9" s="1"/>
  <c r="V4" i="10" s="1"/>
  <c r="U3" i="9"/>
  <c r="U3" i="10" s="1"/>
  <c r="AL5" i="9"/>
  <c r="AL5" i="10" s="1"/>
  <c r="AM5" i="8"/>
  <c r="AM5" i="9" l="1"/>
  <c r="AM5" i="10" s="1"/>
  <c r="AN5" i="8"/>
  <c r="AG8" i="10"/>
  <c r="AG16" i="10" s="1"/>
  <c r="AF18" i="10"/>
  <c r="AG22" i="10"/>
  <c r="V2" i="9"/>
  <c r="V2" i="10" s="1"/>
  <c r="V3" i="8"/>
  <c r="AF22" i="10"/>
  <c r="V3" i="9" l="1"/>
  <c r="V3" i="10" s="1"/>
  <c r="W4" i="8"/>
  <c r="W4" i="9" s="1"/>
  <c r="W4" i="10" s="1"/>
  <c r="W2" i="8"/>
  <c r="AH8" i="10"/>
  <c r="AH16" i="10" s="1"/>
  <c r="AG18" i="10"/>
  <c r="AH22" i="10"/>
  <c r="AN5" i="9"/>
  <c r="AN5" i="10" s="1"/>
  <c r="AO5" i="8"/>
  <c r="AO5" i="9" s="1"/>
  <c r="AO5" i="10" s="1"/>
  <c r="AH18" i="10" l="1"/>
  <c r="AI8" i="10"/>
  <c r="AI16" i="10" s="1"/>
  <c r="W2" i="9"/>
  <c r="W2" i="10" s="1"/>
  <c r="W3" i="8"/>
  <c r="W3" i="9" l="1"/>
  <c r="W3" i="10" s="1"/>
  <c r="X4" i="8"/>
  <c r="X4" i="9" s="1"/>
  <c r="X4" i="10" s="1"/>
  <c r="X2" i="8"/>
  <c r="AJ8" i="10"/>
  <c r="AJ16" i="10" s="1"/>
  <c r="AJ22" i="10" s="1"/>
  <c r="AI18" i="10"/>
  <c r="AI22" i="10"/>
  <c r="AJ18" i="10" l="1"/>
  <c r="AK8" i="10"/>
  <c r="AK16" i="10" s="1"/>
  <c r="AK22" i="10"/>
  <c r="X2" i="9"/>
  <c r="X2" i="10" s="1"/>
  <c r="X3" i="8"/>
  <c r="X3" i="9" l="1"/>
  <c r="X3" i="10" s="1"/>
  <c r="Y4" i="8"/>
  <c r="Y4" i="9" s="1"/>
  <c r="Y4" i="10" s="1"/>
  <c r="Y2" i="8"/>
  <c r="AK18" i="10"/>
  <c r="AL8" i="10"/>
  <c r="AL16" i="10" s="1"/>
  <c r="AM8" i="10" l="1"/>
  <c r="AM16" i="10" s="1"/>
  <c r="AM22" i="10"/>
  <c r="AL18" i="10"/>
  <c r="AL22" i="10"/>
  <c r="Y3" i="8"/>
  <c r="Y2" i="9"/>
  <c r="Y2" i="10" s="1"/>
  <c r="Y3" i="9" l="1"/>
  <c r="Y3" i="10" s="1"/>
  <c r="Z2" i="8"/>
  <c r="Z4" i="8"/>
  <c r="Z4" i="9" s="1"/>
  <c r="Z4" i="10" s="1"/>
  <c r="AM18" i="10"/>
  <c r="AN8" i="10"/>
  <c r="AN16" i="10" s="1"/>
  <c r="AO8" i="10" l="1"/>
  <c r="AO16" i="10" s="1"/>
  <c r="AO18" i="10" s="1"/>
  <c r="AN18" i="10"/>
  <c r="AN22" i="10"/>
  <c r="Z3" i="8"/>
  <c r="Z2" i="9"/>
  <c r="Z2" i="10" s="1"/>
  <c r="AO22" i="10" l="1"/>
  <c r="F21" i="10" s="1"/>
  <c r="Z3" i="9"/>
  <c r="Z3" i="10" s="1"/>
  <c r="AA2" i="8"/>
  <c r="AA4" i="8"/>
  <c r="AA4" i="9" s="1"/>
  <c r="AA4" i="10" s="1"/>
  <c r="AA2" i="9" l="1"/>
  <c r="AA2" i="10" s="1"/>
  <c r="AA3" i="8"/>
  <c r="AA3" i="9" l="1"/>
  <c r="AA3" i="10" s="1"/>
  <c r="AB2" i="8"/>
  <c r="AB4" i="8"/>
  <c r="AB4" i="9" s="1"/>
  <c r="AB4" i="10" s="1"/>
  <c r="AB2" i="9" l="1"/>
  <c r="AB2" i="10" s="1"/>
  <c r="AB3" i="8"/>
  <c r="AB3" i="9" l="1"/>
  <c r="AB3" i="10" s="1"/>
  <c r="AC4" i="8"/>
  <c r="AC4" i="9" s="1"/>
  <c r="AC4" i="10" s="1"/>
  <c r="AC2" i="8"/>
  <c r="AC2" i="9" l="1"/>
  <c r="AC2" i="10" s="1"/>
  <c r="AC3" i="8"/>
  <c r="AC3" i="9" l="1"/>
  <c r="AC3" i="10" s="1"/>
  <c r="AD2" i="8"/>
  <c r="AD4" i="8"/>
  <c r="AD4" i="9" s="1"/>
  <c r="AD4" i="10" s="1"/>
  <c r="AD2" i="9" l="1"/>
  <c r="AD2" i="10" s="1"/>
  <c r="AD3" i="8"/>
  <c r="AD3" i="9" l="1"/>
  <c r="AD3" i="10" s="1"/>
  <c r="AE4" i="8"/>
  <c r="AE4" i="9" s="1"/>
  <c r="AE4" i="10" s="1"/>
  <c r="AE2" i="8"/>
  <c r="AE2" i="9" l="1"/>
  <c r="AE2" i="10" s="1"/>
  <c r="AE3" i="8"/>
  <c r="AE3" i="9" l="1"/>
  <c r="AE3" i="10" s="1"/>
  <c r="AF4" i="8"/>
  <c r="AF4" i="9" s="1"/>
  <c r="AF4" i="10" s="1"/>
  <c r="AF2" i="8"/>
  <c r="AF2" i="9" l="1"/>
  <c r="AF2" i="10" s="1"/>
  <c r="AF3" i="8"/>
  <c r="AF3" i="9" l="1"/>
  <c r="AF3" i="10" s="1"/>
  <c r="AG4" i="8"/>
  <c r="AG4" i="9" s="1"/>
  <c r="AG4" i="10" s="1"/>
  <c r="AG2" i="8"/>
  <c r="AG2" i="9" l="1"/>
  <c r="AG2" i="10" s="1"/>
  <c r="AG3" i="8"/>
  <c r="AG3" i="9" l="1"/>
  <c r="AG3" i="10" s="1"/>
  <c r="AH2" i="8"/>
  <c r="AH4" i="8"/>
  <c r="AH4" i="9" s="1"/>
  <c r="AH4" i="10" s="1"/>
  <c r="AH2" i="9" l="1"/>
  <c r="AH2" i="10" s="1"/>
  <c r="AH3" i="8"/>
  <c r="AH3" i="9" l="1"/>
  <c r="AH3" i="10" s="1"/>
  <c r="AI2" i="8"/>
  <c r="AI4" i="8"/>
  <c r="AI4" i="9" s="1"/>
  <c r="AI4" i="10" s="1"/>
  <c r="AI2" i="9" l="1"/>
  <c r="AI2" i="10" s="1"/>
  <c r="AI3" i="8"/>
  <c r="AI3" i="9" l="1"/>
  <c r="AI3" i="10" s="1"/>
  <c r="AJ2" i="8"/>
  <c r="AJ4" i="8"/>
  <c r="AJ4" i="9" s="1"/>
  <c r="AJ4" i="10" s="1"/>
  <c r="AJ2" i="9" l="1"/>
  <c r="AJ2" i="10" s="1"/>
  <c r="AJ3" i="8"/>
  <c r="AJ3" i="9" l="1"/>
  <c r="AJ3" i="10" s="1"/>
  <c r="AK4" i="8"/>
  <c r="AK4" i="9" s="1"/>
  <c r="AK4" i="10" s="1"/>
  <c r="AK2" i="8"/>
  <c r="AK2" i="9" l="1"/>
  <c r="AK2" i="10" s="1"/>
  <c r="AK3" i="8"/>
  <c r="AK3" i="9" l="1"/>
  <c r="AK3" i="10" s="1"/>
  <c r="AL2" i="8"/>
  <c r="AL4" i="8"/>
  <c r="AL4" i="9" s="1"/>
  <c r="AL4" i="10" s="1"/>
  <c r="AL2" i="9" l="1"/>
  <c r="AL2" i="10" s="1"/>
  <c r="AL3" i="8"/>
  <c r="AL3" i="9" l="1"/>
  <c r="AL3" i="10" s="1"/>
  <c r="AM4" i="8"/>
  <c r="AM4" i="9" s="1"/>
  <c r="AM4" i="10" s="1"/>
  <c r="AM2" i="8"/>
  <c r="AM2" i="9" l="1"/>
  <c r="AM2" i="10" s="1"/>
  <c r="AM3" i="8"/>
  <c r="AM3" i="9" l="1"/>
  <c r="AM3" i="10" s="1"/>
  <c r="AN4" i="8"/>
  <c r="AN4" i="9" s="1"/>
  <c r="AN4" i="10" s="1"/>
  <c r="AN2" i="8"/>
  <c r="AN2" i="9" l="1"/>
  <c r="AN2" i="10" s="1"/>
  <c r="AN3" i="8"/>
  <c r="AN3" i="9" l="1"/>
  <c r="AN3" i="10" s="1"/>
  <c r="AO4" i="8"/>
  <c r="AO2" i="8"/>
  <c r="AO3" i="8" l="1"/>
  <c r="AO3" i="9" s="1"/>
  <c r="AO3" i="10" s="1"/>
  <c r="AO2" i="9"/>
  <c r="AO2" i="10" s="1"/>
  <c r="AO4" i="9"/>
  <c r="F5" i="13"/>
  <c r="F5" i="14" s="1"/>
  <c r="G5" i="13"/>
  <c r="G5" i="14" s="1"/>
  <c r="H5" i="13"/>
  <c r="H5" i="14" s="1"/>
  <c r="G8" i="14" l="1"/>
  <c r="H8" i="14"/>
  <c r="AO4" i="10"/>
  <c r="F11" i="13"/>
  <c r="F30" i="13"/>
  <c r="F17" i="13"/>
  <c r="F32" i="13"/>
  <c r="F26" i="13"/>
  <c r="F29" i="13"/>
  <c r="F18" i="13"/>
  <c r="F12" i="13"/>
  <c r="F8" i="13"/>
  <c r="F9" i="13"/>
  <c r="F27" i="13"/>
  <c r="F31" i="13"/>
  <c r="H10" i="13"/>
  <c r="H30" i="13"/>
  <c r="H25" i="13"/>
  <c r="H26" i="13"/>
  <c r="H17" i="13"/>
  <c r="H28" i="13"/>
  <c r="H18" i="13"/>
  <c r="G17" i="13"/>
  <c r="H29" i="13"/>
  <c r="G9" i="13"/>
  <c r="G32" i="13"/>
  <c r="G29" i="13"/>
  <c r="F25" i="13"/>
  <c r="G24" i="13"/>
  <c r="G8" i="13"/>
  <c r="H12" i="13"/>
  <c r="G27" i="13"/>
  <c r="H11" i="13"/>
  <c r="G11" i="13"/>
  <c r="H31" i="13"/>
  <c r="F24" i="13"/>
  <c r="G26" i="13"/>
  <c r="F10" i="13"/>
  <c r="H8" i="13"/>
  <c r="G10" i="13"/>
  <c r="G28" i="13"/>
  <c r="G30" i="13"/>
  <c r="G31" i="13"/>
  <c r="H32" i="13"/>
  <c r="G12" i="13"/>
  <c r="G18" i="13"/>
  <c r="H9" i="13"/>
  <c r="F28" i="13"/>
  <c r="H27" i="13"/>
  <c r="G25" i="13"/>
  <c r="H24" i="13"/>
  <c r="F16" i="14"/>
  <c r="F18" i="14" s="1"/>
  <c r="G16" i="14"/>
  <c r="G18" i="14" s="1"/>
  <c r="H16" i="14"/>
  <c r="H18" i="14" l="1"/>
  <c r="F11" i="14"/>
  <c r="F15" i="14"/>
  <c r="G13" i="13"/>
  <c r="G33" i="13"/>
  <c r="F33" i="13"/>
  <c r="F13" i="13"/>
  <c r="F19" i="13" s="1"/>
  <c r="H33" i="13"/>
  <c r="H15" i="14"/>
  <c r="G10" i="14"/>
  <c r="H12" i="14"/>
  <c r="H11" i="14"/>
  <c r="H13" i="14"/>
  <c r="F14" i="14"/>
  <c r="H14" i="14"/>
  <c r="G11" i="14"/>
  <c r="G12" i="14"/>
  <c r="F10" i="14"/>
  <c r="F12" i="14"/>
  <c r="G14" i="14"/>
  <c r="G15" i="14"/>
  <c r="G13" i="14"/>
  <c r="H10" i="14"/>
  <c r="F13" i="14"/>
  <c r="H13" i="13"/>
  <c r="H19" i="13" l="1"/>
  <c r="H14" i="13"/>
  <c r="F35" i="13"/>
  <c r="F20" i="13"/>
  <c r="G19" i="13"/>
  <c r="G14" i="13"/>
  <c r="G35" i="13" l="1"/>
  <c r="G21" i="13"/>
  <c r="G20" i="13"/>
  <c r="F36" i="13"/>
  <c r="F9" i="14"/>
  <c r="F19" i="14" s="1"/>
  <c r="H20" i="13"/>
  <c r="H35" i="13"/>
  <c r="H21" i="13"/>
  <c r="H9" i="14" l="1"/>
  <c r="H19" i="14" s="1"/>
  <c r="H37" i="13"/>
  <c r="H36" i="13"/>
  <c r="G9" i="14"/>
  <c r="G19" i="14" s="1"/>
  <c r="G37" i="13"/>
  <c r="G36" i="13"/>
</calcChain>
</file>

<file path=xl/sharedStrings.xml><?xml version="1.0" encoding="utf-8"?>
<sst xmlns="http://schemas.openxmlformats.org/spreadsheetml/2006/main" count="228" uniqueCount="127">
  <si>
    <t>Financial Model Template</t>
  </si>
  <si>
    <t>Company Name</t>
  </si>
  <si>
    <t>Company X</t>
  </si>
  <si>
    <t>Financial year end</t>
  </si>
  <si>
    <t>First forecast month</t>
  </si>
  <si>
    <t>Last forecast month</t>
  </si>
  <si>
    <t>Frequency</t>
  </si>
  <si>
    <t>Monthly</t>
  </si>
  <si>
    <t>Currency</t>
  </si>
  <si>
    <t>NZ$</t>
  </si>
  <si>
    <t>The model uses Revenue, Cost and Cashflow assumptions (to be inputted in the 'Assumptions - monthly' sheet) to create Profit &amp; Loss and Cashflow summaries. Additional notes supporting the assumptions are provided at the bottom of the 'Assumptions - monthly' sheet.
The model aims to be simple, functional and user friendly. It has the functionality to capture 36 months (3 years) of forecasts for a business operating in up to two markets, with two products.</t>
  </si>
  <si>
    <t>- Only change cells which are formatted:</t>
  </si>
  <si>
    <t>xxx</t>
  </si>
  <si>
    <t xml:space="preserve">- Insert assumptions in the 'Assumptions' tab </t>
  </si>
  <si>
    <t>- Provide supporting notes in the 'Assumptions' tab</t>
  </si>
  <si>
    <t xml:space="preserve">Starting </t>
  </si>
  <si>
    <t>Notes</t>
  </si>
  <si>
    <t>Ending</t>
  </si>
  <si>
    <t>FY</t>
  </si>
  <si>
    <t>Month</t>
  </si>
  <si>
    <t>Revenue</t>
  </si>
  <si>
    <t>Market 1</t>
  </si>
  <si>
    <t>Product 1</t>
  </si>
  <si>
    <t>Units</t>
  </si>
  <si>
    <t>#</t>
  </si>
  <si>
    <t>Price</t>
  </si>
  <si>
    <t>Product 2</t>
  </si>
  <si>
    <t>3, 4</t>
  </si>
  <si>
    <t>Market 2</t>
  </si>
  <si>
    <t>Other Revenue</t>
  </si>
  <si>
    <t>5</t>
  </si>
  <si>
    <t>Total Revenue</t>
  </si>
  <si>
    <t>6</t>
  </si>
  <si>
    <t>%</t>
  </si>
  <si>
    <t>Total production costs</t>
  </si>
  <si>
    <t>Direct Wages (part of Cost of Goods Sold)</t>
  </si>
  <si>
    <t>Sales</t>
  </si>
  <si>
    <t>Member 1</t>
  </si>
  <si>
    <t>Member 2</t>
  </si>
  <si>
    <t>Member 3</t>
  </si>
  <si>
    <t>Member 4</t>
  </si>
  <si>
    <t>Team 1</t>
  </si>
  <si>
    <t>Team 2</t>
  </si>
  <si>
    <t>Total Direct Wages</t>
  </si>
  <si>
    <t>Indirect Wages (part of Overheads)</t>
  </si>
  <si>
    <t>Management</t>
  </si>
  <si>
    <t>CEO</t>
  </si>
  <si>
    <t>General Manager</t>
  </si>
  <si>
    <t>Other</t>
  </si>
  <si>
    <t>Total Indirect Wages</t>
  </si>
  <si>
    <t>Total Wages</t>
  </si>
  <si>
    <t>Consultancy fees</t>
  </si>
  <si>
    <t>Insurance</t>
  </si>
  <si>
    <t>Legal &amp; Accounting fees</t>
  </si>
  <si>
    <t>Advertising</t>
  </si>
  <si>
    <t>Marketing expenses</t>
  </si>
  <si>
    <t>Occupancy costs</t>
  </si>
  <si>
    <t>Research &amp; Development</t>
  </si>
  <si>
    <t>7</t>
  </si>
  <si>
    <t>Opening bank balance</t>
  </si>
  <si>
    <t>+/- Movements in working capital</t>
  </si>
  <si>
    <t>8, 9</t>
  </si>
  <si>
    <t>+ Equity raise</t>
  </si>
  <si>
    <t>+/- change in debt</t>
  </si>
  <si>
    <t>10</t>
  </si>
  <si>
    <t>- Interest</t>
  </si>
  <si>
    <t>- Corporate Tax</t>
  </si>
  <si>
    <t>- Capital expenditure</t>
  </si>
  <si>
    <t>11</t>
  </si>
  <si>
    <t xml:space="preserve">Insert relevant commentary supporting the assumptions above e.g. market share statistics, staff numbers, manufacturing costs, revenue channels etc. </t>
  </si>
  <si>
    <t>Example notes and questions</t>
  </si>
  <si>
    <t xml:space="preserve">1. What is driving the unit numbers in the assumptions above? What are the channels used to sell units? E.g online, direct, distribution </t>
  </si>
  <si>
    <t>2. Why are you targeting the next market. Have you validated the market? Do you have a relationship with key customers? Have you completed market research?</t>
  </si>
  <si>
    <t xml:space="preserve">3. What new product development (NPD) is in the pipeline? Where is the company going? What is next? </t>
  </si>
  <si>
    <t>4. What is the lag time between R&amp;D/HR investment and the revenue impact of this?</t>
  </si>
  <si>
    <t>5. What are the other sources of revenue? E.g. grants etc.</t>
  </si>
  <si>
    <t>6. Are costs scaled proportionately to revenue and take into account any economies of scale efficiencies?</t>
  </si>
  <si>
    <t>7. Has R&amp;D for NPD been factored in as an expense or capital item? are you committing a % of revenue to R&amp;D? or is it on a project by project basis?</t>
  </si>
  <si>
    <t xml:space="preserve">8. Are there any movements in working capital (accounts receivable/accounts payable) that are unique to your business, industry and/or customers/suppliers? </t>
  </si>
  <si>
    <t>9. Monthly movement in working capital to be entered - assumes that positive a movement is a use of cash, while a negative movement is a receipt of cash</t>
  </si>
  <si>
    <t>10. Do you have any debt? What are the key debt terms and are you correctly capturing any repayments or interest payments in the cashflow</t>
  </si>
  <si>
    <t>11. What capital expenditure is planned over the next five years? Does this align with your growth plan?</t>
  </si>
  <si>
    <t>% change</t>
  </si>
  <si>
    <t>NA</t>
  </si>
  <si>
    <t>Cost of Goods Sold</t>
  </si>
  <si>
    <t>Production costs</t>
  </si>
  <si>
    <t>Direct wages</t>
  </si>
  <si>
    <t>Gross profit</t>
  </si>
  <si>
    <t>Margin</t>
  </si>
  <si>
    <t>Overheads</t>
  </si>
  <si>
    <t>Indirect wages</t>
  </si>
  <si>
    <t>Total expenses</t>
  </si>
  <si>
    <t>EBITDA</t>
  </si>
  <si>
    <t>Bank balance</t>
  </si>
  <si>
    <t>+/- EBITDA</t>
  </si>
  <si>
    <t>1</t>
  </si>
  <si>
    <t>2</t>
  </si>
  <si>
    <t>Closing bank balance</t>
  </si>
  <si>
    <t>Movements in cash</t>
  </si>
  <si>
    <t>Free cash flow to the firm (unlevered)</t>
  </si>
  <si>
    <t>Months of cash flow runway</t>
  </si>
  <si>
    <t>mths</t>
  </si>
  <si>
    <t>1st negative cash balance</t>
  </si>
  <si>
    <t>-/1</t>
  </si>
  <si>
    <t># of months</t>
  </si>
  <si>
    <t>EBITDA Margin</t>
  </si>
  <si>
    <r>
      <t xml:space="preserve">A financial model is a tool used to forecast a company’s financial future. Here’s a handful of tips for you to consider.
1. A financial model should enable a manager and/or investor to clearly identify: 
</t>
    </r>
    <r>
      <rPr>
        <i/>
        <sz val="11"/>
        <color theme="1"/>
        <rFont val="Verdana"/>
        <family val="2"/>
      </rPr>
      <t>a. Key revenue drivers and assumptions.</t>
    </r>
    <r>
      <rPr>
        <sz val="11"/>
        <color theme="1"/>
        <rFont val="Verdana"/>
        <family val="2"/>
      </rPr>
      <t xml:space="preserve"> A financial model should provide granular revenue information on the business’ current and future revenue projections  – e.g. volumes and prices by product, customer and/or geography. The more granular the breakdown, the more information an investor has to make an informed valuation decision. Commentary should be provided regarding the key ‘step-changes’ in the model e.g. new product launches and new markets etc.
</t>
    </r>
    <r>
      <rPr>
        <i/>
        <sz val="11"/>
        <color theme="1"/>
        <rFont val="Verdana"/>
        <family val="2"/>
      </rPr>
      <t>b. The cost assumptions supporting a company’s growth strategy.</t>
    </r>
    <r>
      <rPr>
        <sz val="11"/>
        <color theme="1"/>
        <rFont val="Verdana"/>
        <family val="2"/>
      </rPr>
      <t xml:space="preserve"> The cost assumptions need to align with the company’s revenue projections e.g. if a company is forecasting to generate revenue in a new market, there should be an increase in labour costs leading up to the step-change in revenue. Generally, companies incorrectly forecast the costs required to support large revenue increases – such as, research &amp; development, sales &amp; marketing, administration etc. Costs should be separated into variable costs and fixed overheads and represent the costs of getting a company’s product to the customer. 
</t>
    </r>
    <r>
      <rPr>
        <i/>
        <sz val="11"/>
        <color theme="1"/>
        <rFont val="Verdana"/>
        <family val="2"/>
      </rPr>
      <t xml:space="preserve">c. Potential cashflow shortfalls and capital requirements. </t>
    </r>
    <r>
      <rPr>
        <sz val="11"/>
        <color theme="1"/>
        <rFont val="Verdana"/>
        <family val="2"/>
      </rPr>
      <t xml:space="preserve">A financial model should track a company’s cash balance, its cash conversion cycle and identify when potential cashflow shortfalls may occur. This also helps identify and address/plan capital requirements.
</t>
    </r>
    <r>
      <rPr>
        <i/>
        <sz val="11"/>
        <color theme="1"/>
        <rFont val="Verdana"/>
        <family val="2"/>
      </rPr>
      <t>d. Use of funds raised.</t>
    </r>
    <r>
      <rPr>
        <sz val="11"/>
        <color theme="1"/>
        <rFont val="Verdana"/>
        <family val="2"/>
      </rPr>
      <t xml:space="preserve"> For each capital raise, a financial model needs to clearly show how the invested capital is going to be used (which is consistent with investment documents).
2. A financial model must align with a company’s business model and the long-term strategy that is articulated in the investment documents – e.g. New product launches and new markets must be reflected in both the model and supporting documents.
3. A financial model should be structured so a user can easily change key assumptions – such as volume and price forecasts – so they can see how these assumptions impact a company’s growth prospects.
4. A financial model must be well presented, summarised and easy to use and update. For key assumptions, it is useful to record the source of the assumption and when it was last updated.</t>
    </r>
  </si>
  <si>
    <t>OVERVIEW</t>
  </si>
  <si>
    <t>DISCLAIMER</t>
  </si>
  <si>
    <t>INSTRUCTIONS FOR USER</t>
  </si>
  <si>
    <t>GUIDANCE NOTES ON FINANCIAL MODELS</t>
  </si>
  <si>
    <r>
      <rPr>
        <b/>
        <sz val="11"/>
        <color theme="1"/>
        <rFont val="Verdana"/>
        <family val="2"/>
      </rPr>
      <t>Important notice</t>
    </r>
    <r>
      <rPr>
        <sz val="11"/>
        <color theme="1"/>
        <rFont val="Verdana"/>
        <family val="2"/>
      </rPr>
      <t xml:space="preserve">
We have not sought to verify the accuracy or reasonableness of any data, information, assumptions and explanations provided by [company name] (you) or another source contained in the [model name] (Model). No undertaking, representation, warranty or other assurance, expressed or implied, is made or given by or on behalf of NZTE as to the quality, suitability, accuracy, reasonableness or the completeness of the information contained in the Model, the integrity of the Model itself or NZTE’s work on it. We are not responsible for any errors or misstatements in, or omission from, the Model. Use of the Model is entirely at your own risk.  
Please note that the Model has not been independently reviewed or audited including (for the avoidance of doubt):
(a)          the way tax has been calculated or realised;
(b)          balance sheet calculations;
(c)          cell referencing and any formula used in the Model (and the accuracy of these); or
(d)          the robustness of the assumptions and forecasts contain within the Model.
Provision of this Model by NZTE does not constitute legal, financial or business advice. You must obtain this independently.  NZTE will not be liable for any loss, cost, or expense you and/or any third parties suffer or incur arising directly or indirectly from the use of, or reliance on, the Model.  
Intellectual property rights in data provided to NZTE by you or that you put into the Model (Pre-existing IP) remains owned by you. All intellectual property rights in the Model other than the Pre-Existing IP become the property of NZTE as they arise and continue to be held by NZTE. To the extent NZTE holds intellectual property rights in the Model, it grants you a non-exclusive, perpetual, royalty free licence to use the Model.
</t>
    </r>
    <r>
      <rPr>
        <b/>
        <sz val="11"/>
        <color theme="1"/>
        <rFont val="Verdana"/>
        <family val="2"/>
      </rPr>
      <t xml:space="preserve">You must not present the Model to any third party as an NZTE model.
</t>
    </r>
  </si>
  <si>
    <t>REVENUE</t>
  </si>
  <si>
    <t>REVENUE BY MARKET</t>
  </si>
  <si>
    <t>REVENUE BY PRODUCT</t>
  </si>
  <si>
    <t>PRODUCTION COSTS (part of Cost of Goods Sold)</t>
  </si>
  <si>
    <t>WAGES</t>
  </si>
  <si>
    <t>ADDITIONAL OVERHEAD EXPENSES</t>
  </si>
  <si>
    <t>CASH FLOW</t>
  </si>
  <si>
    <t>NOTES:</t>
  </si>
  <si>
    <t>ASSUMPTIONS</t>
  </si>
  <si>
    <t>SUMMARY</t>
  </si>
  <si>
    <t>CASH FLOW SUMMARY</t>
  </si>
  <si>
    <t>PROFIT &amp; LOSS - monthly</t>
  </si>
  <si>
    <t>CASH FLOW - monthly</t>
  </si>
  <si>
    <t>PROFIT &amp; LOSS - annual</t>
  </si>
  <si>
    <t>CASH FLOW - annual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</si>
</sst>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quot;$&quot;* #,##0.00_-;\-&quot;$&quot;* #,##0.00_-;_-&quot;$&quot;* &quot;-&quot;??_-;_-@_-"/>
    <numFmt numFmtId="165" formatCode="_-* #,##0.00_-;\-* #,##0.00_-;_-* &quot;-&quot;??_-;_-@_-"/>
    <numFmt numFmtId="166" formatCode="#,##0;\(#,###\);\-"/>
    <numFmt numFmtId="167" formatCode="_-* #,##0_-;\-* #,##0_-;_-* &quot;-&quot;??_-;_-@_-"/>
    <numFmt numFmtId="168" formatCode="_-&quot;$&quot;* #,##0_-;\-&quot;$&quot;* #,##0_-;_-&quot;$&quot;* &quot;-&quot;??_-;_-@_-"/>
    <numFmt numFmtId="169" formatCode="&quot;[&quot;@&quot;]&quot;"/>
    <numFmt numFmtId="170" formatCode="0.0%"/>
    <numFmt numFmtId="171" formatCode="_-&quot;$&quot;* #,##0_-;\(&quot;$&quot;* #,##0\);_-&quot;$&quot;* &quot;-&quot;??_-;_-@_-"/>
    <numFmt numFmtId="172" formatCode="#,##0_);\(#,##0\);&quot;-&quot;_);@_)"/>
    <numFmt numFmtId="173" formatCode="0%;\(0%\)"/>
  </numFmts>
  <fonts count="49" x14ac:knownFonts="1">
    <font>
      <sz val="11"/>
      <color rgb="FF000000"/>
      <name val="Calibri"/>
      <family val="2"/>
      <charset val="1"/>
    </font>
    <font>
      <sz val="12"/>
      <color theme="1"/>
      <name val="Calibri"/>
      <family val="2"/>
      <scheme val="minor"/>
    </font>
    <font>
      <sz val="11"/>
      <color theme="1"/>
      <name val="Calibri"/>
      <family val="2"/>
      <scheme val="minor"/>
    </font>
    <font>
      <sz val="11"/>
      <color theme="1"/>
      <name val="Calibri"/>
      <family val="2"/>
      <scheme val="minor"/>
    </font>
    <font>
      <b/>
      <sz val="12"/>
      <color theme="0"/>
      <name val="Calibri"/>
      <family val="2"/>
      <scheme val="minor"/>
    </font>
    <font>
      <b/>
      <sz val="11"/>
      <color theme="1"/>
      <name val="Calibri"/>
      <family val="2"/>
      <scheme val="minor"/>
    </font>
    <font>
      <b/>
      <sz val="11"/>
      <name val="Calibri"/>
      <family val="2"/>
      <scheme val="minor"/>
    </font>
    <font>
      <i/>
      <sz val="11"/>
      <color theme="9"/>
      <name val="Calibri"/>
      <family val="2"/>
      <scheme val="minor"/>
    </font>
    <font>
      <b/>
      <sz val="12"/>
      <name val="Calibri"/>
      <family val="2"/>
      <scheme val="minor"/>
    </font>
    <font>
      <sz val="12"/>
      <name val="Calibri"/>
      <family val="2"/>
      <scheme val="minor"/>
    </font>
    <font>
      <sz val="11"/>
      <color theme="1" tint="0.499984740745262"/>
      <name val="Calibri"/>
      <family val="2"/>
      <scheme val="minor"/>
    </font>
    <font>
      <i/>
      <sz val="11"/>
      <color theme="1" tint="0.499984740745262"/>
      <name val="Calibri"/>
      <family val="2"/>
      <scheme val="minor"/>
    </font>
    <font>
      <i/>
      <sz val="11"/>
      <color theme="1"/>
      <name val="Calibri"/>
      <family val="2"/>
      <scheme val="minor"/>
    </font>
    <font>
      <sz val="16"/>
      <color theme="1"/>
      <name val="Calibri"/>
      <family val="2"/>
      <scheme val="minor"/>
    </font>
    <font>
      <sz val="16"/>
      <color rgb="FF000000"/>
      <name val="Calibri"/>
      <family val="2"/>
    </font>
    <font>
      <b/>
      <sz val="16"/>
      <color theme="0"/>
      <name val="Verdana"/>
      <family val="2"/>
    </font>
    <font>
      <b/>
      <sz val="12"/>
      <color theme="0"/>
      <name val="Verdana"/>
      <family val="2"/>
    </font>
    <font>
      <sz val="11"/>
      <color theme="1"/>
      <name val="Verdana"/>
      <family val="2"/>
    </font>
    <font>
      <b/>
      <sz val="11"/>
      <color theme="1"/>
      <name val="Verdana"/>
      <family val="2"/>
    </font>
    <font>
      <sz val="11"/>
      <color rgb="FF0000FF"/>
      <name val="Verdana"/>
      <family val="2"/>
    </font>
    <font>
      <sz val="14"/>
      <color theme="1"/>
      <name val="Verdana"/>
      <family val="2"/>
    </font>
    <font>
      <i/>
      <sz val="11"/>
      <color theme="1"/>
      <name val="Verdana"/>
      <family val="2"/>
    </font>
    <font>
      <b/>
      <sz val="12"/>
      <color theme="1"/>
      <name val="Verdana"/>
      <family val="2"/>
    </font>
    <font>
      <sz val="12"/>
      <color theme="1"/>
      <name val="Verdana"/>
      <family val="2"/>
    </font>
    <font>
      <sz val="12"/>
      <color rgb="FF0000FF"/>
      <name val="Verdana"/>
      <family val="2"/>
    </font>
    <font>
      <b/>
      <sz val="10"/>
      <color theme="1"/>
      <name val="Verdana"/>
      <family val="2"/>
    </font>
    <font>
      <sz val="10"/>
      <color theme="1"/>
      <name val="Verdana"/>
      <family val="2"/>
    </font>
    <font>
      <sz val="16"/>
      <color theme="0"/>
      <name val="Verdana"/>
      <family val="2"/>
    </font>
    <font>
      <b/>
      <i/>
      <sz val="16"/>
      <color theme="0"/>
      <name val="Verdana"/>
      <family val="2"/>
    </font>
    <font>
      <b/>
      <sz val="10"/>
      <color theme="0"/>
      <name val="Verdana"/>
      <family val="2"/>
    </font>
    <font>
      <sz val="10"/>
      <color theme="0"/>
      <name val="Verdana"/>
      <family val="2"/>
    </font>
    <font>
      <sz val="10"/>
      <color rgb="FF0000FF"/>
      <name val="Verdana"/>
      <family val="2"/>
    </font>
    <font>
      <i/>
      <sz val="10"/>
      <color theme="1" tint="0.499984740745262"/>
      <name val="Verdana"/>
      <family val="2"/>
    </font>
    <font>
      <sz val="10"/>
      <color rgb="FF000000"/>
      <name val="Verdana"/>
      <family val="2"/>
    </font>
    <font>
      <b/>
      <sz val="10"/>
      <name val="Verdana"/>
      <family val="2"/>
    </font>
    <font>
      <b/>
      <sz val="10"/>
      <color rgb="FF0000FF"/>
      <name val="Verdana"/>
      <family val="2"/>
    </font>
    <font>
      <i/>
      <sz val="10"/>
      <color theme="9"/>
      <name val="Verdana"/>
      <family val="2"/>
    </font>
    <font>
      <sz val="10"/>
      <color theme="1" tint="0.499984740745262"/>
      <name val="Verdana"/>
      <family val="2"/>
    </font>
    <font>
      <sz val="10"/>
      <name val="Verdana"/>
      <family val="2"/>
    </font>
    <font>
      <b/>
      <sz val="10"/>
      <color rgb="FF000000"/>
      <name val="Verdana"/>
      <family val="2"/>
    </font>
    <font>
      <b/>
      <sz val="10"/>
      <color theme="9" tint="-0.249977111117893"/>
      <name val="Verdana"/>
      <family val="2"/>
    </font>
    <font>
      <i/>
      <sz val="10"/>
      <name val="Verdana"/>
      <family val="2"/>
    </font>
    <font>
      <sz val="11"/>
      <color theme="0"/>
      <name val="Verdana"/>
      <family val="2"/>
    </font>
    <font>
      <sz val="11"/>
      <color theme="1"/>
      <name val="Calibri"/>
      <family val="2"/>
      <charset val="1"/>
    </font>
    <font>
      <b/>
      <sz val="14"/>
      <color theme="1"/>
      <name val="Verdana"/>
      <family val="2"/>
    </font>
    <font>
      <i/>
      <sz val="10"/>
      <color theme="1"/>
      <name val="Verdana"/>
      <family val="2"/>
    </font>
    <font>
      <sz val="12"/>
      <color theme="1"/>
      <name val="Calibri"/>
      <family val="2"/>
      <charset val="1"/>
    </font>
    <font>
      <i/>
      <sz val="12"/>
      <color theme="1"/>
      <name val="Verdana"/>
      <family val="2"/>
    </font>
    <font>
      <sz val="10"/>
      <color theme="1"/>
      <name val="Calibri"/>
      <family val="2"/>
      <scheme val="minor"/>
    </font>
  </fonts>
  <fills count="10">
    <fill>
      <patternFill patternType="none"/>
    </fill>
    <fill>
      <patternFill patternType="gray125"/>
    </fill>
    <fill>
      <patternFill patternType="solid">
        <fgColor theme="2"/>
        <bgColor indexed="64"/>
      </patternFill>
    </fill>
    <fill>
      <patternFill patternType="solid">
        <fgColor theme="9" tint="0.79998168889431442"/>
        <bgColor indexed="64"/>
      </patternFill>
    </fill>
    <fill>
      <patternFill patternType="solid">
        <fgColor theme="0"/>
        <bgColor indexed="64"/>
      </patternFill>
    </fill>
    <fill>
      <patternFill patternType="solid">
        <fgColor rgb="FFF5F4EF"/>
        <bgColor indexed="64"/>
      </patternFill>
    </fill>
    <fill>
      <patternFill patternType="solid">
        <fgColor theme="1"/>
        <bgColor indexed="64"/>
      </patternFill>
    </fill>
    <fill>
      <patternFill patternType="solid">
        <fgColor theme="0" tint="-4.9989318521683403E-2"/>
        <bgColor indexed="64"/>
      </patternFill>
    </fill>
    <fill>
      <patternFill patternType="solid">
        <fgColor theme="2" tint="-0.14999847407452621"/>
        <bgColor indexed="64"/>
      </patternFill>
    </fill>
    <fill>
      <patternFill patternType="solid">
        <fgColor theme="0" tint="-0.14999847407452621"/>
        <bgColor indexed="64"/>
      </patternFill>
    </fill>
  </fills>
  <borders count="8">
    <border>
      <left/>
      <right/>
      <top/>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5">
    <xf numFmtId="0" fontId="0" fillId="0" borderId="0"/>
    <xf numFmtId="165" fontId="3" fillId="0" borderId="0" applyFont="0" applyFill="0" applyBorder="0" applyAlignment="0" applyProtection="0"/>
    <xf numFmtId="164" fontId="3" fillId="0" borderId="0" applyFont="0" applyFill="0" applyBorder="0" applyAlignment="0" applyProtection="0"/>
    <xf numFmtId="0" fontId="3" fillId="0" borderId="0"/>
    <xf numFmtId="9" fontId="3" fillId="0" borderId="0" applyFont="0" applyFill="0" applyBorder="0" applyAlignment="0" applyProtection="0"/>
  </cellStyleXfs>
  <cellXfs count="163">
    <xf numFmtId="0" fontId="0" fillId="0" borderId="0" xfId="0"/>
    <xf numFmtId="0" fontId="3" fillId="0" borderId="0" xfId="3"/>
    <xf numFmtId="0" fontId="5" fillId="2" borderId="0" xfId="3" applyFont="1" applyFill="1"/>
    <xf numFmtId="0" fontId="3" fillId="2" borderId="0" xfId="3" applyFill="1"/>
    <xf numFmtId="0" fontId="5" fillId="0" borderId="0" xfId="3" applyFont="1"/>
    <xf numFmtId="168" fontId="6" fillId="0" borderId="0" xfId="2" applyNumberFormat="1" applyFont="1" applyBorder="1" applyAlignment="1">
      <alignment horizontal="right"/>
    </xf>
    <xf numFmtId="0" fontId="3" fillId="0" borderId="0" xfId="3" applyAlignment="1">
      <alignment wrapText="1"/>
    </xf>
    <xf numFmtId="0" fontId="4" fillId="0" borderId="0" xfId="3" applyFont="1"/>
    <xf numFmtId="0" fontId="8" fillId="0" borderId="0" xfId="3" applyFont="1"/>
    <xf numFmtId="0" fontId="9" fillId="0" borderId="0" xfId="3" applyFont="1"/>
    <xf numFmtId="49" fontId="10" fillId="0" borderId="0" xfId="1" applyNumberFormat="1" applyFont="1" applyFill="1" applyBorder="1" applyAlignment="1">
      <alignment horizontal="center"/>
    </xf>
    <xf numFmtId="0" fontId="7" fillId="0" borderId="0" xfId="3" applyFont="1" applyAlignment="1">
      <alignment horizontal="center"/>
    </xf>
    <xf numFmtId="49" fontId="11" fillId="0" borderId="0" xfId="1" applyNumberFormat="1" applyFont="1" applyFill="1" applyBorder="1" applyAlignment="1">
      <alignment horizontal="center"/>
    </xf>
    <xf numFmtId="0" fontId="12" fillId="0" borderId="0" xfId="3" applyFont="1"/>
    <xf numFmtId="0" fontId="14" fillId="0" borderId="0" xfId="0" applyFont="1"/>
    <xf numFmtId="0" fontId="13" fillId="0" borderId="0" xfId="3" applyFont="1"/>
    <xf numFmtId="0" fontId="2" fillId="0" borderId="0" xfId="3" applyFont="1"/>
    <xf numFmtId="0" fontId="17" fillId="2" borderId="0" xfId="3" applyFont="1" applyFill="1"/>
    <xf numFmtId="0" fontId="18" fillId="2" borderId="0" xfId="3" applyFont="1" applyFill="1"/>
    <xf numFmtId="0" fontId="19" fillId="3" borderId="3" xfId="3" applyFont="1" applyFill="1" applyBorder="1" applyAlignment="1">
      <alignment horizontal="right" vertical="center"/>
    </xf>
    <xf numFmtId="0" fontId="20" fillId="2" borderId="0" xfId="3" applyFont="1" applyFill="1" applyAlignment="1">
      <alignment vertical="top" wrapText="1"/>
    </xf>
    <xf numFmtId="0" fontId="20" fillId="2" borderId="0" xfId="3" applyFont="1" applyFill="1" applyAlignment="1">
      <alignment horizontal="left" vertical="top"/>
    </xf>
    <xf numFmtId="0" fontId="17" fillId="2" borderId="0" xfId="3" quotePrefix="1" applyFont="1" applyFill="1"/>
    <xf numFmtId="0" fontId="17" fillId="2" borderId="0" xfId="3" applyFont="1" applyFill="1" applyAlignment="1">
      <alignment wrapText="1"/>
    </xf>
    <xf numFmtId="0" fontId="15" fillId="6" borderId="0" xfId="3" applyFont="1" applyFill="1" applyAlignment="1">
      <alignment horizontal="left" vertical="center"/>
    </xf>
    <xf numFmtId="0" fontId="22" fillId="2" borderId="0" xfId="3" applyFont="1" applyFill="1"/>
    <xf numFmtId="0" fontId="23" fillId="2" borderId="0" xfId="3" applyFont="1" applyFill="1"/>
    <xf numFmtId="0" fontId="24" fillId="3" borderId="3" xfId="3" applyFont="1" applyFill="1" applyBorder="1" applyAlignment="1">
      <alignment horizontal="right" vertical="center"/>
    </xf>
    <xf numFmtId="16" fontId="24" fillId="3" borderId="3" xfId="3" applyNumberFormat="1" applyFont="1" applyFill="1" applyBorder="1" applyAlignment="1">
      <alignment horizontal="right" vertical="center"/>
    </xf>
    <xf numFmtId="17" fontId="24" fillId="3" borderId="3" xfId="3" applyNumberFormat="1" applyFont="1" applyFill="1" applyBorder="1" applyAlignment="1">
      <alignment horizontal="right" vertical="center"/>
    </xf>
    <xf numFmtId="17" fontId="23" fillId="2" borderId="0" xfId="3" applyNumberFormat="1" applyFont="1" applyFill="1" applyAlignment="1">
      <alignment horizontal="right"/>
    </xf>
    <xf numFmtId="0" fontId="23" fillId="2" borderId="0" xfId="3" applyFont="1" applyFill="1" applyAlignment="1">
      <alignment horizontal="right"/>
    </xf>
    <xf numFmtId="0" fontId="25" fillId="2" borderId="0" xfId="3" applyFont="1" applyFill="1"/>
    <xf numFmtId="0" fontId="0" fillId="0" borderId="0" xfId="0" applyAlignment="1">
      <alignment vertical="top"/>
    </xf>
    <xf numFmtId="0" fontId="15" fillId="6" borderId="0" xfId="3" applyFont="1" applyFill="1" applyAlignment="1">
      <alignment vertical="center"/>
    </xf>
    <xf numFmtId="0" fontId="27" fillId="6" borderId="0" xfId="3" applyFont="1" applyFill="1" applyAlignment="1">
      <alignment vertical="center"/>
    </xf>
    <xf numFmtId="0" fontId="28" fillId="6" borderId="0" xfId="3" applyFont="1" applyFill="1" applyAlignment="1">
      <alignment horizontal="center" vertical="center"/>
    </xf>
    <xf numFmtId="0" fontId="15" fillId="6" borderId="0" xfId="3" applyFont="1" applyFill="1" applyAlignment="1">
      <alignment horizontal="right" vertical="center"/>
    </xf>
    <xf numFmtId="0" fontId="27" fillId="6" borderId="0" xfId="3" applyFont="1" applyFill="1" applyAlignment="1">
      <alignment horizontal="left" vertical="center"/>
    </xf>
    <xf numFmtId="0" fontId="28" fillId="6" borderId="0" xfId="3" applyFont="1" applyFill="1" applyAlignment="1">
      <alignment horizontal="left" vertical="center"/>
    </xf>
    <xf numFmtId="0" fontId="17" fillId="0" borderId="0" xfId="3" applyFont="1"/>
    <xf numFmtId="0" fontId="18" fillId="0" borderId="0" xfId="3" applyFont="1"/>
    <xf numFmtId="0" fontId="26" fillId="2" borderId="0" xfId="3" applyFont="1" applyFill="1"/>
    <xf numFmtId="0" fontId="26" fillId="0" borderId="0" xfId="3" applyFont="1"/>
    <xf numFmtId="0" fontId="26" fillId="0" borderId="0" xfId="3" applyFont="1" applyAlignment="1">
      <alignment horizontal="center"/>
    </xf>
    <xf numFmtId="167" fontId="31" fillId="5" borderId="3" xfId="1" applyNumberFormat="1" applyFont="1" applyFill="1" applyBorder="1" applyAlignment="1">
      <alignment horizontal="right"/>
    </xf>
    <xf numFmtId="167" fontId="31" fillId="3" borderId="3" xfId="1" applyNumberFormat="1" applyFont="1" applyFill="1" applyBorder="1" applyAlignment="1">
      <alignment horizontal="right"/>
    </xf>
    <xf numFmtId="49" fontId="32" fillId="0" borderId="0" xfId="1" applyNumberFormat="1" applyFont="1" applyFill="1" applyBorder="1" applyAlignment="1">
      <alignment horizontal="center"/>
    </xf>
    <xf numFmtId="164" fontId="31" fillId="5" borderId="3" xfId="2" applyFont="1" applyFill="1" applyBorder="1" applyAlignment="1">
      <alignment horizontal="right"/>
    </xf>
    <xf numFmtId="164" fontId="31" fillId="3" borderId="3" xfId="2" applyFont="1" applyFill="1" applyBorder="1" applyAlignment="1">
      <alignment horizontal="right"/>
    </xf>
    <xf numFmtId="168" fontId="33" fillId="0" borderId="0" xfId="2" applyNumberFormat="1" applyFont="1" applyFill="1" applyBorder="1" applyAlignment="1">
      <alignment horizontal="right"/>
    </xf>
    <xf numFmtId="168" fontId="33" fillId="0" borderId="0" xfId="2" applyNumberFormat="1" applyFont="1" applyBorder="1" applyAlignment="1">
      <alignment horizontal="right"/>
    </xf>
    <xf numFmtId="167" fontId="25" fillId="0" borderId="0" xfId="1" applyNumberFormat="1" applyFont="1" applyFill="1" applyBorder="1" applyAlignment="1">
      <alignment horizontal="right"/>
    </xf>
    <xf numFmtId="167" fontId="25" fillId="0" borderId="0" xfId="1" applyNumberFormat="1" applyFont="1" applyBorder="1" applyAlignment="1">
      <alignment horizontal="right"/>
    </xf>
    <xf numFmtId="168" fontId="25" fillId="0" borderId="2" xfId="2" applyNumberFormat="1" applyFont="1" applyFill="1" applyBorder="1" applyAlignment="1">
      <alignment horizontal="right"/>
    </xf>
    <xf numFmtId="168" fontId="25" fillId="0" borderId="2" xfId="2" applyNumberFormat="1" applyFont="1" applyBorder="1" applyAlignment="1">
      <alignment horizontal="right"/>
    </xf>
    <xf numFmtId="168" fontId="25" fillId="0" borderId="0" xfId="2" applyNumberFormat="1" applyFont="1" applyBorder="1" applyAlignment="1">
      <alignment horizontal="right"/>
    </xf>
    <xf numFmtId="168" fontId="31" fillId="3" borderId="3" xfId="2" applyNumberFormat="1" applyFont="1" applyFill="1" applyBorder="1" applyAlignment="1">
      <alignment horizontal="right"/>
    </xf>
    <xf numFmtId="168" fontId="34" fillId="0" borderId="1" xfId="2" applyNumberFormat="1" applyFont="1" applyBorder="1" applyAlignment="1">
      <alignment horizontal="right"/>
    </xf>
    <xf numFmtId="0" fontId="36" fillId="0" borderId="0" xfId="3" applyFont="1" applyAlignment="1">
      <alignment horizontal="center"/>
    </xf>
    <xf numFmtId="0" fontId="25" fillId="0" borderId="0" xfId="3" applyFont="1"/>
    <xf numFmtId="49" fontId="37" fillId="0" borderId="0" xfId="1" applyNumberFormat="1" applyFont="1" applyFill="1" applyBorder="1" applyAlignment="1">
      <alignment horizontal="center"/>
    </xf>
    <xf numFmtId="0" fontId="26" fillId="0" borderId="0" xfId="3" applyFont="1" applyAlignment="1">
      <alignment horizontal="left" vertical="top"/>
    </xf>
    <xf numFmtId="0" fontId="26" fillId="0" borderId="0" xfId="3" applyFont="1" applyAlignment="1">
      <alignment horizontal="left" vertical="top" wrapText="1"/>
    </xf>
    <xf numFmtId="0" fontId="38" fillId="0" borderId="0" xfId="3" applyFont="1"/>
    <xf numFmtId="0" fontId="26" fillId="0" borderId="0" xfId="3" applyFont="1" applyAlignment="1">
      <alignment wrapText="1"/>
    </xf>
    <xf numFmtId="0" fontId="31" fillId="3" borderId="3" xfId="0" applyFont="1" applyFill="1" applyBorder="1"/>
    <xf numFmtId="0" fontId="31" fillId="0" borderId="1" xfId="0" applyFont="1" applyBorder="1"/>
    <xf numFmtId="0" fontId="37" fillId="0" borderId="0" xfId="1" applyNumberFormat="1" applyFont="1" applyFill="1" applyBorder="1" applyAlignment="1">
      <alignment horizontal="center"/>
    </xf>
    <xf numFmtId="0" fontId="31" fillId="3" borderId="4" xfId="0" applyFont="1" applyFill="1" applyBorder="1"/>
    <xf numFmtId="0" fontId="39" fillId="0" borderId="0" xfId="0" applyFont="1"/>
    <xf numFmtId="0" fontId="38" fillId="0" borderId="0" xfId="2" applyNumberFormat="1" applyFont="1" applyFill="1" applyBorder="1" applyAlignment="1">
      <alignment horizontal="right"/>
    </xf>
    <xf numFmtId="0" fontId="40" fillId="0" borderId="0" xfId="2" applyNumberFormat="1" applyFont="1" applyBorder="1" applyAlignment="1">
      <alignment horizontal="right"/>
    </xf>
    <xf numFmtId="0" fontId="34" fillId="0" borderId="0" xfId="3" applyFont="1"/>
    <xf numFmtId="0" fontId="38" fillId="0" borderId="0" xfId="3" quotePrefix="1" applyFont="1"/>
    <xf numFmtId="170" fontId="31" fillId="3" borderId="3" xfId="4" applyNumberFormat="1" applyFont="1" applyFill="1" applyBorder="1" applyAlignment="1">
      <alignment horizontal="right"/>
    </xf>
    <xf numFmtId="168" fontId="34" fillId="0" borderId="2" xfId="2" applyNumberFormat="1" applyFont="1" applyBorder="1" applyAlignment="1">
      <alignment horizontal="right"/>
    </xf>
    <xf numFmtId="168" fontId="40" fillId="0" borderId="0" xfId="2" applyNumberFormat="1" applyFont="1" applyBorder="1" applyAlignment="1">
      <alignment horizontal="right"/>
    </xf>
    <xf numFmtId="166" fontId="33" fillId="0" borderId="0" xfId="0" applyNumberFormat="1" applyFont="1"/>
    <xf numFmtId="168" fontId="31" fillId="0" borderId="0" xfId="2" applyNumberFormat="1" applyFont="1" applyFill="1" applyBorder="1" applyAlignment="1">
      <alignment horizontal="right"/>
    </xf>
    <xf numFmtId="166" fontId="39" fillId="0" borderId="1" xfId="0" applyNumberFormat="1" applyFont="1" applyBorder="1"/>
    <xf numFmtId="168" fontId="38" fillId="0" borderId="0" xfId="2" applyNumberFormat="1" applyFont="1" applyFill="1" applyBorder="1" applyAlignment="1">
      <alignment horizontal="right"/>
    </xf>
    <xf numFmtId="171" fontId="35" fillId="3" borderId="3" xfId="2" applyNumberFormat="1" applyFont="1" applyFill="1" applyBorder="1" applyAlignment="1">
      <alignment horizontal="right"/>
    </xf>
    <xf numFmtId="171" fontId="39" fillId="0" borderId="0" xfId="2" applyNumberFormat="1" applyFont="1" applyBorder="1" applyAlignment="1">
      <alignment horizontal="right"/>
    </xf>
    <xf numFmtId="171" fontId="31" fillId="3" borderId="3" xfId="2" applyNumberFormat="1" applyFont="1" applyFill="1" applyBorder="1" applyAlignment="1">
      <alignment horizontal="right"/>
    </xf>
    <xf numFmtId="171" fontId="33" fillId="0" borderId="0" xfId="2" applyNumberFormat="1" applyFont="1" applyFill="1" applyBorder="1" applyAlignment="1">
      <alignment horizontal="right"/>
    </xf>
    <xf numFmtId="171" fontId="33" fillId="0" borderId="0" xfId="2" applyNumberFormat="1" applyFont="1" applyBorder="1" applyAlignment="1">
      <alignment horizontal="right"/>
    </xf>
    <xf numFmtId="171" fontId="26" fillId="0" borderId="0" xfId="2" applyNumberFormat="1" applyFont="1" applyBorder="1" applyAlignment="1">
      <alignment horizontal="right"/>
    </xf>
    <xf numFmtId="171" fontId="34" fillId="0" borderId="1" xfId="2" applyNumberFormat="1" applyFont="1" applyBorder="1" applyAlignment="1">
      <alignment horizontal="right"/>
    </xf>
    <xf numFmtId="173" fontId="41" fillId="0" borderId="0" xfId="2" applyNumberFormat="1" applyFont="1" applyBorder="1" applyAlignment="1">
      <alignment horizontal="right"/>
    </xf>
    <xf numFmtId="168" fontId="34" fillId="0" borderId="0" xfId="2" applyNumberFormat="1" applyFont="1" applyBorder="1" applyAlignment="1">
      <alignment horizontal="right"/>
    </xf>
    <xf numFmtId="171" fontId="38" fillId="0" borderId="0" xfId="2" applyNumberFormat="1" applyFont="1" applyBorder="1" applyAlignment="1">
      <alignment horizontal="right"/>
    </xf>
    <xf numFmtId="171" fontId="34" fillId="0" borderId="0" xfId="2" applyNumberFormat="1" applyFont="1" applyBorder="1" applyAlignment="1">
      <alignment horizontal="right"/>
    </xf>
    <xf numFmtId="0" fontId="41" fillId="0" borderId="0" xfId="3" applyFont="1"/>
    <xf numFmtId="169" fontId="36" fillId="0" borderId="0" xfId="3" applyNumberFormat="1" applyFont="1" applyAlignment="1">
      <alignment horizontal="center"/>
    </xf>
    <xf numFmtId="0" fontId="34" fillId="0" borderId="0" xfId="3" quotePrefix="1" applyFont="1"/>
    <xf numFmtId="0" fontId="36" fillId="0" borderId="0" xfId="3" quotePrefix="1" applyFont="1" applyAlignment="1">
      <alignment horizontal="center"/>
    </xf>
    <xf numFmtId="0" fontId="16" fillId="0" borderId="0" xfId="3" applyFont="1"/>
    <xf numFmtId="0" fontId="29" fillId="0" borderId="0" xfId="3" applyFont="1"/>
    <xf numFmtId="172" fontId="41" fillId="0" borderId="0" xfId="3" applyNumberFormat="1" applyFont="1"/>
    <xf numFmtId="0" fontId="30" fillId="0" borderId="0" xfId="3" applyFont="1"/>
    <xf numFmtId="0" fontId="42" fillId="6" borderId="0" xfId="3" applyFont="1" applyFill="1" applyAlignment="1">
      <alignment vertical="center"/>
    </xf>
    <xf numFmtId="0" fontId="25" fillId="8" borderId="0" xfId="3" applyFont="1" applyFill="1" applyAlignment="1">
      <alignment horizontal="left"/>
    </xf>
    <xf numFmtId="15" fontId="25" fillId="8" borderId="0" xfId="3" applyNumberFormat="1" applyFont="1" applyFill="1" applyAlignment="1">
      <alignment horizontal="right"/>
    </xf>
    <xf numFmtId="0" fontId="13" fillId="8" borderId="0" xfId="3" applyFont="1" applyFill="1"/>
    <xf numFmtId="0" fontId="2" fillId="8" borderId="0" xfId="3" applyFont="1" applyFill="1"/>
    <xf numFmtId="0" fontId="45" fillId="8" borderId="0" xfId="3" applyFont="1" applyFill="1" applyAlignment="1">
      <alignment horizontal="left"/>
    </xf>
    <xf numFmtId="0" fontId="45" fillId="8" borderId="0" xfId="3" applyFont="1" applyFill="1" applyAlignment="1">
      <alignment horizontal="right"/>
    </xf>
    <xf numFmtId="0" fontId="12" fillId="8" borderId="0" xfId="3" applyFont="1" applyFill="1"/>
    <xf numFmtId="0" fontId="43" fillId="8" borderId="0" xfId="0" applyFont="1" applyFill="1"/>
    <xf numFmtId="0" fontId="46" fillId="8" borderId="0" xfId="0" applyFont="1" applyFill="1" applyAlignment="1">
      <alignment horizontal="left" vertical="center"/>
    </xf>
    <xf numFmtId="0" fontId="1" fillId="8" borderId="0" xfId="3" applyFont="1" applyFill="1" applyAlignment="1">
      <alignment horizontal="left" vertical="center"/>
    </xf>
    <xf numFmtId="0" fontId="25" fillId="8" borderId="0" xfId="3" applyFont="1" applyFill="1" applyAlignment="1">
      <alignment horizontal="center"/>
    </xf>
    <xf numFmtId="0" fontId="45" fillId="8" borderId="0" xfId="3" applyFont="1" applyFill="1" applyAlignment="1">
      <alignment horizontal="center"/>
    </xf>
    <xf numFmtId="0" fontId="22" fillId="8" borderId="0" xfId="3" applyFont="1" applyFill="1" applyAlignment="1">
      <alignment vertical="center"/>
    </xf>
    <xf numFmtId="0" fontId="23" fillId="8" borderId="0" xfId="3" applyFont="1" applyFill="1" applyAlignment="1">
      <alignment vertical="center"/>
    </xf>
    <xf numFmtId="0" fontId="26" fillId="8" borderId="0" xfId="3" applyFont="1" applyFill="1" applyAlignment="1">
      <alignment vertical="center"/>
    </xf>
    <xf numFmtId="0" fontId="2" fillId="8" borderId="0" xfId="3" applyFont="1" applyFill="1" applyAlignment="1">
      <alignment vertical="center"/>
    </xf>
    <xf numFmtId="0" fontId="22" fillId="8" borderId="0" xfId="3" applyFont="1" applyFill="1" applyAlignment="1">
      <alignment horizontal="left" vertical="center"/>
    </xf>
    <xf numFmtId="49" fontId="47" fillId="8" borderId="0" xfId="1" applyNumberFormat="1" applyFont="1" applyFill="1" applyBorder="1" applyAlignment="1">
      <alignment horizontal="left" vertical="center"/>
    </xf>
    <xf numFmtId="0" fontId="23" fillId="8" borderId="0" xfId="3" applyFont="1" applyFill="1" applyAlignment="1">
      <alignment horizontal="left" vertical="center"/>
    </xf>
    <xf numFmtId="49" fontId="21" fillId="8" borderId="0" xfId="1" applyNumberFormat="1" applyFont="1" applyFill="1" applyBorder="1" applyAlignment="1">
      <alignment horizontal="left" vertical="center"/>
    </xf>
    <xf numFmtId="0" fontId="17" fillId="8" borderId="0" xfId="3" applyFont="1" applyFill="1" applyAlignment="1">
      <alignment horizontal="left" vertical="center"/>
    </xf>
    <xf numFmtId="0" fontId="26" fillId="8" borderId="0" xfId="3" applyFont="1" applyFill="1" applyAlignment="1">
      <alignment horizontal="left" vertical="center"/>
    </xf>
    <xf numFmtId="49" fontId="45" fillId="8" borderId="0" xfId="1" applyNumberFormat="1" applyFont="1" applyFill="1" applyBorder="1" applyAlignment="1">
      <alignment horizontal="left" vertical="center"/>
    </xf>
    <xf numFmtId="49" fontId="26" fillId="8" borderId="0" xfId="1" applyNumberFormat="1" applyFont="1" applyFill="1" applyBorder="1" applyAlignment="1">
      <alignment horizontal="left" vertical="center"/>
    </xf>
    <xf numFmtId="15" fontId="25" fillId="8" borderId="0" xfId="3" applyNumberFormat="1" applyFont="1" applyFill="1" applyAlignment="1">
      <alignment horizontal="right" vertical="center"/>
    </xf>
    <xf numFmtId="0" fontId="25" fillId="8" borderId="0" xfId="3" applyFont="1" applyFill="1" applyAlignment="1">
      <alignment horizontal="right" vertical="center"/>
    </xf>
    <xf numFmtId="0" fontId="45" fillId="8" borderId="0" xfId="3" applyFont="1" applyFill="1" applyAlignment="1">
      <alignment horizontal="right" vertical="center"/>
    </xf>
    <xf numFmtId="0" fontId="17" fillId="8" borderId="0" xfId="3" applyFont="1" applyFill="1" applyAlignment="1">
      <alignment vertical="center"/>
    </xf>
    <xf numFmtId="0" fontId="25" fillId="8" borderId="0" xfId="3" applyFont="1" applyFill="1" applyAlignment="1">
      <alignment horizontal="right"/>
    </xf>
    <xf numFmtId="0" fontId="26" fillId="8" borderId="0" xfId="3" applyFont="1" applyFill="1"/>
    <xf numFmtId="0" fontId="48" fillId="8" borderId="0" xfId="3" applyFont="1" applyFill="1"/>
    <xf numFmtId="0" fontId="44" fillId="8" borderId="0" xfId="3" applyFont="1" applyFill="1" applyAlignment="1">
      <alignment vertical="center" wrapText="1"/>
    </xf>
    <xf numFmtId="0" fontId="45" fillId="8" borderId="0" xfId="3" applyFont="1" applyFill="1"/>
    <xf numFmtId="0" fontId="44" fillId="8" borderId="0" xfId="3" applyFont="1" applyFill="1" applyAlignment="1"/>
    <xf numFmtId="0" fontId="20" fillId="8" borderId="0" xfId="3" applyFont="1" applyFill="1" applyAlignment="1"/>
    <xf numFmtId="0" fontId="22" fillId="9" borderId="0" xfId="3" applyFont="1" applyFill="1" applyAlignment="1">
      <alignment horizontal="left" vertical="center"/>
    </xf>
    <xf numFmtId="0" fontId="23" fillId="9" borderId="0" xfId="3" applyFont="1" applyFill="1" applyAlignment="1">
      <alignment horizontal="left" vertical="center"/>
    </xf>
    <xf numFmtId="49" fontId="23" fillId="9" borderId="0" xfId="1" applyNumberFormat="1" applyFont="1" applyFill="1" applyBorder="1" applyAlignment="1">
      <alignment horizontal="left" vertical="center"/>
    </xf>
    <xf numFmtId="0" fontId="26" fillId="4" borderId="0" xfId="3" applyFont="1" applyFill="1" applyAlignment="1">
      <alignment horizontal="left" vertical="top" wrapText="1"/>
    </xf>
    <xf numFmtId="0" fontId="17" fillId="4" borderId="0" xfId="3" applyFont="1" applyFill="1" applyAlignment="1">
      <alignment horizontal="left" vertical="top" wrapText="1"/>
    </xf>
    <xf numFmtId="0" fontId="17" fillId="7" borderId="0" xfId="3" applyFont="1" applyFill="1" applyAlignment="1">
      <alignment horizontal="left" vertical="center" wrapText="1"/>
    </xf>
    <xf numFmtId="0" fontId="15" fillId="6" borderId="0" xfId="3" applyFont="1" applyFill="1" applyAlignment="1">
      <alignment horizontal="left" vertical="center"/>
    </xf>
    <xf numFmtId="0" fontId="22" fillId="8" borderId="0" xfId="3" applyFont="1" applyFill="1" applyAlignment="1">
      <alignment horizontal="left" vertical="center"/>
    </xf>
    <xf numFmtId="0" fontId="15" fillId="4" borderId="0" xfId="3" applyFont="1" applyFill="1" applyAlignment="1">
      <alignment horizontal="center" vertical="center"/>
    </xf>
    <xf numFmtId="0" fontId="17" fillId="2" borderId="0" xfId="3" applyFont="1" applyFill="1" applyAlignment="1">
      <alignment horizontal="center" vertical="top"/>
    </xf>
    <xf numFmtId="0" fontId="17" fillId="2" borderId="0" xfId="3" applyFont="1" applyFill="1" applyAlignment="1">
      <alignment horizontal="center"/>
    </xf>
    <xf numFmtId="0" fontId="26" fillId="0" borderId="0" xfId="3" applyFont="1" applyAlignment="1">
      <alignment horizontal="left" vertical="top" wrapText="1"/>
    </xf>
    <xf numFmtId="0" fontId="31" fillId="3" borderId="3" xfId="3" applyFont="1" applyFill="1" applyBorder="1" applyAlignment="1">
      <alignment horizontal="left"/>
    </xf>
    <xf numFmtId="0" fontId="31" fillId="3" borderId="5" xfId="3" applyFont="1" applyFill="1" applyBorder="1" applyAlignment="1">
      <alignment horizontal="left"/>
    </xf>
    <xf numFmtId="0" fontId="31" fillId="3" borderId="1" xfId="3" applyFont="1" applyFill="1" applyBorder="1" applyAlignment="1">
      <alignment horizontal="left"/>
    </xf>
    <xf numFmtId="0" fontId="31" fillId="3" borderId="6" xfId="3" applyFont="1" applyFill="1" applyBorder="1" applyAlignment="1">
      <alignment horizontal="left"/>
    </xf>
    <xf numFmtId="0" fontId="35" fillId="3" borderId="5" xfId="3" applyFont="1" applyFill="1" applyBorder="1" applyAlignment="1">
      <alignment horizontal="left"/>
    </xf>
    <xf numFmtId="0" fontId="35" fillId="3" borderId="1" xfId="3" applyFont="1" applyFill="1" applyBorder="1" applyAlignment="1">
      <alignment horizontal="left"/>
    </xf>
    <xf numFmtId="0" fontId="35" fillId="3" borderId="6" xfId="3" applyFont="1" applyFill="1" applyBorder="1" applyAlignment="1">
      <alignment horizontal="left"/>
    </xf>
    <xf numFmtId="0" fontId="44" fillId="8" borderId="0" xfId="3" applyFont="1" applyFill="1" applyAlignment="1">
      <alignment horizontal="left" vertical="center"/>
    </xf>
    <xf numFmtId="0" fontId="44" fillId="8" borderId="0" xfId="3" applyFont="1" applyFill="1" applyAlignment="1">
      <alignment horizontal="left" vertical="center" wrapText="1"/>
    </xf>
    <xf numFmtId="0" fontId="8" fillId="0" borderId="0" xfId="3" applyFont="1" applyAlignment="1">
      <alignment horizontal="center"/>
    </xf>
    <xf numFmtId="0" fontId="2" fillId="0" borderId="0" xfId="3" applyFont="1" applyAlignment="1">
      <alignment horizontal="left" vertical="top" wrapText="1"/>
    </xf>
    <xf numFmtId="0" fontId="34" fillId="0" borderId="0" xfId="3" applyFont="1" applyAlignment="1">
      <alignment horizontal="left" vertical="center" wrapText="1"/>
    </xf>
    <xf numFmtId="0" fontId="34" fillId="3" borderId="7" xfId="3" applyFont="1" applyFill="1" applyBorder="1"/>
    <xf numFmtId="171" fontId="34" fillId="3" borderId="0" xfId="2" applyNumberFormat="1" applyFont="1" applyFill="1" applyBorder="1" applyAlignment="1">
      <alignment horizontal="right"/>
    </xf>
  </cellXfs>
  <cellStyles count="5">
    <cellStyle name="Comma 2" xfId="1" xr:uid="{00000000-0005-0000-0000-000000000000}"/>
    <cellStyle name="Currency 2" xfId="2" xr:uid="{00000000-0005-0000-0000-000001000000}"/>
    <cellStyle name="Normal" xfId="0" builtinId="0"/>
    <cellStyle name="Normal 2" xfId="3" xr:uid="{00000000-0005-0000-0000-000004000000}"/>
    <cellStyle name="Percent 2" xfId="4" xr:uid="{00000000-0005-0000-0000-000006000000}"/>
  </cellStyles>
  <dxfs count="8">
    <dxf>
      <fill>
        <patternFill>
          <bgColor rgb="FFFF443F"/>
        </patternFill>
      </fill>
    </dxf>
    <dxf>
      <font>
        <color rgb="FF9C0006"/>
      </font>
      <fill>
        <patternFill>
          <bgColor rgb="FFFFC7CE"/>
        </patternFill>
      </fill>
    </dxf>
    <dxf>
      <fill>
        <patternFill>
          <bgColor rgb="FFFF443F"/>
        </patternFill>
      </fill>
    </dxf>
    <dxf>
      <font>
        <color rgb="FF9C0006"/>
      </font>
      <fill>
        <patternFill>
          <bgColor rgb="FFFFC7CE"/>
        </patternFill>
      </fill>
    </dxf>
    <dxf>
      <fill>
        <patternFill>
          <bgColor rgb="FFFF443F"/>
        </patternFill>
      </fill>
    </dxf>
    <dxf>
      <font>
        <color rgb="FF9C0006"/>
      </font>
      <fill>
        <patternFill>
          <bgColor rgb="FFFFC7CE"/>
        </patternFill>
      </fill>
    </dxf>
    <dxf>
      <fill>
        <patternFill>
          <bgColor rgb="FFFF443F"/>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9D9D9"/>
      <rgbColor rgb="004F81BD"/>
      <rgbColor rgb="009999FF"/>
      <rgbColor rgb="00993366"/>
      <rgbColor rgb="00FFFFCC"/>
      <rgbColor rgb="00DCE6F2"/>
      <rgbColor rgb="00660066"/>
      <rgbColor rgb="00FF8080"/>
      <rgbColor rgb="000066CC"/>
      <rgbColor rgb="00B9CDE5"/>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595959"/>
      <rgbColor rgb="00969696"/>
      <rgbColor rgb="00003366"/>
      <rgbColor rgb="00339966"/>
      <rgbColor rgb="00003300"/>
      <rgbColor rgb="00333300"/>
      <rgbColor rgb="00993300"/>
      <rgbColor rgb="00993366"/>
      <rgbColor rgb="00333399"/>
      <rgbColor rgb="00404040"/>
      <rgbColor rgb="00003366"/>
      <rgbColor rgb="00339966"/>
      <rgbColor rgb="00003300"/>
      <rgbColor rgb="00333300"/>
      <rgbColor rgb="00993300"/>
      <rgbColor rgb="00993366"/>
      <rgbColor rgb="00333399"/>
      <rgbColor rgb="00333333"/>
    </indexedColors>
    <mruColors>
      <color rgb="FFD2F1B2"/>
      <color rgb="FF00A94F"/>
      <color rgb="FF7FD4A7"/>
      <color rgb="FFFF44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0.13434155971150658"/>
          <c:y val="7.8703703703703706E-2"/>
          <c:w val="0.8641705766548804"/>
          <c:h val="0.72788010472756526"/>
        </c:manualLayout>
      </c:layout>
      <c:barChart>
        <c:barDir val="col"/>
        <c:grouping val="stacked"/>
        <c:varyColors val="0"/>
        <c:ser>
          <c:idx val="0"/>
          <c:order val="0"/>
          <c:tx>
            <c:strRef>
              <c:f>'Assumptions - monthly'!$B$31</c:f>
              <c:strCache>
                <c:ptCount val="1"/>
                <c:pt idx="0">
                  <c:v>Product 1 Revenue</c:v>
                </c:pt>
              </c:strCache>
            </c:strRef>
          </c:tx>
          <c:spPr>
            <a:solidFill>
              <a:schemeClr val="dk1">
                <a:tint val="88500"/>
              </a:schemeClr>
            </a:solidFill>
            <a:ln>
              <a:noFill/>
            </a:ln>
            <a:effectLst/>
          </c:spPr>
          <c:invertIfNegative val="0"/>
          <c:cat>
            <c:numRef>
              <c:f>'Assumptions - monthly'!$F$3:$AO$3</c:f>
              <c:numCache>
                <c:formatCode>d\-mmm\-yy</c:formatCode>
                <c:ptCount val="36"/>
                <c:pt idx="0">
                  <c:v>44439</c:v>
                </c:pt>
                <c:pt idx="1">
                  <c:v>44469</c:v>
                </c:pt>
                <c:pt idx="2">
                  <c:v>44500</c:v>
                </c:pt>
                <c:pt idx="3">
                  <c:v>44530</c:v>
                </c:pt>
                <c:pt idx="4">
                  <c:v>44561</c:v>
                </c:pt>
                <c:pt idx="5">
                  <c:v>44592</c:v>
                </c:pt>
                <c:pt idx="6">
                  <c:v>44620</c:v>
                </c:pt>
                <c:pt idx="7">
                  <c:v>44651</c:v>
                </c:pt>
                <c:pt idx="8">
                  <c:v>44681</c:v>
                </c:pt>
                <c:pt idx="9">
                  <c:v>44712</c:v>
                </c:pt>
                <c:pt idx="10">
                  <c:v>44742</c:v>
                </c:pt>
                <c:pt idx="11">
                  <c:v>44773</c:v>
                </c:pt>
                <c:pt idx="12">
                  <c:v>44804</c:v>
                </c:pt>
                <c:pt idx="13">
                  <c:v>44834</c:v>
                </c:pt>
                <c:pt idx="14">
                  <c:v>44865</c:v>
                </c:pt>
                <c:pt idx="15">
                  <c:v>44895</c:v>
                </c:pt>
                <c:pt idx="16">
                  <c:v>44926</c:v>
                </c:pt>
                <c:pt idx="17">
                  <c:v>44957</c:v>
                </c:pt>
                <c:pt idx="18">
                  <c:v>44985</c:v>
                </c:pt>
                <c:pt idx="19">
                  <c:v>45016</c:v>
                </c:pt>
                <c:pt idx="20">
                  <c:v>45046</c:v>
                </c:pt>
                <c:pt idx="21">
                  <c:v>45077</c:v>
                </c:pt>
                <c:pt idx="22">
                  <c:v>45107</c:v>
                </c:pt>
                <c:pt idx="23">
                  <c:v>45138</c:v>
                </c:pt>
                <c:pt idx="24">
                  <c:v>45169</c:v>
                </c:pt>
                <c:pt idx="25">
                  <c:v>45199</c:v>
                </c:pt>
                <c:pt idx="26">
                  <c:v>45230</c:v>
                </c:pt>
                <c:pt idx="27">
                  <c:v>45260</c:v>
                </c:pt>
                <c:pt idx="28">
                  <c:v>45291</c:v>
                </c:pt>
                <c:pt idx="29">
                  <c:v>45322</c:v>
                </c:pt>
                <c:pt idx="30">
                  <c:v>45351</c:v>
                </c:pt>
                <c:pt idx="31">
                  <c:v>45382</c:v>
                </c:pt>
                <c:pt idx="32">
                  <c:v>45412</c:v>
                </c:pt>
                <c:pt idx="33">
                  <c:v>45443</c:v>
                </c:pt>
                <c:pt idx="34">
                  <c:v>45473</c:v>
                </c:pt>
                <c:pt idx="35">
                  <c:v>45504</c:v>
                </c:pt>
              </c:numCache>
            </c:numRef>
          </c:cat>
          <c:val>
            <c:numRef>
              <c:f>'Assumptions - monthly'!$F$31:$AO$31</c:f>
              <c:numCache>
                <c:formatCode>_-"$"* #,##0_-;\-"$"* #,##0_-;_-"$"* "-"??_-;_-@_-</c:formatCode>
                <c:ptCount val="36"/>
                <c:pt idx="0">
                  <c:v>140000</c:v>
                </c:pt>
                <c:pt idx="1">
                  <c:v>387500</c:v>
                </c:pt>
                <c:pt idx="2">
                  <c:v>413125</c:v>
                </c:pt>
                <c:pt idx="3">
                  <c:v>439406.25</c:v>
                </c:pt>
                <c:pt idx="4">
                  <c:v>439406.25</c:v>
                </c:pt>
                <c:pt idx="5">
                  <c:v>439406.25</c:v>
                </c:pt>
                <c:pt idx="6">
                  <c:v>439406.25</c:v>
                </c:pt>
                <c:pt idx="7">
                  <c:v>439406.25</c:v>
                </c:pt>
                <c:pt idx="8">
                  <c:v>439406.25</c:v>
                </c:pt>
                <c:pt idx="9">
                  <c:v>439406.25</c:v>
                </c:pt>
                <c:pt idx="10">
                  <c:v>439406.25</c:v>
                </c:pt>
                <c:pt idx="11">
                  <c:v>439406.25</c:v>
                </c:pt>
                <c:pt idx="12">
                  <c:v>439406.25</c:v>
                </c:pt>
                <c:pt idx="13">
                  <c:v>439406.25</c:v>
                </c:pt>
                <c:pt idx="14">
                  <c:v>439406.25</c:v>
                </c:pt>
                <c:pt idx="15">
                  <c:v>439406.25</c:v>
                </c:pt>
                <c:pt idx="16">
                  <c:v>439406.25</c:v>
                </c:pt>
                <c:pt idx="17">
                  <c:v>439406.25</c:v>
                </c:pt>
                <c:pt idx="18">
                  <c:v>439406.25</c:v>
                </c:pt>
                <c:pt idx="19">
                  <c:v>439406.25</c:v>
                </c:pt>
                <c:pt idx="20">
                  <c:v>439406.25</c:v>
                </c:pt>
                <c:pt idx="21">
                  <c:v>439406.25</c:v>
                </c:pt>
                <c:pt idx="22">
                  <c:v>439406.25</c:v>
                </c:pt>
                <c:pt idx="23">
                  <c:v>439406.25</c:v>
                </c:pt>
                <c:pt idx="24">
                  <c:v>439406.25</c:v>
                </c:pt>
                <c:pt idx="25">
                  <c:v>439406.25</c:v>
                </c:pt>
                <c:pt idx="26">
                  <c:v>439406.25</c:v>
                </c:pt>
                <c:pt idx="27">
                  <c:v>439406.25</c:v>
                </c:pt>
                <c:pt idx="28">
                  <c:v>439406.25</c:v>
                </c:pt>
                <c:pt idx="29">
                  <c:v>439406.25</c:v>
                </c:pt>
                <c:pt idx="30">
                  <c:v>439406.25</c:v>
                </c:pt>
                <c:pt idx="31">
                  <c:v>439406.25</c:v>
                </c:pt>
                <c:pt idx="32">
                  <c:v>439406.25</c:v>
                </c:pt>
                <c:pt idx="33">
                  <c:v>439406.25</c:v>
                </c:pt>
                <c:pt idx="34">
                  <c:v>439406.25</c:v>
                </c:pt>
                <c:pt idx="35">
                  <c:v>439406.25</c:v>
                </c:pt>
              </c:numCache>
            </c:numRef>
          </c:val>
          <c:extLst>
            <c:ext xmlns:c16="http://schemas.microsoft.com/office/drawing/2014/chart" uri="{C3380CC4-5D6E-409C-BE32-E72D297353CC}">
              <c16:uniqueId val="{00000000-C17E-4422-95A4-455EE9F71BF0}"/>
            </c:ext>
          </c:extLst>
        </c:ser>
        <c:ser>
          <c:idx val="1"/>
          <c:order val="1"/>
          <c:tx>
            <c:strRef>
              <c:f>'Assumptions - monthly'!$B$32</c:f>
              <c:strCache>
                <c:ptCount val="1"/>
                <c:pt idx="0">
                  <c:v>Product 2 Revenue</c:v>
                </c:pt>
              </c:strCache>
            </c:strRef>
          </c:tx>
          <c:spPr>
            <a:solidFill>
              <a:schemeClr val="dk1">
                <a:tint val="55000"/>
              </a:schemeClr>
            </a:solidFill>
            <a:ln>
              <a:noFill/>
            </a:ln>
            <a:effectLst/>
          </c:spPr>
          <c:invertIfNegative val="0"/>
          <c:cat>
            <c:numRef>
              <c:f>'Assumptions - monthly'!$F$3:$AO$3</c:f>
              <c:numCache>
                <c:formatCode>d\-mmm\-yy</c:formatCode>
                <c:ptCount val="36"/>
                <c:pt idx="0">
                  <c:v>44439</c:v>
                </c:pt>
                <c:pt idx="1">
                  <c:v>44469</c:v>
                </c:pt>
                <c:pt idx="2">
                  <c:v>44500</c:v>
                </c:pt>
                <c:pt idx="3">
                  <c:v>44530</c:v>
                </c:pt>
                <c:pt idx="4">
                  <c:v>44561</c:v>
                </c:pt>
                <c:pt idx="5">
                  <c:v>44592</c:v>
                </c:pt>
                <c:pt idx="6">
                  <c:v>44620</c:v>
                </c:pt>
                <c:pt idx="7">
                  <c:v>44651</c:v>
                </c:pt>
                <c:pt idx="8">
                  <c:v>44681</c:v>
                </c:pt>
                <c:pt idx="9">
                  <c:v>44712</c:v>
                </c:pt>
                <c:pt idx="10">
                  <c:v>44742</c:v>
                </c:pt>
                <c:pt idx="11">
                  <c:v>44773</c:v>
                </c:pt>
                <c:pt idx="12">
                  <c:v>44804</c:v>
                </c:pt>
                <c:pt idx="13">
                  <c:v>44834</c:v>
                </c:pt>
                <c:pt idx="14">
                  <c:v>44865</c:v>
                </c:pt>
                <c:pt idx="15">
                  <c:v>44895</c:v>
                </c:pt>
                <c:pt idx="16">
                  <c:v>44926</c:v>
                </c:pt>
                <c:pt idx="17">
                  <c:v>44957</c:v>
                </c:pt>
                <c:pt idx="18">
                  <c:v>44985</c:v>
                </c:pt>
                <c:pt idx="19">
                  <c:v>45016</c:v>
                </c:pt>
                <c:pt idx="20">
                  <c:v>45046</c:v>
                </c:pt>
                <c:pt idx="21">
                  <c:v>45077</c:v>
                </c:pt>
                <c:pt idx="22">
                  <c:v>45107</c:v>
                </c:pt>
                <c:pt idx="23">
                  <c:v>45138</c:v>
                </c:pt>
                <c:pt idx="24">
                  <c:v>45169</c:v>
                </c:pt>
                <c:pt idx="25">
                  <c:v>45199</c:v>
                </c:pt>
                <c:pt idx="26">
                  <c:v>45230</c:v>
                </c:pt>
                <c:pt idx="27">
                  <c:v>45260</c:v>
                </c:pt>
                <c:pt idx="28">
                  <c:v>45291</c:v>
                </c:pt>
                <c:pt idx="29">
                  <c:v>45322</c:v>
                </c:pt>
                <c:pt idx="30">
                  <c:v>45351</c:v>
                </c:pt>
                <c:pt idx="31">
                  <c:v>45382</c:v>
                </c:pt>
                <c:pt idx="32">
                  <c:v>45412</c:v>
                </c:pt>
                <c:pt idx="33">
                  <c:v>45443</c:v>
                </c:pt>
                <c:pt idx="34">
                  <c:v>45473</c:v>
                </c:pt>
                <c:pt idx="35">
                  <c:v>45504</c:v>
                </c:pt>
              </c:numCache>
            </c:numRef>
          </c:cat>
          <c:val>
            <c:numRef>
              <c:f>'Assumptions - monthly'!$F$32:$AO$32</c:f>
              <c:numCache>
                <c:formatCode>_-"$"* #,##0_-;\-"$"* #,##0_-;_-"$"* "-"??_-;_-@_-</c:formatCode>
                <c:ptCount val="36"/>
                <c:pt idx="0">
                  <c:v>13000</c:v>
                </c:pt>
                <c:pt idx="1">
                  <c:v>170000</c:v>
                </c:pt>
                <c:pt idx="2">
                  <c:v>350000</c:v>
                </c:pt>
                <c:pt idx="3">
                  <c:v>650000</c:v>
                </c:pt>
                <c:pt idx="4">
                  <c:v>650000</c:v>
                </c:pt>
                <c:pt idx="5">
                  <c:v>650000</c:v>
                </c:pt>
                <c:pt idx="6">
                  <c:v>650000</c:v>
                </c:pt>
                <c:pt idx="7">
                  <c:v>650000</c:v>
                </c:pt>
                <c:pt idx="8">
                  <c:v>650000</c:v>
                </c:pt>
                <c:pt idx="9">
                  <c:v>650000</c:v>
                </c:pt>
                <c:pt idx="10">
                  <c:v>650000</c:v>
                </c:pt>
                <c:pt idx="11">
                  <c:v>650000</c:v>
                </c:pt>
                <c:pt idx="12">
                  <c:v>650000</c:v>
                </c:pt>
                <c:pt idx="13">
                  <c:v>650000</c:v>
                </c:pt>
                <c:pt idx="14">
                  <c:v>650000</c:v>
                </c:pt>
                <c:pt idx="15">
                  <c:v>650000</c:v>
                </c:pt>
                <c:pt idx="16">
                  <c:v>650000</c:v>
                </c:pt>
                <c:pt idx="17">
                  <c:v>650000</c:v>
                </c:pt>
                <c:pt idx="18">
                  <c:v>650000</c:v>
                </c:pt>
                <c:pt idx="19">
                  <c:v>650000</c:v>
                </c:pt>
                <c:pt idx="20">
                  <c:v>650000</c:v>
                </c:pt>
                <c:pt idx="21">
                  <c:v>650000</c:v>
                </c:pt>
                <c:pt idx="22">
                  <c:v>650000</c:v>
                </c:pt>
                <c:pt idx="23">
                  <c:v>650000</c:v>
                </c:pt>
                <c:pt idx="24">
                  <c:v>650000</c:v>
                </c:pt>
                <c:pt idx="25">
                  <c:v>650000</c:v>
                </c:pt>
                <c:pt idx="26">
                  <c:v>650000</c:v>
                </c:pt>
                <c:pt idx="27">
                  <c:v>650000</c:v>
                </c:pt>
                <c:pt idx="28">
                  <c:v>650000</c:v>
                </c:pt>
                <c:pt idx="29">
                  <c:v>650000</c:v>
                </c:pt>
                <c:pt idx="30">
                  <c:v>650000</c:v>
                </c:pt>
                <c:pt idx="31">
                  <c:v>650000</c:v>
                </c:pt>
                <c:pt idx="32">
                  <c:v>650000</c:v>
                </c:pt>
                <c:pt idx="33">
                  <c:v>650000</c:v>
                </c:pt>
                <c:pt idx="34">
                  <c:v>650000</c:v>
                </c:pt>
                <c:pt idx="35">
                  <c:v>650000</c:v>
                </c:pt>
              </c:numCache>
            </c:numRef>
          </c:val>
          <c:extLst>
            <c:ext xmlns:c16="http://schemas.microsoft.com/office/drawing/2014/chart" uri="{C3380CC4-5D6E-409C-BE32-E72D297353CC}">
              <c16:uniqueId val="{00000001-C17E-4422-95A4-455EE9F71BF0}"/>
            </c:ext>
          </c:extLst>
        </c:ser>
        <c:dLbls>
          <c:showLegendKey val="0"/>
          <c:showVal val="0"/>
          <c:showCatName val="0"/>
          <c:showSerName val="0"/>
          <c:showPercent val="0"/>
          <c:showBubbleSize val="0"/>
        </c:dLbls>
        <c:gapWidth val="100"/>
        <c:overlap val="100"/>
        <c:axId val="1172073568"/>
        <c:axId val="1"/>
      </c:barChart>
      <c:lineChart>
        <c:grouping val="standard"/>
        <c:varyColors val="0"/>
        <c:ser>
          <c:idx val="2"/>
          <c:order val="2"/>
          <c:tx>
            <c:v>Total sales</c:v>
          </c:tx>
          <c:spPr>
            <a:ln w="28575" cap="rnd" cmpd="sng" algn="ctr">
              <a:noFill/>
              <a:prstDash val="solid"/>
              <a:round/>
            </a:ln>
            <a:effectLst/>
          </c:spPr>
          <c:marker>
            <c:symbol val="none"/>
          </c:marker>
          <c:val>
            <c:numRef>
              <c:f>'Assumptions - monthly'!$F$34:$AO$34</c:f>
              <c:numCache>
                <c:formatCode>_-"$"* #,##0_-;\-"$"* #,##0_-;_-"$"* "-"??_-;_-@_-</c:formatCode>
                <c:ptCount val="36"/>
                <c:pt idx="0">
                  <c:v>158000</c:v>
                </c:pt>
                <c:pt idx="1">
                  <c:v>562500</c:v>
                </c:pt>
                <c:pt idx="2">
                  <c:v>768125</c:v>
                </c:pt>
                <c:pt idx="3">
                  <c:v>1094406.25</c:v>
                </c:pt>
                <c:pt idx="4">
                  <c:v>1094406.25</c:v>
                </c:pt>
                <c:pt idx="5">
                  <c:v>1094406.25</c:v>
                </c:pt>
                <c:pt idx="6">
                  <c:v>1094406.25</c:v>
                </c:pt>
                <c:pt idx="7">
                  <c:v>1094406.25</c:v>
                </c:pt>
                <c:pt idx="8">
                  <c:v>1094406.25</c:v>
                </c:pt>
                <c:pt idx="9">
                  <c:v>1094406.25</c:v>
                </c:pt>
                <c:pt idx="10">
                  <c:v>1094406.25</c:v>
                </c:pt>
                <c:pt idx="11">
                  <c:v>1094406.25</c:v>
                </c:pt>
                <c:pt idx="12">
                  <c:v>1094406.25</c:v>
                </c:pt>
                <c:pt idx="13">
                  <c:v>1094406.25</c:v>
                </c:pt>
                <c:pt idx="14">
                  <c:v>1094406.25</c:v>
                </c:pt>
                <c:pt idx="15">
                  <c:v>1094406.25</c:v>
                </c:pt>
                <c:pt idx="16">
                  <c:v>1094406.25</c:v>
                </c:pt>
                <c:pt idx="17">
                  <c:v>1094406.25</c:v>
                </c:pt>
                <c:pt idx="18">
                  <c:v>1094406.25</c:v>
                </c:pt>
                <c:pt idx="19">
                  <c:v>1094406.25</c:v>
                </c:pt>
                <c:pt idx="20">
                  <c:v>1094406.25</c:v>
                </c:pt>
                <c:pt idx="21">
                  <c:v>1094406.25</c:v>
                </c:pt>
                <c:pt idx="22">
                  <c:v>1094406.25</c:v>
                </c:pt>
                <c:pt idx="23">
                  <c:v>1094406.25</c:v>
                </c:pt>
                <c:pt idx="24">
                  <c:v>1094406.25</c:v>
                </c:pt>
                <c:pt idx="25">
                  <c:v>1094406.25</c:v>
                </c:pt>
                <c:pt idx="26">
                  <c:v>1094406.25</c:v>
                </c:pt>
                <c:pt idx="27">
                  <c:v>1094406.25</c:v>
                </c:pt>
                <c:pt idx="28">
                  <c:v>1094406.25</c:v>
                </c:pt>
                <c:pt idx="29">
                  <c:v>1094406.25</c:v>
                </c:pt>
                <c:pt idx="30">
                  <c:v>1094406.25</c:v>
                </c:pt>
                <c:pt idx="31">
                  <c:v>1094406.25</c:v>
                </c:pt>
                <c:pt idx="32">
                  <c:v>1094406.25</c:v>
                </c:pt>
                <c:pt idx="33">
                  <c:v>1094406.25</c:v>
                </c:pt>
                <c:pt idx="34">
                  <c:v>1094406.25</c:v>
                </c:pt>
                <c:pt idx="35">
                  <c:v>1094406.25</c:v>
                </c:pt>
              </c:numCache>
            </c:numRef>
          </c:val>
          <c:smooth val="0"/>
          <c:extLst>
            <c:ext xmlns:c16="http://schemas.microsoft.com/office/drawing/2014/chart" uri="{C3380CC4-5D6E-409C-BE32-E72D297353CC}">
              <c16:uniqueId val="{00000002-C17E-4422-95A4-455EE9F71BF0}"/>
            </c:ext>
          </c:extLst>
        </c:ser>
        <c:dLbls>
          <c:showLegendKey val="0"/>
          <c:showVal val="0"/>
          <c:showCatName val="0"/>
          <c:showSerName val="0"/>
          <c:showPercent val="0"/>
          <c:showBubbleSize val="0"/>
        </c:dLbls>
        <c:marker val="1"/>
        <c:smooth val="0"/>
        <c:axId val="1172073568"/>
        <c:axId val="1"/>
      </c:lineChart>
      <c:dateAx>
        <c:axId val="1172073568"/>
        <c:scaling>
          <c:orientation val="minMax"/>
        </c:scaling>
        <c:delete val="0"/>
        <c:axPos val="b"/>
        <c:numFmt formatCode="mmm\-yy" sourceLinked="0"/>
        <c:majorTickMark val="none"/>
        <c:minorTickMark val="none"/>
        <c:tickLblPos val="low"/>
        <c:spPr>
          <a:noFill/>
          <a:ln w="3175" cap="flat" cmpd="sng" algn="ctr">
            <a:solidFill>
              <a:srgbClr val="D9D9D9"/>
            </a:solidFill>
            <a:prstDash val="solid"/>
            <a:round/>
          </a:ln>
          <a:effectLst/>
        </c:spPr>
        <c:txPr>
          <a:bodyPr rot="0" spcFirstLastPara="1" vertOverflow="ellipsis" wrap="square" anchor="ctr" anchorCtr="1"/>
          <a:lstStyle/>
          <a:p>
            <a:pPr>
              <a:defRPr sz="1000" b="0" i="0" u="none" strike="noStrike" kern="1200" baseline="0">
                <a:solidFill>
                  <a:srgbClr val="333333"/>
                </a:solidFill>
                <a:latin typeface="Calibri"/>
                <a:ea typeface="Calibri"/>
                <a:cs typeface="Calibri"/>
              </a:defRPr>
            </a:pPr>
            <a:endParaRPr lang="en-US"/>
          </a:p>
        </c:txPr>
        <c:crossAx val="1"/>
        <c:crosses val="autoZero"/>
        <c:auto val="1"/>
        <c:lblOffset val="100"/>
        <c:baseTimeUnit val="months"/>
      </c:dateAx>
      <c:valAx>
        <c:axId val="1"/>
        <c:scaling>
          <c:orientation val="minMax"/>
        </c:scaling>
        <c:delete val="0"/>
        <c:axPos val="l"/>
        <c:majorGridlines>
          <c:spPr>
            <a:ln w="3175" cap="flat" cmpd="sng" algn="ctr">
              <a:solidFill>
                <a:srgbClr val="D9D9D9"/>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rgbClr val="333333"/>
                    </a:solidFill>
                    <a:latin typeface="Calibri"/>
                    <a:ea typeface="Calibri"/>
                    <a:cs typeface="Calibri"/>
                  </a:defRPr>
                </a:pPr>
                <a:r>
                  <a:rPr lang="en-US"/>
                  <a:t>NZ$</a:t>
                </a:r>
              </a:p>
            </c:rich>
          </c:tx>
          <c:layout>
            <c:manualLayout>
              <c:xMode val="edge"/>
              <c:yMode val="edge"/>
              <c:x val="1.5996786238220879E-3"/>
              <c:y val="0.3926942004776292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333333"/>
                  </a:solidFill>
                  <a:latin typeface="Calibri"/>
                  <a:ea typeface="Calibri"/>
                  <a:cs typeface="Calibri"/>
                </a:defRPr>
              </a:pPr>
              <a:endParaRPr lang="en-US"/>
            </a:p>
          </c:txPr>
        </c:title>
        <c:numFmt formatCode="_-&quot;$&quot;* #,##0_-;\-&quot;$&quot;* #,##0_-;_-&quot;$&quot;* &quot;-&quot;??_-;_-@_-" sourceLinked="1"/>
        <c:majorTickMark val="none"/>
        <c:minorTickMark val="none"/>
        <c:tickLblPos val="nextTo"/>
        <c:spPr>
          <a:noFill/>
          <a:ln w="6350" cap="flat" cmpd="sng" algn="ctr">
            <a:noFill/>
            <a:prstDash val="solid"/>
            <a:round/>
          </a:ln>
          <a:effectLst/>
        </c:spPr>
        <c:txPr>
          <a:bodyPr rot="0" spcFirstLastPara="1" vertOverflow="ellipsis" wrap="square" anchor="ctr" anchorCtr="1"/>
          <a:lstStyle/>
          <a:p>
            <a:pPr>
              <a:defRPr sz="1000" b="0" i="0" u="none" strike="noStrike" kern="1200" baseline="0">
                <a:solidFill>
                  <a:srgbClr val="333333"/>
                </a:solidFill>
                <a:latin typeface="Calibri"/>
                <a:ea typeface="Calibri"/>
                <a:cs typeface="Calibri"/>
              </a:defRPr>
            </a:pPr>
            <a:endParaRPr lang="en-US"/>
          </a:p>
        </c:txPr>
        <c:crossAx val="1172073568"/>
        <c:crosses val="autoZero"/>
        <c:crossBetween val="between"/>
      </c:valAx>
      <c:spPr>
        <a:noFill/>
        <a:ln w="25400">
          <a:noFill/>
        </a:ln>
        <a:effectLst/>
      </c:spPr>
    </c:plotArea>
    <c:legend>
      <c:legendPos val="b"/>
      <c:legendEntry>
        <c:idx val="2"/>
        <c:delete val="1"/>
      </c:legendEntry>
      <c:layout>
        <c:manualLayout>
          <c:xMode val="edge"/>
          <c:yMode val="edge"/>
          <c:x val="0.32864898239972673"/>
          <c:y val="0.89880295959225665"/>
          <c:w val="0.34625517788542637"/>
          <c:h val="7.3622085427352074E-2"/>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333333"/>
              </a:solidFill>
              <a:latin typeface="Calibri"/>
              <a:ea typeface="Calibri"/>
              <a:cs typeface="Calibri"/>
            </a:defRPr>
          </a:pPr>
          <a:endParaRPr lang="en-US"/>
        </a:p>
      </c:txPr>
    </c:legend>
    <c:plotVisOnly val="1"/>
    <c:dispBlanksAs val="gap"/>
    <c:showDLblsOverMax val="0"/>
  </c:chart>
  <c:spPr>
    <a:solidFill>
      <a:srgbClr val="FFFFFF"/>
    </a:solidFill>
    <a:ln w="3175" cap="flat" cmpd="sng" algn="ctr">
      <a:noFill/>
      <a:prstDash val="solid"/>
      <a:round/>
    </a:ln>
    <a:effectLst/>
  </c:spPr>
  <c:txPr>
    <a:bodyPr/>
    <a:lstStyle/>
    <a:p>
      <a:pPr>
        <a:defRPr sz="1000" b="0" i="0" u="none" strike="noStrike" baseline="0">
          <a:solidFill>
            <a:srgbClr val="333333"/>
          </a:solidFill>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0.12978882866412622"/>
          <c:y val="7.8703703703703706E-2"/>
          <c:w val="0.87021117133587378"/>
          <c:h val="0.70741542723826178"/>
        </c:manualLayout>
      </c:layout>
      <c:barChart>
        <c:barDir val="col"/>
        <c:grouping val="stacked"/>
        <c:varyColors val="0"/>
        <c:ser>
          <c:idx val="0"/>
          <c:order val="0"/>
          <c:tx>
            <c:strRef>
              <c:f>'Assumptions - monthly'!$C$17</c:f>
              <c:strCache>
                <c:ptCount val="1"/>
                <c:pt idx="0">
                  <c:v>Market 1 Revenue</c:v>
                </c:pt>
              </c:strCache>
            </c:strRef>
          </c:tx>
          <c:spPr>
            <a:solidFill>
              <a:schemeClr val="dk1">
                <a:tint val="88500"/>
              </a:schemeClr>
            </a:solidFill>
            <a:ln>
              <a:noFill/>
            </a:ln>
            <a:effectLst/>
          </c:spPr>
          <c:invertIfNegative val="0"/>
          <c:cat>
            <c:numRef>
              <c:f>'Assumptions - monthly'!$F$3:$AO$3</c:f>
              <c:numCache>
                <c:formatCode>d\-mmm\-yy</c:formatCode>
                <c:ptCount val="36"/>
                <c:pt idx="0">
                  <c:v>44439</c:v>
                </c:pt>
                <c:pt idx="1">
                  <c:v>44469</c:v>
                </c:pt>
                <c:pt idx="2">
                  <c:v>44500</c:v>
                </c:pt>
                <c:pt idx="3">
                  <c:v>44530</c:v>
                </c:pt>
                <c:pt idx="4">
                  <c:v>44561</c:v>
                </c:pt>
                <c:pt idx="5">
                  <c:v>44592</c:v>
                </c:pt>
                <c:pt idx="6">
                  <c:v>44620</c:v>
                </c:pt>
                <c:pt idx="7">
                  <c:v>44651</c:v>
                </c:pt>
                <c:pt idx="8">
                  <c:v>44681</c:v>
                </c:pt>
                <c:pt idx="9">
                  <c:v>44712</c:v>
                </c:pt>
                <c:pt idx="10">
                  <c:v>44742</c:v>
                </c:pt>
                <c:pt idx="11">
                  <c:v>44773</c:v>
                </c:pt>
                <c:pt idx="12">
                  <c:v>44804</c:v>
                </c:pt>
                <c:pt idx="13">
                  <c:v>44834</c:v>
                </c:pt>
                <c:pt idx="14">
                  <c:v>44865</c:v>
                </c:pt>
                <c:pt idx="15">
                  <c:v>44895</c:v>
                </c:pt>
                <c:pt idx="16">
                  <c:v>44926</c:v>
                </c:pt>
                <c:pt idx="17">
                  <c:v>44957</c:v>
                </c:pt>
                <c:pt idx="18">
                  <c:v>44985</c:v>
                </c:pt>
                <c:pt idx="19">
                  <c:v>45016</c:v>
                </c:pt>
                <c:pt idx="20">
                  <c:v>45046</c:v>
                </c:pt>
                <c:pt idx="21">
                  <c:v>45077</c:v>
                </c:pt>
                <c:pt idx="22">
                  <c:v>45107</c:v>
                </c:pt>
                <c:pt idx="23">
                  <c:v>45138</c:v>
                </c:pt>
                <c:pt idx="24">
                  <c:v>45169</c:v>
                </c:pt>
                <c:pt idx="25">
                  <c:v>45199</c:v>
                </c:pt>
                <c:pt idx="26">
                  <c:v>45230</c:v>
                </c:pt>
                <c:pt idx="27">
                  <c:v>45260</c:v>
                </c:pt>
                <c:pt idx="28">
                  <c:v>45291</c:v>
                </c:pt>
                <c:pt idx="29">
                  <c:v>45322</c:v>
                </c:pt>
                <c:pt idx="30">
                  <c:v>45351</c:v>
                </c:pt>
                <c:pt idx="31">
                  <c:v>45382</c:v>
                </c:pt>
                <c:pt idx="32">
                  <c:v>45412</c:v>
                </c:pt>
                <c:pt idx="33">
                  <c:v>45443</c:v>
                </c:pt>
                <c:pt idx="34">
                  <c:v>45473</c:v>
                </c:pt>
                <c:pt idx="35">
                  <c:v>45504</c:v>
                </c:pt>
              </c:numCache>
            </c:numRef>
          </c:cat>
          <c:val>
            <c:numRef>
              <c:f>'Assumptions - monthly'!$F$17:$AO$17</c:f>
              <c:numCache>
                <c:formatCode>_-"$"* #,##0_-;\-"$"* #,##0_-;_-"$"* "-"??_-;_-@_-</c:formatCode>
                <c:ptCount val="36"/>
                <c:pt idx="0">
                  <c:v>105000</c:v>
                </c:pt>
                <c:pt idx="1">
                  <c:v>312500</c:v>
                </c:pt>
                <c:pt idx="2">
                  <c:v>325625</c:v>
                </c:pt>
                <c:pt idx="3">
                  <c:v>339406.25</c:v>
                </c:pt>
                <c:pt idx="4">
                  <c:v>339406.25</c:v>
                </c:pt>
                <c:pt idx="5">
                  <c:v>339406.25</c:v>
                </c:pt>
                <c:pt idx="6">
                  <c:v>339406.25</c:v>
                </c:pt>
                <c:pt idx="7">
                  <c:v>339406.25</c:v>
                </c:pt>
                <c:pt idx="8">
                  <c:v>339406.25</c:v>
                </c:pt>
                <c:pt idx="9">
                  <c:v>339406.25</c:v>
                </c:pt>
                <c:pt idx="10">
                  <c:v>339406.25</c:v>
                </c:pt>
                <c:pt idx="11">
                  <c:v>339406.25</c:v>
                </c:pt>
                <c:pt idx="12">
                  <c:v>339406.25</c:v>
                </c:pt>
                <c:pt idx="13">
                  <c:v>339406.25</c:v>
                </c:pt>
                <c:pt idx="14">
                  <c:v>339406.25</c:v>
                </c:pt>
                <c:pt idx="15">
                  <c:v>339406.25</c:v>
                </c:pt>
                <c:pt idx="16">
                  <c:v>339406.25</c:v>
                </c:pt>
                <c:pt idx="17">
                  <c:v>339406.25</c:v>
                </c:pt>
                <c:pt idx="18">
                  <c:v>339406.25</c:v>
                </c:pt>
                <c:pt idx="19">
                  <c:v>339406.25</c:v>
                </c:pt>
                <c:pt idx="20">
                  <c:v>339406.25</c:v>
                </c:pt>
                <c:pt idx="21">
                  <c:v>339406.25</c:v>
                </c:pt>
                <c:pt idx="22">
                  <c:v>339406.25</c:v>
                </c:pt>
                <c:pt idx="23">
                  <c:v>339406.25</c:v>
                </c:pt>
                <c:pt idx="24">
                  <c:v>339406.25</c:v>
                </c:pt>
                <c:pt idx="25">
                  <c:v>339406.25</c:v>
                </c:pt>
                <c:pt idx="26">
                  <c:v>339406.25</c:v>
                </c:pt>
                <c:pt idx="27">
                  <c:v>339406.25</c:v>
                </c:pt>
                <c:pt idx="28">
                  <c:v>339406.25</c:v>
                </c:pt>
                <c:pt idx="29">
                  <c:v>339406.25</c:v>
                </c:pt>
                <c:pt idx="30">
                  <c:v>339406.25</c:v>
                </c:pt>
                <c:pt idx="31">
                  <c:v>339406.25</c:v>
                </c:pt>
                <c:pt idx="32">
                  <c:v>339406.25</c:v>
                </c:pt>
                <c:pt idx="33">
                  <c:v>339406.25</c:v>
                </c:pt>
                <c:pt idx="34">
                  <c:v>339406.25</c:v>
                </c:pt>
                <c:pt idx="35">
                  <c:v>339406.25</c:v>
                </c:pt>
              </c:numCache>
            </c:numRef>
          </c:val>
          <c:extLst>
            <c:ext xmlns:c16="http://schemas.microsoft.com/office/drawing/2014/chart" uri="{C3380CC4-5D6E-409C-BE32-E72D297353CC}">
              <c16:uniqueId val="{00000000-9751-42EE-9131-CFED53EBA78C}"/>
            </c:ext>
          </c:extLst>
        </c:ser>
        <c:ser>
          <c:idx val="1"/>
          <c:order val="1"/>
          <c:tx>
            <c:strRef>
              <c:f>'Assumptions - monthly'!$C$29</c:f>
              <c:strCache>
                <c:ptCount val="1"/>
                <c:pt idx="0">
                  <c:v>Market 2 Revenue</c:v>
                </c:pt>
              </c:strCache>
            </c:strRef>
          </c:tx>
          <c:spPr>
            <a:solidFill>
              <a:schemeClr val="dk1">
                <a:tint val="55000"/>
              </a:schemeClr>
            </a:solidFill>
            <a:ln>
              <a:noFill/>
            </a:ln>
            <a:effectLst/>
          </c:spPr>
          <c:invertIfNegative val="0"/>
          <c:cat>
            <c:numRef>
              <c:f>'Assumptions - monthly'!$F$3:$AO$3</c:f>
              <c:numCache>
                <c:formatCode>d\-mmm\-yy</c:formatCode>
                <c:ptCount val="36"/>
                <c:pt idx="0">
                  <c:v>44439</c:v>
                </c:pt>
                <c:pt idx="1">
                  <c:v>44469</c:v>
                </c:pt>
                <c:pt idx="2">
                  <c:v>44500</c:v>
                </c:pt>
                <c:pt idx="3">
                  <c:v>44530</c:v>
                </c:pt>
                <c:pt idx="4">
                  <c:v>44561</c:v>
                </c:pt>
                <c:pt idx="5">
                  <c:v>44592</c:v>
                </c:pt>
                <c:pt idx="6">
                  <c:v>44620</c:v>
                </c:pt>
                <c:pt idx="7">
                  <c:v>44651</c:v>
                </c:pt>
                <c:pt idx="8">
                  <c:v>44681</c:v>
                </c:pt>
                <c:pt idx="9">
                  <c:v>44712</c:v>
                </c:pt>
                <c:pt idx="10">
                  <c:v>44742</c:v>
                </c:pt>
                <c:pt idx="11">
                  <c:v>44773</c:v>
                </c:pt>
                <c:pt idx="12">
                  <c:v>44804</c:v>
                </c:pt>
                <c:pt idx="13">
                  <c:v>44834</c:v>
                </c:pt>
                <c:pt idx="14">
                  <c:v>44865</c:v>
                </c:pt>
                <c:pt idx="15">
                  <c:v>44895</c:v>
                </c:pt>
                <c:pt idx="16">
                  <c:v>44926</c:v>
                </c:pt>
                <c:pt idx="17">
                  <c:v>44957</c:v>
                </c:pt>
                <c:pt idx="18">
                  <c:v>44985</c:v>
                </c:pt>
                <c:pt idx="19">
                  <c:v>45016</c:v>
                </c:pt>
                <c:pt idx="20">
                  <c:v>45046</c:v>
                </c:pt>
                <c:pt idx="21">
                  <c:v>45077</c:v>
                </c:pt>
                <c:pt idx="22">
                  <c:v>45107</c:v>
                </c:pt>
                <c:pt idx="23">
                  <c:v>45138</c:v>
                </c:pt>
                <c:pt idx="24">
                  <c:v>45169</c:v>
                </c:pt>
                <c:pt idx="25">
                  <c:v>45199</c:v>
                </c:pt>
                <c:pt idx="26">
                  <c:v>45230</c:v>
                </c:pt>
                <c:pt idx="27">
                  <c:v>45260</c:v>
                </c:pt>
                <c:pt idx="28">
                  <c:v>45291</c:v>
                </c:pt>
                <c:pt idx="29">
                  <c:v>45322</c:v>
                </c:pt>
                <c:pt idx="30">
                  <c:v>45351</c:v>
                </c:pt>
                <c:pt idx="31">
                  <c:v>45382</c:v>
                </c:pt>
                <c:pt idx="32">
                  <c:v>45412</c:v>
                </c:pt>
                <c:pt idx="33">
                  <c:v>45443</c:v>
                </c:pt>
                <c:pt idx="34">
                  <c:v>45473</c:v>
                </c:pt>
                <c:pt idx="35">
                  <c:v>45504</c:v>
                </c:pt>
              </c:numCache>
            </c:numRef>
          </c:cat>
          <c:val>
            <c:numRef>
              <c:f>'Assumptions - monthly'!$F$29:$AO$29</c:f>
              <c:numCache>
                <c:formatCode>_-"$"* #,##0_-;\-"$"* #,##0_-;_-"$"* "-"??_-;_-@_-</c:formatCode>
                <c:ptCount val="36"/>
                <c:pt idx="0">
                  <c:v>48000</c:v>
                </c:pt>
                <c:pt idx="1">
                  <c:v>245000</c:v>
                </c:pt>
                <c:pt idx="2">
                  <c:v>437500</c:v>
                </c:pt>
                <c:pt idx="3">
                  <c:v>750000</c:v>
                </c:pt>
                <c:pt idx="4">
                  <c:v>750000</c:v>
                </c:pt>
                <c:pt idx="5">
                  <c:v>750000</c:v>
                </c:pt>
                <c:pt idx="6">
                  <c:v>750000</c:v>
                </c:pt>
                <c:pt idx="7">
                  <c:v>750000</c:v>
                </c:pt>
                <c:pt idx="8">
                  <c:v>750000</c:v>
                </c:pt>
                <c:pt idx="9">
                  <c:v>750000</c:v>
                </c:pt>
                <c:pt idx="10">
                  <c:v>750000</c:v>
                </c:pt>
                <c:pt idx="11">
                  <c:v>750000</c:v>
                </c:pt>
                <c:pt idx="12">
                  <c:v>750000</c:v>
                </c:pt>
                <c:pt idx="13">
                  <c:v>750000</c:v>
                </c:pt>
                <c:pt idx="14">
                  <c:v>750000</c:v>
                </c:pt>
                <c:pt idx="15">
                  <c:v>750000</c:v>
                </c:pt>
                <c:pt idx="16">
                  <c:v>750000</c:v>
                </c:pt>
                <c:pt idx="17">
                  <c:v>750000</c:v>
                </c:pt>
                <c:pt idx="18">
                  <c:v>750000</c:v>
                </c:pt>
                <c:pt idx="19">
                  <c:v>750000</c:v>
                </c:pt>
                <c:pt idx="20">
                  <c:v>750000</c:v>
                </c:pt>
                <c:pt idx="21">
                  <c:v>750000</c:v>
                </c:pt>
                <c:pt idx="22">
                  <c:v>750000</c:v>
                </c:pt>
                <c:pt idx="23">
                  <c:v>750000</c:v>
                </c:pt>
                <c:pt idx="24">
                  <c:v>750000</c:v>
                </c:pt>
                <c:pt idx="25">
                  <c:v>750000</c:v>
                </c:pt>
                <c:pt idx="26">
                  <c:v>750000</c:v>
                </c:pt>
                <c:pt idx="27">
                  <c:v>750000</c:v>
                </c:pt>
                <c:pt idx="28">
                  <c:v>750000</c:v>
                </c:pt>
                <c:pt idx="29">
                  <c:v>750000</c:v>
                </c:pt>
                <c:pt idx="30">
                  <c:v>750000</c:v>
                </c:pt>
                <c:pt idx="31">
                  <c:v>750000</c:v>
                </c:pt>
                <c:pt idx="32">
                  <c:v>750000</c:v>
                </c:pt>
                <c:pt idx="33">
                  <c:v>750000</c:v>
                </c:pt>
                <c:pt idx="34">
                  <c:v>750000</c:v>
                </c:pt>
                <c:pt idx="35">
                  <c:v>750000</c:v>
                </c:pt>
              </c:numCache>
            </c:numRef>
          </c:val>
          <c:extLst>
            <c:ext xmlns:c16="http://schemas.microsoft.com/office/drawing/2014/chart" uri="{C3380CC4-5D6E-409C-BE32-E72D297353CC}">
              <c16:uniqueId val="{00000001-9751-42EE-9131-CFED53EBA78C}"/>
            </c:ext>
          </c:extLst>
        </c:ser>
        <c:dLbls>
          <c:showLegendKey val="0"/>
          <c:showVal val="0"/>
          <c:showCatName val="0"/>
          <c:showSerName val="0"/>
          <c:showPercent val="0"/>
          <c:showBubbleSize val="0"/>
        </c:dLbls>
        <c:gapWidth val="100"/>
        <c:overlap val="100"/>
        <c:axId val="1172075968"/>
        <c:axId val="1"/>
      </c:barChart>
      <c:lineChart>
        <c:grouping val="standard"/>
        <c:varyColors val="0"/>
        <c:ser>
          <c:idx val="2"/>
          <c:order val="2"/>
          <c:tx>
            <c:strRef>
              <c:f>'Assumptions - monthly'!$B$34</c:f>
              <c:strCache>
                <c:ptCount val="1"/>
                <c:pt idx="0">
                  <c:v>Total Revenue</c:v>
                </c:pt>
              </c:strCache>
            </c:strRef>
          </c:tx>
          <c:spPr>
            <a:ln w="28575" cap="rnd" cmpd="sng" algn="ctr">
              <a:noFill/>
              <a:prstDash val="solid"/>
              <a:round/>
            </a:ln>
            <a:effectLst/>
          </c:spPr>
          <c:marker>
            <c:symbol val="none"/>
          </c:marker>
          <c:val>
            <c:numRef>
              <c:f>'Assumptions - monthly'!$F$34:$AO$34</c:f>
              <c:numCache>
                <c:formatCode>_-"$"* #,##0_-;\-"$"* #,##0_-;_-"$"* "-"??_-;_-@_-</c:formatCode>
                <c:ptCount val="36"/>
                <c:pt idx="0">
                  <c:v>158000</c:v>
                </c:pt>
                <c:pt idx="1">
                  <c:v>562500</c:v>
                </c:pt>
                <c:pt idx="2">
                  <c:v>768125</c:v>
                </c:pt>
                <c:pt idx="3">
                  <c:v>1094406.25</c:v>
                </c:pt>
                <c:pt idx="4">
                  <c:v>1094406.25</c:v>
                </c:pt>
                <c:pt idx="5">
                  <c:v>1094406.25</c:v>
                </c:pt>
                <c:pt idx="6">
                  <c:v>1094406.25</c:v>
                </c:pt>
                <c:pt idx="7">
                  <c:v>1094406.25</c:v>
                </c:pt>
                <c:pt idx="8">
                  <c:v>1094406.25</c:v>
                </c:pt>
                <c:pt idx="9">
                  <c:v>1094406.25</c:v>
                </c:pt>
                <c:pt idx="10">
                  <c:v>1094406.25</c:v>
                </c:pt>
                <c:pt idx="11">
                  <c:v>1094406.25</c:v>
                </c:pt>
                <c:pt idx="12">
                  <c:v>1094406.25</c:v>
                </c:pt>
                <c:pt idx="13">
                  <c:v>1094406.25</c:v>
                </c:pt>
                <c:pt idx="14">
                  <c:v>1094406.25</c:v>
                </c:pt>
                <c:pt idx="15">
                  <c:v>1094406.25</c:v>
                </c:pt>
                <c:pt idx="16">
                  <c:v>1094406.25</c:v>
                </c:pt>
                <c:pt idx="17">
                  <c:v>1094406.25</c:v>
                </c:pt>
                <c:pt idx="18">
                  <c:v>1094406.25</c:v>
                </c:pt>
                <c:pt idx="19">
                  <c:v>1094406.25</c:v>
                </c:pt>
                <c:pt idx="20">
                  <c:v>1094406.25</c:v>
                </c:pt>
                <c:pt idx="21">
                  <c:v>1094406.25</c:v>
                </c:pt>
                <c:pt idx="22">
                  <c:v>1094406.25</c:v>
                </c:pt>
                <c:pt idx="23">
                  <c:v>1094406.25</c:v>
                </c:pt>
                <c:pt idx="24">
                  <c:v>1094406.25</c:v>
                </c:pt>
                <c:pt idx="25">
                  <c:v>1094406.25</c:v>
                </c:pt>
                <c:pt idx="26">
                  <c:v>1094406.25</c:v>
                </c:pt>
                <c:pt idx="27">
                  <c:v>1094406.25</c:v>
                </c:pt>
                <c:pt idx="28">
                  <c:v>1094406.25</c:v>
                </c:pt>
                <c:pt idx="29">
                  <c:v>1094406.25</c:v>
                </c:pt>
                <c:pt idx="30">
                  <c:v>1094406.25</c:v>
                </c:pt>
                <c:pt idx="31">
                  <c:v>1094406.25</c:v>
                </c:pt>
                <c:pt idx="32">
                  <c:v>1094406.25</c:v>
                </c:pt>
                <c:pt idx="33">
                  <c:v>1094406.25</c:v>
                </c:pt>
                <c:pt idx="34">
                  <c:v>1094406.25</c:v>
                </c:pt>
                <c:pt idx="35">
                  <c:v>1094406.25</c:v>
                </c:pt>
              </c:numCache>
            </c:numRef>
          </c:val>
          <c:smooth val="0"/>
          <c:extLst>
            <c:ext xmlns:c16="http://schemas.microsoft.com/office/drawing/2014/chart" uri="{C3380CC4-5D6E-409C-BE32-E72D297353CC}">
              <c16:uniqueId val="{00000002-9751-42EE-9131-CFED53EBA78C}"/>
            </c:ext>
          </c:extLst>
        </c:ser>
        <c:dLbls>
          <c:showLegendKey val="0"/>
          <c:showVal val="0"/>
          <c:showCatName val="0"/>
          <c:showSerName val="0"/>
          <c:showPercent val="0"/>
          <c:showBubbleSize val="0"/>
        </c:dLbls>
        <c:marker val="1"/>
        <c:smooth val="0"/>
        <c:axId val="1172075968"/>
        <c:axId val="1"/>
      </c:lineChart>
      <c:dateAx>
        <c:axId val="1172075968"/>
        <c:scaling>
          <c:orientation val="minMax"/>
        </c:scaling>
        <c:delete val="0"/>
        <c:axPos val="b"/>
        <c:numFmt formatCode="mmm\-yy" sourceLinked="0"/>
        <c:majorTickMark val="none"/>
        <c:minorTickMark val="none"/>
        <c:tickLblPos val="low"/>
        <c:spPr>
          <a:noFill/>
          <a:ln w="3175" cap="flat" cmpd="sng" algn="ctr">
            <a:solidFill>
              <a:srgbClr val="D9D9D9"/>
            </a:solidFill>
            <a:prstDash val="solid"/>
            <a:round/>
          </a:ln>
          <a:effectLst/>
        </c:spPr>
        <c:txPr>
          <a:bodyPr rot="0" spcFirstLastPara="1" vertOverflow="ellipsis" wrap="square" anchor="ctr" anchorCtr="1"/>
          <a:lstStyle/>
          <a:p>
            <a:pPr>
              <a:defRPr sz="1000" b="0" i="0" u="none" strike="noStrike" kern="1200" baseline="0">
                <a:solidFill>
                  <a:srgbClr val="333333"/>
                </a:solidFill>
                <a:latin typeface="Calibri"/>
                <a:ea typeface="Calibri"/>
                <a:cs typeface="Calibri"/>
              </a:defRPr>
            </a:pPr>
            <a:endParaRPr lang="en-US"/>
          </a:p>
        </c:txPr>
        <c:crossAx val="1"/>
        <c:crosses val="autoZero"/>
        <c:auto val="1"/>
        <c:lblOffset val="100"/>
        <c:baseTimeUnit val="months"/>
        <c:majorUnit val="3"/>
        <c:majorTimeUnit val="months"/>
      </c:dateAx>
      <c:valAx>
        <c:axId val="1"/>
        <c:scaling>
          <c:orientation val="minMax"/>
        </c:scaling>
        <c:delete val="0"/>
        <c:axPos val="l"/>
        <c:majorGridlines>
          <c:spPr>
            <a:ln w="3175" cap="flat" cmpd="sng" algn="ctr">
              <a:solidFill>
                <a:srgbClr val="D9D9D9"/>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rgbClr val="333333"/>
                    </a:solidFill>
                    <a:latin typeface="Calibri"/>
                    <a:ea typeface="Calibri"/>
                    <a:cs typeface="Calibri"/>
                  </a:defRPr>
                </a:pPr>
                <a:r>
                  <a:rPr lang="en-US"/>
                  <a:t>NZ$</a:t>
                </a:r>
              </a:p>
            </c:rich>
          </c:tx>
          <c:layout>
            <c:manualLayout>
              <c:xMode val="edge"/>
              <c:yMode val="edge"/>
              <c:x val="8.1288720226604418E-3"/>
              <c:y val="0.3415791906980393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333333"/>
                  </a:solidFill>
                  <a:latin typeface="Calibri"/>
                  <a:ea typeface="Calibri"/>
                  <a:cs typeface="Calibri"/>
                </a:defRPr>
              </a:pPr>
              <a:endParaRPr lang="en-US"/>
            </a:p>
          </c:txPr>
        </c:title>
        <c:numFmt formatCode="_-&quot;$&quot;* #,##0_-;\-&quot;$&quot;* #,##0_-;_-&quot;$&quot;* &quot;-&quot;??_-;_-@_-" sourceLinked="1"/>
        <c:majorTickMark val="none"/>
        <c:minorTickMark val="none"/>
        <c:tickLblPos val="nextTo"/>
        <c:spPr>
          <a:noFill/>
          <a:ln w="6350" cap="flat" cmpd="sng" algn="ctr">
            <a:noFill/>
            <a:prstDash val="solid"/>
            <a:round/>
          </a:ln>
          <a:effectLst/>
        </c:spPr>
        <c:txPr>
          <a:bodyPr rot="0" spcFirstLastPara="1" vertOverflow="ellipsis" wrap="square" anchor="ctr" anchorCtr="1"/>
          <a:lstStyle/>
          <a:p>
            <a:pPr>
              <a:defRPr sz="1000" b="0" i="0" u="none" strike="noStrike" kern="1200" baseline="0">
                <a:solidFill>
                  <a:srgbClr val="333333"/>
                </a:solidFill>
                <a:latin typeface="Calibri"/>
                <a:ea typeface="Calibri"/>
                <a:cs typeface="Calibri"/>
              </a:defRPr>
            </a:pPr>
            <a:endParaRPr lang="en-US"/>
          </a:p>
        </c:txPr>
        <c:crossAx val="1172075968"/>
        <c:crosses val="autoZero"/>
        <c:crossBetween val="between"/>
      </c:valAx>
      <c:spPr>
        <a:noFill/>
        <a:ln w="25400">
          <a:noFill/>
        </a:ln>
        <a:effectLst/>
      </c:spPr>
    </c:plotArea>
    <c:legend>
      <c:legendPos val="b"/>
      <c:legendEntry>
        <c:idx val="2"/>
        <c:delete val="1"/>
      </c:legendEntry>
      <c:layout>
        <c:manualLayout>
          <c:xMode val="edge"/>
          <c:yMode val="edge"/>
          <c:x val="0.33412535229586554"/>
          <c:y val="0.89147534968988551"/>
          <c:w val="0.33647009161022251"/>
          <c:h val="7.8949846467000928E-2"/>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333333"/>
              </a:solidFill>
              <a:latin typeface="Calibri"/>
              <a:ea typeface="Calibri"/>
              <a:cs typeface="Calibri"/>
            </a:defRPr>
          </a:pPr>
          <a:endParaRPr lang="en-US"/>
        </a:p>
      </c:txPr>
    </c:legend>
    <c:plotVisOnly val="1"/>
    <c:dispBlanksAs val="gap"/>
    <c:showDLblsOverMax val="0"/>
  </c:chart>
  <c:spPr>
    <a:solidFill>
      <a:srgbClr val="FFFFFF"/>
    </a:solidFill>
    <a:ln w="3175" cap="flat" cmpd="sng" algn="ctr">
      <a:noFill/>
      <a:prstDash val="solid"/>
      <a:round/>
    </a:ln>
    <a:effectLst/>
  </c:spPr>
  <c:txPr>
    <a:bodyPr/>
    <a:lstStyle/>
    <a:p>
      <a:pPr>
        <a:defRPr sz="1000" b="0" i="0" u="none" strike="noStrike" baseline="0">
          <a:solidFill>
            <a:srgbClr val="333333"/>
          </a:solidFill>
          <a:latin typeface="Calibri"/>
          <a:ea typeface="Calibri"/>
          <a:cs typeface="Calibri"/>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0.11503430127834771"/>
          <c:y val="7.3679755709343986E-2"/>
          <c:w val="0.88286534043641429"/>
          <c:h val="0.78096006373823035"/>
        </c:manualLayout>
      </c:layout>
      <c:barChart>
        <c:barDir val="col"/>
        <c:grouping val="clustered"/>
        <c:varyColors val="0"/>
        <c:ser>
          <c:idx val="1"/>
          <c:order val="0"/>
          <c:tx>
            <c:strRef>
              <c:f>'P&amp;L - monthly'!$B$13</c:f>
              <c:strCache>
                <c:ptCount val="1"/>
                <c:pt idx="0">
                  <c:v>Total Revenue</c:v>
                </c:pt>
              </c:strCache>
            </c:strRef>
          </c:tx>
          <c:spPr>
            <a:solidFill>
              <a:schemeClr val="dk1">
                <a:tint val="55000"/>
              </a:schemeClr>
            </a:solidFill>
            <a:ln>
              <a:noFill/>
            </a:ln>
            <a:effectLst/>
          </c:spPr>
          <c:invertIfNegative val="0"/>
          <c:cat>
            <c:numRef>
              <c:f>'P&amp;L - monthly'!$F$3:$AO$3</c:f>
              <c:numCache>
                <c:formatCode>d\-mmm\-yy</c:formatCode>
                <c:ptCount val="36"/>
                <c:pt idx="0">
                  <c:v>44439</c:v>
                </c:pt>
                <c:pt idx="1">
                  <c:v>44469</c:v>
                </c:pt>
                <c:pt idx="2">
                  <c:v>44500</c:v>
                </c:pt>
                <c:pt idx="3">
                  <c:v>44530</c:v>
                </c:pt>
                <c:pt idx="4">
                  <c:v>44561</c:v>
                </c:pt>
                <c:pt idx="5">
                  <c:v>44592</c:v>
                </c:pt>
                <c:pt idx="6">
                  <c:v>44620</c:v>
                </c:pt>
                <c:pt idx="7">
                  <c:v>44651</c:v>
                </c:pt>
                <c:pt idx="8">
                  <c:v>44681</c:v>
                </c:pt>
                <c:pt idx="9">
                  <c:v>44712</c:v>
                </c:pt>
                <c:pt idx="10">
                  <c:v>44742</c:v>
                </c:pt>
                <c:pt idx="11">
                  <c:v>44773</c:v>
                </c:pt>
                <c:pt idx="12">
                  <c:v>44804</c:v>
                </c:pt>
                <c:pt idx="13">
                  <c:v>44834</c:v>
                </c:pt>
                <c:pt idx="14">
                  <c:v>44865</c:v>
                </c:pt>
                <c:pt idx="15">
                  <c:v>44895</c:v>
                </c:pt>
                <c:pt idx="16">
                  <c:v>44926</c:v>
                </c:pt>
                <c:pt idx="17">
                  <c:v>44957</c:v>
                </c:pt>
                <c:pt idx="18">
                  <c:v>44985</c:v>
                </c:pt>
                <c:pt idx="19">
                  <c:v>45016</c:v>
                </c:pt>
                <c:pt idx="20">
                  <c:v>45046</c:v>
                </c:pt>
                <c:pt idx="21">
                  <c:v>45077</c:v>
                </c:pt>
                <c:pt idx="22">
                  <c:v>45107</c:v>
                </c:pt>
                <c:pt idx="23">
                  <c:v>45138</c:v>
                </c:pt>
                <c:pt idx="24">
                  <c:v>45169</c:v>
                </c:pt>
                <c:pt idx="25">
                  <c:v>45199</c:v>
                </c:pt>
                <c:pt idx="26">
                  <c:v>45230</c:v>
                </c:pt>
                <c:pt idx="27">
                  <c:v>45260</c:v>
                </c:pt>
                <c:pt idx="28">
                  <c:v>45291</c:v>
                </c:pt>
                <c:pt idx="29">
                  <c:v>45322</c:v>
                </c:pt>
                <c:pt idx="30">
                  <c:v>45351</c:v>
                </c:pt>
                <c:pt idx="31">
                  <c:v>45382</c:v>
                </c:pt>
                <c:pt idx="32">
                  <c:v>45412</c:v>
                </c:pt>
                <c:pt idx="33">
                  <c:v>45443</c:v>
                </c:pt>
                <c:pt idx="34">
                  <c:v>45473</c:v>
                </c:pt>
                <c:pt idx="35">
                  <c:v>45504</c:v>
                </c:pt>
              </c:numCache>
            </c:numRef>
          </c:cat>
          <c:val>
            <c:numRef>
              <c:f>'P&amp;L - monthly'!$F$13:$AO$13</c:f>
              <c:numCache>
                <c:formatCode>_-"$"* #,##0_-;\("$"* #,##0\);_-"$"* "-"??_-;_-@_-</c:formatCode>
                <c:ptCount val="36"/>
                <c:pt idx="0">
                  <c:v>158000</c:v>
                </c:pt>
                <c:pt idx="1">
                  <c:v>562500</c:v>
                </c:pt>
                <c:pt idx="2">
                  <c:v>768125</c:v>
                </c:pt>
                <c:pt idx="3">
                  <c:v>1094406.25</c:v>
                </c:pt>
                <c:pt idx="4">
                  <c:v>1094406.25</c:v>
                </c:pt>
                <c:pt idx="5">
                  <c:v>1094406.25</c:v>
                </c:pt>
                <c:pt idx="6">
                  <c:v>1094406.25</c:v>
                </c:pt>
                <c:pt idx="7">
                  <c:v>1094406.25</c:v>
                </c:pt>
                <c:pt idx="8">
                  <c:v>1094406.25</c:v>
                </c:pt>
                <c:pt idx="9">
                  <c:v>1094406.25</c:v>
                </c:pt>
                <c:pt idx="10">
                  <c:v>1094406.25</c:v>
                </c:pt>
                <c:pt idx="11">
                  <c:v>1094406.25</c:v>
                </c:pt>
                <c:pt idx="12">
                  <c:v>1094406.25</c:v>
                </c:pt>
                <c:pt idx="13">
                  <c:v>1094406.25</c:v>
                </c:pt>
                <c:pt idx="14">
                  <c:v>1094406.25</c:v>
                </c:pt>
                <c:pt idx="15">
                  <c:v>1094406.25</c:v>
                </c:pt>
                <c:pt idx="16">
                  <c:v>1094406.25</c:v>
                </c:pt>
                <c:pt idx="17">
                  <c:v>1094406.25</c:v>
                </c:pt>
                <c:pt idx="18">
                  <c:v>1094406.25</c:v>
                </c:pt>
                <c:pt idx="19">
                  <c:v>1094406.25</c:v>
                </c:pt>
                <c:pt idx="20">
                  <c:v>1094406.25</c:v>
                </c:pt>
                <c:pt idx="21">
                  <c:v>1094406.25</c:v>
                </c:pt>
                <c:pt idx="22">
                  <c:v>1094406.25</c:v>
                </c:pt>
                <c:pt idx="23">
                  <c:v>1094406.25</c:v>
                </c:pt>
                <c:pt idx="24">
                  <c:v>1094406.25</c:v>
                </c:pt>
                <c:pt idx="25">
                  <c:v>1094406.25</c:v>
                </c:pt>
                <c:pt idx="26">
                  <c:v>1094406.25</c:v>
                </c:pt>
                <c:pt idx="27">
                  <c:v>1094406.25</c:v>
                </c:pt>
                <c:pt idx="28">
                  <c:v>1094406.25</c:v>
                </c:pt>
                <c:pt idx="29">
                  <c:v>1094406.25</c:v>
                </c:pt>
                <c:pt idx="30">
                  <c:v>1094406.25</c:v>
                </c:pt>
                <c:pt idx="31">
                  <c:v>1094406.25</c:v>
                </c:pt>
                <c:pt idx="32">
                  <c:v>1094406.25</c:v>
                </c:pt>
                <c:pt idx="33">
                  <c:v>1094406.25</c:v>
                </c:pt>
                <c:pt idx="34">
                  <c:v>1094406.25</c:v>
                </c:pt>
                <c:pt idx="35">
                  <c:v>1094406.25</c:v>
                </c:pt>
              </c:numCache>
            </c:numRef>
          </c:val>
          <c:extLst>
            <c:ext xmlns:c16="http://schemas.microsoft.com/office/drawing/2014/chart" uri="{C3380CC4-5D6E-409C-BE32-E72D297353CC}">
              <c16:uniqueId val="{00000000-FE62-483F-8BCB-B6C3D5C5582B}"/>
            </c:ext>
          </c:extLst>
        </c:ser>
        <c:ser>
          <c:idx val="2"/>
          <c:order val="1"/>
          <c:tx>
            <c:strRef>
              <c:f>'P&amp;L - monthly'!$A$35</c:f>
              <c:strCache>
                <c:ptCount val="1"/>
                <c:pt idx="0">
                  <c:v>EBITDA</c:v>
                </c:pt>
              </c:strCache>
            </c:strRef>
          </c:tx>
          <c:spPr>
            <a:solidFill>
              <a:schemeClr val="dk1">
                <a:tint val="75000"/>
              </a:schemeClr>
            </a:solidFill>
            <a:ln>
              <a:noFill/>
            </a:ln>
            <a:effectLst/>
          </c:spPr>
          <c:invertIfNegative val="0"/>
          <c:cat>
            <c:numRef>
              <c:f>'P&amp;L - monthly'!$F$3:$AO$3</c:f>
              <c:numCache>
                <c:formatCode>d\-mmm\-yy</c:formatCode>
                <c:ptCount val="36"/>
                <c:pt idx="0">
                  <c:v>44439</c:v>
                </c:pt>
                <c:pt idx="1">
                  <c:v>44469</c:v>
                </c:pt>
                <c:pt idx="2">
                  <c:v>44500</c:v>
                </c:pt>
                <c:pt idx="3">
                  <c:v>44530</c:v>
                </c:pt>
                <c:pt idx="4">
                  <c:v>44561</c:v>
                </c:pt>
                <c:pt idx="5">
                  <c:v>44592</c:v>
                </c:pt>
                <c:pt idx="6">
                  <c:v>44620</c:v>
                </c:pt>
                <c:pt idx="7">
                  <c:v>44651</c:v>
                </c:pt>
                <c:pt idx="8">
                  <c:v>44681</c:v>
                </c:pt>
                <c:pt idx="9">
                  <c:v>44712</c:v>
                </c:pt>
                <c:pt idx="10">
                  <c:v>44742</c:v>
                </c:pt>
                <c:pt idx="11">
                  <c:v>44773</c:v>
                </c:pt>
                <c:pt idx="12">
                  <c:v>44804</c:v>
                </c:pt>
                <c:pt idx="13">
                  <c:v>44834</c:v>
                </c:pt>
                <c:pt idx="14">
                  <c:v>44865</c:v>
                </c:pt>
                <c:pt idx="15">
                  <c:v>44895</c:v>
                </c:pt>
                <c:pt idx="16">
                  <c:v>44926</c:v>
                </c:pt>
                <c:pt idx="17">
                  <c:v>44957</c:v>
                </c:pt>
                <c:pt idx="18">
                  <c:v>44985</c:v>
                </c:pt>
                <c:pt idx="19">
                  <c:v>45016</c:v>
                </c:pt>
                <c:pt idx="20">
                  <c:v>45046</c:v>
                </c:pt>
                <c:pt idx="21">
                  <c:v>45077</c:v>
                </c:pt>
                <c:pt idx="22">
                  <c:v>45107</c:v>
                </c:pt>
                <c:pt idx="23">
                  <c:v>45138</c:v>
                </c:pt>
                <c:pt idx="24">
                  <c:v>45169</c:v>
                </c:pt>
                <c:pt idx="25">
                  <c:v>45199</c:v>
                </c:pt>
                <c:pt idx="26">
                  <c:v>45230</c:v>
                </c:pt>
                <c:pt idx="27">
                  <c:v>45260</c:v>
                </c:pt>
                <c:pt idx="28">
                  <c:v>45291</c:v>
                </c:pt>
                <c:pt idx="29">
                  <c:v>45322</c:v>
                </c:pt>
                <c:pt idx="30">
                  <c:v>45351</c:v>
                </c:pt>
                <c:pt idx="31">
                  <c:v>45382</c:v>
                </c:pt>
                <c:pt idx="32">
                  <c:v>45412</c:v>
                </c:pt>
                <c:pt idx="33">
                  <c:v>45443</c:v>
                </c:pt>
                <c:pt idx="34">
                  <c:v>45473</c:v>
                </c:pt>
                <c:pt idx="35">
                  <c:v>45504</c:v>
                </c:pt>
              </c:numCache>
            </c:numRef>
          </c:cat>
          <c:val>
            <c:numRef>
              <c:f>'P&amp;L - monthly'!$F$35:$AO$35</c:f>
              <c:numCache>
                <c:formatCode>_-"$"* #,##0_-;\("$"* #,##0\);_-"$"* "-"??_-;_-@_-</c:formatCode>
                <c:ptCount val="36"/>
                <c:pt idx="0">
                  <c:v>-32233.333333333328</c:v>
                </c:pt>
                <c:pt idx="1">
                  <c:v>226166.66666666666</c:v>
                </c:pt>
                <c:pt idx="2">
                  <c:v>400104.16666666663</c:v>
                </c:pt>
                <c:pt idx="3">
                  <c:v>694001.04166666674</c:v>
                </c:pt>
                <c:pt idx="4">
                  <c:v>694001.04166666674</c:v>
                </c:pt>
                <c:pt idx="5">
                  <c:v>694001.04166666674</c:v>
                </c:pt>
                <c:pt idx="6">
                  <c:v>694001.04166666674</c:v>
                </c:pt>
                <c:pt idx="7">
                  <c:v>694001.04166666674</c:v>
                </c:pt>
                <c:pt idx="8">
                  <c:v>694001.04166666674</c:v>
                </c:pt>
                <c:pt idx="9">
                  <c:v>694001.04166666674</c:v>
                </c:pt>
                <c:pt idx="10">
                  <c:v>694001.04166666674</c:v>
                </c:pt>
                <c:pt idx="11">
                  <c:v>694001.04166666674</c:v>
                </c:pt>
                <c:pt idx="12">
                  <c:v>694001.04166666674</c:v>
                </c:pt>
                <c:pt idx="13">
                  <c:v>694001.04166666674</c:v>
                </c:pt>
                <c:pt idx="14">
                  <c:v>694001.04166666674</c:v>
                </c:pt>
                <c:pt idx="15">
                  <c:v>694001.04166666674</c:v>
                </c:pt>
                <c:pt idx="16">
                  <c:v>694001.04166666674</c:v>
                </c:pt>
                <c:pt idx="17">
                  <c:v>694001.04166666674</c:v>
                </c:pt>
                <c:pt idx="18">
                  <c:v>694001.04166666674</c:v>
                </c:pt>
                <c:pt idx="19">
                  <c:v>694001.04166666674</c:v>
                </c:pt>
                <c:pt idx="20">
                  <c:v>694001.04166666674</c:v>
                </c:pt>
                <c:pt idx="21">
                  <c:v>694001.04166666674</c:v>
                </c:pt>
                <c:pt idx="22">
                  <c:v>694001.04166666674</c:v>
                </c:pt>
                <c:pt idx="23">
                  <c:v>694001.04166666674</c:v>
                </c:pt>
                <c:pt idx="24">
                  <c:v>694001.04166666674</c:v>
                </c:pt>
                <c:pt idx="25">
                  <c:v>694001.04166666674</c:v>
                </c:pt>
                <c:pt idx="26">
                  <c:v>694001.04166666674</c:v>
                </c:pt>
                <c:pt idx="27">
                  <c:v>694001.04166666674</c:v>
                </c:pt>
                <c:pt idx="28">
                  <c:v>694001.04166666674</c:v>
                </c:pt>
                <c:pt idx="29">
                  <c:v>694001.04166666674</c:v>
                </c:pt>
                <c:pt idx="30">
                  <c:v>694001.04166666674</c:v>
                </c:pt>
                <c:pt idx="31">
                  <c:v>694001.04166666674</c:v>
                </c:pt>
                <c:pt idx="32">
                  <c:v>694001.04166666674</c:v>
                </c:pt>
                <c:pt idx="33">
                  <c:v>694001.04166666674</c:v>
                </c:pt>
                <c:pt idx="34">
                  <c:v>694001.04166666674</c:v>
                </c:pt>
                <c:pt idx="35">
                  <c:v>694001.04166666674</c:v>
                </c:pt>
              </c:numCache>
            </c:numRef>
          </c:val>
          <c:extLst>
            <c:ext xmlns:c16="http://schemas.microsoft.com/office/drawing/2014/chart" uri="{C3380CC4-5D6E-409C-BE32-E72D297353CC}">
              <c16:uniqueId val="{00000001-FE62-483F-8BCB-B6C3D5C5582B}"/>
            </c:ext>
          </c:extLst>
        </c:ser>
        <c:dLbls>
          <c:showLegendKey val="0"/>
          <c:showVal val="0"/>
          <c:showCatName val="0"/>
          <c:showSerName val="0"/>
          <c:showPercent val="0"/>
          <c:showBubbleSize val="0"/>
        </c:dLbls>
        <c:gapWidth val="100"/>
        <c:overlap val="-27"/>
        <c:axId val="1172069168"/>
        <c:axId val="1"/>
      </c:barChart>
      <c:dateAx>
        <c:axId val="1172069168"/>
        <c:scaling>
          <c:orientation val="minMax"/>
        </c:scaling>
        <c:delete val="0"/>
        <c:axPos val="b"/>
        <c:numFmt formatCode="mmm\-yy" sourceLinked="0"/>
        <c:majorTickMark val="none"/>
        <c:minorTickMark val="none"/>
        <c:tickLblPos val="low"/>
        <c:spPr>
          <a:noFill/>
          <a:ln w="3175" cap="flat" cmpd="sng" algn="ctr">
            <a:solidFill>
              <a:srgbClr val="D9D9D9"/>
            </a:solidFill>
            <a:prstDash val="solid"/>
            <a:round/>
          </a:ln>
          <a:effectLst/>
        </c:spPr>
        <c:txPr>
          <a:bodyPr rot="0" spcFirstLastPara="1" vertOverflow="ellipsis" wrap="square" anchor="ctr" anchorCtr="1"/>
          <a:lstStyle/>
          <a:p>
            <a:pPr>
              <a:defRPr sz="1000" b="0" i="0" u="none" strike="noStrike" kern="1200" baseline="0">
                <a:solidFill>
                  <a:srgbClr val="333333"/>
                </a:solidFill>
                <a:latin typeface="Calibri"/>
                <a:ea typeface="Calibri"/>
                <a:cs typeface="Calibri"/>
              </a:defRPr>
            </a:pPr>
            <a:endParaRPr lang="en-US"/>
          </a:p>
        </c:txPr>
        <c:crossAx val="1"/>
        <c:crosses val="autoZero"/>
        <c:auto val="1"/>
        <c:lblOffset val="100"/>
        <c:baseTimeUnit val="months"/>
      </c:dateAx>
      <c:valAx>
        <c:axId val="1"/>
        <c:scaling>
          <c:orientation val="minMax"/>
        </c:scaling>
        <c:delete val="0"/>
        <c:axPos val="l"/>
        <c:majorGridlines>
          <c:spPr>
            <a:ln w="3175" cap="flat" cmpd="sng" algn="ctr">
              <a:solidFill>
                <a:srgbClr val="D9D9D9"/>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rgbClr val="333333"/>
                    </a:solidFill>
                    <a:latin typeface="Calibri"/>
                    <a:ea typeface="Calibri"/>
                    <a:cs typeface="Calibri"/>
                  </a:defRPr>
                </a:pPr>
                <a:r>
                  <a:rPr lang="en-US"/>
                  <a:t>NZ$</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33333"/>
                  </a:solidFill>
                  <a:latin typeface="Calibri"/>
                  <a:ea typeface="Calibri"/>
                  <a:cs typeface="Calibri"/>
                </a:defRPr>
              </a:pPr>
              <a:endParaRPr lang="en-US"/>
            </a:p>
          </c:txPr>
        </c:title>
        <c:numFmt formatCode="_-&quot;$&quot;* #,##0_-;\(&quot;$&quot;* #,##0\);_-&quot;$&quot;* &quot;-&quot;??_-;_-@_-" sourceLinked="1"/>
        <c:majorTickMark val="none"/>
        <c:minorTickMark val="none"/>
        <c:tickLblPos val="nextTo"/>
        <c:spPr>
          <a:noFill/>
          <a:ln w="6350" cap="flat" cmpd="sng" algn="ctr">
            <a:noFill/>
            <a:prstDash val="solid"/>
            <a:round/>
          </a:ln>
          <a:effectLst/>
        </c:spPr>
        <c:txPr>
          <a:bodyPr rot="0" spcFirstLastPara="1" vertOverflow="ellipsis" wrap="square" anchor="ctr" anchorCtr="1"/>
          <a:lstStyle/>
          <a:p>
            <a:pPr>
              <a:defRPr sz="1000" b="0" i="0" u="none" strike="noStrike" kern="1200" baseline="0">
                <a:solidFill>
                  <a:srgbClr val="333333"/>
                </a:solidFill>
                <a:latin typeface="Calibri"/>
                <a:ea typeface="Calibri"/>
                <a:cs typeface="Calibri"/>
              </a:defRPr>
            </a:pPr>
            <a:endParaRPr lang="en-US"/>
          </a:p>
        </c:txPr>
        <c:crossAx val="1172069168"/>
        <c:crosses val="autoZero"/>
        <c:crossBetween val="between"/>
      </c:valAx>
      <c:spPr>
        <a:noFill/>
        <a:ln w="25400">
          <a:noFill/>
        </a:ln>
        <a:effectLst/>
      </c:spPr>
    </c:plotArea>
    <c:legend>
      <c:legendPos val="r"/>
      <c:layout>
        <c:manualLayout>
          <c:xMode val="edge"/>
          <c:yMode val="edge"/>
          <c:x val="0.38849237392317187"/>
          <c:y val="0.92556052134465383"/>
          <c:w val="0.2365269027355589"/>
          <c:h val="5.3193133410612291E-2"/>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333333"/>
              </a:solidFill>
              <a:latin typeface="Calibri"/>
              <a:ea typeface="Calibri"/>
              <a:cs typeface="Calibri"/>
            </a:defRPr>
          </a:pPr>
          <a:endParaRPr lang="en-US"/>
        </a:p>
      </c:txPr>
    </c:legend>
    <c:plotVisOnly val="1"/>
    <c:dispBlanksAs val="gap"/>
    <c:showDLblsOverMax val="0"/>
  </c:chart>
  <c:spPr>
    <a:solidFill>
      <a:srgbClr val="FFFFFF"/>
    </a:solidFill>
    <a:ln w="3175" cap="flat" cmpd="sng" algn="ctr">
      <a:noFill/>
      <a:prstDash val="solid"/>
      <a:round/>
    </a:ln>
    <a:effectLst/>
  </c:spPr>
  <c:txPr>
    <a:bodyPr/>
    <a:lstStyle/>
    <a:p>
      <a:pPr>
        <a:defRPr sz="1000" b="0" i="0" u="none" strike="noStrike" baseline="0">
          <a:solidFill>
            <a:srgbClr val="333333"/>
          </a:solidFill>
          <a:latin typeface="Calibri"/>
          <a:ea typeface="Calibri"/>
          <a:cs typeface="Calibri"/>
        </a:defRPr>
      </a:pPr>
      <a:endParaRPr lang="en-US"/>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0.11073567260403129"/>
          <c:y val="5.4217824472791103E-2"/>
          <c:w val="0.86554137043549173"/>
          <c:h val="0.76410274878069218"/>
        </c:manualLayout>
      </c:layout>
      <c:barChart>
        <c:barDir val="col"/>
        <c:grouping val="stacked"/>
        <c:varyColors val="0"/>
        <c:ser>
          <c:idx val="2"/>
          <c:order val="0"/>
          <c:tx>
            <c:strRef>
              <c:f>'CF - monthly'!$B$12</c:f>
              <c:strCache>
                <c:ptCount val="1"/>
                <c:pt idx="0">
                  <c:v>+/- change in debt</c:v>
                </c:pt>
              </c:strCache>
            </c:strRef>
          </c:tx>
          <c:spPr>
            <a:solidFill>
              <a:schemeClr val="dk1">
                <a:tint val="75000"/>
              </a:schemeClr>
            </a:solidFill>
            <a:ln>
              <a:noFill/>
            </a:ln>
            <a:effectLst/>
          </c:spPr>
          <c:invertIfNegative val="0"/>
          <c:val>
            <c:numRef>
              <c:f>'CF - monthly'!$F$12:$AO$12</c:f>
              <c:numCache>
                <c:formatCode>_-"$"* #,##0_-;\("$"* #,##0\);_-"$"* "-"??_-;_-@_-</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extLst>
            <c:ext xmlns:c16="http://schemas.microsoft.com/office/drawing/2014/chart" uri="{C3380CC4-5D6E-409C-BE32-E72D297353CC}">
              <c16:uniqueId val="{00000000-36FD-4A85-B991-8A62E20B6148}"/>
            </c:ext>
          </c:extLst>
        </c:ser>
        <c:ser>
          <c:idx val="0"/>
          <c:order val="1"/>
          <c:tx>
            <c:strRef>
              <c:f>'CF - monthly'!$B$11</c:f>
              <c:strCache>
                <c:ptCount val="1"/>
                <c:pt idx="0">
                  <c:v>+ Equity raise</c:v>
                </c:pt>
              </c:strCache>
            </c:strRef>
          </c:tx>
          <c:spPr>
            <a:solidFill>
              <a:schemeClr val="dk1">
                <a:tint val="88500"/>
              </a:schemeClr>
            </a:solidFill>
            <a:ln>
              <a:noFill/>
            </a:ln>
            <a:effectLst/>
          </c:spPr>
          <c:invertIfNegative val="0"/>
          <c:cat>
            <c:numRef>
              <c:f>'CF - monthly'!$F$3:$AO$3</c:f>
              <c:numCache>
                <c:formatCode>d\-mmm\-yy</c:formatCode>
                <c:ptCount val="36"/>
                <c:pt idx="0">
                  <c:v>44439</c:v>
                </c:pt>
                <c:pt idx="1">
                  <c:v>44469</c:v>
                </c:pt>
                <c:pt idx="2">
                  <c:v>44500</c:v>
                </c:pt>
                <c:pt idx="3">
                  <c:v>44530</c:v>
                </c:pt>
                <c:pt idx="4">
                  <c:v>44561</c:v>
                </c:pt>
                <c:pt idx="5">
                  <c:v>44592</c:v>
                </c:pt>
                <c:pt idx="6">
                  <c:v>44620</c:v>
                </c:pt>
                <c:pt idx="7">
                  <c:v>44651</c:v>
                </c:pt>
                <c:pt idx="8">
                  <c:v>44681</c:v>
                </c:pt>
                <c:pt idx="9">
                  <c:v>44712</c:v>
                </c:pt>
                <c:pt idx="10">
                  <c:v>44742</c:v>
                </c:pt>
                <c:pt idx="11">
                  <c:v>44773</c:v>
                </c:pt>
                <c:pt idx="12">
                  <c:v>44804</c:v>
                </c:pt>
                <c:pt idx="13">
                  <c:v>44834</c:v>
                </c:pt>
                <c:pt idx="14">
                  <c:v>44865</c:v>
                </c:pt>
                <c:pt idx="15">
                  <c:v>44895</c:v>
                </c:pt>
                <c:pt idx="16">
                  <c:v>44926</c:v>
                </c:pt>
                <c:pt idx="17">
                  <c:v>44957</c:v>
                </c:pt>
                <c:pt idx="18">
                  <c:v>44985</c:v>
                </c:pt>
                <c:pt idx="19">
                  <c:v>45016</c:v>
                </c:pt>
                <c:pt idx="20">
                  <c:v>45046</c:v>
                </c:pt>
                <c:pt idx="21">
                  <c:v>45077</c:v>
                </c:pt>
                <c:pt idx="22">
                  <c:v>45107</c:v>
                </c:pt>
                <c:pt idx="23">
                  <c:v>45138</c:v>
                </c:pt>
                <c:pt idx="24">
                  <c:v>45169</c:v>
                </c:pt>
                <c:pt idx="25">
                  <c:v>45199</c:v>
                </c:pt>
                <c:pt idx="26">
                  <c:v>45230</c:v>
                </c:pt>
                <c:pt idx="27">
                  <c:v>45260</c:v>
                </c:pt>
                <c:pt idx="28">
                  <c:v>45291</c:v>
                </c:pt>
                <c:pt idx="29">
                  <c:v>45322</c:v>
                </c:pt>
                <c:pt idx="30">
                  <c:v>45351</c:v>
                </c:pt>
                <c:pt idx="31">
                  <c:v>45382</c:v>
                </c:pt>
                <c:pt idx="32">
                  <c:v>45412</c:v>
                </c:pt>
                <c:pt idx="33">
                  <c:v>45443</c:v>
                </c:pt>
                <c:pt idx="34">
                  <c:v>45473</c:v>
                </c:pt>
                <c:pt idx="35">
                  <c:v>45504</c:v>
                </c:pt>
              </c:numCache>
            </c:numRef>
          </c:cat>
          <c:val>
            <c:numRef>
              <c:f>'CF - monthly'!$F$11:$AO$11</c:f>
              <c:numCache>
                <c:formatCode>_-"$"* #,##0_-;\("$"* #,##0\);_-"$"* "-"??_-;_-@_-</c:formatCode>
                <c:ptCount val="36"/>
                <c:pt idx="0">
                  <c:v>1000000</c:v>
                </c:pt>
                <c:pt idx="1">
                  <c:v>1000000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extLst>
            <c:ext xmlns:c16="http://schemas.microsoft.com/office/drawing/2014/chart" uri="{C3380CC4-5D6E-409C-BE32-E72D297353CC}">
              <c16:uniqueId val="{00000000-2ACC-4A7F-943D-BF8A99C31C17}"/>
            </c:ext>
          </c:extLst>
        </c:ser>
        <c:dLbls>
          <c:showLegendKey val="0"/>
          <c:showVal val="0"/>
          <c:showCatName val="0"/>
          <c:showSerName val="0"/>
          <c:showPercent val="0"/>
          <c:showBubbleSize val="0"/>
        </c:dLbls>
        <c:gapWidth val="150"/>
        <c:overlap val="100"/>
        <c:axId val="1172069568"/>
        <c:axId val="1"/>
      </c:barChart>
      <c:lineChart>
        <c:grouping val="standard"/>
        <c:varyColors val="0"/>
        <c:ser>
          <c:idx val="3"/>
          <c:order val="2"/>
          <c:tx>
            <c:strRef>
              <c:f>'CF - monthly'!$B$16</c:f>
              <c:strCache>
                <c:ptCount val="1"/>
                <c:pt idx="0">
                  <c:v>Closing bank balance</c:v>
                </c:pt>
              </c:strCache>
            </c:strRef>
          </c:tx>
          <c:spPr>
            <a:ln w="19050" cap="rnd" cmpd="sng" algn="ctr">
              <a:solidFill>
                <a:schemeClr val="dk1">
                  <a:tint val="98500"/>
                </a:schemeClr>
              </a:solidFill>
              <a:prstDash val="solid"/>
              <a:round/>
            </a:ln>
            <a:effectLst/>
          </c:spPr>
          <c:marker>
            <c:symbol val="circle"/>
            <c:size val="5"/>
            <c:spPr>
              <a:solidFill>
                <a:schemeClr val="dk1">
                  <a:tint val="98500"/>
                </a:schemeClr>
              </a:solidFill>
              <a:ln w="6350" cap="flat" cmpd="sng" algn="ctr">
                <a:solidFill>
                  <a:schemeClr val="dk1">
                    <a:tint val="98500"/>
                  </a:schemeClr>
                </a:solidFill>
                <a:prstDash val="solid"/>
                <a:round/>
              </a:ln>
              <a:effectLst/>
            </c:spPr>
          </c:marker>
          <c:cat>
            <c:numRef>
              <c:f>'CF - monthly'!$F$3:$AO$3</c:f>
              <c:numCache>
                <c:formatCode>d\-mmm\-yy</c:formatCode>
                <c:ptCount val="36"/>
                <c:pt idx="0">
                  <c:v>44439</c:v>
                </c:pt>
                <c:pt idx="1">
                  <c:v>44469</c:v>
                </c:pt>
                <c:pt idx="2">
                  <c:v>44500</c:v>
                </c:pt>
                <c:pt idx="3">
                  <c:v>44530</c:v>
                </c:pt>
                <c:pt idx="4">
                  <c:v>44561</c:v>
                </c:pt>
                <c:pt idx="5">
                  <c:v>44592</c:v>
                </c:pt>
                <c:pt idx="6">
                  <c:v>44620</c:v>
                </c:pt>
                <c:pt idx="7">
                  <c:v>44651</c:v>
                </c:pt>
                <c:pt idx="8">
                  <c:v>44681</c:v>
                </c:pt>
                <c:pt idx="9">
                  <c:v>44712</c:v>
                </c:pt>
                <c:pt idx="10">
                  <c:v>44742</c:v>
                </c:pt>
                <c:pt idx="11">
                  <c:v>44773</c:v>
                </c:pt>
                <c:pt idx="12">
                  <c:v>44804</c:v>
                </c:pt>
                <c:pt idx="13">
                  <c:v>44834</c:v>
                </c:pt>
                <c:pt idx="14">
                  <c:v>44865</c:v>
                </c:pt>
                <c:pt idx="15">
                  <c:v>44895</c:v>
                </c:pt>
                <c:pt idx="16">
                  <c:v>44926</c:v>
                </c:pt>
                <c:pt idx="17">
                  <c:v>44957</c:v>
                </c:pt>
                <c:pt idx="18">
                  <c:v>44985</c:v>
                </c:pt>
                <c:pt idx="19">
                  <c:v>45016</c:v>
                </c:pt>
                <c:pt idx="20">
                  <c:v>45046</c:v>
                </c:pt>
                <c:pt idx="21">
                  <c:v>45077</c:v>
                </c:pt>
                <c:pt idx="22">
                  <c:v>45107</c:v>
                </c:pt>
                <c:pt idx="23">
                  <c:v>45138</c:v>
                </c:pt>
                <c:pt idx="24">
                  <c:v>45169</c:v>
                </c:pt>
                <c:pt idx="25">
                  <c:v>45199</c:v>
                </c:pt>
                <c:pt idx="26">
                  <c:v>45230</c:v>
                </c:pt>
                <c:pt idx="27">
                  <c:v>45260</c:v>
                </c:pt>
                <c:pt idx="28">
                  <c:v>45291</c:v>
                </c:pt>
                <c:pt idx="29">
                  <c:v>45322</c:v>
                </c:pt>
                <c:pt idx="30">
                  <c:v>45351</c:v>
                </c:pt>
                <c:pt idx="31">
                  <c:v>45382</c:v>
                </c:pt>
                <c:pt idx="32">
                  <c:v>45412</c:v>
                </c:pt>
                <c:pt idx="33">
                  <c:v>45443</c:v>
                </c:pt>
                <c:pt idx="34">
                  <c:v>45473</c:v>
                </c:pt>
                <c:pt idx="35">
                  <c:v>45504</c:v>
                </c:pt>
              </c:numCache>
            </c:numRef>
          </c:cat>
          <c:val>
            <c:numRef>
              <c:f>'CF - monthly'!$F$16:$AO$16</c:f>
              <c:numCache>
                <c:formatCode>_-"$"* #,##0_-;\("$"* #,##0\);_-"$"* "-"??_-;_-@_-</c:formatCode>
                <c:ptCount val="36"/>
                <c:pt idx="0">
                  <c:v>1067766.6666666667</c:v>
                </c:pt>
                <c:pt idx="1">
                  <c:v>2293933.3333333335</c:v>
                </c:pt>
                <c:pt idx="2">
                  <c:v>2694037.5</c:v>
                </c:pt>
                <c:pt idx="3">
                  <c:v>3388038.541666667</c:v>
                </c:pt>
                <c:pt idx="4">
                  <c:v>4082039.583333334</c:v>
                </c:pt>
                <c:pt idx="5">
                  <c:v>4776040.6250000009</c:v>
                </c:pt>
                <c:pt idx="6">
                  <c:v>5470041.6666666679</c:v>
                </c:pt>
                <c:pt idx="7">
                  <c:v>6164042.7083333349</c:v>
                </c:pt>
                <c:pt idx="8">
                  <c:v>4858043.7500000019</c:v>
                </c:pt>
                <c:pt idx="9">
                  <c:v>5552044.7916666688</c:v>
                </c:pt>
                <c:pt idx="10">
                  <c:v>6246045.8333333358</c:v>
                </c:pt>
                <c:pt idx="11">
                  <c:v>6940046.8750000028</c:v>
                </c:pt>
                <c:pt idx="12">
                  <c:v>7634047.9166666698</c:v>
                </c:pt>
                <c:pt idx="13">
                  <c:v>8328048.9583333367</c:v>
                </c:pt>
                <c:pt idx="14">
                  <c:v>9022050.0000000037</c:v>
                </c:pt>
                <c:pt idx="15">
                  <c:v>9716051.0416666698</c:v>
                </c:pt>
                <c:pt idx="16">
                  <c:v>10410052.083333336</c:v>
                </c:pt>
                <c:pt idx="17">
                  <c:v>11104053.125000002</c:v>
                </c:pt>
                <c:pt idx="18">
                  <c:v>11798054.166666668</c:v>
                </c:pt>
                <c:pt idx="19">
                  <c:v>12492055.208333334</c:v>
                </c:pt>
                <c:pt idx="20">
                  <c:v>13186056.25</c:v>
                </c:pt>
                <c:pt idx="21">
                  <c:v>13880057.291666666</c:v>
                </c:pt>
                <c:pt idx="22">
                  <c:v>14574058.333333332</c:v>
                </c:pt>
                <c:pt idx="23">
                  <c:v>15268059.374999998</c:v>
                </c:pt>
                <c:pt idx="24">
                  <c:v>15962060.416666664</c:v>
                </c:pt>
                <c:pt idx="25">
                  <c:v>16656061.45833333</c:v>
                </c:pt>
                <c:pt idx="26">
                  <c:v>17350062.499999996</c:v>
                </c:pt>
                <c:pt idx="27">
                  <c:v>18044063.541666664</c:v>
                </c:pt>
                <c:pt idx="28">
                  <c:v>18738064.583333332</c:v>
                </c:pt>
                <c:pt idx="29">
                  <c:v>19432065.625</c:v>
                </c:pt>
                <c:pt idx="30">
                  <c:v>20126066.666666668</c:v>
                </c:pt>
                <c:pt idx="31">
                  <c:v>20820067.708333336</c:v>
                </c:pt>
                <c:pt idx="32">
                  <c:v>21514068.750000004</c:v>
                </c:pt>
                <c:pt idx="33">
                  <c:v>22208069.791666672</c:v>
                </c:pt>
                <c:pt idx="34">
                  <c:v>22902070.83333334</c:v>
                </c:pt>
                <c:pt idx="35">
                  <c:v>23596071.875000007</c:v>
                </c:pt>
              </c:numCache>
            </c:numRef>
          </c:val>
          <c:smooth val="0"/>
          <c:extLst>
            <c:ext xmlns:c16="http://schemas.microsoft.com/office/drawing/2014/chart" uri="{C3380CC4-5D6E-409C-BE32-E72D297353CC}">
              <c16:uniqueId val="{00000001-2ACC-4A7F-943D-BF8A99C31C17}"/>
            </c:ext>
          </c:extLst>
        </c:ser>
        <c:ser>
          <c:idx val="1"/>
          <c:order val="3"/>
          <c:tx>
            <c:strRef>
              <c:f>'CF - monthly'!$B$19</c:f>
              <c:strCache>
                <c:ptCount val="1"/>
                <c:pt idx="0">
                  <c:v>Free cash flow to the firm (unlevered)</c:v>
                </c:pt>
              </c:strCache>
            </c:strRef>
          </c:tx>
          <c:spPr>
            <a:ln w="19050" cap="rnd" cmpd="sng" algn="ctr">
              <a:solidFill>
                <a:schemeClr val="dk1">
                  <a:tint val="55000"/>
                </a:schemeClr>
              </a:solidFill>
              <a:prstDash val="solid"/>
              <a:round/>
            </a:ln>
            <a:effectLst/>
          </c:spPr>
          <c:marker>
            <c:symbol val="circle"/>
            <c:size val="5"/>
            <c:spPr>
              <a:solidFill>
                <a:schemeClr val="dk1">
                  <a:tint val="55000"/>
                </a:schemeClr>
              </a:solidFill>
              <a:ln w="6350" cap="flat" cmpd="sng" algn="ctr">
                <a:solidFill>
                  <a:schemeClr val="dk1">
                    <a:tint val="55000"/>
                  </a:schemeClr>
                </a:solidFill>
                <a:prstDash val="solid"/>
                <a:round/>
              </a:ln>
              <a:effectLst/>
            </c:spPr>
          </c:marker>
          <c:val>
            <c:numRef>
              <c:f>'CF - monthly'!$F$19:$AO$19</c:f>
              <c:numCache>
                <c:formatCode>_-"$"* #,##0_-;\("$"* #,##0\);_-"$"* "-"??_-;_-@_-</c:formatCode>
                <c:ptCount val="36"/>
                <c:pt idx="0">
                  <c:v>-32233.333333333328</c:v>
                </c:pt>
                <c:pt idx="1">
                  <c:v>226166.66666666666</c:v>
                </c:pt>
                <c:pt idx="2">
                  <c:v>400104.16666666663</c:v>
                </c:pt>
                <c:pt idx="3">
                  <c:v>694001.04166666674</c:v>
                </c:pt>
                <c:pt idx="4">
                  <c:v>694001.04166666674</c:v>
                </c:pt>
                <c:pt idx="5">
                  <c:v>694001.04166666674</c:v>
                </c:pt>
                <c:pt idx="6">
                  <c:v>694001.04166666674</c:v>
                </c:pt>
                <c:pt idx="7">
                  <c:v>694001.04166666674</c:v>
                </c:pt>
                <c:pt idx="8">
                  <c:v>-1305998.9583333333</c:v>
                </c:pt>
                <c:pt idx="9">
                  <c:v>694001.04166666674</c:v>
                </c:pt>
                <c:pt idx="10">
                  <c:v>694001.04166666674</c:v>
                </c:pt>
                <c:pt idx="11">
                  <c:v>694001.04166666674</c:v>
                </c:pt>
                <c:pt idx="12">
                  <c:v>694001.04166666674</c:v>
                </c:pt>
                <c:pt idx="13">
                  <c:v>694001.04166666674</c:v>
                </c:pt>
                <c:pt idx="14">
                  <c:v>694001.04166666674</c:v>
                </c:pt>
                <c:pt idx="15">
                  <c:v>694001.04166666674</c:v>
                </c:pt>
                <c:pt idx="16">
                  <c:v>694001.04166666674</c:v>
                </c:pt>
                <c:pt idx="17">
                  <c:v>694001.04166666674</c:v>
                </c:pt>
                <c:pt idx="18">
                  <c:v>694001.04166666674</c:v>
                </c:pt>
                <c:pt idx="19">
                  <c:v>694001.04166666674</c:v>
                </c:pt>
                <c:pt idx="20">
                  <c:v>694001.04166666674</c:v>
                </c:pt>
                <c:pt idx="21">
                  <c:v>694001.04166666674</c:v>
                </c:pt>
                <c:pt idx="22">
                  <c:v>694001.04166666674</c:v>
                </c:pt>
                <c:pt idx="23">
                  <c:v>694001.04166666674</c:v>
                </c:pt>
                <c:pt idx="24">
                  <c:v>694001.04166666674</c:v>
                </c:pt>
                <c:pt idx="25">
                  <c:v>694001.04166666674</c:v>
                </c:pt>
                <c:pt idx="26">
                  <c:v>694001.04166666674</c:v>
                </c:pt>
                <c:pt idx="27">
                  <c:v>694001.04166666674</c:v>
                </c:pt>
                <c:pt idx="28">
                  <c:v>694001.04166666674</c:v>
                </c:pt>
                <c:pt idx="29">
                  <c:v>694001.04166666674</c:v>
                </c:pt>
                <c:pt idx="30">
                  <c:v>694001.04166666674</c:v>
                </c:pt>
                <c:pt idx="31">
                  <c:v>694001.04166666674</c:v>
                </c:pt>
                <c:pt idx="32">
                  <c:v>694001.04166666674</c:v>
                </c:pt>
                <c:pt idx="33">
                  <c:v>694001.04166666674</c:v>
                </c:pt>
                <c:pt idx="34">
                  <c:v>694001.04166666674</c:v>
                </c:pt>
                <c:pt idx="35">
                  <c:v>694001.04166666674</c:v>
                </c:pt>
              </c:numCache>
            </c:numRef>
          </c:val>
          <c:smooth val="0"/>
          <c:extLst>
            <c:ext xmlns:c16="http://schemas.microsoft.com/office/drawing/2014/chart" uri="{C3380CC4-5D6E-409C-BE32-E72D297353CC}">
              <c16:uniqueId val="{00000002-2ACC-4A7F-943D-BF8A99C31C17}"/>
            </c:ext>
          </c:extLst>
        </c:ser>
        <c:dLbls>
          <c:showLegendKey val="0"/>
          <c:showVal val="0"/>
          <c:showCatName val="0"/>
          <c:showSerName val="0"/>
          <c:showPercent val="0"/>
          <c:showBubbleSize val="0"/>
        </c:dLbls>
        <c:marker val="1"/>
        <c:smooth val="0"/>
        <c:axId val="1172069568"/>
        <c:axId val="1"/>
      </c:lineChart>
      <c:catAx>
        <c:axId val="1172069568"/>
        <c:scaling>
          <c:orientation val="minMax"/>
        </c:scaling>
        <c:delete val="0"/>
        <c:axPos val="b"/>
        <c:numFmt formatCode="General" sourceLinked="1"/>
        <c:majorTickMark val="none"/>
        <c:minorTickMark val="none"/>
        <c:tickLblPos val="low"/>
        <c:spPr>
          <a:noFill/>
          <a:ln w="3175" cap="flat" cmpd="sng" algn="ctr">
            <a:solidFill>
              <a:srgbClr val="D9D9D9"/>
            </a:solidFill>
            <a:prstDash val="solid"/>
            <a:round/>
          </a:ln>
          <a:effectLst/>
        </c:spPr>
        <c:txPr>
          <a:bodyPr rot="0" spcFirstLastPara="1" vertOverflow="ellipsis" wrap="square" anchor="ctr" anchorCtr="1"/>
          <a:lstStyle/>
          <a:p>
            <a:pPr>
              <a:defRPr sz="1000" b="0" i="0" u="none" strike="noStrike" kern="1200" baseline="0">
                <a:solidFill>
                  <a:srgbClr val="333333"/>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spPr>
            <a:ln w="3175" cap="flat" cmpd="sng" algn="ctr">
              <a:solidFill>
                <a:srgbClr val="D9D9D9"/>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rgbClr val="333333"/>
                    </a:solidFill>
                    <a:latin typeface="Calibri"/>
                    <a:ea typeface="Calibri"/>
                    <a:cs typeface="Calibri"/>
                  </a:defRPr>
                </a:pPr>
                <a:r>
                  <a:rPr lang="en-US"/>
                  <a:t>NZ$</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33333"/>
                  </a:solidFill>
                  <a:latin typeface="Calibri"/>
                  <a:ea typeface="Calibri"/>
                  <a:cs typeface="Calibri"/>
                </a:defRPr>
              </a:pPr>
              <a:endParaRPr lang="en-US"/>
            </a:p>
          </c:txPr>
        </c:title>
        <c:numFmt formatCode="_-&quot;$&quot;* #,##0_-;\(&quot;$&quot;* #,##0\);_-&quot;$&quot;* &quot;-&quot;??_-;_-@_-" sourceLinked="1"/>
        <c:majorTickMark val="none"/>
        <c:minorTickMark val="none"/>
        <c:tickLblPos val="nextTo"/>
        <c:spPr>
          <a:noFill/>
          <a:ln w="6350" cap="flat" cmpd="sng" algn="ctr">
            <a:noFill/>
            <a:prstDash val="solid"/>
            <a:round/>
          </a:ln>
          <a:effectLst/>
        </c:spPr>
        <c:txPr>
          <a:bodyPr rot="0" spcFirstLastPara="1" vertOverflow="ellipsis" wrap="square" anchor="ctr" anchorCtr="1"/>
          <a:lstStyle/>
          <a:p>
            <a:pPr>
              <a:defRPr sz="1000" b="0" i="0" u="none" strike="noStrike" kern="1200" baseline="0">
                <a:solidFill>
                  <a:srgbClr val="333333"/>
                </a:solidFill>
                <a:latin typeface="Calibri"/>
                <a:ea typeface="Calibri"/>
                <a:cs typeface="Calibri"/>
              </a:defRPr>
            </a:pPr>
            <a:endParaRPr lang="en-US"/>
          </a:p>
        </c:txPr>
        <c:crossAx val="1172069568"/>
        <c:crosses val="autoZero"/>
        <c:crossBetween val="between"/>
      </c:valAx>
      <c:spPr>
        <a:noFill/>
        <a:ln w="25400">
          <a:noFill/>
        </a:ln>
        <a:effectLst/>
      </c:spPr>
    </c:plotArea>
    <c:legend>
      <c:legendPos val="r"/>
      <c:layout>
        <c:manualLayout>
          <c:xMode val="edge"/>
          <c:yMode val="edge"/>
          <c:x val="0.17157391908278885"/>
          <c:y val="0.91403534398129838"/>
          <c:w val="0.80738246626129251"/>
          <c:h val="8.5964531654715279E-2"/>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333333"/>
              </a:solidFill>
              <a:latin typeface="Calibri"/>
              <a:ea typeface="Calibri"/>
              <a:cs typeface="Calibri"/>
            </a:defRPr>
          </a:pPr>
          <a:endParaRPr lang="en-US"/>
        </a:p>
      </c:txPr>
    </c:legend>
    <c:plotVisOnly val="1"/>
    <c:dispBlanksAs val="gap"/>
    <c:showDLblsOverMax val="0"/>
  </c:chart>
  <c:spPr>
    <a:solidFill>
      <a:srgbClr val="FFFFFF"/>
    </a:solidFill>
    <a:ln w="3175" cap="flat" cmpd="sng" algn="ctr">
      <a:noFill/>
      <a:prstDash val="solid"/>
      <a:round/>
    </a:ln>
    <a:effectLst/>
  </c:spPr>
  <c:txPr>
    <a:bodyPr/>
    <a:lstStyle/>
    <a:p>
      <a:pPr>
        <a:defRPr sz="1000" b="0" i="0" u="none" strike="noStrike" baseline="0">
          <a:solidFill>
            <a:srgbClr val="333333"/>
          </a:solidFill>
          <a:latin typeface="Calibri"/>
          <a:ea typeface="Calibri"/>
          <a:cs typeface="Calibri"/>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0.15322265473915464"/>
          <c:y val="0.1125857286081581"/>
          <c:w val="0.83311102802125514"/>
          <c:h val="0.78096006373823035"/>
        </c:manualLayout>
      </c:layout>
      <c:barChart>
        <c:barDir val="col"/>
        <c:grouping val="clustered"/>
        <c:varyColors val="0"/>
        <c:ser>
          <c:idx val="1"/>
          <c:order val="0"/>
          <c:tx>
            <c:strRef>
              <c:f>'P&amp;L - annual'!$B$13</c:f>
              <c:strCache>
                <c:ptCount val="1"/>
                <c:pt idx="0">
                  <c:v>Total Revenue</c:v>
                </c:pt>
              </c:strCache>
            </c:strRef>
          </c:tx>
          <c:spPr>
            <a:solidFill>
              <a:schemeClr val="dk1">
                <a:tint val="5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333333"/>
                    </a:solidFill>
                    <a:latin typeface="Calibri"/>
                    <a:ea typeface="Calibri"/>
                    <a:cs typeface="Calibri"/>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'P&amp;L - annual'!$F$3:$H$3</c:f>
              <c:numCache>
                <c:formatCode>d\-mmm\-yy</c:formatCode>
                <c:ptCount val="3"/>
                <c:pt idx="0">
                  <c:v>44773</c:v>
                </c:pt>
                <c:pt idx="1">
                  <c:v>45138</c:v>
                </c:pt>
                <c:pt idx="2">
                  <c:v>45504</c:v>
                </c:pt>
              </c:numCache>
            </c:numRef>
          </c:cat>
          <c:val>
            <c:numRef>
              <c:f>'P&amp;L - annual'!$F$13:$H$13</c:f>
              <c:numCache>
                <c:formatCode>_-"$"* #,##0_-;\("$"* #,##0\);_-"$"* "-"??_-;_-@_-</c:formatCode>
                <c:ptCount val="3"/>
                <c:pt idx="0">
                  <c:v>11338281.25</c:v>
                </c:pt>
                <c:pt idx="1">
                  <c:v>13132875</c:v>
                </c:pt>
                <c:pt idx="2">
                  <c:v>13132875</c:v>
                </c:pt>
              </c:numCache>
            </c:numRef>
          </c:val>
          <c:extLst>
            <c:ext xmlns:c16="http://schemas.microsoft.com/office/drawing/2014/chart" uri="{C3380CC4-5D6E-409C-BE32-E72D297353CC}">
              <c16:uniqueId val="{00000000-FC48-4399-8C59-89377D7FB028}"/>
            </c:ext>
          </c:extLst>
        </c:ser>
        <c:ser>
          <c:idx val="2"/>
          <c:order val="1"/>
          <c:tx>
            <c:strRef>
              <c:f>'P&amp;L - annual'!$A$35</c:f>
              <c:strCache>
                <c:ptCount val="1"/>
                <c:pt idx="0">
                  <c:v>EBITDA</c:v>
                </c:pt>
              </c:strCache>
            </c:strRef>
          </c:tx>
          <c:spPr>
            <a:solidFill>
              <a:schemeClr val="dk1">
                <a:tint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333333"/>
                    </a:solidFill>
                    <a:latin typeface="Calibri"/>
                    <a:ea typeface="Calibri"/>
                    <a:cs typeface="Calibri"/>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'P&amp;L - annual'!$F$3:$H$3</c:f>
              <c:numCache>
                <c:formatCode>d\-mmm\-yy</c:formatCode>
                <c:ptCount val="3"/>
                <c:pt idx="0">
                  <c:v>44773</c:v>
                </c:pt>
                <c:pt idx="1">
                  <c:v>45138</c:v>
                </c:pt>
                <c:pt idx="2">
                  <c:v>45504</c:v>
                </c:pt>
              </c:numCache>
            </c:numRef>
          </c:cat>
          <c:val>
            <c:numRef>
              <c:f>'P&amp;L - annual'!$F$35:$H$35</c:f>
              <c:numCache>
                <c:formatCode>_-"$"* #,##0_-;\("$"* #,##0\);_-"$"* "-"??_-;_-@_-</c:formatCode>
                <c:ptCount val="3"/>
                <c:pt idx="0">
                  <c:v>6840046.875</c:v>
                </c:pt>
                <c:pt idx="1">
                  <c:v>8328012.5</c:v>
                </c:pt>
                <c:pt idx="2">
                  <c:v>8328012.5</c:v>
                </c:pt>
              </c:numCache>
            </c:numRef>
          </c:val>
          <c:extLst>
            <c:ext xmlns:c16="http://schemas.microsoft.com/office/drawing/2014/chart" uri="{C3380CC4-5D6E-409C-BE32-E72D297353CC}">
              <c16:uniqueId val="{00000001-FC48-4399-8C59-89377D7FB028}"/>
            </c:ext>
          </c:extLst>
        </c:ser>
        <c:dLbls>
          <c:showLegendKey val="0"/>
          <c:showVal val="0"/>
          <c:showCatName val="0"/>
          <c:showSerName val="0"/>
          <c:showPercent val="0"/>
          <c:showBubbleSize val="0"/>
        </c:dLbls>
        <c:gapWidth val="100"/>
        <c:axId val="1172069168"/>
        <c:axId val="1"/>
      </c:barChart>
      <c:lineChart>
        <c:grouping val="standard"/>
        <c:varyColors val="0"/>
        <c:ser>
          <c:idx val="0"/>
          <c:order val="2"/>
          <c:tx>
            <c:strRef>
              <c:f>'P&amp;L - annual'!$C$38</c:f>
              <c:strCache>
                <c:ptCount val="1"/>
                <c:pt idx="0">
                  <c:v>EBITDA Margin</c:v>
                </c:pt>
              </c:strCache>
            </c:strRef>
          </c:tx>
          <c:spPr>
            <a:ln w="19050" cap="rnd" cmpd="sng" algn="ctr">
              <a:solidFill>
                <a:schemeClr val="dk1">
                  <a:tint val="88500"/>
                </a:schemeClr>
              </a:solidFill>
              <a:prstDash val="solid"/>
              <a:round/>
            </a:ln>
            <a:effectLst/>
          </c:spPr>
          <c:marker>
            <c:symbol val="circle"/>
            <c:size val="5"/>
            <c:spPr>
              <a:solidFill>
                <a:schemeClr val="dk1">
                  <a:tint val="88500"/>
                </a:schemeClr>
              </a:solidFill>
              <a:ln w="6350" cap="flat" cmpd="sng" algn="ctr">
                <a:solidFill>
                  <a:schemeClr val="dk1">
                    <a:tint val="88500"/>
                  </a:schemeClr>
                </a:solidFill>
                <a:prstDash val="solid"/>
                <a:round/>
              </a:ln>
              <a:effectLst/>
            </c:spPr>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333333"/>
                    </a:solidFill>
                    <a:latin typeface="Calibri"/>
                    <a:ea typeface="Calibri"/>
                    <a:cs typeface="Calibri"/>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tx1"/>
                      </a:solidFill>
                      <a:prstDash val="solid"/>
                      <a:round/>
                    </a:ln>
                    <a:effectLst/>
                  </c:spPr>
                </c15:leaderLines>
              </c:ext>
            </c:extLst>
          </c:dLbls>
          <c:cat>
            <c:numRef>
              <c:f>'P&amp;L - annual'!$F$3:$H$3</c:f>
              <c:numCache>
                <c:formatCode>d\-mmm\-yy</c:formatCode>
                <c:ptCount val="3"/>
                <c:pt idx="0">
                  <c:v>44773</c:v>
                </c:pt>
                <c:pt idx="1">
                  <c:v>45138</c:v>
                </c:pt>
                <c:pt idx="2">
                  <c:v>45504</c:v>
                </c:pt>
              </c:numCache>
            </c:numRef>
          </c:cat>
          <c:val>
            <c:numRef>
              <c:f>'P&amp;L - annual'!$F$36:$H$36</c:f>
              <c:numCache>
                <c:formatCode>0%;\(0%\)</c:formatCode>
                <c:ptCount val="3"/>
                <c:pt idx="0">
                  <c:v>0.60327017157031626</c:v>
                </c:pt>
                <c:pt idx="1">
                  <c:v>0.63413475724089352</c:v>
                </c:pt>
                <c:pt idx="2">
                  <c:v>0.63413475724089352</c:v>
                </c:pt>
              </c:numCache>
            </c:numRef>
          </c:val>
          <c:smooth val="0"/>
          <c:extLst>
            <c:ext xmlns:c16="http://schemas.microsoft.com/office/drawing/2014/chart" uri="{C3380CC4-5D6E-409C-BE32-E72D297353CC}">
              <c16:uniqueId val="{00000000-D6A0-408B-BE29-CAFDCF141079}"/>
            </c:ext>
          </c:extLst>
        </c:ser>
        <c:dLbls>
          <c:showLegendKey val="0"/>
          <c:showVal val="0"/>
          <c:showCatName val="0"/>
          <c:showSerName val="0"/>
          <c:showPercent val="0"/>
          <c:showBubbleSize val="0"/>
        </c:dLbls>
        <c:marker val="1"/>
        <c:smooth val="0"/>
        <c:axId val="990121296"/>
        <c:axId val="931137520"/>
      </c:lineChart>
      <c:catAx>
        <c:axId val="1172069168"/>
        <c:scaling>
          <c:orientation val="minMax"/>
        </c:scaling>
        <c:delete val="0"/>
        <c:axPos val="b"/>
        <c:numFmt formatCode="yyyy" sourceLinked="0"/>
        <c:majorTickMark val="none"/>
        <c:minorTickMark val="none"/>
        <c:tickLblPos val="low"/>
        <c:spPr>
          <a:noFill/>
          <a:ln w="3175" cap="flat" cmpd="sng" algn="ctr">
            <a:solidFill>
              <a:srgbClr val="D9D9D9"/>
            </a:solidFill>
            <a:prstDash val="solid"/>
            <a:round/>
          </a:ln>
          <a:effectLst/>
        </c:spPr>
        <c:txPr>
          <a:bodyPr rot="0" spcFirstLastPara="1" vertOverflow="ellipsis" wrap="square" anchor="ctr" anchorCtr="1"/>
          <a:lstStyle/>
          <a:p>
            <a:pPr>
              <a:defRPr sz="1000" b="0" i="0" u="none" strike="noStrike" kern="1200" baseline="0">
                <a:solidFill>
                  <a:srgbClr val="333333"/>
                </a:solidFill>
                <a:latin typeface="Calibri"/>
                <a:ea typeface="Calibri"/>
                <a:cs typeface="Calibri"/>
              </a:defRPr>
            </a:pPr>
            <a:endParaRPr lang="en-US"/>
          </a:p>
        </c:txPr>
        <c:crossAx val="1"/>
        <c:crosses val="autoZero"/>
        <c:auto val="0"/>
        <c:lblAlgn val="ctr"/>
        <c:lblOffset val="100"/>
        <c:noMultiLvlLbl val="0"/>
      </c:catAx>
      <c:valAx>
        <c:axId val="1"/>
        <c:scaling>
          <c:orientation val="minMax"/>
        </c:scaling>
        <c:delete val="0"/>
        <c:axPos val="l"/>
        <c:majorGridlines>
          <c:spPr>
            <a:ln w="3175" cap="flat" cmpd="sng" algn="ctr">
              <a:solidFill>
                <a:srgbClr val="D9D9D9"/>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rgbClr val="333333"/>
                    </a:solidFill>
                    <a:latin typeface="Calibri"/>
                    <a:ea typeface="Calibri"/>
                    <a:cs typeface="Calibri"/>
                  </a:defRPr>
                </a:pPr>
                <a:r>
                  <a:rPr lang="en-US"/>
                  <a:t>NZ$</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33333"/>
                  </a:solidFill>
                  <a:latin typeface="Calibri"/>
                  <a:ea typeface="Calibri"/>
                  <a:cs typeface="Calibri"/>
                </a:defRPr>
              </a:pPr>
              <a:endParaRPr lang="en-US"/>
            </a:p>
          </c:txPr>
        </c:title>
        <c:numFmt formatCode="_-&quot;$&quot;* #,##0_-;\(&quot;$&quot;* #,##0\);_-&quot;$&quot;* &quot;-&quot;??_-;_-@_-" sourceLinked="1"/>
        <c:majorTickMark val="none"/>
        <c:minorTickMark val="none"/>
        <c:tickLblPos val="nextTo"/>
        <c:spPr>
          <a:noFill/>
          <a:ln w="6350" cap="flat" cmpd="sng" algn="ctr">
            <a:noFill/>
            <a:prstDash val="solid"/>
            <a:round/>
          </a:ln>
          <a:effectLst/>
        </c:spPr>
        <c:txPr>
          <a:bodyPr rot="0" spcFirstLastPara="1" vertOverflow="ellipsis" wrap="square" anchor="ctr" anchorCtr="1"/>
          <a:lstStyle/>
          <a:p>
            <a:pPr>
              <a:defRPr sz="1000" b="0" i="0" u="none" strike="noStrike" kern="1200" baseline="0">
                <a:solidFill>
                  <a:srgbClr val="333333"/>
                </a:solidFill>
                <a:latin typeface="Calibri"/>
                <a:ea typeface="Calibri"/>
                <a:cs typeface="Calibri"/>
              </a:defRPr>
            </a:pPr>
            <a:endParaRPr lang="en-US"/>
          </a:p>
        </c:txPr>
        <c:crossAx val="1172069168"/>
        <c:crosses val="autoZero"/>
        <c:crossBetween val="between"/>
      </c:valAx>
      <c:valAx>
        <c:axId val="931137520"/>
        <c:scaling>
          <c:orientation val="minMax"/>
          <c:max val="0.70000000000000007"/>
          <c:min val="0"/>
        </c:scaling>
        <c:delete val="0"/>
        <c:axPos val="r"/>
        <c:numFmt formatCode="0%;\(0%\)" sourceLinked="1"/>
        <c:majorTickMark val="out"/>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100" b="0" i="0" u="none" strike="noStrike" kern="1200" baseline="0">
                <a:solidFill>
                  <a:srgbClr val="333333"/>
                </a:solidFill>
                <a:latin typeface="Calibri"/>
                <a:ea typeface="Calibri"/>
                <a:cs typeface="Calibri"/>
              </a:defRPr>
            </a:pPr>
            <a:endParaRPr lang="en-US"/>
          </a:p>
        </c:txPr>
        <c:crossAx val="990121296"/>
        <c:crosses val="max"/>
        <c:crossBetween val="between"/>
      </c:valAx>
      <c:dateAx>
        <c:axId val="990121296"/>
        <c:scaling>
          <c:orientation val="minMax"/>
        </c:scaling>
        <c:delete val="1"/>
        <c:axPos val="b"/>
        <c:numFmt formatCode="d\-mmm\-yy" sourceLinked="1"/>
        <c:majorTickMark val="out"/>
        <c:minorTickMark val="none"/>
        <c:tickLblPos val="nextTo"/>
        <c:crossAx val="931137520"/>
        <c:crosses val="autoZero"/>
        <c:auto val="1"/>
        <c:lblOffset val="100"/>
        <c:baseTimeUnit val="years"/>
      </c:dateAx>
      <c:spPr>
        <a:noFill/>
        <a:ln w="25400">
          <a:noFill/>
        </a:ln>
        <a:effectLst/>
      </c:spPr>
    </c:plotArea>
    <c:legend>
      <c:legendPos val="r"/>
      <c:layout>
        <c:manualLayout>
          <c:xMode val="edge"/>
          <c:yMode val="edge"/>
          <c:x val="0.12808615337023169"/>
          <c:y val="0.92556052134465383"/>
          <c:w val="0.82965622430329811"/>
          <c:h val="7.4439556698109019E-2"/>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333333"/>
              </a:solidFill>
              <a:latin typeface="Calibri"/>
              <a:ea typeface="Calibri"/>
              <a:cs typeface="Calibri"/>
            </a:defRPr>
          </a:pPr>
          <a:endParaRPr lang="en-US"/>
        </a:p>
      </c:txPr>
    </c:legend>
    <c:plotVisOnly val="1"/>
    <c:dispBlanksAs val="gap"/>
    <c:showDLblsOverMax val="0"/>
  </c:chart>
  <c:spPr>
    <a:solidFill>
      <a:srgbClr val="FFFFFF"/>
    </a:solidFill>
    <a:ln w="3175" cap="flat" cmpd="sng" algn="ctr">
      <a:noFill/>
      <a:prstDash val="solid"/>
      <a:round/>
    </a:ln>
    <a:effectLst/>
  </c:spPr>
  <c:txPr>
    <a:bodyPr/>
    <a:lstStyle/>
    <a:p>
      <a:pPr>
        <a:defRPr sz="1000" b="0" i="0" u="none" strike="noStrike" baseline="0">
          <a:solidFill>
            <a:srgbClr val="333333"/>
          </a:solidFill>
          <a:latin typeface="Calibri"/>
          <a:ea typeface="Calibri"/>
          <a:cs typeface="Calibri"/>
        </a:defRPr>
      </a:pPr>
      <a:endParaRPr lang="en-US"/>
    </a:p>
  </c:txPr>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0.14895132155671584"/>
          <c:y val="5.4217824472791103E-2"/>
          <c:w val="0.83311102802125514"/>
          <c:h val="0.76410274878069218"/>
        </c:manualLayout>
      </c:layout>
      <c:barChart>
        <c:barDir val="col"/>
        <c:grouping val="stacked"/>
        <c:varyColors val="0"/>
        <c:ser>
          <c:idx val="2"/>
          <c:order val="0"/>
          <c:tx>
            <c:strRef>
              <c:f>'CF - annual'!$B$12</c:f>
              <c:strCache>
                <c:ptCount val="1"/>
                <c:pt idx="0">
                  <c:v>+/- change in debt</c:v>
                </c:pt>
              </c:strCache>
            </c:strRef>
          </c:tx>
          <c:spPr>
            <a:solidFill>
              <a:schemeClr val="dk1">
                <a:tint val="75000"/>
              </a:schemeClr>
            </a:solidFill>
            <a:ln>
              <a:noFill/>
            </a:ln>
            <a:effectLst/>
          </c:spPr>
          <c:invertIfNegative val="0"/>
          <c:cat>
            <c:numRef>
              <c:f>'CF - annual'!$F$3:$H$3</c:f>
              <c:numCache>
                <c:formatCode>d\-mmm\-yy</c:formatCode>
                <c:ptCount val="3"/>
                <c:pt idx="0">
                  <c:v>44773</c:v>
                </c:pt>
                <c:pt idx="1">
                  <c:v>45138</c:v>
                </c:pt>
                <c:pt idx="2">
                  <c:v>45504</c:v>
                </c:pt>
              </c:numCache>
            </c:numRef>
          </c:cat>
          <c:val>
            <c:numRef>
              <c:f>'CF - annual'!$F$12:$H$12</c:f>
              <c:numCache>
                <c:formatCode>_-"$"* #,##0_-;\("$"* #,##0\);_-"$"* "-"??_-;_-@_-</c:formatCode>
                <c:ptCount val="3"/>
                <c:pt idx="0">
                  <c:v>0</c:v>
                </c:pt>
                <c:pt idx="1">
                  <c:v>0</c:v>
                </c:pt>
                <c:pt idx="2">
                  <c:v>0</c:v>
                </c:pt>
              </c:numCache>
            </c:numRef>
          </c:val>
          <c:extLst>
            <c:ext xmlns:c16="http://schemas.microsoft.com/office/drawing/2014/chart" uri="{C3380CC4-5D6E-409C-BE32-E72D297353CC}">
              <c16:uniqueId val="{00000000-94C2-4B3B-ADC8-A5E118B6E4F4}"/>
            </c:ext>
          </c:extLst>
        </c:ser>
        <c:ser>
          <c:idx val="0"/>
          <c:order val="1"/>
          <c:tx>
            <c:strRef>
              <c:f>'CF - annual'!$B$11</c:f>
              <c:strCache>
                <c:ptCount val="1"/>
                <c:pt idx="0">
                  <c:v>+ Equity raise</c:v>
                </c:pt>
              </c:strCache>
            </c:strRef>
          </c:tx>
          <c:spPr>
            <a:solidFill>
              <a:schemeClr val="dk1">
                <a:tint val="88500"/>
              </a:schemeClr>
            </a:solidFill>
            <a:ln>
              <a:noFill/>
            </a:ln>
            <a:effectLst/>
          </c:spPr>
          <c:invertIfNegative val="0"/>
          <c:cat>
            <c:numRef>
              <c:f>'CF - annual'!$F$3:$H$3</c:f>
              <c:numCache>
                <c:formatCode>d\-mmm\-yy</c:formatCode>
                <c:ptCount val="3"/>
                <c:pt idx="0">
                  <c:v>44773</c:v>
                </c:pt>
                <c:pt idx="1">
                  <c:v>45138</c:v>
                </c:pt>
                <c:pt idx="2">
                  <c:v>45504</c:v>
                </c:pt>
              </c:numCache>
            </c:numRef>
          </c:cat>
          <c:val>
            <c:numRef>
              <c:f>'CF - annual'!$F$11:$H$11</c:f>
              <c:numCache>
                <c:formatCode>_-"$"* #,##0_-;\("$"* #,##0\);_-"$"* "-"??_-;_-@_-</c:formatCode>
                <c:ptCount val="3"/>
                <c:pt idx="0">
                  <c:v>2000000</c:v>
                </c:pt>
                <c:pt idx="1">
                  <c:v>0</c:v>
                </c:pt>
                <c:pt idx="2">
                  <c:v>0</c:v>
                </c:pt>
              </c:numCache>
            </c:numRef>
          </c:val>
          <c:extLst>
            <c:ext xmlns:c16="http://schemas.microsoft.com/office/drawing/2014/chart" uri="{C3380CC4-5D6E-409C-BE32-E72D297353CC}">
              <c16:uniqueId val="{00000001-94C2-4B3B-ADC8-A5E118B6E4F4}"/>
            </c:ext>
          </c:extLst>
        </c:ser>
        <c:dLbls>
          <c:showLegendKey val="0"/>
          <c:showVal val="0"/>
          <c:showCatName val="0"/>
          <c:showSerName val="0"/>
          <c:showPercent val="0"/>
          <c:showBubbleSize val="0"/>
        </c:dLbls>
        <c:gapWidth val="150"/>
        <c:overlap val="100"/>
        <c:axId val="1172069568"/>
        <c:axId val="1"/>
      </c:barChart>
      <c:lineChart>
        <c:grouping val="standard"/>
        <c:varyColors val="0"/>
        <c:ser>
          <c:idx val="3"/>
          <c:order val="2"/>
          <c:tx>
            <c:strRef>
              <c:f>'CF - annual'!$B$16</c:f>
              <c:strCache>
                <c:ptCount val="1"/>
                <c:pt idx="0">
                  <c:v>Closing bank balance</c:v>
                </c:pt>
              </c:strCache>
            </c:strRef>
          </c:tx>
          <c:spPr>
            <a:ln w="19050" cap="rnd" cmpd="sng" algn="ctr">
              <a:solidFill>
                <a:schemeClr val="dk1">
                  <a:tint val="98500"/>
                </a:schemeClr>
              </a:solidFill>
              <a:prstDash val="solid"/>
              <a:round/>
            </a:ln>
            <a:effectLst/>
          </c:spPr>
          <c:marker>
            <c:symbol val="circle"/>
            <c:size val="5"/>
            <c:spPr>
              <a:solidFill>
                <a:schemeClr val="dk1">
                  <a:tint val="98500"/>
                </a:schemeClr>
              </a:solidFill>
              <a:ln w="6350" cap="flat" cmpd="sng" algn="ctr">
                <a:solidFill>
                  <a:schemeClr val="dk1">
                    <a:tint val="98500"/>
                  </a:schemeClr>
                </a:solidFill>
                <a:prstDash val="solid"/>
                <a:round/>
              </a:ln>
              <a:effectLst/>
            </c:spPr>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333333"/>
                    </a:solidFill>
                    <a:latin typeface="Calibri"/>
                    <a:ea typeface="Calibri"/>
                    <a:cs typeface="Calibri"/>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'CF - annual'!$F$3:$H$3</c:f>
              <c:numCache>
                <c:formatCode>d\-mmm\-yy</c:formatCode>
                <c:ptCount val="3"/>
                <c:pt idx="0">
                  <c:v>44773</c:v>
                </c:pt>
                <c:pt idx="1">
                  <c:v>45138</c:v>
                </c:pt>
                <c:pt idx="2">
                  <c:v>45504</c:v>
                </c:pt>
              </c:numCache>
            </c:numRef>
          </c:cat>
          <c:val>
            <c:numRef>
              <c:f>'CF - annual'!$F$16:$H$16</c:f>
              <c:numCache>
                <c:formatCode>_-"$"* #,##0_-;\("$"* #,##0\);_-"$"* "-"??_-;_-@_-</c:formatCode>
                <c:ptCount val="3"/>
                <c:pt idx="0">
                  <c:v>6940046.8750000028</c:v>
                </c:pt>
                <c:pt idx="1">
                  <c:v>15268059.374999998</c:v>
                </c:pt>
                <c:pt idx="2">
                  <c:v>23596071.875000007</c:v>
                </c:pt>
              </c:numCache>
            </c:numRef>
          </c:val>
          <c:smooth val="0"/>
          <c:extLst>
            <c:ext xmlns:c16="http://schemas.microsoft.com/office/drawing/2014/chart" uri="{C3380CC4-5D6E-409C-BE32-E72D297353CC}">
              <c16:uniqueId val="{00000002-94C2-4B3B-ADC8-A5E118B6E4F4}"/>
            </c:ext>
          </c:extLst>
        </c:ser>
        <c:ser>
          <c:idx val="1"/>
          <c:order val="3"/>
          <c:tx>
            <c:strRef>
              <c:f>'CF - annual'!$B$19</c:f>
              <c:strCache>
                <c:ptCount val="1"/>
                <c:pt idx="0">
                  <c:v>Free cash flow to the firm (unlevered)</c:v>
                </c:pt>
              </c:strCache>
            </c:strRef>
          </c:tx>
          <c:spPr>
            <a:ln w="19050" cap="rnd" cmpd="sng" algn="ctr">
              <a:solidFill>
                <a:schemeClr val="dk1">
                  <a:tint val="55000"/>
                </a:schemeClr>
              </a:solidFill>
              <a:prstDash val="solid"/>
              <a:round/>
            </a:ln>
            <a:effectLst/>
          </c:spPr>
          <c:marker>
            <c:symbol val="circle"/>
            <c:size val="5"/>
            <c:spPr>
              <a:solidFill>
                <a:schemeClr val="dk1">
                  <a:tint val="55000"/>
                </a:schemeClr>
              </a:solidFill>
              <a:ln w="6350" cap="flat" cmpd="sng" algn="ctr">
                <a:solidFill>
                  <a:schemeClr val="dk1">
                    <a:tint val="55000"/>
                  </a:schemeClr>
                </a:solidFill>
                <a:prstDash val="solid"/>
                <a:round/>
              </a:ln>
              <a:effectLst/>
            </c:spPr>
          </c:marker>
          <c:cat>
            <c:numRef>
              <c:f>'CF - annual'!$F$3:$H$3</c:f>
              <c:numCache>
                <c:formatCode>d\-mmm\-yy</c:formatCode>
                <c:ptCount val="3"/>
                <c:pt idx="0">
                  <c:v>44773</c:v>
                </c:pt>
                <c:pt idx="1">
                  <c:v>45138</c:v>
                </c:pt>
                <c:pt idx="2">
                  <c:v>45504</c:v>
                </c:pt>
              </c:numCache>
            </c:numRef>
          </c:cat>
          <c:val>
            <c:numRef>
              <c:f>'CF - annual'!$F$19:$H$19</c:f>
              <c:numCache>
                <c:formatCode>_-"$"* #,##0_-;\("$"* #,##0\);_-"$"* "-"??_-;_-@_-</c:formatCode>
                <c:ptCount val="3"/>
                <c:pt idx="0">
                  <c:v>4840046.875</c:v>
                </c:pt>
                <c:pt idx="1">
                  <c:v>8328012.5</c:v>
                </c:pt>
                <c:pt idx="2">
                  <c:v>8328012.5</c:v>
                </c:pt>
              </c:numCache>
            </c:numRef>
          </c:val>
          <c:smooth val="0"/>
          <c:extLst>
            <c:ext xmlns:c16="http://schemas.microsoft.com/office/drawing/2014/chart" uri="{C3380CC4-5D6E-409C-BE32-E72D297353CC}">
              <c16:uniqueId val="{00000003-94C2-4B3B-ADC8-A5E118B6E4F4}"/>
            </c:ext>
          </c:extLst>
        </c:ser>
        <c:dLbls>
          <c:showLegendKey val="0"/>
          <c:showVal val="0"/>
          <c:showCatName val="0"/>
          <c:showSerName val="0"/>
          <c:showPercent val="0"/>
          <c:showBubbleSize val="0"/>
        </c:dLbls>
        <c:marker val="1"/>
        <c:smooth val="0"/>
        <c:axId val="1172069568"/>
        <c:axId val="1"/>
      </c:lineChart>
      <c:catAx>
        <c:axId val="1172069568"/>
        <c:scaling>
          <c:orientation val="minMax"/>
        </c:scaling>
        <c:delete val="0"/>
        <c:axPos val="b"/>
        <c:numFmt formatCode="d\-mmm\-yy" sourceLinked="1"/>
        <c:majorTickMark val="none"/>
        <c:minorTickMark val="none"/>
        <c:tickLblPos val="low"/>
        <c:spPr>
          <a:noFill/>
          <a:ln w="3175" cap="flat" cmpd="sng" algn="ctr">
            <a:solidFill>
              <a:srgbClr val="D9D9D9"/>
            </a:solidFill>
            <a:prstDash val="solid"/>
            <a:round/>
          </a:ln>
          <a:effectLst/>
        </c:spPr>
        <c:txPr>
          <a:bodyPr rot="0" spcFirstLastPara="1" vertOverflow="ellipsis" wrap="square" anchor="ctr" anchorCtr="1"/>
          <a:lstStyle/>
          <a:p>
            <a:pPr>
              <a:defRPr sz="1000" b="0" i="0" u="none" strike="noStrike" kern="1200" baseline="0">
                <a:solidFill>
                  <a:srgbClr val="333333"/>
                </a:solidFill>
                <a:latin typeface="Calibri"/>
                <a:ea typeface="Calibri"/>
                <a:cs typeface="Calibri"/>
              </a:defRPr>
            </a:pPr>
            <a:endParaRPr lang="en-US"/>
          </a:p>
        </c:txPr>
        <c:crossAx val="1"/>
        <c:crosses val="autoZero"/>
        <c:auto val="0"/>
        <c:lblAlgn val="ctr"/>
        <c:lblOffset val="100"/>
        <c:noMultiLvlLbl val="0"/>
      </c:catAx>
      <c:valAx>
        <c:axId val="1"/>
        <c:scaling>
          <c:orientation val="minMax"/>
        </c:scaling>
        <c:delete val="0"/>
        <c:axPos val="l"/>
        <c:majorGridlines>
          <c:spPr>
            <a:ln w="3175" cap="flat" cmpd="sng" algn="ctr">
              <a:solidFill>
                <a:srgbClr val="D9D9D9"/>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rgbClr val="333333"/>
                    </a:solidFill>
                    <a:latin typeface="Calibri"/>
                    <a:ea typeface="Calibri"/>
                    <a:cs typeface="Calibri"/>
                  </a:defRPr>
                </a:pPr>
                <a:r>
                  <a:rPr lang="en-US"/>
                  <a:t>NZ$</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33333"/>
                  </a:solidFill>
                  <a:latin typeface="Calibri"/>
                  <a:ea typeface="Calibri"/>
                  <a:cs typeface="Calibri"/>
                </a:defRPr>
              </a:pPr>
              <a:endParaRPr lang="en-US"/>
            </a:p>
          </c:txPr>
        </c:title>
        <c:numFmt formatCode="_-&quot;$&quot;* #,##0_-;\(&quot;$&quot;* #,##0\);_-&quot;$&quot;* &quot;-&quot;??_-;_-@_-" sourceLinked="1"/>
        <c:majorTickMark val="none"/>
        <c:minorTickMark val="none"/>
        <c:tickLblPos val="nextTo"/>
        <c:spPr>
          <a:noFill/>
          <a:ln w="6350" cap="flat" cmpd="sng" algn="ctr">
            <a:noFill/>
            <a:prstDash val="solid"/>
            <a:round/>
          </a:ln>
          <a:effectLst/>
        </c:spPr>
        <c:txPr>
          <a:bodyPr rot="0" spcFirstLastPara="1" vertOverflow="ellipsis" wrap="square" anchor="ctr" anchorCtr="1"/>
          <a:lstStyle/>
          <a:p>
            <a:pPr>
              <a:defRPr sz="1000" b="0" i="0" u="none" strike="noStrike" kern="1200" baseline="0">
                <a:solidFill>
                  <a:srgbClr val="333333"/>
                </a:solidFill>
                <a:latin typeface="Calibri"/>
                <a:ea typeface="Calibri"/>
                <a:cs typeface="Calibri"/>
              </a:defRPr>
            </a:pPr>
            <a:endParaRPr lang="en-US"/>
          </a:p>
        </c:txPr>
        <c:crossAx val="1172069568"/>
        <c:crosses val="autoZero"/>
        <c:crossBetween val="between"/>
      </c:valAx>
      <c:spPr>
        <a:noFill/>
        <a:ln w="25400">
          <a:noFill/>
        </a:ln>
        <a:effectLst/>
      </c:spPr>
    </c:plotArea>
    <c:legend>
      <c:legendPos val="r"/>
      <c:layout>
        <c:manualLayout>
          <c:xMode val="edge"/>
          <c:yMode val="edge"/>
          <c:x val="0.17157391908278885"/>
          <c:y val="0.91403534398129838"/>
          <c:w val="0.80738246626129251"/>
          <c:h val="8.5964531654715279E-2"/>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333333"/>
              </a:solidFill>
              <a:latin typeface="Calibri"/>
              <a:ea typeface="Calibri"/>
              <a:cs typeface="Calibri"/>
            </a:defRPr>
          </a:pPr>
          <a:endParaRPr lang="en-US"/>
        </a:p>
      </c:txPr>
    </c:legend>
    <c:plotVisOnly val="1"/>
    <c:dispBlanksAs val="gap"/>
    <c:showDLblsOverMax val="0"/>
  </c:chart>
  <c:spPr>
    <a:solidFill>
      <a:srgbClr val="FFFFFF"/>
    </a:solidFill>
    <a:ln w="3175" cap="flat" cmpd="sng" algn="ctr">
      <a:noFill/>
      <a:prstDash val="solid"/>
      <a:round/>
    </a:ln>
    <a:effectLst/>
  </c:spPr>
  <c:txPr>
    <a:bodyPr/>
    <a:lstStyle/>
    <a:p>
      <a:pPr>
        <a:defRPr sz="1000" b="0" i="0" u="none" strike="noStrike" baseline="0">
          <a:solidFill>
            <a:srgbClr val="333333"/>
          </a:solidFill>
          <a:latin typeface="Calibri"/>
          <a:ea typeface="Calibri"/>
          <a:cs typeface="Calibri"/>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1</xdr:colOff>
      <xdr:row>53</xdr:row>
      <xdr:rowOff>9525</xdr:rowOff>
    </xdr:from>
    <xdr:to>
      <xdr:col>9</xdr:col>
      <xdr:colOff>722779</xdr:colOff>
      <xdr:row>68</xdr:row>
      <xdr:rowOff>162485</xdr:rowOff>
    </xdr:to>
    <xdr:graphicFrame macro="">
      <xdr:nvGraphicFramePr>
        <xdr:cNvPr id="2049" name="Chart 1">
          <a:extLst>
            <a:ext uri="{FF2B5EF4-FFF2-40B4-BE49-F238E27FC236}">
              <a16:creationId xmlns:a16="http://schemas.microsoft.com/office/drawing/2014/main" id="{A02C47EC-46B2-449B-BC75-457D8E6C87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91328</xdr:colOff>
      <xdr:row>36</xdr:row>
      <xdr:rowOff>3922</xdr:rowOff>
    </xdr:from>
    <xdr:to>
      <xdr:col>9</xdr:col>
      <xdr:colOff>717176</xdr:colOff>
      <xdr:row>51</xdr:row>
      <xdr:rowOff>42022</xdr:rowOff>
    </xdr:to>
    <xdr:graphicFrame macro="">
      <xdr:nvGraphicFramePr>
        <xdr:cNvPr id="2050" name="Chart 2">
          <a:extLst>
            <a:ext uri="{FF2B5EF4-FFF2-40B4-BE49-F238E27FC236}">
              <a16:creationId xmlns:a16="http://schemas.microsoft.com/office/drawing/2014/main" id="{60E0FB0E-A797-4CCB-820E-BB7F90DC7C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39</xdr:row>
      <xdr:rowOff>123825</xdr:rowOff>
    </xdr:from>
    <xdr:to>
      <xdr:col>11</xdr:col>
      <xdr:colOff>441512</xdr:colOff>
      <xdr:row>62</xdr:row>
      <xdr:rowOff>9525</xdr:rowOff>
    </xdr:to>
    <xdr:graphicFrame macro="">
      <xdr:nvGraphicFramePr>
        <xdr:cNvPr id="3073" name="Chart 1">
          <a:extLst>
            <a:ext uri="{FF2B5EF4-FFF2-40B4-BE49-F238E27FC236}">
              <a16:creationId xmlns:a16="http://schemas.microsoft.com/office/drawing/2014/main" id="{E36F3E14-D6AB-471C-845A-3088BDE586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24</xdr:row>
      <xdr:rowOff>9525</xdr:rowOff>
    </xdr:from>
    <xdr:to>
      <xdr:col>11</xdr:col>
      <xdr:colOff>644338</xdr:colOff>
      <xdr:row>43</xdr:row>
      <xdr:rowOff>85725</xdr:rowOff>
    </xdr:to>
    <xdr:graphicFrame macro="">
      <xdr:nvGraphicFramePr>
        <xdr:cNvPr id="4097" name="Chart 1">
          <a:extLst>
            <a:ext uri="{FF2B5EF4-FFF2-40B4-BE49-F238E27FC236}">
              <a16:creationId xmlns:a16="http://schemas.microsoft.com/office/drawing/2014/main" id="{107ADAF2-B43F-40B4-9A3A-15E3DF768B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14941</xdr:colOff>
      <xdr:row>40</xdr:row>
      <xdr:rowOff>35671</xdr:rowOff>
    </xdr:from>
    <xdr:to>
      <xdr:col>10</xdr:col>
      <xdr:colOff>134470</xdr:colOff>
      <xdr:row>63</xdr:row>
      <xdr:rowOff>121023</xdr:rowOff>
    </xdr:to>
    <xdr:graphicFrame macro="">
      <xdr:nvGraphicFramePr>
        <xdr:cNvPr id="2" name="Chart 1">
          <a:extLst>
            <a:ext uri="{FF2B5EF4-FFF2-40B4-BE49-F238E27FC236}">
              <a16:creationId xmlns:a16="http://schemas.microsoft.com/office/drawing/2014/main" id="{418EC245-0567-4CB4-B657-15270BA908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43050</xdr:colOff>
      <xdr:row>21</xdr:row>
      <xdr:rowOff>310881</xdr:rowOff>
    </xdr:from>
    <xdr:to>
      <xdr:col>10</xdr:col>
      <xdr:colOff>43050</xdr:colOff>
      <xdr:row>41</xdr:row>
      <xdr:rowOff>186177</xdr:rowOff>
    </xdr:to>
    <xdr:graphicFrame macro="">
      <xdr:nvGraphicFramePr>
        <xdr:cNvPr id="2" name="Chart 1">
          <a:extLst>
            <a:ext uri="{FF2B5EF4-FFF2-40B4-BE49-F238E27FC236}">
              <a16:creationId xmlns:a16="http://schemas.microsoft.com/office/drawing/2014/main" id="{D6477730-9BCA-4E23-9D0C-0565CEB992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NZTE">
      <a:dk1>
        <a:sysClr val="windowText" lastClr="000000"/>
      </a:dk1>
      <a:lt1>
        <a:srgbClr val="FFFFFF"/>
      </a:lt1>
      <a:dk2>
        <a:srgbClr val="000000"/>
      </a:dk2>
      <a:lt2>
        <a:srgbClr val="FFFFFF"/>
      </a:lt2>
      <a:accent1>
        <a:srgbClr val="6197AA"/>
      </a:accent1>
      <a:accent2>
        <a:srgbClr val="58C7DD"/>
      </a:accent2>
      <a:accent3>
        <a:srgbClr val="6B7B82"/>
      </a:accent3>
      <a:accent4>
        <a:srgbClr val="1C8DCD"/>
      </a:accent4>
      <a:accent5>
        <a:srgbClr val="324164"/>
      </a:accent5>
      <a:accent6>
        <a:srgbClr val="D2CFB2"/>
      </a:accent6>
      <a:hlink>
        <a:srgbClr val="ADC9D3"/>
      </a:hlink>
      <a:folHlink>
        <a:srgbClr val="A2E0E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499984740745262"/>
    <pageSetUpPr fitToPage="1"/>
  </sheetPr>
  <dimension ref="A1:S32"/>
  <sheetViews>
    <sheetView zoomScale="80" zoomScaleNormal="80" workbookViewId="0">
      <selection activeCell="A15" sqref="A15:S15"/>
    </sheetView>
  </sheetViews>
  <sheetFormatPr baseColWidth="10" defaultColWidth="0" defaultRowHeight="15" zeroHeight="1" x14ac:dyDescent="0.2"/>
  <cols>
    <col min="1" max="3" width="1.5" customWidth="1"/>
    <col min="4" max="4" width="27.5" customWidth="1"/>
    <col min="5" max="5" width="14.33203125" customWidth="1"/>
    <col min="6" max="18" width="9.1640625" customWidth="1"/>
    <col min="19" max="19" width="1.5" customWidth="1"/>
    <col min="20" max="16384" width="9.1640625" hidden="1"/>
  </cols>
  <sheetData>
    <row r="1" spans="1:19" s="14" customFormat="1" ht="50" customHeight="1" x14ac:dyDescent="0.25">
      <c r="A1" s="143" t="s">
        <v>0</v>
      </c>
      <c r="B1" s="143"/>
      <c r="C1" s="143"/>
      <c r="D1" s="143"/>
      <c r="E1" s="143"/>
      <c r="F1" s="143"/>
      <c r="G1" s="143"/>
      <c r="H1" s="143"/>
      <c r="I1" s="143"/>
      <c r="J1" s="143"/>
      <c r="K1" s="143"/>
      <c r="L1" s="143"/>
      <c r="M1" s="143"/>
      <c r="N1" s="143"/>
      <c r="O1" s="143"/>
      <c r="P1" s="143"/>
      <c r="Q1" s="143"/>
      <c r="R1" s="143"/>
      <c r="S1" s="143"/>
    </row>
    <row r="2" spans="1:19" ht="25" customHeight="1" x14ac:dyDescent="0.2">
      <c r="A2" s="145"/>
      <c r="B2" s="145"/>
      <c r="C2" s="145"/>
      <c r="D2" s="145"/>
      <c r="E2" s="145"/>
      <c r="F2" s="145"/>
      <c r="G2" s="145"/>
      <c r="H2" s="145"/>
      <c r="I2" s="145"/>
      <c r="J2" s="145"/>
      <c r="K2" s="145"/>
      <c r="L2" s="145"/>
      <c r="M2" s="145"/>
      <c r="N2" s="145"/>
      <c r="O2" s="145"/>
      <c r="P2" s="145"/>
      <c r="Q2" s="145"/>
      <c r="R2" s="145"/>
      <c r="S2" s="145"/>
    </row>
    <row r="3" spans="1:19" s="109" customFormat="1" ht="30" customHeight="1" x14ac:dyDescent="0.2">
      <c r="A3" s="144" t="s">
        <v>107</v>
      </c>
      <c r="B3" s="144"/>
      <c r="C3" s="144"/>
      <c r="D3" s="144"/>
      <c r="E3" s="144"/>
      <c r="F3" s="144"/>
      <c r="G3" s="144"/>
      <c r="H3" s="144"/>
      <c r="I3" s="144"/>
      <c r="J3" s="144"/>
      <c r="K3" s="144"/>
      <c r="L3" s="144"/>
      <c r="M3" s="144"/>
      <c r="N3" s="144"/>
      <c r="O3" s="144"/>
      <c r="P3" s="144"/>
      <c r="Q3" s="144"/>
      <c r="R3" s="144"/>
      <c r="S3" s="144"/>
    </row>
    <row r="4" spans="1:19" ht="25" customHeight="1" x14ac:dyDescent="0.2">
      <c r="A4" s="17"/>
      <c r="B4" s="26"/>
      <c r="C4" s="26"/>
      <c r="D4" s="26"/>
      <c r="E4" s="26"/>
      <c r="F4" s="26"/>
      <c r="G4" s="26"/>
      <c r="H4" s="17"/>
      <c r="I4" s="17"/>
      <c r="J4" s="17"/>
      <c r="K4" s="17"/>
      <c r="L4" s="17"/>
      <c r="M4" s="17"/>
      <c r="N4" s="17"/>
      <c r="O4" s="17"/>
      <c r="P4" s="17"/>
      <c r="Q4" s="17"/>
      <c r="R4" s="17"/>
      <c r="S4" s="17"/>
    </row>
    <row r="5" spans="1:19" ht="20" customHeight="1" x14ac:dyDescent="0.2">
      <c r="A5" s="17"/>
      <c r="B5" s="25" t="s">
        <v>1</v>
      </c>
      <c r="C5" s="25"/>
      <c r="D5" s="26"/>
      <c r="E5" s="27" t="s">
        <v>2</v>
      </c>
      <c r="F5" s="26"/>
      <c r="G5" s="26"/>
      <c r="H5" s="17"/>
      <c r="I5" s="17"/>
      <c r="J5" s="17"/>
      <c r="K5" s="17"/>
      <c r="L5" s="17"/>
      <c r="M5" s="17"/>
      <c r="N5" s="17"/>
      <c r="O5" s="17"/>
      <c r="P5" s="17"/>
      <c r="Q5" s="17"/>
      <c r="R5" s="17"/>
      <c r="S5" s="17"/>
    </row>
    <row r="6" spans="1:19" ht="20" customHeight="1" x14ac:dyDescent="0.2">
      <c r="A6" s="17"/>
      <c r="B6" s="25" t="s">
        <v>3</v>
      </c>
      <c r="C6" s="25"/>
      <c r="D6" s="26"/>
      <c r="E6" s="28">
        <v>44043</v>
      </c>
      <c r="F6" s="26"/>
      <c r="G6" s="26"/>
      <c r="H6" s="17"/>
      <c r="I6" s="17"/>
      <c r="J6" s="17"/>
      <c r="K6" s="17"/>
      <c r="L6" s="17"/>
      <c r="M6" s="17"/>
      <c r="N6" s="17"/>
      <c r="O6" s="17"/>
      <c r="P6" s="17"/>
      <c r="Q6" s="17"/>
      <c r="R6" s="17"/>
      <c r="S6" s="17"/>
    </row>
    <row r="7" spans="1:19" ht="20" customHeight="1" x14ac:dyDescent="0.2">
      <c r="A7" s="17"/>
      <c r="B7" s="25" t="s">
        <v>4</v>
      </c>
      <c r="C7" s="25"/>
      <c r="D7" s="26"/>
      <c r="E7" s="29">
        <v>44409</v>
      </c>
      <c r="F7" s="26"/>
      <c r="G7" s="26"/>
      <c r="H7" s="17"/>
      <c r="I7" s="17"/>
      <c r="J7" s="17"/>
      <c r="K7" s="17"/>
      <c r="L7" s="17"/>
      <c r="M7" s="17"/>
      <c r="N7" s="17"/>
      <c r="O7" s="17"/>
      <c r="P7" s="17"/>
      <c r="Q7" s="17"/>
      <c r="R7" s="17"/>
      <c r="S7" s="17"/>
    </row>
    <row r="8" spans="1:19" ht="20" customHeight="1" x14ac:dyDescent="0.2">
      <c r="A8" s="17"/>
      <c r="B8" s="25" t="s">
        <v>5</v>
      </c>
      <c r="C8" s="25"/>
      <c r="D8" s="26"/>
      <c r="E8" s="30">
        <f>EOMONTH(E7,35)</f>
        <v>45504</v>
      </c>
      <c r="F8" s="26"/>
      <c r="G8" s="26"/>
      <c r="H8" s="17"/>
      <c r="I8" s="17"/>
      <c r="J8" s="17"/>
      <c r="K8" s="17"/>
      <c r="L8" s="17"/>
      <c r="M8" s="17"/>
      <c r="N8" s="17"/>
      <c r="O8" s="17"/>
      <c r="P8" s="17"/>
      <c r="Q8" s="17"/>
      <c r="R8" s="17"/>
      <c r="S8" s="17"/>
    </row>
    <row r="9" spans="1:19" ht="20" customHeight="1" x14ac:dyDescent="0.2">
      <c r="A9" s="17"/>
      <c r="B9" s="25" t="s">
        <v>6</v>
      </c>
      <c r="C9" s="25"/>
      <c r="D9" s="26"/>
      <c r="E9" s="31" t="s">
        <v>7</v>
      </c>
      <c r="F9" s="26"/>
      <c r="G9" s="26"/>
      <c r="H9" s="17"/>
      <c r="I9" s="17"/>
      <c r="J9" s="17"/>
      <c r="K9" s="17"/>
      <c r="L9" s="17"/>
      <c r="M9" s="17"/>
      <c r="N9" s="17"/>
      <c r="O9" s="17"/>
      <c r="P9" s="17"/>
      <c r="Q9" s="17"/>
      <c r="R9" s="17"/>
      <c r="S9" s="17"/>
    </row>
    <row r="10" spans="1:19" ht="20" customHeight="1" x14ac:dyDescent="0.2">
      <c r="A10" s="17"/>
      <c r="B10" s="25" t="s">
        <v>8</v>
      </c>
      <c r="C10" s="25"/>
      <c r="D10" s="26"/>
      <c r="E10" s="27" t="s">
        <v>9</v>
      </c>
      <c r="F10" s="26"/>
      <c r="G10" s="26"/>
      <c r="H10" s="17"/>
      <c r="I10" s="17"/>
      <c r="J10" s="17"/>
      <c r="K10" s="17"/>
      <c r="L10" s="17"/>
      <c r="M10" s="17"/>
      <c r="N10" s="17"/>
      <c r="O10" s="17"/>
      <c r="P10" s="17"/>
      <c r="Q10" s="17"/>
      <c r="R10" s="17"/>
      <c r="S10" s="17"/>
    </row>
    <row r="11" spans="1:19" ht="25" customHeight="1" x14ac:dyDescent="0.2">
      <c r="A11" s="17"/>
      <c r="B11" s="17"/>
      <c r="C11" s="17"/>
      <c r="D11" s="17"/>
      <c r="E11" s="17"/>
      <c r="F11" s="17"/>
      <c r="G11" s="17"/>
      <c r="H11" s="17"/>
      <c r="I11" s="17"/>
      <c r="J11" s="17"/>
      <c r="K11" s="17"/>
      <c r="L11" s="17"/>
      <c r="M11" s="17"/>
      <c r="N11" s="17"/>
      <c r="O11" s="17"/>
      <c r="P11" s="17"/>
      <c r="Q11" s="17"/>
      <c r="R11" s="17"/>
      <c r="S11" s="17"/>
    </row>
    <row r="12" spans="1:19" ht="15" customHeight="1" x14ac:dyDescent="0.2">
      <c r="A12" s="17"/>
      <c r="B12" s="140" t="s">
        <v>10</v>
      </c>
      <c r="C12" s="140"/>
      <c r="D12" s="140"/>
      <c r="E12" s="140"/>
      <c r="F12" s="140"/>
      <c r="G12" s="140"/>
      <c r="H12" s="140"/>
      <c r="I12" s="140"/>
      <c r="J12" s="140"/>
      <c r="K12" s="140"/>
      <c r="L12" s="140"/>
      <c r="M12" s="140"/>
      <c r="N12" s="140"/>
      <c r="O12" s="140"/>
      <c r="P12" s="140"/>
      <c r="Q12" s="140"/>
      <c r="R12" s="140"/>
      <c r="S12" s="20"/>
    </row>
    <row r="13" spans="1:19" ht="34.5" customHeight="1" x14ac:dyDescent="0.2">
      <c r="A13" s="17"/>
      <c r="B13" s="140"/>
      <c r="C13" s="140"/>
      <c r="D13" s="140"/>
      <c r="E13" s="140"/>
      <c r="F13" s="140"/>
      <c r="G13" s="140"/>
      <c r="H13" s="140"/>
      <c r="I13" s="140"/>
      <c r="J13" s="140"/>
      <c r="K13" s="140"/>
      <c r="L13" s="140"/>
      <c r="M13" s="140"/>
      <c r="N13" s="140"/>
      <c r="O13" s="140"/>
      <c r="P13" s="140"/>
      <c r="Q13" s="140"/>
      <c r="R13" s="140"/>
      <c r="S13" s="20"/>
    </row>
    <row r="14" spans="1:19" ht="16" customHeight="1" x14ac:dyDescent="0.2">
      <c r="A14" s="17"/>
      <c r="B14" s="140"/>
      <c r="C14" s="140"/>
      <c r="D14" s="140"/>
      <c r="E14" s="140"/>
      <c r="F14" s="140"/>
      <c r="G14" s="140"/>
      <c r="H14" s="140"/>
      <c r="I14" s="140"/>
      <c r="J14" s="140"/>
      <c r="K14" s="140"/>
      <c r="L14" s="140"/>
      <c r="M14" s="140"/>
      <c r="N14" s="140"/>
      <c r="O14" s="140"/>
      <c r="P14" s="140"/>
      <c r="Q14" s="140"/>
      <c r="R14" s="140"/>
      <c r="S14" s="20"/>
    </row>
    <row r="15" spans="1:19" ht="25" customHeight="1" x14ac:dyDescent="0.2">
      <c r="A15" s="147"/>
      <c r="B15" s="147"/>
      <c r="C15" s="147"/>
      <c r="D15" s="147"/>
      <c r="E15" s="147"/>
      <c r="F15" s="147"/>
      <c r="G15" s="147"/>
      <c r="H15" s="147"/>
      <c r="I15" s="147"/>
      <c r="J15" s="147"/>
      <c r="K15" s="147"/>
      <c r="L15" s="147"/>
      <c r="M15" s="147"/>
      <c r="N15" s="147"/>
      <c r="O15" s="147"/>
      <c r="P15" s="147"/>
      <c r="Q15" s="147"/>
      <c r="R15" s="147"/>
      <c r="S15" s="147"/>
    </row>
    <row r="16" spans="1:19" s="110" customFormat="1" ht="30" customHeight="1" x14ac:dyDescent="0.2">
      <c r="A16" s="144" t="s">
        <v>108</v>
      </c>
      <c r="B16" s="144"/>
      <c r="C16" s="144"/>
      <c r="D16" s="144"/>
      <c r="E16" s="144"/>
      <c r="F16" s="144"/>
      <c r="G16" s="144"/>
      <c r="H16" s="144"/>
      <c r="I16" s="144"/>
      <c r="J16" s="144"/>
      <c r="K16" s="144"/>
      <c r="L16" s="144"/>
      <c r="M16" s="144"/>
      <c r="N16" s="144"/>
      <c r="O16" s="144"/>
      <c r="P16" s="144"/>
      <c r="Q16" s="144"/>
      <c r="R16" s="144"/>
      <c r="S16" s="144"/>
    </row>
    <row r="17" spans="1:19" ht="9" customHeight="1" x14ac:dyDescent="0.2">
      <c r="A17" s="147"/>
      <c r="B17" s="147"/>
      <c r="C17" s="147"/>
      <c r="D17" s="147"/>
      <c r="E17" s="147"/>
      <c r="F17" s="147"/>
      <c r="G17" s="147"/>
      <c r="H17" s="147"/>
      <c r="I17" s="147"/>
      <c r="J17" s="147"/>
      <c r="K17" s="147"/>
      <c r="L17" s="147"/>
      <c r="M17" s="147"/>
      <c r="N17" s="147"/>
      <c r="O17" s="147"/>
      <c r="P17" s="147"/>
      <c r="Q17" s="147"/>
      <c r="R17" s="147"/>
      <c r="S17" s="147"/>
    </row>
    <row r="18" spans="1:19" ht="195" customHeight="1" x14ac:dyDescent="0.2">
      <c r="A18" s="17"/>
      <c r="B18" s="142" t="s">
        <v>111</v>
      </c>
      <c r="C18" s="142"/>
      <c r="D18" s="142"/>
      <c r="E18" s="142"/>
      <c r="F18" s="142"/>
      <c r="G18" s="142"/>
      <c r="H18" s="142"/>
      <c r="I18" s="142"/>
      <c r="J18" s="142"/>
      <c r="K18" s="142"/>
      <c r="L18" s="142"/>
      <c r="M18" s="142"/>
      <c r="N18" s="142"/>
      <c r="O18" s="142"/>
      <c r="P18" s="142"/>
      <c r="Q18" s="142"/>
      <c r="R18" s="142"/>
      <c r="S18" s="21"/>
    </row>
    <row r="19" spans="1:19" ht="178.5" customHeight="1" x14ac:dyDescent="0.2">
      <c r="A19" s="17"/>
      <c r="B19" s="142"/>
      <c r="C19" s="142"/>
      <c r="D19" s="142"/>
      <c r="E19" s="142"/>
      <c r="F19" s="142"/>
      <c r="G19" s="142"/>
      <c r="H19" s="142"/>
      <c r="I19" s="142"/>
      <c r="J19" s="142"/>
      <c r="K19" s="142"/>
      <c r="L19" s="142"/>
      <c r="M19" s="142"/>
      <c r="N19" s="142"/>
      <c r="O19" s="142"/>
      <c r="P19" s="142"/>
      <c r="Q19" s="142"/>
      <c r="R19" s="142"/>
      <c r="S19" s="21"/>
    </row>
    <row r="20" spans="1:19" ht="25" customHeight="1" x14ac:dyDescent="0.2">
      <c r="A20" s="147"/>
      <c r="B20" s="147"/>
      <c r="C20" s="147"/>
      <c r="D20" s="147"/>
      <c r="E20" s="147"/>
      <c r="F20" s="147"/>
      <c r="G20" s="147"/>
      <c r="H20" s="147"/>
      <c r="I20" s="147"/>
      <c r="J20" s="147"/>
      <c r="K20" s="147"/>
      <c r="L20" s="147"/>
      <c r="M20" s="147"/>
      <c r="N20" s="147"/>
      <c r="O20" s="147"/>
      <c r="P20" s="147"/>
      <c r="Q20" s="147"/>
      <c r="R20" s="147"/>
      <c r="S20" s="147"/>
    </row>
    <row r="21" spans="1:19" s="110" customFormat="1" ht="30" customHeight="1" x14ac:dyDescent="0.2">
      <c r="A21" s="144" t="s">
        <v>109</v>
      </c>
      <c r="B21" s="144"/>
      <c r="C21" s="144"/>
      <c r="D21" s="144"/>
      <c r="E21" s="144"/>
      <c r="F21" s="144"/>
      <c r="G21" s="144"/>
      <c r="H21" s="144"/>
      <c r="I21" s="144"/>
      <c r="J21" s="144"/>
      <c r="K21" s="144"/>
      <c r="L21" s="144"/>
      <c r="M21" s="144"/>
      <c r="N21" s="144"/>
      <c r="O21" s="144"/>
      <c r="P21" s="144"/>
      <c r="Q21" s="144"/>
      <c r="R21" s="144"/>
      <c r="S21" s="144"/>
    </row>
    <row r="22" spans="1:19" ht="25" customHeight="1" x14ac:dyDescent="0.2">
      <c r="A22" s="147"/>
      <c r="B22" s="147"/>
      <c r="C22" s="147"/>
      <c r="D22" s="147"/>
      <c r="E22" s="147"/>
      <c r="F22" s="147"/>
      <c r="G22" s="147"/>
      <c r="H22" s="147"/>
      <c r="I22" s="147"/>
      <c r="J22" s="147"/>
      <c r="K22" s="147"/>
      <c r="L22" s="147"/>
      <c r="M22" s="147"/>
      <c r="N22" s="147"/>
      <c r="O22" s="147"/>
      <c r="P22" s="147"/>
      <c r="Q22" s="147"/>
      <c r="R22" s="147"/>
      <c r="S22" s="147"/>
    </row>
    <row r="23" spans="1:19" x14ac:dyDescent="0.2">
      <c r="A23" s="17"/>
      <c r="B23" s="17"/>
      <c r="C23" s="22" t="s">
        <v>11</v>
      </c>
      <c r="D23" s="17"/>
      <c r="E23" s="17"/>
      <c r="F23" s="17"/>
      <c r="G23" s="17"/>
      <c r="H23" s="19" t="s">
        <v>12</v>
      </c>
      <c r="I23" s="17"/>
      <c r="J23" s="17"/>
      <c r="K23" s="17"/>
      <c r="L23" s="17"/>
      <c r="M23" s="17"/>
      <c r="N23" s="17"/>
      <c r="O23" s="17"/>
      <c r="P23" s="17"/>
      <c r="Q23" s="17"/>
      <c r="R23" s="17"/>
      <c r="S23" s="17"/>
    </row>
    <row r="24" spans="1:19" x14ac:dyDescent="0.2">
      <c r="A24" s="17"/>
      <c r="B24" s="17"/>
      <c r="C24" s="22" t="s">
        <v>13</v>
      </c>
      <c r="D24" s="17"/>
      <c r="E24" s="17"/>
      <c r="F24" s="17"/>
      <c r="G24" s="17"/>
      <c r="H24" s="17"/>
      <c r="I24" s="17"/>
      <c r="J24" s="17"/>
      <c r="K24" s="17"/>
      <c r="L24" s="17"/>
      <c r="M24" s="17"/>
      <c r="N24" s="17"/>
      <c r="O24" s="17"/>
      <c r="P24" s="17"/>
      <c r="Q24" s="17"/>
      <c r="R24" s="17"/>
      <c r="S24" s="17"/>
    </row>
    <row r="25" spans="1:19" x14ac:dyDescent="0.2">
      <c r="A25" s="17"/>
      <c r="B25" s="17"/>
      <c r="C25" s="22" t="s">
        <v>14</v>
      </c>
      <c r="D25" s="17"/>
      <c r="E25" s="17"/>
      <c r="F25" s="17"/>
      <c r="G25" s="17"/>
      <c r="H25" s="17"/>
      <c r="I25" s="17"/>
      <c r="J25" s="17"/>
      <c r="K25" s="17"/>
      <c r="L25" s="17"/>
      <c r="M25" s="17"/>
      <c r="N25" s="17"/>
      <c r="O25" s="17"/>
      <c r="P25" s="17"/>
      <c r="Q25" s="17"/>
      <c r="R25" s="17"/>
      <c r="S25" s="17"/>
    </row>
    <row r="26" spans="1:19" ht="25" customHeight="1" x14ac:dyDescent="0.2">
      <c r="A26" s="147"/>
      <c r="B26" s="147"/>
      <c r="C26" s="147"/>
      <c r="D26" s="147"/>
      <c r="E26" s="147"/>
      <c r="F26" s="147"/>
      <c r="G26" s="147"/>
      <c r="H26" s="147"/>
      <c r="I26" s="147"/>
      <c r="J26" s="147"/>
      <c r="K26" s="147"/>
      <c r="L26" s="147"/>
      <c r="M26" s="147"/>
      <c r="N26" s="147"/>
      <c r="O26" s="147"/>
      <c r="P26" s="147"/>
      <c r="Q26" s="147"/>
      <c r="R26" s="147"/>
      <c r="S26" s="147"/>
    </row>
    <row r="27" spans="1:19" s="111" customFormat="1" ht="30" customHeight="1" x14ac:dyDescent="0.2">
      <c r="A27" s="144" t="s">
        <v>110</v>
      </c>
      <c r="B27" s="144"/>
      <c r="C27" s="144"/>
      <c r="D27" s="144"/>
      <c r="E27" s="144"/>
      <c r="F27" s="144"/>
      <c r="G27" s="144"/>
      <c r="H27" s="144"/>
      <c r="I27" s="144"/>
      <c r="J27" s="144"/>
      <c r="K27" s="144"/>
      <c r="L27" s="144"/>
      <c r="M27" s="144"/>
      <c r="N27" s="144"/>
      <c r="O27" s="144"/>
      <c r="P27" s="144"/>
      <c r="Q27" s="144"/>
      <c r="R27" s="144"/>
      <c r="S27" s="144"/>
    </row>
    <row r="28" spans="1:19" s="33" customFormat="1" ht="16.5" customHeight="1" x14ac:dyDescent="0.2">
      <c r="A28" s="146"/>
      <c r="B28" s="146"/>
      <c r="C28" s="146"/>
      <c r="D28" s="146"/>
      <c r="E28" s="146"/>
      <c r="F28" s="146"/>
      <c r="G28" s="146"/>
      <c r="H28" s="146"/>
      <c r="I28" s="146"/>
      <c r="J28" s="146"/>
      <c r="K28" s="146"/>
      <c r="L28" s="146"/>
      <c r="M28" s="146"/>
      <c r="N28" s="146"/>
      <c r="O28" s="146"/>
      <c r="P28" s="146"/>
      <c r="Q28" s="146"/>
      <c r="R28" s="146"/>
      <c r="S28" s="146"/>
    </row>
    <row r="29" spans="1:19" ht="39" customHeight="1" x14ac:dyDescent="0.2">
      <c r="A29" s="17"/>
      <c r="B29" s="141" t="s">
        <v>106</v>
      </c>
      <c r="C29" s="141"/>
      <c r="D29" s="141"/>
      <c r="E29" s="141"/>
      <c r="F29" s="141"/>
      <c r="G29" s="141"/>
      <c r="H29" s="141"/>
      <c r="I29" s="141"/>
      <c r="J29" s="141"/>
      <c r="K29" s="141"/>
      <c r="L29" s="141"/>
      <c r="M29" s="141"/>
      <c r="N29" s="141"/>
      <c r="O29" s="141"/>
      <c r="P29" s="141"/>
      <c r="Q29" s="141"/>
      <c r="R29" s="141"/>
      <c r="S29" s="23"/>
    </row>
    <row r="30" spans="1:19" ht="330.75" customHeight="1" x14ac:dyDescent="0.2">
      <c r="A30" s="17"/>
      <c r="B30" s="141"/>
      <c r="C30" s="141"/>
      <c r="D30" s="141"/>
      <c r="E30" s="141"/>
      <c r="F30" s="141"/>
      <c r="G30" s="141"/>
      <c r="H30" s="141"/>
      <c r="I30" s="141"/>
      <c r="J30" s="141"/>
      <c r="K30" s="141"/>
      <c r="L30" s="141"/>
      <c r="M30" s="141"/>
      <c r="N30" s="141"/>
      <c r="O30" s="141"/>
      <c r="P30" s="141"/>
      <c r="Q30" s="141"/>
      <c r="R30" s="141"/>
      <c r="S30" s="23"/>
    </row>
    <row r="31" spans="1:19" hidden="1" x14ac:dyDescent="0.2">
      <c r="A31" s="17"/>
      <c r="B31" s="23"/>
      <c r="C31" s="23"/>
      <c r="D31" s="23"/>
      <c r="E31" s="23"/>
      <c r="F31" s="23"/>
      <c r="G31" s="23"/>
      <c r="H31" s="23"/>
      <c r="I31" s="23"/>
      <c r="J31" s="23"/>
      <c r="K31" s="23"/>
      <c r="L31" s="23"/>
      <c r="M31" s="23"/>
      <c r="N31" s="23"/>
      <c r="O31" s="23"/>
      <c r="P31" s="23"/>
      <c r="Q31" s="23"/>
      <c r="R31" s="23"/>
      <c r="S31" s="23"/>
    </row>
    <row r="32" spans="1:19" hidden="1" x14ac:dyDescent="0.2">
      <c r="A32" s="3"/>
      <c r="B32" s="3"/>
      <c r="C32" s="3"/>
      <c r="D32" s="3"/>
      <c r="E32" s="3"/>
      <c r="F32" s="3"/>
      <c r="G32" s="3"/>
      <c r="H32" s="3"/>
      <c r="I32" s="3"/>
      <c r="J32" s="3"/>
      <c r="K32" s="3"/>
      <c r="L32" s="3"/>
      <c r="M32" s="3"/>
      <c r="N32" s="3"/>
      <c r="O32" s="3"/>
      <c r="P32" s="3"/>
      <c r="Q32" s="3"/>
      <c r="R32" s="3"/>
      <c r="S32" s="3"/>
    </row>
  </sheetData>
  <mergeCells count="15">
    <mergeCell ref="B12:R14"/>
    <mergeCell ref="B29:R30"/>
    <mergeCell ref="B18:R19"/>
    <mergeCell ref="A1:S1"/>
    <mergeCell ref="A3:S3"/>
    <mergeCell ref="A2:S2"/>
    <mergeCell ref="A16:S16"/>
    <mergeCell ref="A21:S21"/>
    <mergeCell ref="A27:S27"/>
    <mergeCell ref="A28:S28"/>
    <mergeCell ref="A26:S26"/>
    <mergeCell ref="A22:S22"/>
    <mergeCell ref="A20:S20"/>
    <mergeCell ref="A15:S15"/>
    <mergeCell ref="A17:S17"/>
  </mergeCells>
  <pageMargins left="0.23622047244094491" right="0.23622047244094491" top="0.74803149606299213" bottom="0.74803149606299213" header="0.31496062992125984" footer="0.31496062992125984"/>
  <pageSetup paperSize="9" scale="5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A94F"/>
    <pageSetUpPr fitToPage="1"/>
  </sheetPr>
  <dimension ref="A1:KA292"/>
  <sheetViews>
    <sheetView showGridLines="0" zoomScale="71" zoomScaleNormal="71" workbookViewId="0">
      <pane xSplit="5" ySplit="5" topLeftCell="F41" activePane="bottomRight" state="frozen"/>
      <selection pane="topRight" activeCell="F1" sqref="F1"/>
      <selection pane="bottomLeft" activeCell="A6" sqref="A6"/>
      <selection pane="bottomRight" activeCell="D132" sqref="D132"/>
    </sheetView>
  </sheetViews>
  <sheetFormatPr baseColWidth="10" defaultColWidth="0" defaultRowHeight="15" customHeight="1" zeroHeight="1" x14ac:dyDescent="0.2"/>
  <cols>
    <col min="1" max="3" width="1.5" style="1" customWidth="1"/>
    <col min="4" max="4" width="38" style="1" customWidth="1"/>
    <col min="5" max="5" width="13.83203125" style="1" customWidth="1"/>
    <col min="6" max="41" width="15" style="1" customWidth="1"/>
    <col min="42" max="42" width="10.5" style="1" customWidth="1"/>
    <col min="43" max="43" width="2.83203125" style="1" customWidth="1"/>
    <col min="44" max="50" width="9.1640625" style="1" hidden="1" customWidth="1"/>
    <col min="51" max="54" width="10.83203125" style="1" hidden="1" customWidth="1"/>
    <col min="55" max="16384" width="10.83203125" style="1" hidden="1"/>
  </cols>
  <sheetData>
    <row r="1" spans="1:42" s="15" customFormat="1" ht="50" customHeight="1" x14ac:dyDescent="0.25">
      <c r="A1" s="24" t="str">
        <f>Cover!$E$5</f>
        <v>Company X</v>
      </c>
      <c r="B1" s="38"/>
      <c r="C1" s="38"/>
      <c r="D1" s="38"/>
      <c r="E1" s="39"/>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c r="AJ1" s="24"/>
      <c r="AK1" s="24"/>
      <c r="AL1" s="24"/>
      <c r="AM1" s="24"/>
      <c r="AN1" s="24"/>
      <c r="AO1" s="24"/>
      <c r="AP1" s="24"/>
    </row>
    <row r="2" spans="1:42" s="104" customFormat="1" ht="15.5" customHeight="1" x14ac:dyDescent="0.25">
      <c r="A2" s="156" t="s">
        <v>120</v>
      </c>
      <c r="B2" s="156"/>
      <c r="C2" s="156"/>
      <c r="D2" s="156"/>
      <c r="E2" s="102" t="s">
        <v>15</v>
      </c>
      <c r="F2" s="103">
        <f>DATE(YEAR(Start_Month),MONTH(Start_Month),1)</f>
        <v>44409</v>
      </c>
      <c r="G2" s="103">
        <f>F3+1</f>
        <v>44440</v>
      </c>
      <c r="H2" s="103">
        <f t="shared" ref="H2:AO2" si="0">G3+1</f>
        <v>44470</v>
      </c>
      <c r="I2" s="103">
        <f t="shared" si="0"/>
        <v>44501</v>
      </c>
      <c r="J2" s="103">
        <f t="shared" si="0"/>
        <v>44531</v>
      </c>
      <c r="K2" s="103">
        <f t="shared" si="0"/>
        <v>44562</v>
      </c>
      <c r="L2" s="103">
        <f t="shared" si="0"/>
        <v>44593</v>
      </c>
      <c r="M2" s="103">
        <f t="shared" si="0"/>
        <v>44621</v>
      </c>
      <c r="N2" s="103">
        <f t="shared" si="0"/>
        <v>44652</v>
      </c>
      <c r="O2" s="103">
        <f t="shared" si="0"/>
        <v>44682</v>
      </c>
      <c r="P2" s="103">
        <f t="shared" si="0"/>
        <v>44713</v>
      </c>
      <c r="Q2" s="103">
        <f t="shared" si="0"/>
        <v>44743</v>
      </c>
      <c r="R2" s="103">
        <f t="shared" si="0"/>
        <v>44774</v>
      </c>
      <c r="S2" s="103">
        <f t="shared" si="0"/>
        <v>44805</v>
      </c>
      <c r="T2" s="103">
        <f t="shared" si="0"/>
        <v>44835</v>
      </c>
      <c r="U2" s="103">
        <f t="shared" si="0"/>
        <v>44866</v>
      </c>
      <c r="V2" s="103">
        <f t="shared" si="0"/>
        <v>44896</v>
      </c>
      <c r="W2" s="103">
        <f t="shared" si="0"/>
        <v>44927</v>
      </c>
      <c r="X2" s="103">
        <f t="shared" si="0"/>
        <v>44958</v>
      </c>
      <c r="Y2" s="103">
        <f t="shared" si="0"/>
        <v>44986</v>
      </c>
      <c r="Z2" s="103">
        <f t="shared" si="0"/>
        <v>45017</v>
      </c>
      <c r="AA2" s="103">
        <f t="shared" si="0"/>
        <v>45047</v>
      </c>
      <c r="AB2" s="103">
        <f t="shared" si="0"/>
        <v>45078</v>
      </c>
      <c r="AC2" s="103">
        <f t="shared" si="0"/>
        <v>45108</v>
      </c>
      <c r="AD2" s="103">
        <f t="shared" si="0"/>
        <v>45139</v>
      </c>
      <c r="AE2" s="103">
        <f t="shared" si="0"/>
        <v>45170</v>
      </c>
      <c r="AF2" s="103">
        <f t="shared" si="0"/>
        <v>45200</v>
      </c>
      <c r="AG2" s="103">
        <f t="shared" si="0"/>
        <v>45231</v>
      </c>
      <c r="AH2" s="103">
        <f t="shared" si="0"/>
        <v>45261</v>
      </c>
      <c r="AI2" s="103">
        <f t="shared" si="0"/>
        <v>45292</v>
      </c>
      <c r="AJ2" s="103">
        <f t="shared" si="0"/>
        <v>45323</v>
      </c>
      <c r="AK2" s="103">
        <f t="shared" si="0"/>
        <v>45352</v>
      </c>
      <c r="AL2" s="103">
        <f t="shared" si="0"/>
        <v>45383</v>
      </c>
      <c r="AM2" s="103">
        <f t="shared" si="0"/>
        <v>45413</v>
      </c>
      <c r="AN2" s="103">
        <f t="shared" si="0"/>
        <v>45444</v>
      </c>
      <c r="AO2" s="103">
        <f t="shared" si="0"/>
        <v>45474</v>
      </c>
      <c r="AP2" s="112" t="s">
        <v>16</v>
      </c>
    </row>
    <row r="3" spans="1:42" s="105" customFormat="1" ht="15.5" customHeight="1" x14ac:dyDescent="0.2">
      <c r="A3" s="156"/>
      <c r="B3" s="156"/>
      <c r="C3" s="156"/>
      <c r="D3" s="156"/>
      <c r="E3" s="102" t="s">
        <v>17</v>
      </c>
      <c r="F3" s="103">
        <f>EOMONTH(F2,0)</f>
        <v>44439</v>
      </c>
      <c r="G3" s="103">
        <f>EOMONTH(G2,0)</f>
        <v>44469</v>
      </c>
      <c r="H3" s="103">
        <f t="shared" ref="H3:I3" si="1">EOMONTH(H2,0)</f>
        <v>44500</v>
      </c>
      <c r="I3" s="103">
        <f t="shared" si="1"/>
        <v>44530</v>
      </c>
      <c r="J3" s="103">
        <f t="shared" ref="J3" si="2">EOMONTH(J2,0)</f>
        <v>44561</v>
      </c>
      <c r="K3" s="103">
        <f t="shared" ref="K3" si="3">EOMONTH(K2,0)</f>
        <v>44592</v>
      </c>
      <c r="L3" s="103">
        <f t="shared" ref="L3" si="4">EOMONTH(L2,0)</f>
        <v>44620</v>
      </c>
      <c r="M3" s="103">
        <f t="shared" ref="M3" si="5">EOMONTH(M2,0)</f>
        <v>44651</v>
      </c>
      <c r="N3" s="103">
        <f t="shared" ref="N3" si="6">EOMONTH(N2,0)</f>
        <v>44681</v>
      </c>
      <c r="O3" s="103">
        <f t="shared" ref="O3" si="7">EOMONTH(O2,0)</f>
        <v>44712</v>
      </c>
      <c r="P3" s="103">
        <f t="shared" ref="P3" si="8">EOMONTH(P2,0)</f>
        <v>44742</v>
      </c>
      <c r="Q3" s="103">
        <f t="shared" ref="Q3" si="9">EOMONTH(Q2,0)</f>
        <v>44773</v>
      </c>
      <c r="R3" s="103">
        <f t="shared" ref="R3" si="10">EOMONTH(R2,0)</f>
        <v>44804</v>
      </c>
      <c r="S3" s="103">
        <f t="shared" ref="S3" si="11">EOMONTH(S2,0)</f>
        <v>44834</v>
      </c>
      <c r="T3" s="103">
        <f t="shared" ref="T3" si="12">EOMONTH(T2,0)</f>
        <v>44865</v>
      </c>
      <c r="U3" s="103">
        <f t="shared" ref="U3" si="13">EOMONTH(U2,0)</f>
        <v>44895</v>
      </c>
      <c r="V3" s="103">
        <f t="shared" ref="V3" si="14">EOMONTH(V2,0)</f>
        <v>44926</v>
      </c>
      <c r="W3" s="103">
        <f t="shared" ref="W3" si="15">EOMONTH(W2,0)</f>
        <v>44957</v>
      </c>
      <c r="X3" s="103">
        <f t="shared" ref="X3" si="16">EOMONTH(X2,0)</f>
        <v>44985</v>
      </c>
      <c r="Y3" s="103">
        <f t="shared" ref="Y3" si="17">EOMONTH(Y2,0)</f>
        <v>45016</v>
      </c>
      <c r="Z3" s="103">
        <f t="shared" ref="Z3" si="18">EOMONTH(Z2,0)</f>
        <v>45046</v>
      </c>
      <c r="AA3" s="103">
        <f t="shared" ref="AA3" si="19">EOMONTH(AA2,0)</f>
        <v>45077</v>
      </c>
      <c r="AB3" s="103">
        <f t="shared" ref="AB3" si="20">EOMONTH(AB2,0)</f>
        <v>45107</v>
      </c>
      <c r="AC3" s="103">
        <f t="shared" ref="AC3" si="21">EOMONTH(AC2,0)</f>
        <v>45138</v>
      </c>
      <c r="AD3" s="103">
        <f t="shared" ref="AD3" si="22">EOMONTH(AD2,0)</f>
        <v>45169</v>
      </c>
      <c r="AE3" s="103">
        <f t="shared" ref="AE3" si="23">EOMONTH(AE2,0)</f>
        <v>45199</v>
      </c>
      <c r="AF3" s="103">
        <f t="shared" ref="AF3" si="24">EOMONTH(AF2,0)</f>
        <v>45230</v>
      </c>
      <c r="AG3" s="103">
        <f t="shared" ref="AG3" si="25">EOMONTH(AG2,0)</f>
        <v>45260</v>
      </c>
      <c r="AH3" s="103">
        <f t="shared" ref="AH3" si="26">EOMONTH(AH2,0)</f>
        <v>45291</v>
      </c>
      <c r="AI3" s="103">
        <f t="shared" ref="AI3" si="27">EOMONTH(AI2,0)</f>
        <v>45322</v>
      </c>
      <c r="AJ3" s="103">
        <f t="shared" ref="AJ3" si="28">EOMONTH(AJ2,0)</f>
        <v>45351</v>
      </c>
      <c r="AK3" s="103">
        <f t="shared" ref="AK3" si="29">EOMONTH(AK2,0)</f>
        <v>45382</v>
      </c>
      <c r="AL3" s="103">
        <f t="shared" ref="AL3" si="30">EOMONTH(AL2,0)</f>
        <v>45412</v>
      </c>
      <c r="AM3" s="103">
        <f t="shared" ref="AM3" si="31">EOMONTH(AM2,0)</f>
        <v>45443</v>
      </c>
      <c r="AN3" s="103">
        <f t="shared" ref="AN3" si="32">EOMONTH(AN2,0)</f>
        <v>45473</v>
      </c>
      <c r="AO3" s="103">
        <f t="shared" ref="AO3" si="33">EOMONTH(AO2,0)</f>
        <v>45504</v>
      </c>
      <c r="AP3" s="113"/>
    </row>
    <row r="4" spans="1:42" s="105" customFormat="1" ht="15.5" customHeight="1" x14ac:dyDescent="0.2">
      <c r="A4" s="156"/>
      <c r="B4" s="156"/>
      <c r="C4" s="156"/>
      <c r="D4" s="156"/>
      <c r="E4" s="106" t="s">
        <v>18</v>
      </c>
      <c r="F4" s="107">
        <f>IF(MONTH(F3)&lt;=MONTH(FY_End),YEAR(F3),YEAR(F3)+1)</f>
        <v>2022</v>
      </c>
      <c r="G4" s="107">
        <f t="shared" ref="G4:AO4" si="34">IF(MONTH(F3)=MONTH(FY_End),F4+1,F4)</f>
        <v>2022</v>
      </c>
      <c r="H4" s="107">
        <f t="shared" si="34"/>
        <v>2022</v>
      </c>
      <c r="I4" s="107">
        <f t="shared" si="34"/>
        <v>2022</v>
      </c>
      <c r="J4" s="107">
        <f t="shared" si="34"/>
        <v>2022</v>
      </c>
      <c r="K4" s="107">
        <f t="shared" si="34"/>
        <v>2022</v>
      </c>
      <c r="L4" s="107">
        <f t="shared" si="34"/>
        <v>2022</v>
      </c>
      <c r="M4" s="107">
        <f t="shared" si="34"/>
        <v>2022</v>
      </c>
      <c r="N4" s="107">
        <f t="shared" si="34"/>
        <v>2022</v>
      </c>
      <c r="O4" s="107">
        <f t="shared" si="34"/>
        <v>2022</v>
      </c>
      <c r="P4" s="107">
        <f t="shared" si="34"/>
        <v>2022</v>
      </c>
      <c r="Q4" s="107">
        <f t="shared" si="34"/>
        <v>2022</v>
      </c>
      <c r="R4" s="107">
        <f t="shared" si="34"/>
        <v>2023</v>
      </c>
      <c r="S4" s="107">
        <f t="shared" si="34"/>
        <v>2023</v>
      </c>
      <c r="T4" s="107">
        <f t="shared" si="34"/>
        <v>2023</v>
      </c>
      <c r="U4" s="107">
        <f t="shared" si="34"/>
        <v>2023</v>
      </c>
      <c r="V4" s="107">
        <f t="shared" si="34"/>
        <v>2023</v>
      </c>
      <c r="W4" s="107">
        <f t="shared" si="34"/>
        <v>2023</v>
      </c>
      <c r="X4" s="107">
        <f t="shared" si="34"/>
        <v>2023</v>
      </c>
      <c r="Y4" s="107">
        <f t="shared" si="34"/>
        <v>2023</v>
      </c>
      <c r="Z4" s="107">
        <f t="shared" si="34"/>
        <v>2023</v>
      </c>
      <c r="AA4" s="107">
        <f t="shared" si="34"/>
        <v>2023</v>
      </c>
      <c r="AB4" s="107">
        <f t="shared" si="34"/>
        <v>2023</v>
      </c>
      <c r="AC4" s="107">
        <f t="shared" si="34"/>
        <v>2023</v>
      </c>
      <c r="AD4" s="107">
        <f t="shared" si="34"/>
        <v>2024</v>
      </c>
      <c r="AE4" s="107">
        <f t="shared" si="34"/>
        <v>2024</v>
      </c>
      <c r="AF4" s="107">
        <f t="shared" si="34"/>
        <v>2024</v>
      </c>
      <c r="AG4" s="107">
        <f t="shared" si="34"/>
        <v>2024</v>
      </c>
      <c r="AH4" s="107">
        <f t="shared" si="34"/>
        <v>2024</v>
      </c>
      <c r="AI4" s="107">
        <f t="shared" si="34"/>
        <v>2024</v>
      </c>
      <c r="AJ4" s="107">
        <f t="shared" si="34"/>
        <v>2024</v>
      </c>
      <c r="AK4" s="107">
        <f t="shared" si="34"/>
        <v>2024</v>
      </c>
      <c r="AL4" s="107">
        <f t="shared" si="34"/>
        <v>2024</v>
      </c>
      <c r="AM4" s="107">
        <f t="shared" si="34"/>
        <v>2024</v>
      </c>
      <c r="AN4" s="107">
        <f t="shared" si="34"/>
        <v>2024</v>
      </c>
      <c r="AO4" s="107">
        <f t="shared" si="34"/>
        <v>2024</v>
      </c>
      <c r="AP4" s="113"/>
    </row>
    <row r="5" spans="1:42" s="105" customFormat="1" ht="15.5" customHeight="1" x14ac:dyDescent="0.2">
      <c r="A5" s="156"/>
      <c r="B5" s="156"/>
      <c r="C5" s="156"/>
      <c r="D5" s="156"/>
      <c r="E5" s="106" t="s">
        <v>19</v>
      </c>
      <c r="F5" s="107">
        <v>1</v>
      </c>
      <c r="G5" s="107">
        <f>F5+1</f>
        <v>2</v>
      </c>
      <c r="H5" s="107">
        <f t="shared" ref="H5:I5" si="35">G5+1</f>
        <v>3</v>
      </c>
      <c r="I5" s="107">
        <f t="shared" si="35"/>
        <v>4</v>
      </c>
      <c r="J5" s="107">
        <f t="shared" ref="J5:AO5" si="36">I5+1</f>
        <v>5</v>
      </c>
      <c r="K5" s="107">
        <f t="shared" si="36"/>
        <v>6</v>
      </c>
      <c r="L5" s="107">
        <f t="shared" si="36"/>
        <v>7</v>
      </c>
      <c r="M5" s="107">
        <f t="shared" si="36"/>
        <v>8</v>
      </c>
      <c r="N5" s="107">
        <f t="shared" si="36"/>
        <v>9</v>
      </c>
      <c r="O5" s="107">
        <f t="shared" si="36"/>
        <v>10</v>
      </c>
      <c r="P5" s="107">
        <f t="shared" si="36"/>
        <v>11</v>
      </c>
      <c r="Q5" s="107">
        <f t="shared" si="36"/>
        <v>12</v>
      </c>
      <c r="R5" s="107">
        <f t="shared" si="36"/>
        <v>13</v>
      </c>
      <c r="S5" s="107">
        <f t="shared" si="36"/>
        <v>14</v>
      </c>
      <c r="T5" s="107">
        <f t="shared" si="36"/>
        <v>15</v>
      </c>
      <c r="U5" s="107">
        <f t="shared" si="36"/>
        <v>16</v>
      </c>
      <c r="V5" s="107">
        <f t="shared" si="36"/>
        <v>17</v>
      </c>
      <c r="W5" s="107">
        <f t="shared" si="36"/>
        <v>18</v>
      </c>
      <c r="X5" s="107">
        <f t="shared" si="36"/>
        <v>19</v>
      </c>
      <c r="Y5" s="107">
        <f t="shared" si="36"/>
        <v>20</v>
      </c>
      <c r="Z5" s="107">
        <f t="shared" si="36"/>
        <v>21</v>
      </c>
      <c r="AA5" s="107">
        <f t="shared" si="36"/>
        <v>22</v>
      </c>
      <c r="AB5" s="107">
        <f t="shared" si="36"/>
        <v>23</v>
      </c>
      <c r="AC5" s="107">
        <f t="shared" si="36"/>
        <v>24</v>
      </c>
      <c r="AD5" s="107">
        <f t="shared" si="36"/>
        <v>25</v>
      </c>
      <c r="AE5" s="107">
        <f t="shared" si="36"/>
        <v>26</v>
      </c>
      <c r="AF5" s="107">
        <f t="shared" si="36"/>
        <v>27</v>
      </c>
      <c r="AG5" s="107">
        <f t="shared" si="36"/>
        <v>28</v>
      </c>
      <c r="AH5" s="107">
        <f t="shared" si="36"/>
        <v>29</v>
      </c>
      <c r="AI5" s="107">
        <f t="shared" si="36"/>
        <v>30</v>
      </c>
      <c r="AJ5" s="107">
        <f t="shared" si="36"/>
        <v>31</v>
      </c>
      <c r="AK5" s="107">
        <f t="shared" si="36"/>
        <v>32</v>
      </c>
      <c r="AL5" s="107">
        <f t="shared" si="36"/>
        <v>33</v>
      </c>
      <c r="AM5" s="107">
        <f t="shared" si="36"/>
        <v>34</v>
      </c>
      <c r="AN5" s="107">
        <f t="shared" si="36"/>
        <v>35</v>
      </c>
      <c r="AO5" s="107">
        <f t="shared" si="36"/>
        <v>36</v>
      </c>
      <c r="AP5" s="113"/>
    </row>
    <row r="6" spans="1:42" s="117" customFormat="1" ht="25" customHeight="1" x14ac:dyDescent="0.2">
      <c r="A6" s="114" t="s">
        <v>112</v>
      </c>
      <c r="B6" s="115"/>
      <c r="C6" s="115"/>
      <c r="D6" s="115"/>
      <c r="E6" s="115"/>
      <c r="F6" s="116"/>
      <c r="G6" s="116"/>
      <c r="H6" s="116"/>
      <c r="I6" s="116"/>
      <c r="J6" s="116"/>
      <c r="K6" s="116"/>
      <c r="L6" s="116"/>
      <c r="M6" s="116"/>
      <c r="N6" s="116"/>
      <c r="O6" s="116"/>
      <c r="P6" s="116"/>
      <c r="Q6" s="116"/>
      <c r="R6" s="116"/>
      <c r="S6" s="116"/>
      <c r="T6" s="116"/>
      <c r="U6" s="116"/>
      <c r="V6" s="116"/>
      <c r="W6" s="116"/>
      <c r="X6" s="116"/>
      <c r="Y6" s="116"/>
      <c r="Z6" s="116"/>
      <c r="AA6" s="116"/>
      <c r="AB6" s="116"/>
      <c r="AC6" s="116"/>
      <c r="AD6" s="116"/>
      <c r="AE6" s="116"/>
      <c r="AF6" s="116"/>
      <c r="AG6" s="116"/>
      <c r="AH6" s="116"/>
      <c r="AI6" s="116"/>
      <c r="AJ6" s="116"/>
      <c r="AK6" s="116"/>
      <c r="AL6" s="116"/>
      <c r="AM6" s="116"/>
      <c r="AN6" s="116"/>
      <c r="AO6" s="116"/>
      <c r="AP6" s="116"/>
    </row>
    <row r="7" spans="1:42" x14ac:dyDescent="0.2">
      <c r="A7" s="18"/>
      <c r="B7" s="153" t="s">
        <v>21</v>
      </c>
      <c r="C7" s="154"/>
      <c r="D7" s="155"/>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row>
    <row r="8" spans="1:42" x14ac:dyDescent="0.2">
      <c r="A8" s="40"/>
      <c r="B8" s="43"/>
      <c r="C8" s="153" t="s">
        <v>22</v>
      </c>
      <c r="D8" s="155"/>
      <c r="E8" s="43"/>
      <c r="F8" s="43"/>
      <c r="G8" s="43"/>
      <c r="H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4"/>
    </row>
    <row r="9" spans="1:42" x14ac:dyDescent="0.2">
      <c r="A9" s="40"/>
      <c r="B9" s="43"/>
      <c r="C9" s="43"/>
      <c r="D9" s="43" t="s">
        <v>23</v>
      </c>
      <c r="E9" s="59" t="s">
        <v>24</v>
      </c>
      <c r="F9" s="45">
        <v>200</v>
      </c>
      <c r="G9" s="46">
        <v>500</v>
      </c>
      <c r="H9" s="46">
        <v>500</v>
      </c>
      <c r="I9" s="46">
        <v>500</v>
      </c>
      <c r="J9" s="46">
        <v>500</v>
      </c>
      <c r="K9" s="46">
        <v>500</v>
      </c>
      <c r="L9" s="46">
        <v>500</v>
      </c>
      <c r="M9" s="46">
        <v>500</v>
      </c>
      <c r="N9" s="46">
        <v>500</v>
      </c>
      <c r="O9" s="46">
        <v>500</v>
      </c>
      <c r="P9" s="46">
        <v>500</v>
      </c>
      <c r="Q9" s="46">
        <v>500</v>
      </c>
      <c r="R9" s="46">
        <v>500</v>
      </c>
      <c r="S9" s="46">
        <v>500</v>
      </c>
      <c r="T9" s="46">
        <v>500</v>
      </c>
      <c r="U9" s="46">
        <v>500</v>
      </c>
      <c r="V9" s="46">
        <v>500</v>
      </c>
      <c r="W9" s="46">
        <v>500</v>
      </c>
      <c r="X9" s="46">
        <v>500</v>
      </c>
      <c r="Y9" s="46">
        <v>500</v>
      </c>
      <c r="Z9" s="46">
        <v>500</v>
      </c>
      <c r="AA9" s="46">
        <v>500</v>
      </c>
      <c r="AB9" s="46">
        <v>500</v>
      </c>
      <c r="AC9" s="46">
        <v>500</v>
      </c>
      <c r="AD9" s="46">
        <v>500</v>
      </c>
      <c r="AE9" s="46">
        <v>500</v>
      </c>
      <c r="AF9" s="46">
        <v>500</v>
      </c>
      <c r="AG9" s="46">
        <v>500</v>
      </c>
      <c r="AH9" s="46">
        <v>500</v>
      </c>
      <c r="AI9" s="46">
        <v>500</v>
      </c>
      <c r="AJ9" s="46">
        <v>500</v>
      </c>
      <c r="AK9" s="46">
        <v>500</v>
      </c>
      <c r="AL9" s="46">
        <v>500</v>
      </c>
      <c r="AM9" s="46">
        <v>500</v>
      </c>
      <c r="AN9" s="46">
        <v>500</v>
      </c>
      <c r="AO9" s="46">
        <v>500</v>
      </c>
      <c r="AP9" s="47">
        <v>1</v>
      </c>
    </row>
    <row r="10" spans="1:42" x14ac:dyDescent="0.2">
      <c r="A10" s="40"/>
      <c r="B10" s="43"/>
      <c r="C10" s="43"/>
      <c r="D10" s="43" t="s">
        <v>25</v>
      </c>
      <c r="E10" s="59" t="str">
        <f>Currency</f>
        <v>NZ$</v>
      </c>
      <c r="F10" s="48">
        <v>500</v>
      </c>
      <c r="G10" s="49">
        <v>525</v>
      </c>
      <c r="H10" s="49">
        <v>551.25</v>
      </c>
      <c r="I10" s="49">
        <v>578.8125</v>
      </c>
      <c r="J10" s="49">
        <v>578.8125</v>
      </c>
      <c r="K10" s="49">
        <v>578.8125</v>
      </c>
      <c r="L10" s="49">
        <v>578.8125</v>
      </c>
      <c r="M10" s="49">
        <v>578.8125</v>
      </c>
      <c r="N10" s="49">
        <v>578.8125</v>
      </c>
      <c r="O10" s="49">
        <v>578.8125</v>
      </c>
      <c r="P10" s="49">
        <v>578.8125</v>
      </c>
      <c r="Q10" s="49">
        <v>578.8125</v>
      </c>
      <c r="R10" s="49">
        <v>578.8125</v>
      </c>
      <c r="S10" s="49">
        <v>578.8125</v>
      </c>
      <c r="T10" s="49">
        <v>578.8125</v>
      </c>
      <c r="U10" s="49">
        <v>578.8125</v>
      </c>
      <c r="V10" s="49">
        <v>578.8125</v>
      </c>
      <c r="W10" s="49">
        <v>578.8125</v>
      </c>
      <c r="X10" s="49">
        <v>578.8125</v>
      </c>
      <c r="Y10" s="49">
        <v>578.8125</v>
      </c>
      <c r="Z10" s="49">
        <v>578.8125</v>
      </c>
      <c r="AA10" s="49">
        <v>578.8125</v>
      </c>
      <c r="AB10" s="49">
        <v>578.8125</v>
      </c>
      <c r="AC10" s="49">
        <v>578.8125</v>
      </c>
      <c r="AD10" s="49">
        <v>578.8125</v>
      </c>
      <c r="AE10" s="49">
        <v>578.8125</v>
      </c>
      <c r="AF10" s="49">
        <v>578.8125</v>
      </c>
      <c r="AG10" s="49">
        <v>578.8125</v>
      </c>
      <c r="AH10" s="49">
        <v>578.8125</v>
      </c>
      <c r="AI10" s="49">
        <v>578.8125</v>
      </c>
      <c r="AJ10" s="49">
        <v>578.8125</v>
      </c>
      <c r="AK10" s="49">
        <v>578.8125</v>
      </c>
      <c r="AL10" s="49">
        <v>578.8125</v>
      </c>
      <c r="AM10" s="49">
        <v>578.8125</v>
      </c>
      <c r="AN10" s="49">
        <v>578.8125</v>
      </c>
      <c r="AO10" s="49">
        <v>578.8125</v>
      </c>
      <c r="AP10" s="47"/>
    </row>
    <row r="11" spans="1:42" x14ac:dyDescent="0.2">
      <c r="A11" s="40"/>
      <c r="B11" s="43"/>
      <c r="C11" s="43"/>
      <c r="D11" s="43" t="s">
        <v>20</v>
      </c>
      <c r="E11" s="59" t="str">
        <f>Currency</f>
        <v>NZ$</v>
      </c>
      <c r="F11" s="50">
        <f>F9*F10</f>
        <v>100000</v>
      </c>
      <c r="G11" s="51">
        <f>G9*G10</f>
        <v>262500</v>
      </c>
      <c r="H11" s="51">
        <f>H9*H10</f>
        <v>275625</v>
      </c>
      <c r="I11" s="51">
        <f>I9*I10</f>
        <v>289406.25</v>
      </c>
      <c r="J11" s="51">
        <f t="shared" ref="J11:AO11" si="37">J9*J10</f>
        <v>289406.25</v>
      </c>
      <c r="K11" s="51">
        <f t="shared" si="37"/>
        <v>289406.25</v>
      </c>
      <c r="L11" s="51">
        <f t="shared" si="37"/>
        <v>289406.25</v>
      </c>
      <c r="M11" s="51">
        <f t="shared" si="37"/>
        <v>289406.25</v>
      </c>
      <c r="N11" s="51">
        <f t="shared" si="37"/>
        <v>289406.25</v>
      </c>
      <c r="O11" s="51">
        <f t="shared" si="37"/>
        <v>289406.25</v>
      </c>
      <c r="P11" s="51">
        <f t="shared" si="37"/>
        <v>289406.25</v>
      </c>
      <c r="Q11" s="51">
        <f t="shared" si="37"/>
        <v>289406.25</v>
      </c>
      <c r="R11" s="51">
        <f t="shared" si="37"/>
        <v>289406.25</v>
      </c>
      <c r="S11" s="51">
        <f t="shared" si="37"/>
        <v>289406.25</v>
      </c>
      <c r="T11" s="51">
        <f t="shared" si="37"/>
        <v>289406.25</v>
      </c>
      <c r="U11" s="51">
        <f t="shared" si="37"/>
        <v>289406.25</v>
      </c>
      <c r="V11" s="51">
        <f t="shared" si="37"/>
        <v>289406.25</v>
      </c>
      <c r="W11" s="51">
        <f t="shared" si="37"/>
        <v>289406.25</v>
      </c>
      <c r="X11" s="51">
        <f t="shared" si="37"/>
        <v>289406.25</v>
      </c>
      <c r="Y11" s="51">
        <f t="shared" si="37"/>
        <v>289406.25</v>
      </c>
      <c r="Z11" s="51">
        <f t="shared" si="37"/>
        <v>289406.25</v>
      </c>
      <c r="AA11" s="51">
        <f t="shared" si="37"/>
        <v>289406.25</v>
      </c>
      <c r="AB11" s="51">
        <f t="shared" si="37"/>
        <v>289406.25</v>
      </c>
      <c r="AC11" s="51">
        <f t="shared" si="37"/>
        <v>289406.25</v>
      </c>
      <c r="AD11" s="51">
        <f t="shared" si="37"/>
        <v>289406.25</v>
      </c>
      <c r="AE11" s="51">
        <f t="shared" si="37"/>
        <v>289406.25</v>
      </c>
      <c r="AF11" s="51">
        <f t="shared" si="37"/>
        <v>289406.25</v>
      </c>
      <c r="AG11" s="51">
        <f t="shared" si="37"/>
        <v>289406.25</v>
      </c>
      <c r="AH11" s="51">
        <f t="shared" si="37"/>
        <v>289406.25</v>
      </c>
      <c r="AI11" s="51">
        <f t="shared" si="37"/>
        <v>289406.25</v>
      </c>
      <c r="AJ11" s="51">
        <f t="shared" si="37"/>
        <v>289406.25</v>
      </c>
      <c r="AK11" s="51">
        <f t="shared" si="37"/>
        <v>289406.25</v>
      </c>
      <c r="AL11" s="51">
        <f t="shared" si="37"/>
        <v>289406.25</v>
      </c>
      <c r="AM11" s="51">
        <f t="shared" si="37"/>
        <v>289406.25</v>
      </c>
      <c r="AN11" s="51">
        <f t="shared" si="37"/>
        <v>289406.25</v>
      </c>
      <c r="AO11" s="51">
        <f t="shared" si="37"/>
        <v>289406.25</v>
      </c>
      <c r="AP11" s="47"/>
    </row>
    <row r="12" spans="1:42" x14ac:dyDescent="0.2">
      <c r="A12" s="40"/>
      <c r="B12" s="43"/>
      <c r="C12" s="153" t="s">
        <v>26</v>
      </c>
      <c r="D12" s="155"/>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7" t="s">
        <v>27</v>
      </c>
    </row>
    <row r="13" spans="1:42" x14ac:dyDescent="0.2">
      <c r="A13" s="40"/>
      <c r="B13" s="43"/>
      <c r="C13" s="43"/>
      <c r="D13" s="43" t="s">
        <v>23</v>
      </c>
      <c r="E13" s="59" t="s">
        <v>24</v>
      </c>
      <c r="F13" s="46">
        <v>5</v>
      </c>
      <c r="G13" s="46">
        <v>50</v>
      </c>
      <c r="H13" s="46">
        <v>50</v>
      </c>
      <c r="I13" s="46">
        <v>50</v>
      </c>
      <c r="J13" s="46">
        <v>50</v>
      </c>
      <c r="K13" s="46">
        <v>50</v>
      </c>
      <c r="L13" s="46">
        <v>50</v>
      </c>
      <c r="M13" s="46">
        <v>50</v>
      </c>
      <c r="N13" s="46">
        <v>50</v>
      </c>
      <c r="O13" s="46">
        <v>50</v>
      </c>
      <c r="P13" s="46">
        <v>50</v>
      </c>
      <c r="Q13" s="46">
        <v>50</v>
      </c>
      <c r="R13" s="46">
        <v>50</v>
      </c>
      <c r="S13" s="46">
        <v>50</v>
      </c>
      <c r="T13" s="46">
        <v>50</v>
      </c>
      <c r="U13" s="46">
        <v>50</v>
      </c>
      <c r="V13" s="46">
        <v>50</v>
      </c>
      <c r="W13" s="46">
        <v>50</v>
      </c>
      <c r="X13" s="46">
        <v>50</v>
      </c>
      <c r="Y13" s="46">
        <v>50</v>
      </c>
      <c r="Z13" s="46">
        <v>50</v>
      </c>
      <c r="AA13" s="46">
        <v>50</v>
      </c>
      <c r="AB13" s="46">
        <v>50</v>
      </c>
      <c r="AC13" s="46">
        <v>50</v>
      </c>
      <c r="AD13" s="46">
        <v>50</v>
      </c>
      <c r="AE13" s="46">
        <v>50</v>
      </c>
      <c r="AF13" s="46">
        <v>50</v>
      </c>
      <c r="AG13" s="46">
        <v>50</v>
      </c>
      <c r="AH13" s="46">
        <v>50</v>
      </c>
      <c r="AI13" s="46">
        <v>50</v>
      </c>
      <c r="AJ13" s="46">
        <v>50</v>
      </c>
      <c r="AK13" s="46">
        <v>50</v>
      </c>
      <c r="AL13" s="46">
        <v>50</v>
      </c>
      <c r="AM13" s="46">
        <v>50</v>
      </c>
      <c r="AN13" s="46">
        <v>50</v>
      </c>
      <c r="AO13" s="46">
        <v>50</v>
      </c>
      <c r="AP13" s="47">
        <v>1</v>
      </c>
    </row>
    <row r="14" spans="1:42" x14ac:dyDescent="0.2">
      <c r="A14" s="40"/>
      <c r="B14" s="43"/>
      <c r="C14" s="43"/>
      <c r="D14" s="43" t="s">
        <v>25</v>
      </c>
      <c r="E14" s="59" t="str">
        <f>Currency</f>
        <v>NZ$</v>
      </c>
      <c r="F14" s="49">
        <v>1000</v>
      </c>
      <c r="G14" s="49">
        <v>1000</v>
      </c>
      <c r="H14" s="49">
        <v>1000</v>
      </c>
      <c r="I14" s="49">
        <v>1000</v>
      </c>
      <c r="J14" s="49">
        <v>1000</v>
      </c>
      <c r="K14" s="49">
        <v>1000</v>
      </c>
      <c r="L14" s="49">
        <v>1000</v>
      </c>
      <c r="M14" s="49">
        <v>1000</v>
      </c>
      <c r="N14" s="49">
        <v>1000</v>
      </c>
      <c r="O14" s="49">
        <v>1000</v>
      </c>
      <c r="P14" s="49">
        <v>1000</v>
      </c>
      <c r="Q14" s="49">
        <v>1000</v>
      </c>
      <c r="R14" s="49">
        <v>1000</v>
      </c>
      <c r="S14" s="49">
        <v>1000</v>
      </c>
      <c r="T14" s="49">
        <v>1000</v>
      </c>
      <c r="U14" s="49">
        <v>1000</v>
      </c>
      <c r="V14" s="49">
        <v>1000</v>
      </c>
      <c r="W14" s="49">
        <v>1000</v>
      </c>
      <c r="X14" s="49">
        <v>1000</v>
      </c>
      <c r="Y14" s="49">
        <v>1000</v>
      </c>
      <c r="Z14" s="49">
        <v>1000</v>
      </c>
      <c r="AA14" s="49">
        <v>1000</v>
      </c>
      <c r="AB14" s="49">
        <v>1000</v>
      </c>
      <c r="AC14" s="49">
        <v>1000</v>
      </c>
      <c r="AD14" s="49">
        <v>1000</v>
      </c>
      <c r="AE14" s="49">
        <v>1000</v>
      </c>
      <c r="AF14" s="49">
        <v>1000</v>
      </c>
      <c r="AG14" s="49">
        <v>1000</v>
      </c>
      <c r="AH14" s="49">
        <v>1000</v>
      </c>
      <c r="AI14" s="49">
        <v>1000</v>
      </c>
      <c r="AJ14" s="49">
        <v>1000</v>
      </c>
      <c r="AK14" s="49">
        <v>1000</v>
      </c>
      <c r="AL14" s="49">
        <v>1000</v>
      </c>
      <c r="AM14" s="49">
        <v>1000</v>
      </c>
      <c r="AN14" s="49">
        <v>1000</v>
      </c>
      <c r="AO14" s="49">
        <v>1000</v>
      </c>
      <c r="AP14" s="47"/>
    </row>
    <row r="15" spans="1:42" x14ac:dyDescent="0.2">
      <c r="A15" s="40"/>
      <c r="B15" s="43"/>
      <c r="C15" s="43"/>
      <c r="D15" s="43" t="s">
        <v>20</v>
      </c>
      <c r="E15" s="59" t="str">
        <f>Currency</f>
        <v>NZ$</v>
      </c>
      <c r="F15" s="51">
        <f>F13*F14</f>
        <v>5000</v>
      </c>
      <c r="G15" s="51">
        <f>G13*G14</f>
        <v>50000</v>
      </c>
      <c r="H15" s="51">
        <f>H13*H14</f>
        <v>50000</v>
      </c>
      <c r="I15" s="51">
        <f>I13*I14</f>
        <v>50000</v>
      </c>
      <c r="J15" s="51">
        <f t="shared" ref="J15:AO15" si="38">J13*J14</f>
        <v>50000</v>
      </c>
      <c r="K15" s="51">
        <f t="shared" si="38"/>
        <v>50000</v>
      </c>
      <c r="L15" s="51">
        <f t="shared" si="38"/>
        <v>50000</v>
      </c>
      <c r="M15" s="51">
        <f t="shared" si="38"/>
        <v>50000</v>
      </c>
      <c r="N15" s="51">
        <f t="shared" si="38"/>
        <v>50000</v>
      </c>
      <c r="O15" s="51">
        <f t="shared" si="38"/>
        <v>50000</v>
      </c>
      <c r="P15" s="51">
        <f t="shared" si="38"/>
        <v>50000</v>
      </c>
      <c r="Q15" s="51">
        <f t="shared" si="38"/>
        <v>50000</v>
      </c>
      <c r="R15" s="51">
        <f t="shared" si="38"/>
        <v>50000</v>
      </c>
      <c r="S15" s="51">
        <f t="shared" si="38"/>
        <v>50000</v>
      </c>
      <c r="T15" s="51">
        <f t="shared" si="38"/>
        <v>50000</v>
      </c>
      <c r="U15" s="51">
        <f t="shared" si="38"/>
        <v>50000</v>
      </c>
      <c r="V15" s="51">
        <f t="shared" si="38"/>
        <v>50000</v>
      </c>
      <c r="W15" s="51">
        <f t="shared" si="38"/>
        <v>50000</v>
      </c>
      <c r="X15" s="51">
        <f t="shared" si="38"/>
        <v>50000</v>
      </c>
      <c r="Y15" s="51">
        <f t="shared" si="38"/>
        <v>50000</v>
      </c>
      <c r="Z15" s="51">
        <f t="shared" si="38"/>
        <v>50000</v>
      </c>
      <c r="AA15" s="51">
        <f t="shared" si="38"/>
        <v>50000</v>
      </c>
      <c r="AB15" s="51">
        <f t="shared" si="38"/>
        <v>50000</v>
      </c>
      <c r="AC15" s="51">
        <f t="shared" si="38"/>
        <v>50000</v>
      </c>
      <c r="AD15" s="51">
        <f t="shared" si="38"/>
        <v>50000</v>
      </c>
      <c r="AE15" s="51">
        <f t="shared" si="38"/>
        <v>50000</v>
      </c>
      <c r="AF15" s="51">
        <f t="shared" si="38"/>
        <v>50000</v>
      </c>
      <c r="AG15" s="51">
        <f t="shared" si="38"/>
        <v>50000</v>
      </c>
      <c r="AH15" s="51">
        <f t="shared" si="38"/>
        <v>50000</v>
      </c>
      <c r="AI15" s="51">
        <f t="shared" si="38"/>
        <v>50000</v>
      </c>
      <c r="AJ15" s="51">
        <f t="shared" si="38"/>
        <v>50000</v>
      </c>
      <c r="AK15" s="51">
        <f t="shared" si="38"/>
        <v>50000</v>
      </c>
      <c r="AL15" s="51">
        <f t="shared" si="38"/>
        <v>50000</v>
      </c>
      <c r="AM15" s="51">
        <f t="shared" si="38"/>
        <v>50000</v>
      </c>
      <c r="AN15" s="51">
        <f t="shared" si="38"/>
        <v>50000</v>
      </c>
      <c r="AO15" s="51">
        <f t="shared" si="38"/>
        <v>50000</v>
      </c>
      <c r="AP15" s="47"/>
    </row>
    <row r="16" spans="1:42" x14ac:dyDescent="0.2">
      <c r="A16" s="40"/>
      <c r="B16" s="43"/>
      <c r="C16" s="60" t="str">
        <f>B7&amp;" units"</f>
        <v>Market 1 units</v>
      </c>
      <c r="D16" s="43"/>
      <c r="E16" s="59" t="s">
        <v>24</v>
      </c>
      <c r="F16" s="52">
        <f>F9+F13</f>
        <v>205</v>
      </c>
      <c r="G16" s="53">
        <f>G9+G13</f>
        <v>550</v>
      </c>
      <c r="H16" s="53">
        <f>H9+H13</f>
        <v>550</v>
      </c>
      <c r="I16" s="53">
        <f>I9+I13</f>
        <v>550</v>
      </c>
      <c r="J16" s="53">
        <f t="shared" ref="J16:AO16" si="39">J9+J13</f>
        <v>550</v>
      </c>
      <c r="K16" s="53">
        <f t="shared" si="39"/>
        <v>550</v>
      </c>
      <c r="L16" s="53">
        <f t="shared" si="39"/>
        <v>550</v>
      </c>
      <c r="M16" s="53">
        <f t="shared" si="39"/>
        <v>550</v>
      </c>
      <c r="N16" s="53">
        <f t="shared" si="39"/>
        <v>550</v>
      </c>
      <c r="O16" s="53">
        <f t="shared" si="39"/>
        <v>550</v>
      </c>
      <c r="P16" s="53">
        <f t="shared" si="39"/>
        <v>550</v>
      </c>
      <c r="Q16" s="53">
        <f t="shared" si="39"/>
        <v>550</v>
      </c>
      <c r="R16" s="53">
        <f t="shared" si="39"/>
        <v>550</v>
      </c>
      <c r="S16" s="53">
        <f t="shared" si="39"/>
        <v>550</v>
      </c>
      <c r="T16" s="53">
        <f t="shared" si="39"/>
        <v>550</v>
      </c>
      <c r="U16" s="53">
        <f t="shared" si="39"/>
        <v>550</v>
      </c>
      <c r="V16" s="53">
        <f t="shared" si="39"/>
        <v>550</v>
      </c>
      <c r="W16" s="53">
        <f t="shared" si="39"/>
        <v>550</v>
      </c>
      <c r="X16" s="53">
        <f t="shared" si="39"/>
        <v>550</v>
      </c>
      <c r="Y16" s="53">
        <f t="shared" si="39"/>
        <v>550</v>
      </c>
      <c r="Z16" s="53">
        <f t="shared" si="39"/>
        <v>550</v>
      </c>
      <c r="AA16" s="53">
        <f t="shared" si="39"/>
        <v>550</v>
      </c>
      <c r="AB16" s="53">
        <f t="shared" si="39"/>
        <v>550</v>
      </c>
      <c r="AC16" s="53">
        <f t="shared" si="39"/>
        <v>550</v>
      </c>
      <c r="AD16" s="53">
        <f t="shared" si="39"/>
        <v>550</v>
      </c>
      <c r="AE16" s="53">
        <f t="shared" si="39"/>
        <v>550</v>
      </c>
      <c r="AF16" s="53">
        <f t="shared" si="39"/>
        <v>550</v>
      </c>
      <c r="AG16" s="53">
        <f t="shared" si="39"/>
        <v>550</v>
      </c>
      <c r="AH16" s="53">
        <f t="shared" si="39"/>
        <v>550</v>
      </c>
      <c r="AI16" s="53">
        <f t="shared" si="39"/>
        <v>550</v>
      </c>
      <c r="AJ16" s="53">
        <f t="shared" si="39"/>
        <v>550</v>
      </c>
      <c r="AK16" s="53">
        <f t="shared" si="39"/>
        <v>550</v>
      </c>
      <c r="AL16" s="53">
        <f t="shared" si="39"/>
        <v>550</v>
      </c>
      <c r="AM16" s="53">
        <f t="shared" si="39"/>
        <v>550</v>
      </c>
      <c r="AN16" s="53">
        <f t="shared" si="39"/>
        <v>550</v>
      </c>
      <c r="AO16" s="53">
        <f t="shared" si="39"/>
        <v>550</v>
      </c>
      <c r="AP16" s="47"/>
    </row>
    <row r="17" spans="1:42" x14ac:dyDescent="0.2">
      <c r="A17" s="40"/>
      <c r="B17" s="43"/>
      <c r="C17" s="60" t="str">
        <f>B7&amp;" Revenue"</f>
        <v>Market 1 Revenue</v>
      </c>
      <c r="D17" s="43"/>
      <c r="E17" s="59" t="str">
        <f>Currency</f>
        <v>NZ$</v>
      </c>
      <c r="F17" s="54">
        <f>F11+F15</f>
        <v>105000</v>
      </c>
      <c r="G17" s="55">
        <f>G11+G15</f>
        <v>312500</v>
      </c>
      <c r="H17" s="55">
        <f>H11+H15</f>
        <v>325625</v>
      </c>
      <c r="I17" s="55">
        <f>I11+I15</f>
        <v>339406.25</v>
      </c>
      <c r="J17" s="55">
        <f t="shared" ref="J17:AO17" si="40">J11+J15</f>
        <v>339406.25</v>
      </c>
      <c r="K17" s="55">
        <f t="shared" si="40"/>
        <v>339406.25</v>
      </c>
      <c r="L17" s="55">
        <f t="shared" si="40"/>
        <v>339406.25</v>
      </c>
      <c r="M17" s="55">
        <f t="shared" si="40"/>
        <v>339406.25</v>
      </c>
      <c r="N17" s="55">
        <f t="shared" si="40"/>
        <v>339406.25</v>
      </c>
      <c r="O17" s="55">
        <f t="shared" si="40"/>
        <v>339406.25</v>
      </c>
      <c r="P17" s="55">
        <f t="shared" si="40"/>
        <v>339406.25</v>
      </c>
      <c r="Q17" s="55">
        <f t="shared" si="40"/>
        <v>339406.25</v>
      </c>
      <c r="R17" s="55">
        <f t="shared" si="40"/>
        <v>339406.25</v>
      </c>
      <c r="S17" s="55">
        <f t="shared" si="40"/>
        <v>339406.25</v>
      </c>
      <c r="T17" s="55">
        <f t="shared" si="40"/>
        <v>339406.25</v>
      </c>
      <c r="U17" s="55">
        <f t="shared" si="40"/>
        <v>339406.25</v>
      </c>
      <c r="V17" s="55">
        <f t="shared" si="40"/>
        <v>339406.25</v>
      </c>
      <c r="W17" s="55">
        <f t="shared" si="40"/>
        <v>339406.25</v>
      </c>
      <c r="X17" s="55">
        <f t="shared" si="40"/>
        <v>339406.25</v>
      </c>
      <c r="Y17" s="55">
        <f t="shared" si="40"/>
        <v>339406.25</v>
      </c>
      <c r="Z17" s="55">
        <f t="shared" si="40"/>
        <v>339406.25</v>
      </c>
      <c r="AA17" s="55">
        <f t="shared" si="40"/>
        <v>339406.25</v>
      </c>
      <c r="AB17" s="55">
        <f t="shared" si="40"/>
        <v>339406.25</v>
      </c>
      <c r="AC17" s="55">
        <f t="shared" si="40"/>
        <v>339406.25</v>
      </c>
      <c r="AD17" s="55">
        <f t="shared" si="40"/>
        <v>339406.25</v>
      </c>
      <c r="AE17" s="55">
        <f t="shared" si="40"/>
        <v>339406.25</v>
      </c>
      <c r="AF17" s="55">
        <f t="shared" si="40"/>
        <v>339406.25</v>
      </c>
      <c r="AG17" s="55">
        <f t="shared" si="40"/>
        <v>339406.25</v>
      </c>
      <c r="AH17" s="55">
        <f t="shared" si="40"/>
        <v>339406.25</v>
      </c>
      <c r="AI17" s="55">
        <f t="shared" si="40"/>
        <v>339406.25</v>
      </c>
      <c r="AJ17" s="55">
        <f t="shared" si="40"/>
        <v>339406.25</v>
      </c>
      <c r="AK17" s="55">
        <f t="shared" si="40"/>
        <v>339406.25</v>
      </c>
      <c r="AL17" s="55">
        <f t="shared" si="40"/>
        <v>339406.25</v>
      </c>
      <c r="AM17" s="55">
        <f t="shared" si="40"/>
        <v>339406.25</v>
      </c>
      <c r="AN17" s="55">
        <f t="shared" si="40"/>
        <v>339406.25</v>
      </c>
      <c r="AO17" s="55">
        <f t="shared" si="40"/>
        <v>339406.25</v>
      </c>
      <c r="AP17" s="47"/>
    </row>
    <row r="18" spans="1:42" x14ac:dyDescent="0.2">
      <c r="A18" s="40"/>
      <c r="B18" s="43"/>
      <c r="C18" s="60"/>
      <c r="D18" s="43"/>
      <c r="E18" s="43"/>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56"/>
      <c r="AO18" s="56"/>
      <c r="AP18" s="47"/>
    </row>
    <row r="19" spans="1:42" x14ac:dyDescent="0.2">
      <c r="A19" s="18"/>
      <c r="B19" s="153" t="s">
        <v>28</v>
      </c>
      <c r="C19" s="154"/>
      <c r="D19" s="155"/>
      <c r="E19" s="42"/>
      <c r="F19" s="42"/>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7">
        <v>2</v>
      </c>
    </row>
    <row r="20" spans="1:42" x14ac:dyDescent="0.2">
      <c r="A20" s="40"/>
      <c r="B20" s="43"/>
      <c r="C20" s="60" t="str">
        <f>C8</f>
        <v>Product 1</v>
      </c>
      <c r="D20" s="43"/>
      <c r="E20" s="43"/>
      <c r="F20" s="43"/>
      <c r="G20" s="43"/>
      <c r="H20" s="43"/>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7"/>
    </row>
    <row r="21" spans="1:42" x14ac:dyDescent="0.2">
      <c r="A21" s="40"/>
      <c r="B21" s="43"/>
      <c r="C21" s="43"/>
      <c r="D21" s="43" t="s">
        <v>23</v>
      </c>
      <c r="E21" s="59" t="s">
        <v>24</v>
      </c>
      <c r="F21" s="45">
        <f>F9*50%</f>
        <v>100</v>
      </c>
      <c r="G21" s="46">
        <f>G9*50%</f>
        <v>250</v>
      </c>
      <c r="H21" s="46">
        <f t="shared" ref="H21:AO21" si="41">H9*50%</f>
        <v>250</v>
      </c>
      <c r="I21" s="46">
        <f t="shared" si="41"/>
        <v>250</v>
      </c>
      <c r="J21" s="46">
        <f t="shared" si="41"/>
        <v>250</v>
      </c>
      <c r="K21" s="46">
        <f t="shared" si="41"/>
        <v>250</v>
      </c>
      <c r="L21" s="46">
        <f t="shared" si="41"/>
        <v>250</v>
      </c>
      <c r="M21" s="46">
        <f t="shared" si="41"/>
        <v>250</v>
      </c>
      <c r="N21" s="46">
        <f t="shared" si="41"/>
        <v>250</v>
      </c>
      <c r="O21" s="46">
        <f t="shared" si="41"/>
        <v>250</v>
      </c>
      <c r="P21" s="46">
        <f t="shared" si="41"/>
        <v>250</v>
      </c>
      <c r="Q21" s="46">
        <f t="shared" si="41"/>
        <v>250</v>
      </c>
      <c r="R21" s="46">
        <f t="shared" si="41"/>
        <v>250</v>
      </c>
      <c r="S21" s="46">
        <f t="shared" si="41"/>
        <v>250</v>
      </c>
      <c r="T21" s="46">
        <f t="shared" si="41"/>
        <v>250</v>
      </c>
      <c r="U21" s="46">
        <f t="shared" si="41"/>
        <v>250</v>
      </c>
      <c r="V21" s="46">
        <f t="shared" si="41"/>
        <v>250</v>
      </c>
      <c r="W21" s="46">
        <f t="shared" si="41"/>
        <v>250</v>
      </c>
      <c r="X21" s="46">
        <f t="shared" si="41"/>
        <v>250</v>
      </c>
      <c r="Y21" s="46">
        <f t="shared" si="41"/>
        <v>250</v>
      </c>
      <c r="Z21" s="46">
        <f t="shared" si="41"/>
        <v>250</v>
      </c>
      <c r="AA21" s="46">
        <f t="shared" si="41"/>
        <v>250</v>
      </c>
      <c r="AB21" s="46">
        <f t="shared" si="41"/>
        <v>250</v>
      </c>
      <c r="AC21" s="46">
        <f t="shared" si="41"/>
        <v>250</v>
      </c>
      <c r="AD21" s="46">
        <f t="shared" si="41"/>
        <v>250</v>
      </c>
      <c r="AE21" s="46">
        <f t="shared" si="41"/>
        <v>250</v>
      </c>
      <c r="AF21" s="46">
        <f t="shared" si="41"/>
        <v>250</v>
      </c>
      <c r="AG21" s="46">
        <f t="shared" si="41"/>
        <v>250</v>
      </c>
      <c r="AH21" s="46">
        <f t="shared" si="41"/>
        <v>250</v>
      </c>
      <c r="AI21" s="46">
        <f t="shared" si="41"/>
        <v>250</v>
      </c>
      <c r="AJ21" s="46">
        <f t="shared" si="41"/>
        <v>250</v>
      </c>
      <c r="AK21" s="46">
        <f t="shared" si="41"/>
        <v>250</v>
      </c>
      <c r="AL21" s="46">
        <f t="shared" si="41"/>
        <v>250</v>
      </c>
      <c r="AM21" s="46">
        <f t="shared" si="41"/>
        <v>250</v>
      </c>
      <c r="AN21" s="46">
        <f t="shared" si="41"/>
        <v>250</v>
      </c>
      <c r="AO21" s="46">
        <f t="shared" si="41"/>
        <v>250</v>
      </c>
      <c r="AP21" s="47">
        <v>1</v>
      </c>
    </row>
    <row r="22" spans="1:42" x14ac:dyDescent="0.2">
      <c r="A22" s="40"/>
      <c r="B22" s="43"/>
      <c r="C22" s="43"/>
      <c r="D22" s="43" t="s">
        <v>25</v>
      </c>
      <c r="E22" s="59" t="str">
        <f>Currency</f>
        <v>NZ$</v>
      </c>
      <c r="F22" s="49">
        <v>400</v>
      </c>
      <c r="G22" s="49">
        <v>500</v>
      </c>
      <c r="H22" s="49">
        <v>550</v>
      </c>
      <c r="I22" s="49">
        <v>600</v>
      </c>
      <c r="J22" s="49">
        <v>600</v>
      </c>
      <c r="K22" s="49">
        <v>600</v>
      </c>
      <c r="L22" s="49">
        <v>600</v>
      </c>
      <c r="M22" s="49">
        <v>600</v>
      </c>
      <c r="N22" s="49">
        <v>600</v>
      </c>
      <c r="O22" s="49">
        <v>600</v>
      </c>
      <c r="P22" s="49">
        <v>600</v>
      </c>
      <c r="Q22" s="49">
        <v>600</v>
      </c>
      <c r="R22" s="49">
        <v>600</v>
      </c>
      <c r="S22" s="49">
        <v>600</v>
      </c>
      <c r="T22" s="49">
        <v>600</v>
      </c>
      <c r="U22" s="49">
        <v>600</v>
      </c>
      <c r="V22" s="49">
        <v>600</v>
      </c>
      <c r="W22" s="49">
        <v>600</v>
      </c>
      <c r="X22" s="49">
        <v>600</v>
      </c>
      <c r="Y22" s="49">
        <v>600</v>
      </c>
      <c r="Z22" s="49">
        <v>600</v>
      </c>
      <c r="AA22" s="49">
        <v>600</v>
      </c>
      <c r="AB22" s="49">
        <v>600</v>
      </c>
      <c r="AC22" s="49">
        <v>600</v>
      </c>
      <c r="AD22" s="49">
        <v>600</v>
      </c>
      <c r="AE22" s="49">
        <v>600</v>
      </c>
      <c r="AF22" s="49">
        <v>600</v>
      </c>
      <c r="AG22" s="49">
        <v>600</v>
      </c>
      <c r="AH22" s="49">
        <v>600</v>
      </c>
      <c r="AI22" s="49">
        <v>600</v>
      </c>
      <c r="AJ22" s="49">
        <v>600</v>
      </c>
      <c r="AK22" s="49">
        <v>600</v>
      </c>
      <c r="AL22" s="49">
        <v>600</v>
      </c>
      <c r="AM22" s="49">
        <v>600</v>
      </c>
      <c r="AN22" s="49">
        <v>600</v>
      </c>
      <c r="AO22" s="49">
        <v>600</v>
      </c>
      <c r="AP22" s="47"/>
    </row>
    <row r="23" spans="1:42" x14ac:dyDescent="0.2">
      <c r="A23" s="40"/>
      <c r="B23" s="43"/>
      <c r="C23" s="43"/>
      <c r="D23" s="43" t="s">
        <v>20</v>
      </c>
      <c r="E23" s="59" t="str">
        <f>Currency</f>
        <v>NZ$</v>
      </c>
      <c r="F23" s="51">
        <f>F21*F22</f>
        <v>40000</v>
      </c>
      <c r="G23" s="51">
        <f>G21*G22</f>
        <v>125000</v>
      </c>
      <c r="H23" s="51">
        <f>H21*H22</f>
        <v>137500</v>
      </c>
      <c r="I23" s="51">
        <f>I21*I22</f>
        <v>150000</v>
      </c>
      <c r="J23" s="51">
        <f t="shared" ref="J23:AO23" si="42">J21*J22</f>
        <v>150000</v>
      </c>
      <c r="K23" s="51">
        <f t="shared" si="42"/>
        <v>150000</v>
      </c>
      <c r="L23" s="51">
        <f t="shared" si="42"/>
        <v>150000</v>
      </c>
      <c r="M23" s="51">
        <f t="shared" si="42"/>
        <v>150000</v>
      </c>
      <c r="N23" s="51">
        <f t="shared" si="42"/>
        <v>150000</v>
      </c>
      <c r="O23" s="51">
        <f t="shared" si="42"/>
        <v>150000</v>
      </c>
      <c r="P23" s="51">
        <f t="shared" si="42"/>
        <v>150000</v>
      </c>
      <c r="Q23" s="51">
        <f t="shared" si="42"/>
        <v>150000</v>
      </c>
      <c r="R23" s="51">
        <f t="shared" si="42"/>
        <v>150000</v>
      </c>
      <c r="S23" s="51">
        <f t="shared" si="42"/>
        <v>150000</v>
      </c>
      <c r="T23" s="51">
        <f t="shared" si="42"/>
        <v>150000</v>
      </c>
      <c r="U23" s="51">
        <f t="shared" si="42"/>
        <v>150000</v>
      </c>
      <c r="V23" s="51">
        <f t="shared" si="42"/>
        <v>150000</v>
      </c>
      <c r="W23" s="51">
        <f t="shared" si="42"/>
        <v>150000</v>
      </c>
      <c r="X23" s="51">
        <f t="shared" si="42"/>
        <v>150000</v>
      </c>
      <c r="Y23" s="51">
        <f t="shared" si="42"/>
        <v>150000</v>
      </c>
      <c r="Z23" s="51">
        <f t="shared" si="42"/>
        <v>150000</v>
      </c>
      <c r="AA23" s="51">
        <f t="shared" si="42"/>
        <v>150000</v>
      </c>
      <c r="AB23" s="51">
        <f t="shared" si="42"/>
        <v>150000</v>
      </c>
      <c r="AC23" s="51">
        <f t="shared" si="42"/>
        <v>150000</v>
      </c>
      <c r="AD23" s="51">
        <f t="shared" si="42"/>
        <v>150000</v>
      </c>
      <c r="AE23" s="51">
        <f t="shared" si="42"/>
        <v>150000</v>
      </c>
      <c r="AF23" s="51">
        <f t="shared" si="42"/>
        <v>150000</v>
      </c>
      <c r="AG23" s="51">
        <f t="shared" si="42"/>
        <v>150000</v>
      </c>
      <c r="AH23" s="51">
        <f t="shared" si="42"/>
        <v>150000</v>
      </c>
      <c r="AI23" s="51">
        <f t="shared" si="42"/>
        <v>150000</v>
      </c>
      <c r="AJ23" s="51">
        <f t="shared" si="42"/>
        <v>150000</v>
      </c>
      <c r="AK23" s="51">
        <f t="shared" si="42"/>
        <v>150000</v>
      </c>
      <c r="AL23" s="51">
        <f t="shared" si="42"/>
        <v>150000</v>
      </c>
      <c r="AM23" s="51">
        <f t="shared" si="42"/>
        <v>150000</v>
      </c>
      <c r="AN23" s="51">
        <f t="shared" si="42"/>
        <v>150000</v>
      </c>
      <c r="AO23" s="51">
        <f t="shared" si="42"/>
        <v>150000</v>
      </c>
      <c r="AP23" s="47"/>
    </row>
    <row r="24" spans="1:42" x14ac:dyDescent="0.2">
      <c r="A24" s="40"/>
      <c r="B24" s="43"/>
      <c r="C24" s="60" t="str">
        <f>C12</f>
        <v>Product 2</v>
      </c>
      <c r="D24" s="43"/>
      <c r="E24" s="43"/>
      <c r="F24" s="43"/>
      <c r="G24" s="43"/>
      <c r="H24" s="4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7"/>
    </row>
    <row r="25" spans="1:42" x14ac:dyDescent="0.2">
      <c r="A25" s="40"/>
      <c r="B25" s="43"/>
      <c r="C25" s="43"/>
      <c r="D25" s="43" t="s">
        <v>23</v>
      </c>
      <c r="E25" s="59" t="s">
        <v>24</v>
      </c>
      <c r="F25" s="46">
        <v>10</v>
      </c>
      <c r="G25" s="46">
        <v>120</v>
      </c>
      <c r="H25" s="46">
        <v>250</v>
      </c>
      <c r="I25" s="46">
        <v>500</v>
      </c>
      <c r="J25" s="46">
        <v>500</v>
      </c>
      <c r="K25" s="46">
        <v>500</v>
      </c>
      <c r="L25" s="46">
        <v>500</v>
      </c>
      <c r="M25" s="46">
        <v>500</v>
      </c>
      <c r="N25" s="46">
        <v>500</v>
      </c>
      <c r="O25" s="46">
        <v>500</v>
      </c>
      <c r="P25" s="46">
        <v>500</v>
      </c>
      <c r="Q25" s="46">
        <v>500</v>
      </c>
      <c r="R25" s="46">
        <v>500</v>
      </c>
      <c r="S25" s="46">
        <v>500</v>
      </c>
      <c r="T25" s="46">
        <v>500</v>
      </c>
      <c r="U25" s="46">
        <v>500</v>
      </c>
      <c r="V25" s="46">
        <v>500</v>
      </c>
      <c r="W25" s="46">
        <v>500</v>
      </c>
      <c r="X25" s="46">
        <v>500</v>
      </c>
      <c r="Y25" s="46">
        <v>500</v>
      </c>
      <c r="Z25" s="46">
        <v>500</v>
      </c>
      <c r="AA25" s="46">
        <v>500</v>
      </c>
      <c r="AB25" s="46">
        <v>500</v>
      </c>
      <c r="AC25" s="46">
        <v>500</v>
      </c>
      <c r="AD25" s="46">
        <v>500</v>
      </c>
      <c r="AE25" s="46">
        <v>500</v>
      </c>
      <c r="AF25" s="46">
        <v>500</v>
      </c>
      <c r="AG25" s="46">
        <v>500</v>
      </c>
      <c r="AH25" s="46">
        <v>500</v>
      </c>
      <c r="AI25" s="46">
        <v>500</v>
      </c>
      <c r="AJ25" s="46">
        <v>500</v>
      </c>
      <c r="AK25" s="46">
        <v>500</v>
      </c>
      <c r="AL25" s="46">
        <v>500</v>
      </c>
      <c r="AM25" s="46">
        <v>500</v>
      </c>
      <c r="AN25" s="46">
        <v>500</v>
      </c>
      <c r="AO25" s="46">
        <v>500</v>
      </c>
      <c r="AP25" s="47">
        <v>1</v>
      </c>
    </row>
    <row r="26" spans="1:42" x14ac:dyDescent="0.2">
      <c r="A26" s="40"/>
      <c r="B26" s="43"/>
      <c r="C26" s="43"/>
      <c r="D26" s="43" t="s">
        <v>25</v>
      </c>
      <c r="E26" s="59" t="str">
        <f>Currency</f>
        <v>NZ$</v>
      </c>
      <c r="F26" s="49">
        <v>800</v>
      </c>
      <c r="G26" s="49">
        <v>1000</v>
      </c>
      <c r="H26" s="49">
        <v>1200</v>
      </c>
      <c r="I26" s="49">
        <v>1200</v>
      </c>
      <c r="J26" s="49">
        <v>1200</v>
      </c>
      <c r="K26" s="49">
        <v>1200</v>
      </c>
      <c r="L26" s="49">
        <v>1200</v>
      </c>
      <c r="M26" s="49">
        <v>1200</v>
      </c>
      <c r="N26" s="49">
        <v>1200</v>
      </c>
      <c r="O26" s="49">
        <v>1200</v>
      </c>
      <c r="P26" s="49">
        <v>1200</v>
      </c>
      <c r="Q26" s="49">
        <v>1200</v>
      </c>
      <c r="R26" s="49">
        <v>1200</v>
      </c>
      <c r="S26" s="49">
        <v>1200</v>
      </c>
      <c r="T26" s="49">
        <v>1200</v>
      </c>
      <c r="U26" s="49">
        <v>1200</v>
      </c>
      <c r="V26" s="49">
        <v>1200</v>
      </c>
      <c r="W26" s="49">
        <v>1200</v>
      </c>
      <c r="X26" s="49">
        <v>1200</v>
      </c>
      <c r="Y26" s="49">
        <v>1200</v>
      </c>
      <c r="Z26" s="49">
        <v>1200</v>
      </c>
      <c r="AA26" s="49">
        <v>1200</v>
      </c>
      <c r="AB26" s="49">
        <v>1200</v>
      </c>
      <c r="AC26" s="49">
        <v>1200</v>
      </c>
      <c r="AD26" s="49">
        <v>1200</v>
      </c>
      <c r="AE26" s="49">
        <v>1200</v>
      </c>
      <c r="AF26" s="49">
        <v>1200</v>
      </c>
      <c r="AG26" s="49">
        <v>1200</v>
      </c>
      <c r="AH26" s="49">
        <v>1200</v>
      </c>
      <c r="AI26" s="49">
        <v>1200</v>
      </c>
      <c r="AJ26" s="49">
        <v>1200</v>
      </c>
      <c r="AK26" s="49">
        <v>1200</v>
      </c>
      <c r="AL26" s="49">
        <v>1200</v>
      </c>
      <c r="AM26" s="49">
        <v>1200</v>
      </c>
      <c r="AN26" s="49">
        <v>1200</v>
      </c>
      <c r="AO26" s="49">
        <v>1200</v>
      </c>
      <c r="AP26" s="47"/>
    </row>
    <row r="27" spans="1:42" x14ac:dyDescent="0.2">
      <c r="A27" s="40"/>
      <c r="B27" s="43"/>
      <c r="C27" s="43"/>
      <c r="D27" s="43" t="s">
        <v>20</v>
      </c>
      <c r="E27" s="59" t="str">
        <f>Currency</f>
        <v>NZ$</v>
      </c>
      <c r="F27" s="51">
        <f>F25*F26</f>
        <v>8000</v>
      </c>
      <c r="G27" s="51">
        <f>G25*G26</f>
        <v>120000</v>
      </c>
      <c r="H27" s="51">
        <f>H25*H26</f>
        <v>300000</v>
      </c>
      <c r="I27" s="51">
        <f>I25*I26</f>
        <v>600000</v>
      </c>
      <c r="J27" s="51">
        <f t="shared" ref="J27:AO27" si="43">J25*J26</f>
        <v>600000</v>
      </c>
      <c r="K27" s="51">
        <f t="shared" si="43"/>
        <v>600000</v>
      </c>
      <c r="L27" s="51">
        <f t="shared" si="43"/>
        <v>600000</v>
      </c>
      <c r="M27" s="51">
        <f t="shared" si="43"/>
        <v>600000</v>
      </c>
      <c r="N27" s="51">
        <f t="shared" si="43"/>
        <v>600000</v>
      </c>
      <c r="O27" s="51">
        <f t="shared" si="43"/>
        <v>600000</v>
      </c>
      <c r="P27" s="51">
        <f t="shared" si="43"/>
        <v>600000</v>
      </c>
      <c r="Q27" s="51">
        <f t="shared" si="43"/>
        <v>600000</v>
      </c>
      <c r="R27" s="51">
        <f t="shared" si="43"/>
        <v>600000</v>
      </c>
      <c r="S27" s="51">
        <f t="shared" si="43"/>
        <v>600000</v>
      </c>
      <c r="T27" s="51">
        <f t="shared" si="43"/>
        <v>600000</v>
      </c>
      <c r="U27" s="51">
        <f t="shared" si="43"/>
        <v>600000</v>
      </c>
      <c r="V27" s="51">
        <f t="shared" si="43"/>
        <v>600000</v>
      </c>
      <c r="W27" s="51">
        <f t="shared" si="43"/>
        <v>600000</v>
      </c>
      <c r="X27" s="51">
        <f t="shared" si="43"/>
        <v>600000</v>
      </c>
      <c r="Y27" s="51">
        <f t="shared" si="43"/>
        <v>600000</v>
      </c>
      <c r="Z27" s="51">
        <f t="shared" si="43"/>
        <v>600000</v>
      </c>
      <c r="AA27" s="51">
        <f t="shared" si="43"/>
        <v>600000</v>
      </c>
      <c r="AB27" s="51">
        <f t="shared" si="43"/>
        <v>600000</v>
      </c>
      <c r="AC27" s="51">
        <f t="shared" si="43"/>
        <v>600000</v>
      </c>
      <c r="AD27" s="51">
        <f t="shared" si="43"/>
        <v>600000</v>
      </c>
      <c r="AE27" s="51">
        <f t="shared" si="43"/>
        <v>600000</v>
      </c>
      <c r="AF27" s="51">
        <f t="shared" si="43"/>
        <v>600000</v>
      </c>
      <c r="AG27" s="51">
        <f t="shared" si="43"/>
        <v>600000</v>
      </c>
      <c r="AH27" s="51">
        <f t="shared" si="43"/>
        <v>600000</v>
      </c>
      <c r="AI27" s="51">
        <f t="shared" si="43"/>
        <v>600000</v>
      </c>
      <c r="AJ27" s="51">
        <f t="shared" si="43"/>
        <v>600000</v>
      </c>
      <c r="AK27" s="51">
        <f t="shared" si="43"/>
        <v>600000</v>
      </c>
      <c r="AL27" s="51">
        <f t="shared" si="43"/>
        <v>600000</v>
      </c>
      <c r="AM27" s="51">
        <f t="shared" si="43"/>
        <v>600000</v>
      </c>
      <c r="AN27" s="51">
        <f t="shared" si="43"/>
        <v>600000</v>
      </c>
      <c r="AO27" s="51">
        <f t="shared" si="43"/>
        <v>600000</v>
      </c>
      <c r="AP27" s="47"/>
    </row>
    <row r="28" spans="1:42" x14ac:dyDescent="0.2">
      <c r="A28" s="40"/>
      <c r="B28" s="43"/>
      <c r="C28" s="60" t="str">
        <f>B19&amp;" units"</f>
        <v>Market 2 units</v>
      </c>
      <c r="D28" s="43"/>
      <c r="E28" s="59" t="s">
        <v>24</v>
      </c>
      <c r="F28" s="53">
        <f>F21+F25</f>
        <v>110</v>
      </c>
      <c r="G28" s="53">
        <f>G21+G25</f>
        <v>370</v>
      </c>
      <c r="H28" s="53">
        <f>H21+H25</f>
        <v>500</v>
      </c>
      <c r="I28" s="53">
        <f>I21+I25</f>
        <v>750</v>
      </c>
      <c r="J28" s="53">
        <f t="shared" ref="J28:AO28" si="44">J21+J25</f>
        <v>750</v>
      </c>
      <c r="K28" s="53">
        <f t="shared" si="44"/>
        <v>750</v>
      </c>
      <c r="L28" s="53">
        <f t="shared" si="44"/>
        <v>750</v>
      </c>
      <c r="M28" s="53">
        <f t="shared" si="44"/>
        <v>750</v>
      </c>
      <c r="N28" s="53">
        <f t="shared" si="44"/>
        <v>750</v>
      </c>
      <c r="O28" s="53">
        <f t="shared" si="44"/>
        <v>750</v>
      </c>
      <c r="P28" s="53">
        <f t="shared" si="44"/>
        <v>750</v>
      </c>
      <c r="Q28" s="53">
        <f t="shared" si="44"/>
        <v>750</v>
      </c>
      <c r="R28" s="53">
        <f t="shared" si="44"/>
        <v>750</v>
      </c>
      <c r="S28" s="53">
        <f t="shared" si="44"/>
        <v>750</v>
      </c>
      <c r="T28" s="53">
        <f t="shared" si="44"/>
        <v>750</v>
      </c>
      <c r="U28" s="53">
        <f t="shared" si="44"/>
        <v>750</v>
      </c>
      <c r="V28" s="53">
        <f t="shared" si="44"/>
        <v>750</v>
      </c>
      <c r="W28" s="53">
        <f t="shared" si="44"/>
        <v>750</v>
      </c>
      <c r="X28" s="53">
        <f t="shared" si="44"/>
        <v>750</v>
      </c>
      <c r="Y28" s="53">
        <f t="shared" si="44"/>
        <v>750</v>
      </c>
      <c r="Z28" s="53">
        <f t="shared" si="44"/>
        <v>750</v>
      </c>
      <c r="AA28" s="53">
        <f t="shared" si="44"/>
        <v>750</v>
      </c>
      <c r="AB28" s="53">
        <f t="shared" si="44"/>
        <v>750</v>
      </c>
      <c r="AC28" s="53">
        <f t="shared" si="44"/>
        <v>750</v>
      </c>
      <c r="AD28" s="53">
        <f t="shared" si="44"/>
        <v>750</v>
      </c>
      <c r="AE28" s="53">
        <f t="shared" si="44"/>
        <v>750</v>
      </c>
      <c r="AF28" s="53">
        <f t="shared" si="44"/>
        <v>750</v>
      </c>
      <c r="AG28" s="53">
        <f t="shared" si="44"/>
        <v>750</v>
      </c>
      <c r="AH28" s="53">
        <f t="shared" si="44"/>
        <v>750</v>
      </c>
      <c r="AI28" s="53">
        <f t="shared" si="44"/>
        <v>750</v>
      </c>
      <c r="AJ28" s="53">
        <f t="shared" si="44"/>
        <v>750</v>
      </c>
      <c r="AK28" s="53">
        <f t="shared" si="44"/>
        <v>750</v>
      </c>
      <c r="AL28" s="53">
        <f t="shared" si="44"/>
        <v>750</v>
      </c>
      <c r="AM28" s="53">
        <f t="shared" si="44"/>
        <v>750</v>
      </c>
      <c r="AN28" s="53">
        <f t="shared" si="44"/>
        <v>750</v>
      </c>
      <c r="AO28" s="53">
        <f t="shared" si="44"/>
        <v>750</v>
      </c>
      <c r="AP28" s="47"/>
    </row>
    <row r="29" spans="1:42" x14ac:dyDescent="0.2">
      <c r="A29" s="40"/>
      <c r="B29" s="43"/>
      <c r="C29" s="60" t="str">
        <f>B19&amp;" Revenue"</f>
        <v>Market 2 Revenue</v>
      </c>
      <c r="D29" s="43"/>
      <c r="E29" s="59" t="str">
        <f>Currency</f>
        <v>NZ$</v>
      </c>
      <c r="F29" s="55">
        <f>F23+F27</f>
        <v>48000</v>
      </c>
      <c r="G29" s="55">
        <f>G23+G27</f>
        <v>245000</v>
      </c>
      <c r="H29" s="55">
        <f>H23+H27</f>
        <v>437500</v>
      </c>
      <c r="I29" s="55">
        <f>I23+I27</f>
        <v>750000</v>
      </c>
      <c r="J29" s="55">
        <f t="shared" ref="J29:AO29" si="45">J23+J27</f>
        <v>750000</v>
      </c>
      <c r="K29" s="55">
        <f t="shared" si="45"/>
        <v>750000</v>
      </c>
      <c r="L29" s="55">
        <f t="shared" si="45"/>
        <v>750000</v>
      </c>
      <c r="M29" s="55">
        <f t="shared" si="45"/>
        <v>750000</v>
      </c>
      <c r="N29" s="55">
        <f t="shared" si="45"/>
        <v>750000</v>
      </c>
      <c r="O29" s="55">
        <f t="shared" si="45"/>
        <v>750000</v>
      </c>
      <c r="P29" s="55">
        <f t="shared" si="45"/>
        <v>750000</v>
      </c>
      <c r="Q29" s="55">
        <f t="shared" si="45"/>
        <v>750000</v>
      </c>
      <c r="R29" s="55">
        <f t="shared" si="45"/>
        <v>750000</v>
      </c>
      <c r="S29" s="55">
        <f t="shared" si="45"/>
        <v>750000</v>
      </c>
      <c r="T29" s="55">
        <f t="shared" si="45"/>
        <v>750000</v>
      </c>
      <c r="U29" s="55">
        <f t="shared" si="45"/>
        <v>750000</v>
      </c>
      <c r="V29" s="55">
        <f t="shared" si="45"/>
        <v>750000</v>
      </c>
      <c r="W29" s="55">
        <f t="shared" si="45"/>
        <v>750000</v>
      </c>
      <c r="X29" s="55">
        <f t="shared" si="45"/>
        <v>750000</v>
      </c>
      <c r="Y29" s="55">
        <f t="shared" si="45"/>
        <v>750000</v>
      </c>
      <c r="Z29" s="55">
        <f t="shared" si="45"/>
        <v>750000</v>
      </c>
      <c r="AA29" s="55">
        <f t="shared" si="45"/>
        <v>750000</v>
      </c>
      <c r="AB29" s="55">
        <f t="shared" si="45"/>
        <v>750000</v>
      </c>
      <c r="AC29" s="55">
        <f t="shared" si="45"/>
        <v>750000</v>
      </c>
      <c r="AD29" s="55">
        <f t="shared" si="45"/>
        <v>750000</v>
      </c>
      <c r="AE29" s="55">
        <f t="shared" si="45"/>
        <v>750000</v>
      </c>
      <c r="AF29" s="55">
        <f t="shared" si="45"/>
        <v>750000</v>
      </c>
      <c r="AG29" s="55">
        <f t="shared" si="45"/>
        <v>750000</v>
      </c>
      <c r="AH29" s="55">
        <f t="shared" si="45"/>
        <v>750000</v>
      </c>
      <c r="AI29" s="55">
        <f t="shared" si="45"/>
        <v>750000</v>
      </c>
      <c r="AJ29" s="55">
        <f t="shared" si="45"/>
        <v>750000</v>
      </c>
      <c r="AK29" s="55">
        <f t="shared" si="45"/>
        <v>750000</v>
      </c>
      <c r="AL29" s="55">
        <f t="shared" si="45"/>
        <v>750000</v>
      </c>
      <c r="AM29" s="55">
        <f t="shared" si="45"/>
        <v>750000</v>
      </c>
      <c r="AN29" s="55">
        <f t="shared" si="45"/>
        <v>750000</v>
      </c>
      <c r="AO29" s="55">
        <f t="shared" si="45"/>
        <v>750000</v>
      </c>
      <c r="AP29" s="47"/>
    </row>
    <row r="30" spans="1:42" x14ac:dyDescent="0.2">
      <c r="A30" s="40"/>
      <c r="B30" s="43"/>
      <c r="C30" s="60"/>
      <c r="D30" s="43"/>
      <c r="E30" s="43"/>
      <c r="F30" s="56"/>
      <c r="G30" s="56"/>
      <c r="H30" s="56"/>
      <c r="I30" s="56"/>
      <c r="J30" s="56"/>
      <c r="K30" s="56"/>
      <c r="L30" s="56"/>
      <c r="M30" s="56"/>
      <c r="N30" s="56"/>
      <c r="O30" s="56"/>
      <c r="P30" s="56"/>
      <c r="Q30" s="56"/>
      <c r="R30" s="56"/>
      <c r="S30" s="56"/>
      <c r="T30" s="56"/>
      <c r="U30" s="56"/>
      <c r="V30" s="56"/>
      <c r="W30" s="56"/>
      <c r="X30" s="56"/>
      <c r="Y30" s="56"/>
      <c r="Z30" s="56"/>
      <c r="AA30" s="56"/>
      <c r="AB30" s="56"/>
      <c r="AC30" s="56"/>
      <c r="AD30" s="56"/>
      <c r="AE30" s="56"/>
      <c r="AF30" s="56"/>
      <c r="AG30" s="56"/>
      <c r="AH30" s="56"/>
      <c r="AI30" s="56"/>
      <c r="AJ30" s="56"/>
      <c r="AK30" s="56"/>
      <c r="AL30" s="56"/>
      <c r="AM30" s="56"/>
      <c r="AN30" s="56"/>
      <c r="AO30" s="56"/>
      <c r="AP30" s="47"/>
    </row>
    <row r="31" spans="1:42" x14ac:dyDescent="0.2">
      <c r="A31" s="41"/>
      <c r="B31" s="60" t="str">
        <f>C8&amp;" Revenue"</f>
        <v>Product 1 Revenue</v>
      </c>
      <c r="C31" s="43"/>
      <c r="D31" s="43"/>
      <c r="E31" s="59" t="str">
        <f>Currency</f>
        <v>NZ$</v>
      </c>
      <c r="F31" s="50">
        <f>F11+F23</f>
        <v>140000</v>
      </c>
      <c r="G31" s="51">
        <f>G11+G23</f>
        <v>387500</v>
      </c>
      <c r="H31" s="51">
        <f>H11+H23</f>
        <v>413125</v>
      </c>
      <c r="I31" s="51">
        <f>I11+I23</f>
        <v>439406.25</v>
      </c>
      <c r="J31" s="51">
        <f t="shared" ref="J31:AO31" si="46">J11+J23</f>
        <v>439406.25</v>
      </c>
      <c r="K31" s="51">
        <f t="shared" si="46"/>
        <v>439406.25</v>
      </c>
      <c r="L31" s="51">
        <f t="shared" si="46"/>
        <v>439406.25</v>
      </c>
      <c r="M31" s="51">
        <f t="shared" si="46"/>
        <v>439406.25</v>
      </c>
      <c r="N31" s="51">
        <f t="shared" si="46"/>
        <v>439406.25</v>
      </c>
      <c r="O31" s="51">
        <f t="shared" si="46"/>
        <v>439406.25</v>
      </c>
      <c r="P31" s="51">
        <f t="shared" si="46"/>
        <v>439406.25</v>
      </c>
      <c r="Q31" s="51">
        <f t="shared" si="46"/>
        <v>439406.25</v>
      </c>
      <c r="R31" s="51">
        <f t="shared" si="46"/>
        <v>439406.25</v>
      </c>
      <c r="S31" s="51">
        <f t="shared" si="46"/>
        <v>439406.25</v>
      </c>
      <c r="T31" s="51">
        <f t="shared" si="46"/>
        <v>439406.25</v>
      </c>
      <c r="U31" s="51">
        <f t="shared" si="46"/>
        <v>439406.25</v>
      </c>
      <c r="V31" s="51">
        <f t="shared" si="46"/>
        <v>439406.25</v>
      </c>
      <c r="W31" s="51">
        <f t="shared" si="46"/>
        <v>439406.25</v>
      </c>
      <c r="X31" s="51">
        <f t="shared" si="46"/>
        <v>439406.25</v>
      </c>
      <c r="Y31" s="51">
        <f t="shared" si="46"/>
        <v>439406.25</v>
      </c>
      <c r="Z31" s="51">
        <f t="shared" si="46"/>
        <v>439406.25</v>
      </c>
      <c r="AA31" s="51">
        <f t="shared" si="46"/>
        <v>439406.25</v>
      </c>
      <c r="AB31" s="51">
        <f t="shared" si="46"/>
        <v>439406.25</v>
      </c>
      <c r="AC31" s="51">
        <f t="shared" si="46"/>
        <v>439406.25</v>
      </c>
      <c r="AD31" s="51">
        <f t="shared" si="46"/>
        <v>439406.25</v>
      </c>
      <c r="AE31" s="51">
        <f t="shared" si="46"/>
        <v>439406.25</v>
      </c>
      <c r="AF31" s="51">
        <f t="shared" si="46"/>
        <v>439406.25</v>
      </c>
      <c r="AG31" s="51">
        <f t="shared" si="46"/>
        <v>439406.25</v>
      </c>
      <c r="AH31" s="51">
        <f t="shared" si="46"/>
        <v>439406.25</v>
      </c>
      <c r="AI31" s="51">
        <f t="shared" si="46"/>
        <v>439406.25</v>
      </c>
      <c r="AJ31" s="51">
        <f t="shared" si="46"/>
        <v>439406.25</v>
      </c>
      <c r="AK31" s="51">
        <f t="shared" si="46"/>
        <v>439406.25</v>
      </c>
      <c r="AL31" s="51">
        <f t="shared" si="46"/>
        <v>439406.25</v>
      </c>
      <c r="AM31" s="51">
        <f t="shared" si="46"/>
        <v>439406.25</v>
      </c>
      <c r="AN31" s="51">
        <f t="shared" si="46"/>
        <v>439406.25</v>
      </c>
      <c r="AO31" s="51">
        <f t="shared" si="46"/>
        <v>439406.25</v>
      </c>
      <c r="AP31" s="47"/>
    </row>
    <row r="32" spans="1:42" x14ac:dyDescent="0.2">
      <c r="A32" s="41"/>
      <c r="B32" s="60" t="str">
        <f>C12&amp;" Revenue"</f>
        <v>Product 2 Revenue</v>
      </c>
      <c r="C32" s="43"/>
      <c r="D32" s="43"/>
      <c r="E32" s="59" t="str">
        <f>Currency</f>
        <v>NZ$</v>
      </c>
      <c r="F32" s="51">
        <f>F15+F27</f>
        <v>13000</v>
      </c>
      <c r="G32" s="51">
        <f>G15+G27</f>
        <v>170000</v>
      </c>
      <c r="H32" s="51">
        <f>H15+H27</f>
        <v>350000</v>
      </c>
      <c r="I32" s="51">
        <f>I15+I27</f>
        <v>650000</v>
      </c>
      <c r="J32" s="51">
        <f t="shared" ref="J32:AO32" si="47">J15+J27</f>
        <v>650000</v>
      </c>
      <c r="K32" s="51">
        <f t="shared" si="47"/>
        <v>650000</v>
      </c>
      <c r="L32" s="51">
        <f t="shared" si="47"/>
        <v>650000</v>
      </c>
      <c r="M32" s="51">
        <f t="shared" si="47"/>
        <v>650000</v>
      </c>
      <c r="N32" s="51">
        <f t="shared" si="47"/>
        <v>650000</v>
      </c>
      <c r="O32" s="51">
        <f t="shared" si="47"/>
        <v>650000</v>
      </c>
      <c r="P32" s="51">
        <f t="shared" si="47"/>
        <v>650000</v>
      </c>
      <c r="Q32" s="51">
        <f t="shared" si="47"/>
        <v>650000</v>
      </c>
      <c r="R32" s="51">
        <f t="shared" si="47"/>
        <v>650000</v>
      </c>
      <c r="S32" s="51">
        <f t="shared" si="47"/>
        <v>650000</v>
      </c>
      <c r="T32" s="51">
        <f t="shared" si="47"/>
        <v>650000</v>
      </c>
      <c r="U32" s="51">
        <f t="shared" si="47"/>
        <v>650000</v>
      </c>
      <c r="V32" s="51">
        <f t="shared" si="47"/>
        <v>650000</v>
      </c>
      <c r="W32" s="51">
        <f t="shared" si="47"/>
        <v>650000</v>
      </c>
      <c r="X32" s="51">
        <f t="shared" si="47"/>
        <v>650000</v>
      </c>
      <c r="Y32" s="51">
        <f t="shared" si="47"/>
        <v>650000</v>
      </c>
      <c r="Z32" s="51">
        <f t="shared" si="47"/>
        <v>650000</v>
      </c>
      <c r="AA32" s="51">
        <f t="shared" si="47"/>
        <v>650000</v>
      </c>
      <c r="AB32" s="51">
        <f t="shared" si="47"/>
        <v>650000</v>
      </c>
      <c r="AC32" s="51">
        <f t="shared" si="47"/>
        <v>650000</v>
      </c>
      <c r="AD32" s="51">
        <f t="shared" si="47"/>
        <v>650000</v>
      </c>
      <c r="AE32" s="51">
        <f t="shared" si="47"/>
        <v>650000</v>
      </c>
      <c r="AF32" s="51">
        <f t="shared" si="47"/>
        <v>650000</v>
      </c>
      <c r="AG32" s="51">
        <f t="shared" si="47"/>
        <v>650000</v>
      </c>
      <c r="AH32" s="51">
        <f t="shared" si="47"/>
        <v>650000</v>
      </c>
      <c r="AI32" s="51">
        <f t="shared" si="47"/>
        <v>650000</v>
      </c>
      <c r="AJ32" s="51">
        <f t="shared" si="47"/>
        <v>650000</v>
      </c>
      <c r="AK32" s="51">
        <f t="shared" si="47"/>
        <v>650000</v>
      </c>
      <c r="AL32" s="51">
        <f t="shared" si="47"/>
        <v>650000</v>
      </c>
      <c r="AM32" s="51">
        <f t="shared" si="47"/>
        <v>650000</v>
      </c>
      <c r="AN32" s="51">
        <f t="shared" si="47"/>
        <v>650000</v>
      </c>
      <c r="AO32" s="51">
        <f t="shared" si="47"/>
        <v>650000</v>
      </c>
      <c r="AP32" s="47"/>
    </row>
    <row r="33" spans="1:42" x14ac:dyDescent="0.2">
      <c r="A33" s="41"/>
      <c r="B33" s="60" t="s">
        <v>29</v>
      </c>
      <c r="C33" s="43"/>
      <c r="D33" s="43"/>
      <c r="E33" s="59" t="str">
        <f>Currency</f>
        <v>NZ$</v>
      </c>
      <c r="F33" s="57">
        <v>5000</v>
      </c>
      <c r="G33" s="57">
        <v>5000</v>
      </c>
      <c r="H33" s="57">
        <v>5000</v>
      </c>
      <c r="I33" s="57">
        <v>5000</v>
      </c>
      <c r="J33" s="57">
        <v>5000</v>
      </c>
      <c r="K33" s="57">
        <v>5000</v>
      </c>
      <c r="L33" s="57">
        <v>5000</v>
      </c>
      <c r="M33" s="57">
        <v>5000</v>
      </c>
      <c r="N33" s="57">
        <v>5000</v>
      </c>
      <c r="O33" s="57">
        <v>5000</v>
      </c>
      <c r="P33" s="57">
        <v>5000</v>
      </c>
      <c r="Q33" s="57">
        <v>5000</v>
      </c>
      <c r="R33" s="57">
        <v>5000</v>
      </c>
      <c r="S33" s="57">
        <v>5000</v>
      </c>
      <c r="T33" s="57">
        <v>5000</v>
      </c>
      <c r="U33" s="57">
        <v>5000</v>
      </c>
      <c r="V33" s="57">
        <v>5000</v>
      </c>
      <c r="W33" s="57">
        <v>5000</v>
      </c>
      <c r="X33" s="57">
        <v>5000</v>
      </c>
      <c r="Y33" s="57">
        <v>5000</v>
      </c>
      <c r="Z33" s="57">
        <v>5000</v>
      </c>
      <c r="AA33" s="57">
        <v>5000</v>
      </c>
      <c r="AB33" s="57">
        <v>5000</v>
      </c>
      <c r="AC33" s="57">
        <v>5000</v>
      </c>
      <c r="AD33" s="57">
        <v>5000</v>
      </c>
      <c r="AE33" s="57">
        <v>5000</v>
      </c>
      <c r="AF33" s="57">
        <v>5000</v>
      </c>
      <c r="AG33" s="57">
        <v>5000</v>
      </c>
      <c r="AH33" s="57">
        <v>5000</v>
      </c>
      <c r="AI33" s="57">
        <v>5000</v>
      </c>
      <c r="AJ33" s="57">
        <v>5000</v>
      </c>
      <c r="AK33" s="57">
        <v>5000</v>
      </c>
      <c r="AL33" s="57">
        <v>5000</v>
      </c>
      <c r="AM33" s="57">
        <v>5000</v>
      </c>
      <c r="AN33" s="57">
        <v>5000</v>
      </c>
      <c r="AO33" s="57">
        <v>5000</v>
      </c>
      <c r="AP33" s="47" t="s">
        <v>30</v>
      </c>
    </row>
    <row r="34" spans="1:42" x14ac:dyDescent="0.2">
      <c r="A34" s="41"/>
      <c r="B34" s="60" t="s">
        <v>31</v>
      </c>
      <c r="C34" s="60"/>
      <c r="D34" s="43"/>
      <c r="E34" s="59" t="str">
        <f>Currency</f>
        <v>NZ$</v>
      </c>
      <c r="F34" s="58">
        <f>SUM(F31:F33)</f>
        <v>158000</v>
      </c>
      <c r="G34" s="58">
        <f>SUM(G31:G33)</f>
        <v>562500</v>
      </c>
      <c r="H34" s="58">
        <f>SUM(H31:H33)</f>
        <v>768125</v>
      </c>
      <c r="I34" s="58">
        <f>SUM(I31:I33)</f>
        <v>1094406.25</v>
      </c>
      <c r="J34" s="58">
        <f t="shared" ref="J34:AO34" si="48">SUM(J31:J33)</f>
        <v>1094406.25</v>
      </c>
      <c r="K34" s="58">
        <f t="shared" si="48"/>
        <v>1094406.25</v>
      </c>
      <c r="L34" s="58">
        <f t="shared" si="48"/>
        <v>1094406.25</v>
      </c>
      <c r="M34" s="58">
        <f t="shared" si="48"/>
        <v>1094406.25</v>
      </c>
      <c r="N34" s="58">
        <f t="shared" si="48"/>
        <v>1094406.25</v>
      </c>
      <c r="O34" s="58">
        <f t="shared" si="48"/>
        <v>1094406.25</v>
      </c>
      <c r="P34" s="58">
        <f t="shared" si="48"/>
        <v>1094406.25</v>
      </c>
      <c r="Q34" s="58">
        <f t="shared" si="48"/>
        <v>1094406.25</v>
      </c>
      <c r="R34" s="58">
        <f t="shared" si="48"/>
        <v>1094406.25</v>
      </c>
      <c r="S34" s="58">
        <f t="shared" si="48"/>
        <v>1094406.25</v>
      </c>
      <c r="T34" s="58">
        <f t="shared" si="48"/>
        <v>1094406.25</v>
      </c>
      <c r="U34" s="58">
        <f t="shared" si="48"/>
        <v>1094406.25</v>
      </c>
      <c r="V34" s="58">
        <f t="shared" si="48"/>
        <v>1094406.25</v>
      </c>
      <c r="W34" s="58">
        <f t="shared" si="48"/>
        <v>1094406.25</v>
      </c>
      <c r="X34" s="58">
        <f t="shared" si="48"/>
        <v>1094406.25</v>
      </c>
      <c r="Y34" s="58">
        <f t="shared" si="48"/>
        <v>1094406.25</v>
      </c>
      <c r="Z34" s="58">
        <f t="shared" si="48"/>
        <v>1094406.25</v>
      </c>
      <c r="AA34" s="58">
        <f t="shared" si="48"/>
        <v>1094406.25</v>
      </c>
      <c r="AB34" s="58">
        <f t="shared" si="48"/>
        <v>1094406.25</v>
      </c>
      <c r="AC34" s="58">
        <f t="shared" si="48"/>
        <v>1094406.25</v>
      </c>
      <c r="AD34" s="58">
        <f t="shared" si="48"/>
        <v>1094406.25</v>
      </c>
      <c r="AE34" s="58">
        <f t="shared" si="48"/>
        <v>1094406.25</v>
      </c>
      <c r="AF34" s="58">
        <f t="shared" si="48"/>
        <v>1094406.25</v>
      </c>
      <c r="AG34" s="58">
        <f t="shared" si="48"/>
        <v>1094406.25</v>
      </c>
      <c r="AH34" s="58">
        <f t="shared" si="48"/>
        <v>1094406.25</v>
      </c>
      <c r="AI34" s="58">
        <f t="shared" si="48"/>
        <v>1094406.25</v>
      </c>
      <c r="AJ34" s="58">
        <f t="shared" si="48"/>
        <v>1094406.25</v>
      </c>
      <c r="AK34" s="58">
        <f t="shared" si="48"/>
        <v>1094406.25</v>
      </c>
      <c r="AL34" s="58">
        <f t="shared" si="48"/>
        <v>1094406.25</v>
      </c>
      <c r="AM34" s="58">
        <f t="shared" si="48"/>
        <v>1094406.25</v>
      </c>
      <c r="AN34" s="58">
        <f t="shared" si="48"/>
        <v>1094406.25</v>
      </c>
      <c r="AO34" s="58">
        <f t="shared" si="48"/>
        <v>1094406.25</v>
      </c>
      <c r="AP34" s="47"/>
    </row>
    <row r="35" spans="1:42" ht="25" customHeight="1" x14ac:dyDescent="0.2">
      <c r="A35" s="41"/>
      <c r="B35" s="60"/>
      <c r="C35" s="60"/>
      <c r="D35" s="43"/>
      <c r="E35" s="59"/>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12"/>
    </row>
    <row r="36" spans="1:42" s="120" customFormat="1" ht="25" customHeight="1" x14ac:dyDescent="0.2">
      <c r="A36" s="118"/>
      <c r="B36" s="118" t="s">
        <v>113</v>
      </c>
      <c r="C36" s="118"/>
      <c r="D36" s="118"/>
      <c r="E36" s="118"/>
      <c r="F36" s="118"/>
      <c r="G36" s="118"/>
      <c r="H36" s="118"/>
      <c r="I36" s="118"/>
      <c r="J36" s="118"/>
      <c r="K36" s="118"/>
      <c r="L36" s="118"/>
      <c r="M36" s="118"/>
      <c r="N36" s="118"/>
      <c r="O36" s="118"/>
      <c r="P36" s="118"/>
      <c r="Q36" s="118"/>
      <c r="R36" s="118"/>
      <c r="S36" s="118"/>
      <c r="T36" s="118"/>
      <c r="U36" s="118"/>
      <c r="V36" s="118"/>
      <c r="W36" s="118"/>
      <c r="X36" s="118"/>
      <c r="Y36" s="118"/>
      <c r="Z36" s="118"/>
      <c r="AA36" s="118"/>
      <c r="AB36" s="118"/>
      <c r="AC36" s="118"/>
      <c r="AD36" s="118"/>
      <c r="AE36" s="118"/>
      <c r="AF36" s="118"/>
      <c r="AG36" s="118"/>
      <c r="AH36" s="118"/>
      <c r="AI36" s="118"/>
      <c r="AJ36" s="118"/>
      <c r="AK36" s="118"/>
      <c r="AL36" s="118"/>
      <c r="AM36" s="118"/>
      <c r="AN36" s="118"/>
      <c r="AO36" s="118"/>
      <c r="AP36" s="119"/>
    </row>
    <row r="37" spans="1:42" x14ac:dyDescent="0.2">
      <c r="A37" s="4"/>
      <c r="AP37" s="12"/>
    </row>
    <row r="38" spans="1:42" x14ac:dyDescent="0.2">
      <c r="A38" s="4"/>
      <c r="AP38" s="12"/>
    </row>
    <row r="39" spans="1:42" x14ac:dyDescent="0.2">
      <c r="A39" s="4"/>
      <c r="AP39" s="12"/>
    </row>
    <row r="40" spans="1:42" x14ac:dyDescent="0.2">
      <c r="A40" s="4"/>
      <c r="AP40" s="12"/>
    </row>
    <row r="41" spans="1:42" x14ac:dyDescent="0.2">
      <c r="A41" s="4"/>
      <c r="AP41" s="12"/>
    </row>
    <row r="42" spans="1:42" x14ac:dyDescent="0.2">
      <c r="A42" s="4"/>
      <c r="AP42" s="12"/>
    </row>
    <row r="43" spans="1:42" x14ac:dyDescent="0.2">
      <c r="A43" s="4"/>
      <c r="AP43" s="12"/>
    </row>
    <row r="44" spans="1:42" x14ac:dyDescent="0.2">
      <c r="A44" s="4"/>
      <c r="AP44" s="12"/>
    </row>
    <row r="45" spans="1:42" x14ac:dyDescent="0.2">
      <c r="A45" s="4"/>
      <c r="AP45" s="12"/>
    </row>
    <row r="46" spans="1:42" x14ac:dyDescent="0.2">
      <c r="A46" s="4"/>
      <c r="AP46" s="12"/>
    </row>
    <row r="47" spans="1:42" x14ac:dyDescent="0.2">
      <c r="A47" s="4"/>
      <c r="AP47" s="12"/>
    </row>
    <row r="48" spans="1:42" x14ac:dyDescent="0.2">
      <c r="A48" s="4"/>
      <c r="AP48" s="12"/>
    </row>
    <row r="49" spans="1:42" x14ac:dyDescent="0.2">
      <c r="A49" s="4"/>
      <c r="AP49" s="12"/>
    </row>
    <row r="50" spans="1:42" x14ac:dyDescent="0.2">
      <c r="A50" s="4"/>
      <c r="AP50" s="12"/>
    </row>
    <row r="51" spans="1:42" x14ac:dyDescent="0.2">
      <c r="A51" s="4"/>
      <c r="B51" s="4"/>
      <c r="C51" s="4"/>
      <c r="E51" s="11"/>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12"/>
    </row>
    <row r="52" spans="1:42" x14ac:dyDescent="0.2">
      <c r="A52" s="4"/>
      <c r="B52" s="4"/>
      <c r="C52" s="4"/>
      <c r="E52" s="11"/>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12"/>
    </row>
    <row r="53" spans="1:42" s="120" customFormat="1" ht="25" customHeight="1" x14ac:dyDescent="0.2">
      <c r="A53" s="118"/>
      <c r="B53" s="118" t="s">
        <v>114</v>
      </c>
      <c r="C53" s="118"/>
      <c r="D53" s="118"/>
      <c r="E53" s="118"/>
      <c r="F53" s="118"/>
      <c r="G53" s="118"/>
      <c r="H53" s="118"/>
      <c r="I53" s="118"/>
      <c r="J53" s="118"/>
      <c r="K53" s="118"/>
      <c r="L53" s="118"/>
      <c r="M53" s="118"/>
      <c r="N53" s="118"/>
      <c r="O53" s="118"/>
      <c r="P53" s="118"/>
      <c r="Q53" s="118"/>
      <c r="R53" s="118"/>
      <c r="S53" s="118"/>
      <c r="T53" s="118"/>
      <c r="U53" s="118"/>
      <c r="V53" s="118"/>
      <c r="W53" s="118"/>
      <c r="X53" s="118"/>
      <c r="Y53" s="118"/>
      <c r="Z53" s="118"/>
      <c r="AA53" s="118"/>
      <c r="AB53" s="118"/>
      <c r="AC53" s="118"/>
      <c r="AD53" s="118"/>
      <c r="AE53" s="118"/>
      <c r="AF53" s="118"/>
      <c r="AG53" s="118"/>
      <c r="AH53" s="118"/>
      <c r="AI53" s="118"/>
      <c r="AJ53" s="118"/>
      <c r="AK53" s="118"/>
      <c r="AL53" s="118"/>
      <c r="AM53" s="118"/>
      <c r="AN53" s="118"/>
      <c r="AO53" s="118"/>
      <c r="AP53" s="119"/>
    </row>
    <row r="54" spans="1:42" x14ac:dyDescent="0.2">
      <c r="A54" s="4"/>
      <c r="AP54" s="12"/>
    </row>
    <row r="55" spans="1:42" x14ac:dyDescent="0.2">
      <c r="A55" s="4"/>
      <c r="AP55" s="13"/>
    </row>
    <row r="56" spans="1:42" x14ac:dyDescent="0.2">
      <c r="A56" s="4"/>
      <c r="AP56" s="13"/>
    </row>
    <row r="57" spans="1:42" x14ac:dyDescent="0.2">
      <c r="A57" s="4"/>
      <c r="AP57" s="13"/>
    </row>
    <row r="58" spans="1:42" x14ac:dyDescent="0.2">
      <c r="A58" s="4"/>
      <c r="AP58" s="13"/>
    </row>
    <row r="59" spans="1:42" x14ac:dyDescent="0.2">
      <c r="A59" s="4"/>
      <c r="AP59" s="13"/>
    </row>
    <row r="60" spans="1:42" x14ac:dyDescent="0.2">
      <c r="A60" s="4"/>
      <c r="AP60" s="13"/>
    </row>
    <row r="61" spans="1:42" x14ac:dyDescent="0.2">
      <c r="A61" s="4"/>
      <c r="AP61" s="13"/>
    </row>
    <row r="62" spans="1:42" x14ac:dyDescent="0.2">
      <c r="A62" s="4"/>
      <c r="B62" s="4"/>
      <c r="C62" s="4"/>
      <c r="E62" s="11"/>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12"/>
    </row>
    <row r="63" spans="1:42" x14ac:dyDescent="0.2">
      <c r="A63" s="4"/>
      <c r="B63" s="4"/>
      <c r="C63" s="4"/>
      <c r="E63" s="11"/>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12"/>
    </row>
    <row r="64" spans="1:42" x14ac:dyDescent="0.2">
      <c r="A64" s="4"/>
      <c r="B64" s="4"/>
      <c r="C64" s="4"/>
      <c r="E64" s="11"/>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12"/>
    </row>
    <row r="65" spans="1:42" x14ac:dyDescent="0.2">
      <c r="A65" s="4"/>
      <c r="B65" s="4"/>
      <c r="C65" s="4"/>
      <c r="E65" s="11"/>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12"/>
    </row>
    <row r="66" spans="1:42" x14ac:dyDescent="0.2">
      <c r="A66" s="4"/>
      <c r="B66" s="4"/>
      <c r="C66" s="4"/>
      <c r="E66" s="11"/>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12"/>
    </row>
    <row r="67" spans="1:42" x14ac:dyDescent="0.2">
      <c r="A67" s="4"/>
      <c r="B67" s="4"/>
      <c r="C67" s="4"/>
      <c r="E67" s="11"/>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12"/>
    </row>
    <row r="68" spans="1:42" x14ac:dyDescent="0.2">
      <c r="A68" s="4"/>
      <c r="B68" s="4"/>
      <c r="C68" s="4"/>
      <c r="E68" s="11"/>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12"/>
    </row>
    <row r="69" spans="1:42" x14ac:dyDescent="0.2">
      <c r="A69" s="4"/>
      <c r="B69" s="4"/>
      <c r="C69" s="4"/>
      <c r="E69" s="11"/>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12"/>
    </row>
    <row r="70" spans="1:42" s="122" customFormat="1" ht="25" customHeight="1" x14ac:dyDescent="0.2">
      <c r="A70" s="118" t="s">
        <v>115</v>
      </c>
      <c r="B70" s="118"/>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c r="AA70" s="120"/>
      <c r="AB70" s="120"/>
      <c r="AC70" s="120"/>
      <c r="AD70" s="120"/>
      <c r="AE70" s="120"/>
      <c r="AF70" s="120"/>
      <c r="AG70" s="120"/>
      <c r="AH70" s="120"/>
      <c r="AI70" s="120"/>
      <c r="AJ70" s="120"/>
      <c r="AK70" s="120"/>
      <c r="AL70" s="120"/>
      <c r="AM70" s="120"/>
      <c r="AN70" s="120"/>
      <c r="AO70" s="120"/>
      <c r="AP70" s="121" t="s">
        <v>32</v>
      </c>
    </row>
    <row r="71" spans="1:42" x14ac:dyDescent="0.2">
      <c r="A71" s="60"/>
      <c r="B71" s="43"/>
      <c r="C71" s="43"/>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7"/>
    </row>
    <row r="72" spans="1:42" x14ac:dyDescent="0.2">
      <c r="A72" s="43"/>
      <c r="B72" s="43" t="str">
        <f>"Production costs - "&amp;C8&amp;" (% of Revenue)"</f>
        <v>Production costs - Product 1 (% of Revenue)</v>
      </c>
      <c r="C72" s="43"/>
      <c r="D72" s="43"/>
      <c r="E72" s="59" t="s">
        <v>33</v>
      </c>
      <c r="F72" s="75">
        <v>0.4</v>
      </c>
      <c r="G72" s="75">
        <v>0.4</v>
      </c>
      <c r="H72" s="75">
        <v>0.3</v>
      </c>
      <c r="I72" s="75">
        <v>0.3</v>
      </c>
      <c r="J72" s="75">
        <v>0.3</v>
      </c>
      <c r="K72" s="75">
        <v>0.3</v>
      </c>
      <c r="L72" s="75">
        <v>0.3</v>
      </c>
      <c r="M72" s="75">
        <v>0.3</v>
      </c>
      <c r="N72" s="75">
        <v>0.3</v>
      </c>
      <c r="O72" s="75">
        <v>0.3</v>
      </c>
      <c r="P72" s="75">
        <v>0.3</v>
      </c>
      <c r="Q72" s="75">
        <v>0.3</v>
      </c>
      <c r="R72" s="75">
        <v>0.3</v>
      </c>
      <c r="S72" s="75">
        <v>0.3</v>
      </c>
      <c r="T72" s="75">
        <v>0.3</v>
      </c>
      <c r="U72" s="75">
        <v>0.3</v>
      </c>
      <c r="V72" s="75">
        <v>0.3</v>
      </c>
      <c r="W72" s="75">
        <v>0.3</v>
      </c>
      <c r="X72" s="75">
        <v>0.3</v>
      </c>
      <c r="Y72" s="75">
        <v>0.3</v>
      </c>
      <c r="Z72" s="75">
        <v>0.3</v>
      </c>
      <c r="AA72" s="75">
        <v>0.3</v>
      </c>
      <c r="AB72" s="75">
        <v>0.3</v>
      </c>
      <c r="AC72" s="75">
        <v>0.3</v>
      </c>
      <c r="AD72" s="75">
        <v>0.3</v>
      </c>
      <c r="AE72" s="75">
        <v>0.3</v>
      </c>
      <c r="AF72" s="75">
        <v>0.3</v>
      </c>
      <c r="AG72" s="75">
        <v>0.3</v>
      </c>
      <c r="AH72" s="75">
        <v>0.3</v>
      </c>
      <c r="AI72" s="75">
        <v>0.3</v>
      </c>
      <c r="AJ72" s="75">
        <v>0.3</v>
      </c>
      <c r="AK72" s="75">
        <v>0.3</v>
      </c>
      <c r="AL72" s="75">
        <v>0.3</v>
      </c>
      <c r="AM72" s="75">
        <v>0.3</v>
      </c>
      <c r="AN72" s="75">
        <v>0.3</v>
      </c>
      <c r="AO72" s="75">
        <v>0.3</v>
      </c>
      <c r="AP72" s="47"/>
    </row>
    <row r="73" spans="1:42" x14ac:dyDescent="0.2">
      <c r="A73" s="43"/>
      <c r="B73" s="43" t="str">
        <f>"Production costs - "&amp;C8</f>
        <v>Production costs - Product 1</v>
      </c>
      <c r="C73" s="43"/>
      <c r="D73" s="43"/>
      <c r="E73" s="59" t="str">
        <f>Currency</f>
        <v>NZ$</v>
      </c>
      <c r="F73" s="51">
        <f>F31*F72</f>
        <v>56000</v>
      </c>
      <c r="G73" s="51">
        <f>G31*G72</f>
        <v>155000</v>
      </c>
      <c r="H73" s="51">
        <f>H31*H72</f>
        <v>123937.5</v>
      </c>
      <c r="I73" s="51">
        <f>I31*I72</f>
        <v>131821.875</v>
      </c>
      <c r="J73" s="51">
        <f t="shared" ref="J73:AO73" si="49">J31*J72</f>
        <v>131821.875</v>
      </c>
      <c r="K73" s="51">
        <f t="shared" si="49"/>
        <v>131821.875</v>
      </c>
      <c r="L73" s="51">
        <f t="shared" si="49"/>
        <v>131821.875</v>
      </c>
      <c r="M73" s="51">
        <f t="shared" si="49"/>
        <v>131821.875</v>
      </c>
      <c r="N73" s="51">
        <f t="shared" si="49"/>
        <v>131821.875</v>
      </c>
      <c r="O73" s="51">
        <f t="shared" si="49"/>
        <v>131821.875</v>
      </c>
      <c r="P73" s="51">
        <f t="shared" si="49"/>
        <v>131821.875</v>
      </c>
      <c r="Q73" s="51">
        <f t="shared" si="49"/>
        <v>131821.875</v>
      </c>
      <c r="R73" s="51">
        <f t="shared" si="49"/>
        <v>131821.875</v>
      </c>
      <c r="S73" s="51">
        <f t="shared" si="49"/>
        <v>131821.875</v>
      </c>
      <c r="T73" s="51">
        <f t="shared" si="49"/>
        <v>131821.875</v>
      </c>
      <c r="U73" s="51">
        <f t="shared" si="49"/>
        <v>131821.875</v>
      </c>
      <c r="V73" s="51">
        <f t="shared" si="49"/>
        <v>131821.875</v>
      </c>
      <c r="W73" s="51">
        <f t="shared" si="49"/>
        <v>131821.875</v>
      </c>
      <c r="X73" s="51">
        <f t="shared" si="49"/>
        <v>131821.875</v>
      </c>
      <c r="Y73" s="51">
        <f t="shared" si="49"/>
        <v>131821.875</v>
      </c>
      <c r="Z73" s="51">
        <f t="shared" si="49"/>
        <v>131821.875</v>
      </c>
      <c r="AA73" s="51">
        <f t="shared" si="49"/>
        <v>131821.875</v>
      </c>
      <c r="AB73" s="51">
        <f t="shared" si="49"/>
        <v>131821.875</v>
      </c>
      <c r="AC73" s="51">
        <f t="shared" si="49"/>
        <v>131821.875</v>
      </c>
      <c r="AD73" s="51">
        <f t="shared" si="49"/>
        <v>131821.875</v>
      </c>
      <c r="AE73" s="51">
        <f t="shared" si="49"/>
        <v>131821.875</v>
      </c>
      <c r="AF73" s="51">
        <f t="shared" si="49"/>
        <v>131821.875</v>
      </c>
      <c r="AG73" s="51">
        <f t="shared" si="49"/>
        <v>131821.875</v>
      </c>
      <c r="AH73" s="51">
        <f t="shared" si="49"/>
        <v>131821.875</v>
      </c>
      <c r="AI73" s="51">
        <f t="shared" si="49"/>
        <v>131821.875</v>
      </c>
      <c r="AJ73" s="51">
        <f t="shared" si="49"/>
        <v>131821.875</v>
      </c>
      <c r="AK73" s="51">
        <f t="shared" si="49"/>
        <v>131821.875</v>
      </c>
      <c r="AL73" s="51">
        <f t="shared" si="49"/>
        <v>131821.875</v>
      </c>
      <c r="AM73" s="51">
        <f t="shared" si="49"/>
        <v>131821.875</v>
      </c>
      <c r="AN73" s="51">
        <f t="shared" si="49"/>
        <v>131821.875</v>
      </c>
      <c r="AO73" s="51">
        <f t="shared" si="49"/>
        <v>131821.875</v>
      </c>
      <c r="AP73" s="47"/>
    </row>
    <row r="74" spans="1:42" x14ac:dyDescent="0.2">
      <c r="A74" s="43"/>
      <c r="B74" s="43" t="str">
        <f>"Production costs - "&amp;C12&amp;" (% of Revenue)"</f>
        <v>Production costs - Product 2 (% of Revenue)</v>
      </c>
      <c r="C74" s="43"/>
      <c r="D74" s="43"/>
      <c r="E74" s="59" t="s">
        <v>33</v>
      </c>
      <c r="F74" s="75">
        <v>0.3</v>
      </c>
      <c r="G74" s="75">
        <v>0.3</v>
      </c>
      <c r="H74" s="75">
        <v>0.3</v>
      </c>
      <c r="I74" s="75">
        <v>0.2</v>
      </c>
      <c r="J74" s="75">
        <v>0.2</v>
      </c>
      <c r="K74" s="75">
        <v>0.2</v>
      </c>
      <c r="L74" s="75">
        <v>0.2</v>
      </c>
      <c r="M74" s="75">
        <v>0.2</v>
      </c>
      <c r="N74" s="75">
        <v>0.2</v>
      </c>
      <c r="O74" s="75">
        <v>0.2</v>
      </c>
      <c r="P74" s="75">
        <v>0.2</v>
      </c>
      <c r="Q74" s="75">
        <v>0.2</v>
      </c>
      <c r="R74" s="75">
        <v>0.2</v>
      </c>
      <c r="S74" s="75">
        <v>0.2</v>
      </c>
      <c r="T74" s="75">
        <v>0.2</v>
      </c>
      <c r="U74" s="75">
        <v>0.2</v>
      </c>
      <c r="V74" s="75">
        <v>0.2</v>
      </c>
      <c r="W74" s="75">
        <v>0.2</v>
      </c>
      <c r="X74" s="75">
        <v>0.2</v>
      </c>
      <c r="Y74" s="75">
        <v>0.2</v>
      </c>
      <c r="Z74" s="75">
        <v>0.2</v>
      </c>
      <c r="AA74" s="75">
        <v>0.2</v>
      </c>
      <c r="AB74" s="75">
        <v>0.2</v>
      </c>
      <c r="AC74" s="75">
        <v>0.2</v>
      </c>
      <c r="AD74" s="75">
        <v>0.2</v>
      </c>
      <c r="AE74" s="75">
        <v>0.2</v>
      </c>
      <c r="AF74" s="75">
        <v>0.2</v>
      </c>
      <c r="AG74" s="75">
        <v>0.2</v>
      </c>
      <c r="AH74" s="75">
        <v>0.2</v>
      </c>
      <c r="AI74" s="75">
        <v>0.2</v>
      </c>
      <c r="AJ74" s="75">
        <v>0.2</v>
      </c>
      <c r="AK74" s="75">
        <v>0.2</v>
      </c>
      <c r="AL74" s="75">
        <v>0.2</v>
      </c>
      <c r="AM74" s="75">
        <v>0.2</v>
      </c>
      <c r="AN74" s="75">
        <v>0.2</v>
      </c>
      <c r="AO74" s="75">
        <v>0.2</v>
      </c>
      <c r="AP74" s="47"/>
    </row>
    <row r="75" spans="1:42" x14ac:dyDescent="0.2">
      <c r="A75" s="43"/>
      <c r="B75" s="43" t="str">
        <f>"Production costs - "&amp;C12</f>
        <v>Production costs - Product 2</v>
      </c>
      <c r="C75" s="43"/>
      <c r="D75" s="43"/>
      <c r="E75" s="59" t="str">
        <f>Currency</f>
        <v>NZ$</v>
      </c>
      <c r="F75" s="51">
        <f>F32*F74</f>
        <v>3900</v>
      </c>
      <c r="G75" s="51">
        <f>G32*G74</f>
        <v>51000</v>
      </c>
      <c r="H75" s="51">
        <f>H32*H74</f>
        <v>105000</v>
      </c>
      <c r="I75" s="51">
        <f>I32*I74</f>
        <v>130000</v>
      </c>
      <c r="J75" s="51">
        <f t="shared" ref="J75:AO75" si="50">J32*J74</f>
        <v>130000</v>
      </c>
      <c r="K75" s="51">
        <f t="shared" si="50"/>
        <v>130000</v>
      </c>
      <c r="L75" s="51">
        <f t="shared" si="50"/>
        <v>130000</v>
      </c>
      <c r="M75" s="51">
        <f t="shared" si="50"/>
        <v>130000</v>
      </c>
      <c r="N75" s="51">
        <f t="shared" si="50"/>
        <v>130000</v>
      </c>
      <c r="O75" s="51">
        <f t="shared" si="50"/>
        <v>130000</v>
      </c>
      <c r="P75" s="51">
        <f t="shared" si="50"/>
        <v>130000</v>
      </c>
      <c r="Q75" s="51">
        <f t="shared" si="50"/>
        <v>130000</v>
      </c>
      <c r="R75" s="51">
        <f t="shared" si="50"/>
        <v>130000</v>
      </c>
      <c r="S75" s="51">
        <f t="shared" si="50"/>
        <v>130000</v>
      </c>
      <c r="T75" s="51">
        <f t="shared" si="50"/>
        <v>130000</v>
      </c>
      <c r="U75" s="51">
        <f t="shared" si="50"/>
        <v>130000</v>
      </c>
      <c r="V75" s="51">
        <f t="shared" si="50"/>
        <v>130000</v>
      </c>
      <c r="W75" s="51">
        <f t="shared" si="50"/>
        <v>130000</v>
      </c>
      <c r="X75" s="51">
        <f t="shared" si="50"/>
        <v>130000</v>
      </c>
      <c r="Y75" s="51">
        <f t="shared" si="50"/>
        <v>130000</v>
      </c>
      <c r="Z75" s="51">
        <f t="shared" si="50"/>
        <v>130000</v>
      </c>
      <c r="AA75" s="51">
        <f t="shared" si="50"/>
        <v>130000</v>
      </c>
      <c r="AB75" s="51">
        <f t="shared" si="50"/>
        <v>130000</v>
      </c>
      <c r="AC75" s="51">
        <f t="shared" si="50"/>
        <v>130000</v>
      </c>
      <c r="AD75" s="51">
        <f t="shared" si="50"/>
        <v>130000</v>
      </c>
      <c r="AE75" s="51">
        <f t="shared" si="50"/>
        <v>130000</v>
      </c>
      <c r="AF75" s="51">
        <f t="shared" si="50"/>
        <v>130000</v>
      </c>
      <c r="AG75" s="51">
        <f t="shared" si="50"/>
        <v>130000</v>
      </c>
      <c r="AH75" s="51">
        <f t="shared" si="50"/>
        <v>130000</v>
      </c>
      <c r="AI75" s="51">
        <f t="shared" si="50"/>
        <v>130000</v>
      </c>
      <c r="AJ75" s="51">
        <f t="shared" si="50"/>
        <v>130000</v>
      </c>
      <c r="AK75" s="51">
        <f t="shared" si="50"/>
        <v>130000</v>
      </c>
      <c r="AL75" s="51">
        <f t="shared" si="50"/>
        <v>130000</v>
      </c>
      <c r="AM75" s="51">
        <f t="shared" si="50"/>
        <v>130000</v>
      </c>
      <c r="AN75" s="51">
        <f t="shared" si="50"/>
        <v>130000</v>
      </c>
      <c r="AO75" s="51">
        <f t="shared" si="50"/>
        <v>130000</v>
      </c>
      <c r="AP75" s="47"/>
    </row>
    <row r="76" spans="1:42" x14ac:dyDescent="0.2">
      <c r="A76" s="43"/>
      <c r="B76" s="43" t="str">
        <f>"Production costs - "&amp;B33&amp;" (% of Revenue)"</f>
        <v>Production costs - Other Revenue (% of Revenue)</v>
      </c>
      <c r="C76" s="43"/>
      <c r="D76" s="43"/>
      <c r="E76" s="59" t="s">
        <v>33</v>
      </c>
      <c r="F76" s="75">
        <v>0.3</v>
      </c>
      <c r="G76" s="75">
        <v>0.3</v>
      </c>
      <c r="H76" s="75">
        <v>0.3</v>
      </c>
      <c r="I76" s="75">
        <v>0.2</v>
      </c>
      <c r="J76" s="75">
        <v>0.2</v>
      </c>
      <c r="K76" s="75">
        <v>0.2</v>
      </c>
      <c r="L76" s="75">
        <v>0.2</v>
      </c>
      <c r="M76" s="75">
        <v>0.2</v>
      </c>
      <c r="N76" s="75">
        <v>0.2</v>
      </c>
      <c r="O76" s="75">
        <v>0.2</v>
      </c>
      <c r="P76" s="75">
        <v>0.2</v>
      </c>
      <c r="Q76" s="75">
        <v>0.2</v>
      </c>
      <c r="R76" s="75">
        <v>0.2</v>
      </c>
      <c r="S76" s="75">
        <v>0.2</v>
      </c>
      <c r="T76" s="75">
        <v>0.2</v>
      </c>
      <c r="U76" s="75">
        <v>0.2</v>
      </c>
      <c r="V76" s="75">
        <v>0.2</v>
      </c>
      <c r="W76" s="75">
        <v>0.2</v>
      </c>
      <c r="X76" s="75">
        <v>0.2</v>
      </c>
      <c r="Y76" s="75">
        <v>0.2</v>
      </c>
      <c r="Z76" s="75">
        <v>0.2</v>
      </c>
      <c r="AA76" s="75">
        <v>0.2</v>
      </c>
      <c r="AB76" s="75">
        <v>0.2</v>
      </c>
      <c r="AC76" s="75">
        <v>0.2</v>
      </c>
      <c r="AD76" s="75">
        <v>0.2</v>
      </c>
      <c r="AE76" s="75">
        <v>0.2</v>
      </c>
      <c r="AF76" s="75">
        <v>0.2</v>
      </c>
      <c r="AG76" s="75">
        <v>0.2</v>
      </c>
      <c r="AH76" s="75">
        <v>0.2</v>
      </c>
      <c r="AI76" s="75">
        <v>0.2</v>
      </c>
      <c r="AJ76" s="75">
        <v>0.2</v>
      </c>
      <c r="AK76" s="75">
        <v>0.2</v>
      </c>
      <c r="AL76" s="75">
        <v>0.2</v>
      </c>
      <c r="AM76" s="75">
        <v>0.2</v>
      </c>
      <c r="AN76" s="75">
        <v>0.2</v>
      </c>
      <c r="AO76" s="75">
        <v>0.2</v>
      </c>
      <c r="AP76" s="47"/>
    </row>
    <row r="77" spans="1:42" x14ac:dyDescent="0.2">
      <c r="A77" s="43"/>
      <c r="B77" s="43" t="str">
        <f>"Production costs - "&amp;B33</f>
        <v>Production costs - Other Revenue</v>
      </c>
      <c r="C77" s="43"/>
      <c r="D77" s="43"/>
      <c r="E77" s="59" t="str">
        <f>Currency</f>
        <v>NZ$</v>
      </c>
      <c r="F77" s="51">
        <f>F33*F76</f>
        <v>1500</v>
      </c>
      <c r="G77" s="51">
        <f t="shared" ref="G77:I77" si="51">G33*G76</f>
        <v>1500</v>
      </c>
      <c r="H77" s="51">
        <f t="shared" si="51"/>
        <v>1500</v>
      </c>
      <c r="I77" s="51">
        <f t="shared" si="51"/>
        <v>1000</v>
      </c>
      <c r="J77" s="51">
        <f t="shared" ref="J77" si="52">J33*J76</f>
        <v>1000</v>
      </c>
      <c r="K77" s="51">
        <f t="shared" ref="K77" si="53">K33*K76</f>
        <v>1000</v>
      </c>
      <c r="L77" s="51">
        <f t="shared" ref="L77" si="54">L33*L76</f>
        <v>1000</v>
      </c>
      <c r="M77" s="51">
        <f t="shared" ref="M77" si="55">M33*M76</f>
        <v>1000</v>
      </c>
      <c r="N77" s="51">
        <f t="shared" ref="N77" si="56">N33*N76</f>
        <v>1000</v>
      </c>
      <c r="O77" s="51">
        <f t="shared" ref="O77" si="57">O33*O76</f>
        <v>1000</v>
      </c>
      <c r="P77" s="51">
        <f t="shared" ref="P77" si="58">P33*P76</f>
        <v>1000</v>
      </c>
      <c r="Q77" s="51">
        <f t="shared" ref="Q77" si="59">Q33*Q76</f>
        <v>1000</v>
      </c>
      <c r="R77" s="51">
        <f t="shared" ref="R77" si="60">R33*R76</f>
        <v>1000</v>
      </c>
      <c r="S77" s="51">
        <f t="shared" ref="S77" si="61">S33*S76</f>
        <v>1000</v>
      </c>
      <c r="T77" s="51">
        <f t="shared" ref="T77" si="62">T33*T76</f>
        <v>1000</v>
      </c>
      <c r="U77" s="51">
        <f t="shared" ref="U77" si="63">U33*U76</f>
        <v>1000</v>
      </c>
      <c r="V77" s="51">
        <f t="shared" ref="V77" si="64">V33*V76</f>
        <v>1000</v>
      </c>
      <c r="W77" s="51">
        <f t="shared" ref="W77" si="65">W33*W76</f>
        <v>1000</v>
      </c>
      <c r="X77" s="51">
        <f t="shared" ref="X77" si="66">X33*X76</f>
        <v>1000</v>
      </c>
      <c r="Y77" s="51">
        <f t="shared" ref="Y77" si="67">Y33*Y76</f>
        <v>1000</v>
      </c>
      <c r="Z77" s="51">
        <f t="shared" ref="Z77" si="68">Z33*Z76</f>
        <v>1000</v>
      </c>
      <c r="AA77" s="51">
        <f t="shared" ref="AA77" si="69">AA33*AA76</f>
        <v>1000</v>
      </c>
      <c r="AB77" s="51">
        <f t="shared" ref="AB77" si="70">AB33*AB76</f>
        <v>1000</v>
      </c>
      <c r="AC77" s="51">
        <f t="shared" ref="AC77" si="71">AC33*AC76</f>
        <v>1000</v>
      </c>
      <c r="AD77" s="51">
        <f t="shared" ref="AD77" si="72">AD33*AD76</f>
        <v>1000</v>
      </c>
      <c r="AE77" s="51">
        <f t="shared" ref="AE77" si="73">AE33*AE76</f>
        <v>1000</v>
      </c>
      <c r="AF77" s="51">
        <f t="shared" ref="AF77" si="74">AF33*AF76</f>
        <v>1000</v>
      </c>
      <c r="AG77" s="51">
        <f t="shared" ref="AG77" si="75">AG33*AG76</f>
        <v>1000</v>
      </c>
      <c r="AH77" s="51">
        <f t="shared" ref="AH77" si="76">AH33*AH76</f>
        <v>1000</v>
      </c>
      <c r="AI77" s="51">
        <f t="shared" ref="AI77" si="77">AI33*AI76</f>
        <v>1000</v>
      </c>
      <c r="AJ77" s="51">
        <f t="shared" ref="AJ77" si="78">AJ33*AJ76</f>
        <v>1000</v>
      </c>
      <c r="AK77" s="51">
        <f t="shared" ref="AK77" si="79">AK33*AK76</f>
        <v>1000</v>
      </c>
      <c r="AL77" s="51">
        <f t="shared" ref="AL77" si="80">AL33*AL76</f>
        <v>1000</v>
      </c>
      <c r="AM77" s="51">
        <f t="shared" ref="AM77" si="81">AM33*AM76</f>
        <v>1000</v>
      </c>
      <c r="AN77" s="51">
        <f t="shared" ref="AN77" si="82">AN33*AN76</f>
        <v>1000</v>
      </c>
      <c r="AO77" s="51">
        <f t="shared" ref="AO77" si="83">AO33*AO76</f>
        <v>1000</v>
      </c>
      <c r="AP77" s="47"/>
    </row>
    <row r="78" spans="1:42" x14ac:dyDescent="0.2">
      <c r="A78" s="43"/>
      <c r="B78" s="60" t="s">
        <v>34</v>
      </c>
      <c r="C78" s="43"/>
      <c r="D78" s="43"/>
      <c r="E78" s="59" t="str">
        <f>Currency</f>
        <v>NZ$</v>
      </c>
      <c r="F78" s="76">
        <f>F73+F75+F77</f>
        <v>61400</v>
      </c>
      <c r="G78" s="76">
        <f t="shared" ref="G78:I78" si="84">G73+G75+G77</f>
        <v>207500</v>
      </c>
      <c r="H78" s="76">
        <f t="shared" si="84"/>
        <v>230437.5</v>
      </c>
      <c r="I78" s="76">
        <f t="shared" si="84"/>
        <v>262821.875</v>
      </c>
      <c r="J78" s="76">
        <f t="shared" ref="J78" si="85">J73+J75+J77</f>
        <v>262821.875</v>
      </c>
      <c r="K78" s="76">
        <f t="shared" ref="K78" si="86">K73+K75+K77</f>
        <v>262821.875</v>
      </c>
      <c r="L78" s="76">
        <f t="shared" ref="L78" si="87">L73+L75+L77</f>
        <v>262821.875</v>
      </c>
      <c r="M78" s="76">
        <f t="shared" ref="M78" si="88">M73+M75+M77</f>
        <v>262821.875</v>
      </c>
      <c r="N78" s="76">
        <f t="shared" ref="N78" si="89">N73+N75+N77</f>
        <v>262821.875</v>
      </c>
      <c r="O78" s="76">
        <f t="shared" ref="O78" si="90">O73+O75+O77</f>
        <v>262821.875</v>
      </c>
      <c r="P78" s="76">
        <f t="shared" ref="P78" si="91">P73+P75+P77</f>
        <v>262821.875</v>
      </c>
      <c r="Q78" s="76">
        <f t="shared" ref="Q78" si="92">Q73+Q75+Q77</f>
        <v>262821.875</v>
      </c>
      <c r="R78" s="76">
        <f t="shared" ref="R78" si="93">R73+R75+R77</f>
        <v>262821.875</v>
      </c>
      <c r="S78" s="76">
        <f t="shared" ref="S78" si="94">S73+S75+S77</f>
        <v>262821.875</v>
      </c>
      <c r="T78" s="76">
        <f t="shared" ref="T78" si="95">T73+T75+T77</f>
        <v>262821.875</v>
      </c>
      <c r="U78" s="76">
        <f t="shared" ref="U78" si="96">U73+U75+U77</f>
        <v>262821.875</v>
      </c>
      <c r="V78" s="76">
        <f t="shared" ref="V78" si="97">V73+V75+V77</f>
        <v>262821.875</v>
      </c>
      <c r="W78" s="76">
        <f t="shared" ref="W78" si="98">W73+W75+W77</f>
        <v>262821.875</v>
      </c>
      <c r="X78" s="76">
        <f t="shared" ref="X78" si="99">X73+X75+X77</f>
        <v>262821.875</v>
      </c>
      <c r="Y78" s="76">
        <f t="shared" ref="Y78" si="100">Y73+Y75+Y77</f>
        <v>262821.875</v>
      </c>
      <c r="Z78" s="76">
        <f t="shared" ref="Z78" si="101">Z73+Z75+Z77</f>
        <v>262821.875</v>
      </c>
      <c r="AA78" s="76">
        <f t="shared" ref="AA78" si="102">AA73+AA75+AA77</f>
        <v>262821.875</v>
      </c>
      <c r="AB78" s="76">
        <f t="shared" ref="AB78" si="103">AB73+AB75+AB77</f>
        <v>262821.875</v>
      </c>
      <c r="AC78" s="76">
        <f t="shared" ref="AC78" si="104">AC73+AC75+AC77</f>
        <v>262821.875</v>
      </c>
      <c r="AD78" s="76">
        <f t="shared" ref="AD78" si="105">AD73+AD75+AD77</f>
        <v>262821.875</v>
      </c>
      <c r="AE78" s="76">
        <f t="shared" ref="AE78" si="106">AE73+AE75+AE77</f>
        <v>262821.875</v>
      </c>
      <c r="AF78" s="76">
        <f t="shared" ref="AF78" si="107">AF73+AF75+AF77</f>
        <v>262821.875</v>
      </c>
      <c r="AG78" s="76">
        <f t="shared" ref="AG78" si="108">AG73+AG75+AG77</f>
        <v>262821.875</v>
      </c>
      <c r="AH78" s="76">
        <f t="shared" ref="AH78" si="109">AH73+AH75+AH77</f>
        <v>262821.875</v>
      </c>
      <c r="AI78" s="76">
        <f t="shared" ref="AI78" si="110">AI73+AI75+AI77</f>
        <v>262821.875</v>
      </c>
      <c r="AJ78" s="76">
        <f t="shared" ref="AJ78" si="111">AJ73+AJ75+AJ77</f>
        <v>262821.875</v>
      </c>
      <c r="AK78" s="76">
        <f t="shared" ref="AK78" si="112">AK73+AK75+AK77</f>
        <v>262821.875</v>
      </c>
      <c r="AL78" s="76">
        <f t="shared" ref="AL78" si="113">AL73+AL75+AL77</f>
        <v>262821.875</v>
      </c>
      <c r="AM78" s="76">
        <f t="shared" ref="AM78" si="114">AM73+AM75+AM77</f>
        <v>262821.875</v>
      </c>
      <c r="AN78" s="76">
        <f t="shared" ref="AN78" si="115">AN73+AN75+AN77</f>
        <v>262821.875</v>
      </c>
      <c r="AO78" s="76">
        <f t="shared" ref="AO78" si="116">AO73+AO75+AO77</f>
        <v>262821.875</v>
      </c>
      <c r="AP78" s="47"/>
    </row>
    <row r="79" spans="1:42" x14ac:dyDescent="0.2">
      <c r="A79" s="43"/>
      <c r="B79" s="60"/>
      <c r="C79" s="43"/>
      <c r="D79" s="43"/>
      <c r="E79" s="43"/>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c r="AK79" s="77"/>
      <c r="AL79" s="77"/>
      <c r="AM79" s="77"/>
      <c r="AN79" s="77"/>
      <c r="AO79" s="77"/>
      <c r="AP79" s="47"/>
    </row>
    <row r="80" spans="1:42" s="120" customFormat="1" ht="25" customHeight="1" x14ac:dyDescent="0.2">
      <c r="A80" s="118" t="s">
        <v>116</v>
      </c>
      <c r="B80" s="118"/>
      <c r="F80" s="123"/>
      <c r="G80" s="123"/>
      <c r="H80" s="123"/>
      <c r="I80" s="123"/>
      <c r="J80" s="123"/>
      <c r="K80" s="123"/>
      <c r="L80" s="123"/>
      <c r="M80" s="123"/>
      <c r="N80" s="123"/>
      <c r="O80" s="123"/>
      <c r="P80" s="123"/>
      <c r="Q80" s="123"/>
      <c r="R80" s="123"/>
      <c r="S80" s="123"/>
      <c r="T80" s="123"/>
      <c r="U80" s="123"/>
      <c r="V80" s="123"/>
      <c r="W80" s="123"/>
      <c r="X80" s="123"/>
      <c r="Y80" s="123"/>
      <c r="Z80" s="123"/>
      <c r="AA80" s="123"/>
      <c r="AB80" s="123"/>
      <c r="AC80" s="123"/>
      <c r="AD80" s="123"/>
      <c r="AE80" s="123"/>
      <c r="AF80" s="123"/>
      <c r="AG80" s="123"/>
      <c r="AH80" s="123"/>
      <c r="AI80" s="123"/>
      <c r="AJ80" s="123"/>
      <c r="AK80" s="123"/>
      <c r="AL80" s="123"/>
      <c r="AM80" s="123"/>
      <c r="AN80" s="123"/>
      <c r="AO80" s="123"/>
      <c r="AP80" s="124" t="s">
        <v>32</v>
      </c>
    </row>
    <row r="81" spans="1:54" x14ac:dyDescent="0.2">
      <c r="A81" s="42"/>
      <c r="B81" s="32" t="s">
        <v>35</v>
      </c>
      <c r="C81" s="42"/>
      <c r="D81" s="42"/>
      <c r="E81" s="42"/>
      <c r="F81" s="42"/>
      <c r="G81" s="42"/>
      <c r="H81" s="42"/>
      <c r="I81" s="42"/>
      <c r="J81" s="42"/>
      <c r="K81" s="42"/>
      <c r="L81" s="42"/>
      <c r="M81" s="42"/>
      <c r="N81" s="42"/>
      <c r="O81" s="42"/>
      <c r="P81" s="42"/>
      <c r="Q81" s="42"/>
      <c r="R81" s="42"/>
      <c r="S81" s="42"/>
      <c r="T81" s="42"/>
      <c r="U81" s="42"/>
      <c r="V81" s="42"/>
      <c r="W81" s="42"/>
      <c r="X81" s="42"/>
      <c r="Y81" s="42"/>
      <c r="Z81" s="42"/>
      <c r="AA81" s="42"/>
      <c r="AB81" s="42"/>
      <c r="AC81" s="42"/>
      <c r="AD81" s="42"/>
      <c r="AE81" s="42"/>
      <c r="AF81" s="42"/>
      <c r="AG81" s="42"/>
      <c r="AH81" s="42"/>
      <c r="AI81" s="42"/>
      <c r="AJ81" s="42"/>
      <c r="AK81" s="42"/>
      <c r="AL81" s="42"/>
      <c r="AM81" s="42"/>
      <c r="AN81" s="42"/>
      <c r="AO81" s="42"/>
      <c r="AP81" s="47"/>
    </row>
    <row r="82" spans="1:54" x14ac:dyDescent="0.2">
      <c r="A82" s="61"/>
      <c r="B82" s="61"/>
      <c r="C82" s="153" t="s">
        <v>36</v>
      </c>
      <c r="D82" s="155"/>
      <c r="E82" s="43"/>
      <c r="F82" s="78"/>
      <c r="G82" s="78"/>
      <c r="H82" s="78"/>
      <c r="I82" s="78"/>
      <c r="J82" s="78"/>
      <c r="K82" s="78"/>
      <c r="L82" s="78"/>
      <c r="M82" s="78"/>
      <c r="N82" s="78"/>
      <c r="O82" s="78"/>
      <c r="P82" s="78"/>
      <c r="Q82" s="78"/>
      <c r="R82" s="78"/>
      <c r="S82" s="78"/>
      <c r="T82" s="78"/>
      <c r="U82" s="78"/>
      <c r="V82" s="78"/>
      <c r="W82" s="78"/>
      <c r="X82" s="78"/>
      <c r="Y82" s="78"/>
      <c r="Z82" s="78"/>
      <c r="AA82" s="78"/>
      <c r="AB82" s="78"/>
      <c r="AC82" s="78"/>
      <c r="AD82" s="78"/>
      <c r="AE82" s="78"/>
      <c r="AF82" s="78"/>
      <c r="AG82" s="78"/>
      <c r="AH82" s="78"/>
      <c r="AI82" s="78"/>
      <c r="AJ82" s="78"/>
      <c r="AK82" s="78"/>
      <c r="AL82" s="78"/>
      <c r="AM82" s="78"/>
      <c r="AN82" s="78"/>
      <c r="AO82" s="78"/>
      <c r="AP82" s="47"/>
      <c r="AQ82" s="10"/>
      <c r="AR82" s="10"/>
      <c r="AS82" s="10"/>
      <c r="AT82" s="10"/>
      <c r="AU82" s="10"/>
      <c r="AV82" s="10"/>
      <c r="AW82" s="10"/>
      <c r="AX82" s="10"/>
      <c r="AY82" s="10"/>
      <c r="AZ82" s="10"/>
      <c r="BA82" s="10"/>
      <c r="BB82" s="10"/>
    </row>
    <row r="83" spans="1:54" x14ac:dyDescent="0.2">
      <c r="A83" s="61"/>
      <c r="B83" s="61"/>
      <c r="C83" s="43"/>
      <c r="D83" s="66" t="s">
        <v>37</v>
      </c>
      <c r="E83" s="59" t="str">
        <f>Currency</f>
        <v>NZ$</v>
      </c>
      <c r="F83" s="57">
        <f>111000/12</f>
        <v>9250</v>
      </c>
      <c r="G83" s="57">
        <f t="shared" ref="G83:AO83" si="117">111000/12</f>
        <v>9250</v>
      </c>
      <c r="H83" s="57">
        <f t="shared" si="117"/>
        <v>9250</v>
      </c>
      <c r="I83" s="57">
        <f t="shared" si="117"/>
        <v>9250</v>
      </c>
      <c r="J83" s="57">
        <f t="shared" si="117"/>
        <v>9250</v>
      </c>
      <c r="K83" s="57">
        <f t="shared" si="117"/>
        <v>9250</v>
      </c>
      <c r="L83" s="57">
        <f t="shared" si="117"/>
        <v>9250</v>
      </c>
      <c r="M83" s="57">
        <f t="shared" si="117"/>
        <v>9250</v>
      </c>
      <c r="N83" s="57">
        <f t="shared" si="117"/>
        <v>9250</v>
      </c>
      <c r="O83" s="57">
        <f t="shared" si="117"/>
        <v>9250</v>
      </c>
      <c r="P83" s="57">
        <f t="shared" si="117"/>
        <v>9250</v>
      </c>
      <c r="Q83" s="57">
        <f t="shared" si="117"/>
        <v>9250</v>
      </c>
      <c r="R83" s="57">
        <f t="shared" si="117"/>
        <v>9250</v>
      </c>
      <c r="S83" s="57">
        <f t="shared" si="117"/>
        <v>9250</v>
      </c>
      <c r="T83" s="57">
        <f t="shared" si="117"/>
        <v>9250</v>
      </c>
      <c r="U83" s="57">
        <f t="shared" si="117"/>
        <v>9250</v>
      </c>
      <c r="V83" s="57">
        <f t="shared" si="117"/>
        <v>9250</v>
      </c>
      <c r="W83" s="57">
        <f t="shared" si="117"/>
        <v>9250</v>
      </c>
      <c r="X83" s="57">
        <f t="shared" si="117"/>
        <v>9250</v>
      </c>
      <c r="Y83" s="57">
        <f t="shared" si="117"/>
        <v>9250</v>
      </c>
      <c r="Z83" s="57">
        <f t="shared" si="117"/>
        <v>9250</v>
      </c>
      <c r="AA83" s="57">
        <f t="shared" si="117"/>
        <v>9250</v>
      </c>
      <c r="AB83" s="57">
        <f t="shared" si="117"/>
        <v>9250</v>
      </c>
      <c r="AC83" s="57">
        <f t="shared" si="117"/>
        <v>9250</v>
      </c>
      <c r="AD83" s="57">
        <f t="shared" si="117"/>
        <v>9250</v>
      </c>
      <c r="AE83" s="57">
        <f t="shared" si="117"/>
        <v>9250</v>
      </c>
      <c r="AF83" s="57">
        <f t="shared" si="117"/>
        <v>9250</v>
      </c>
      <c r="AG83" s="57">
        <f t="shared" si="117"/>
        <v>9250</v>
      </c>
      <c r="AH83" s="57">
        <f t="shared" si="117"/>
        <v>9250</v>
      </c>
      <c r="AI83" s="57">
        <f t="shared" si="117"/>
        <v>9250</v>
      </c>
      <c r="AJ83" s="57">
        <f t="shared" si="117"/>
        <v>9250</v>
      </c>
      <c r="AK83" s="57">
        <f t="shared" si="117"/>
        <v>9250</v>
      </c>
      <c r="AL83" s="57">
        <f t="shared" si="117"/>
        <v>9250</v>
      </c>
      <c r="AM83" s="57">
        <f t="shared" si="117"/>
        <v>9250</v>
      </c>
      <c r="AN83" s="57">
        <f t="shared" si="117"/>
        <v>9250</v>
      </c>
      <c r="AO83" s="57">
        <f t="shared" si="117"/>
        <v>9250</v>
      </c>
      <c r="AP83" s="47"/>
      <c r="AQ83" s="10"/>
      <c r="AR83" s="10"/>
      <c r="AS83" s="10"/>
      <c r="AT83" s="10"/>
      <c r="AU83" s="10"/>
      <c r="AV83" s="10"/>
      <c r="AW83" s="10"/>
      <c r="AX83" s="10"/>
      <c r="AY83" s="10"/>
      <c r="AZ83" s="10"/>
      <c r="BA83" s="10"/>
      <c r="BB83" s="10"/>
    </row>
    <row r="84" spans="1:54" x14ac:dyDescent="0.2">
      <c r="A84" s="61"/>
      <c r="B84" s="61"/>
      <c r="C84" s="43"/>
      <c r="D84" s="66" t="s">
        <v>38</v>
      </c>
      <c r="E84" s="59" t="str">
        <f>Currency</f>
        <v>NZ$</v>
      </c>
      <c r="F84" s="57">
        <f>95000/12</f>
        <v>7916.666666666667</v>
      </c>
      <c r="G84" s="57">
        <f t="shared" ref="G84:AO84" si="118">95000/12</f>
        <v>7916.666666666667</v>
      </c>
      <c r="H84" s="57">
        <f t="shared" si="118"/>
        <v>7916.666666666667</v>
      </c>
      <c r="I84" s="57">
        <f t="shared" si="118"/>
        <v>7916.666666666667</v>
      </c>
      <c r="J84" s="57">
        <f t="shared" si="118"/>
        <v>7916.666666666667</v>
      </c>
      <c r="K84" s="57">
        <f t="shared" si="118"/>
        <v>7916.666666666667</v>
      </c>
      <c r="L84" s="57">
        <f t="shared" si="118"/>
        <v>7916.666666666667</v>
      </c>
      <c r="M84" s="57">
        <f t="shared" si="118"/>
        <v>7916.666666666667</v>
      </c>
      <c r="N84" s="57">
        <f t="shared" si="118"/>
        <v>7916.666666666667</v>
      </c>
      <c r="O84" s="57">
        <f t="shared" si="118"/>
        <v>7916.666666666667</v>
      </c>
      <c r="P84" s="57">
        <f t="shared" si="118"/>
        <v>7916.666666666667</v>
      </c>
      <c r="Q84" s="57">
        <f t="shared" si="118"/>
        <v>7916.666666666667</v>
      </c>
      <c r="R84" s="57">
        <f t="shared" si="118"/>
        <v>7916.666666666667</v>
      </c>
      <c r="S84" s="57">
        <f t="shared" si="118"/>
        <v>7916.666666666667</v>
      </c>
      <c r="T84" s="57">
        <f t="shared" si="118"/>
        <v>7916.666666666667</v>
      </c>
      <c r="U84" s="57">
        <f t="shared" si="118"/>
        <v>7916.666666666667</v>
      </c>
      <c r="V84" s="57">
        <f t="shared" si="118"/>
        <v>7916.666666666667</v>
      </c>
      <c r="W84" s="57">
        <f t="shared" si="118"/>
        <v>7916.666666666667</v>
      </c>
      <c r="X84" s="57">
        <f t="shared" si="118"/>
        <v>7916.666666666667</v>
      </c>
      <c r="Y84" s="57">
        <f t="shared" si="118"/>
        <v>7916.666666666667</v>
      </c>
      <c r="Z84" s="57">
        <f t="shared" si="118"/>
        <v>7916.666666666667</v>
      </c>
      <c r="AA84" s="57">
        <f t="shared" si="118"/>
        <v>7916.666666666667</v>
      </c>
      <c r="AB84" s="57">
        <f t="shared" si="118"/>
        <v>7916.666666666667</v>
      </c>
      <c r="AC84" s="57">
        <f t="shared" si="118"/>
        <v>7916.666666666667</v>
      </c>
      <c r="AD84" s="57">
        <f t="shared" si="118"/>
        <v>7916.666666666667</v>
      </c>
      <c r="AE84" s="57">
        <f t="shared" si="118"/>
        <v>7916.666666666667</v>
      </c>
      <c r="AF84" s="57">
        <f t="shared" si="118"/>
        <v>7916.666666666667</v>
      </c>
      <c r="AG84" s="57">
        <f t="shared" si="118"/>
        <v>7916.666666666667</v>
      </c>
      <c r="AH84" s="57">
        <f t="shared" si="118"/>
        <v>7916.666666666667</v>
      </c>
      <c r="AI84" s="57">
        <f t="shared" si="118"/>
        <v>7916.666666666667</v>
      </c>
      <c r="AJ84" s="57">
        <f t="shared" si="118"/>
        <v>7916.666666666667</v>
      </c>
      <c r="AK84" s="57">
        <f t="shared" si="118"/>
        <v>7916.666666666667</v>
      </c>
      <c r="AL84" s="57">
        <f t="shared" si="118"/>
        <v>7916.666666666667</v>
      </c>
      <c r="AM84" s="57">
        <f t="shared" si="118"/>
        <v>7916.666666666667</v>
      </c>
      <c r="AN84" s="57">
        <f t="shared" si="118"/>
        <v>7916.666666666667</v>
      </c>
      <c r="AO84" s="57">
        <f t="shared" si="118"/>
        <v>7916.666666666667</v>
      </c>
      <c r="AP84" s="47"/>
      <c r="AQ84" s="10"/>
      <c r="AR84" s="10"/>
      <c r="AS84" s="10"/>
      <c r="AT84" s="10"/>
      <c r="AU84" s="10"/>
      <c r="AV84" s="10"/>
      <c r="AW84" s="10"/>
      <c r="AX84" s="10"/>
      <c r="AY84" s="10"/>
      <c r="AZ84" s="10"/>
      <c r="BA84" s="10"/>
      <c r="BB84" s="10"/>
    </row>
    <row r="85" spans="1:54" x14ac:dyDescent="0.2">
      <c r="A85" s="61"/>
      <c r="B85" s="61"/>
      <c r="C85" s="43"/>
      <c r="D85" s="66" t="s">
        <v>39</v>
      </c>
      <c r="E85" s="59" t="str">
        <f>Currency</f>
        <v>NZ$</v>
      </c>
      <c r="F85" s="57">
        <v>0</v>
      </c>
      <c r="G85" s="57">
        <v>0</v>
      </c>
      <c r="H85" s="57">
        <f>105000/12</f>
        <v>8750</v>
      </c>
      <c r="I85" s="57">
        <f t="shared" ref="I85:AO85" si="119">105000/12</f>
        <v>8750</v>
      </c>
      <c r="J85" s="57">
        <f t="shared" si="119"/>
        <v>8750</v>
      </c>
      <c r="K85" s="57">
        <f t="shared" si="119"/>
        <v>8750</v>
      </c>
      <c r="L85" s="57">
        <f t="shared" si="119"/>
        <v>8750</v>
      </c>
      <c r="M85" s="57">
        <f t="shared" si="119"/>
        <v>8750</v>
      </c>
      <c r="N85" s="57">
        <f t="shared" si="119"/>
        <v>8750</v>
      </c>
      <c r="O85" s="57">
        <f t="shared" si="119"/>
        <v>8750</v>
      </c>
      <c r="P85" s="57">
        <f t="shared" si="119"/>
        <v>8750</v>
      </c>
      <c r="Q85" s="57">
        <f t="shared" si="119"/>
        <v>8750</v>
      </c>
      <c r="R85" s="57">
        <f t="shared" si="119"/>
        <v>8750</v>
      </c>
      <c r="S85" s="57">
        <f t="shared" si="119"/>
        <v>8750</v>
      </c>
      <c r="T85" s="57">
        <f t="shared" si="119"/>
        <v>8750</v>
      </c>
      <c r="U85" s="57">
        <f t="shared" si="119"/>
        <v>8750</v>
      </c>
      <c r="V85" s="57">
        <f t="shared" si="119"/>
        <v>8750</v>
      </c>
      <c r="W85" s="57">
        <f t="shared" si="119"/>
        <v>8750</v>
      </c>
      <c r="X85" s="57">
        <f t="shared" si="119"/>
        <v>8750</v>
      </c>
      <c r="Y85" s="57">
        <f t="shared" si="119"/>
        <v>8750</v>
      </c>
      <c r="Z85" s="57">
        <f t="shared" si="119"/>
        <v>8750</v>
      </c>
      <c r="AA85" s="57">
        <f t="shared" si="119"/>
        <v>8750</v>
      </c>
      <c r="AB85" s="57">
        <f t="shared" si="119"/>
        <v>8750</v>
      </c>
      <c r="AC85" s="57">
        <f t="shared" si="119"/>
        <v>8750</v>
      </c>
      <c r="AD85" s="57">
        <f t="shared" si="119"/>
        <v>8750</v>
      </c>
      <c r="AE85" s="57">
        <f t="shared" si="119"/>
        <v>8750</v>
      </c>
      <c r="AF85" s="57">
        <f t="shared" si="119"/>
        <v>8750</v>
      </c>
      <c r="AG85" s="57">
        <f t="shared" si="119"/>
        <v>8750</v>
      </c>
      <c r="AH85" s="57">
        <f t="shared" si="119"/>
        <v>8750</v>
      </c>
      <c r="AI85" s="57">
        <f t="shared" si="119"/>
        <v>8750</v>
      </c>
      <c r="AJ85" s="57">
        <f t="shared" si="119"/>
        <v>8750</v>
      </c>
      <c r="AK85" s="57">
        <f t="shared" si="119"/>
        <v>8750</v>
      </c>
      <c r="AL85" s="57">
        <f t="shared" si="119"/>
        <v>8750</v>
      </c>
      <c r="AM85" s="57">
        <f t="shared" si="119"/>
        <v>8750</v>
      </c>
      <c r="AN85" s="57">
        <f t="shared" si="119"/>
        <v>8750</v>
      </c>
      <c r="AO85" s="57">
        <f t="shared" si="119"/>
        <v>8750</v>
      </c>
      <c r="AP85" s="47"/>
      <c r="AQ85" s="10"/>
      <c r="AR85" s="10"/>
      <c r="AS85" s="10"/>
      <c r="AT85" s="10"/>
      <c r="AU85" s="10"/>
      <c r="AV85" s="10"/>
      <c r="AW85" s="10"/>
      <c r="AX85" s="10"/>
      <c r="AY85" s="10"/>
      <c r="AZ85" s="10"/>
      <c r="BA85" s="10"/>
      <c r="BB85" s="10"/>
    </row>
    <row r="86" spans="1:54" x14ac:dyDescent="0.2">
      <c r="A86" s="61"/>
      <c r="B86" s="61"/>
      <c r="C86" s="43"/>
      <c r="D86" s="66" t="s">
        <v>40</v>
      </c>
      <c r="E86" s="59" t="str">
        <f>Currency</f>
        <v>NZ$</v>
      </c>
      <c r="F86" s="57">
        <v>0</v>
      </c>
      <c r="G86" s="57">
        <v>0</v>
      </c>
      <c r="H86" s="57">
        <v>0</v>
      </c>
      <c r="I86" s="57">
        <v>0</v>
      </c>
      <c r="J86" s="57">
        <v>0</v>
      </c>
      <c r="K86" s="57">
        <v>0</v>
      </c>
      <c r="L86" s="57">
        <v>0</v>
      </c>
      <c r="M86" s="57">
        <v>0</v>
      </c>
      <c r="N86" s="57">
        <v>0</v>
      </c>
      <c r="O86" s="57">
        <v>0</v>
      </c>
      <c r="P86" s="57">
        <v>0</v>
      </c>
      <c r="Q86" s="57">
        <v>0</v>
      </c>
      <c r="R86" s="57">
        <v>0</v>
      </c>
      <c r="S86" s="57">
        <v>0</v>
      </c>
      <c r="T86" s="57">
        <v>0</v>
      </c>
      <c r="U86" s="57">
        <v>0</v>
      </c>
      <c r="V86" s="57">
        <v>0</v>
      </c>
      <c r="W86" s="57">
        <v>0</v>
      </c>
      <c r="X86" s="57">
        <v>0</v>
      </c>
      <c r="Y86" s="57">
        <v>0</v>
      </c>
      <c r="Z86" s="57">
        <v>0</v>
      </c>
      <c r="AA86" s="57">
        <v>0</v>
      </c>
      <c r="AB86" s="57">
        <v>0</v>
      </c>
      <c r="AC86" s="57">
        <v>0</v>
      </c>
      <c r="AD86" s="57">
        <v>0</v>
      </c>
      <c r="AE86" s="57">
        <v>0</v>
      </c>
      <c r="AF86" s="57">
        <v>0</v>
      </c>
      <c r="AG86" s="57">
        <v>0</v>
      </c>
      <c r="AH86" s="57">
        <v>0</v>
      </c>
      <c r="AI86" s="57">
        <v>0</v>
      </c>
      <c r="AJ86" s="57">
        <v>0</v>
      </c>
      <c r="AK86" s="57">
        <v>0</v>
      </c>
      <c r="AL86" s="57">
        <v>0</v>
      </c>
      <c r="AM86" s="57">
        <v>0</v>
      </c>
      <c r="AN86" s="57">
        <v>0</v>
      </c>
      <c r="AO86" s="57">
        <v>0</v>
      </c>
      <c r="AP86" s="47"/>
      <c r="AQ86" s="10"/>
      <c r="AR86" s="10"/>
      <c r="AS86" s="10"/>
      <c r="AT86" s="10"/>
      <c r="AU86" s="10"/>
      <c r="AV86" s="10"/>
      <c r="AW86" s="10"/>
      <c r="AX86" s="10"/>
      <c r="AY86" s="10"/>
      <c r="AZ86" s="10"/>
      <c r="BA86" s="10"/>
      <c r="BB86" s="10"/>
    </row>
    <row r="87" spans="1:54" x14ac:dyDescent="0.2">
      <c r="A87" s="61"/>
      <c r="B87" s="61"/>
      <c r="C87" s="43"/>
      <c r="D87" s="67"/>
      <c r="E87" s="43"/>
      <c r="F87" s="79"/>
      <c r="G87" s="79"/>
      <c r="H87" s="79"/>
      <c r="I87" s="79"/>
      <c r="J87" s="79"/>
      <c r="K87" s="79"/>
      <c r="L87" s="79"/>
      <c r="M87" s="79"/>
      <c r="N87" s="79"/>
      <c r="O87" s="79"/>
      <c r="P87" s="79"/>
      <c r="Q87" s="79"/>
      <c r="R87" s="79"/>
      <c r="S87" s="79"/>
      <c r="T87" s="79"/>
      <c r="U87" s="79"/>
      <c r="V87" s="79"/>
      <c r="W87" s="79"/>
      <c r="X87" s="79"/>
      <c r="Y87" s="79"/>
      <c r="Z87" s="79"/>
      <c r="AA87" s="79"/>
      <c r="AB87" s="79"/>
      <c r="AC87" s="79"/>
      <c r="AD87" s="79"/>
      <c r="AE87" s="79"/>
      <c r="AF87" s="79"/>
      <c r="AG87" s="79"/>
      <c r="AH87" s="79"/>
      <c r="AI87" s="79"/>
      <c r="AJ87" s="79"/>
      <c r="AK87" s="79"/>
      <c r="AL87" s="79"/>
      <c r="AM87" s="79"/>
      <c r="AN87" s="79"/>
      <c r="AO87" s="79"/>
      <c r="AP87" s="47"/>
      <c r="AQ87" s="10"/>
      <c r="AR87" s="10"/>
      <c r="AS87" s="10"/>
      <c r="AT87" s="10"/>
      <c r="AU87" s="10"/>
      <c r="AV87" s="10"/>
      <c r="AW87" s="10"/>
      <c r="AX87" s="10"/>
      <c r="AY87" s="10"/>
      <c r="AZ87" s="10"/>
      <c r="BA87" s="10"/>
      <c r="BB87" s="10"/>
    </row>
    <row r="88" spans="1:54" x14ac:dyDescent="0.2">
      <c r="A88" s="61"/>
      <c r="B88" s="61"/>
      <c r="C88" s="153" t="s">
        <v>41</v>
      </c>
      <c r="D88" s="155"/>
      <c r="E88" s="43"/>
      <c r="F88" s="78"/>
      <c r="G88" s="78"/>
      <c r="H88" s="78"/>
      <c r="I88" s="78"/>
      <c r="J88" s="78"/>
      <c r="K88" s="78"/>
      <c r="L88" s="78"/>
      <c r="M88" s="78"/>
      <c r="N88" s="78"/>
      <c r="O88" s="78"/>
      <c r="P88" s="78"/>
      <c r="Q88" s="78"/>
      <c r="R88" s="78"/>
      <c r="S88" s="78"/>
      <c r="T88" s="78"/>
      <c r="U88" s="78"/>
      <c r="V88" s="78"/>
      <c r="W88" s="78"/>
      <c r="X88" s="78"/>
      <c r="Y88" s="78"/>
      <c r="Z88" s="78"/>
      <c r="AA88" s="78"/>
      <c r="AB88" s="78"/>
      <c r="AC88" s="78"/>
      <c r="AD88" s="78"/>
      <c r="AE88" s="78"/>
      <c r="AF88" s="78"/>
      <c r="AG88" s="78"/>
      <c r="AH88" s="78"/>
      <c r="AI88" s="78"/>
      <c r="AJ88" s="78"/>
      <c r="AK88" s="78"/>
      <c r="AL88" s="78"/>
      <c r="AM88" s="78"/>
      <c r="AN88" s="78"/>
      <c r="AO88" s="78"/>
      <c r="AP88" s="47"/>
      <c r="AQ88" s="10"/>
      <c r="AR88" s="10"/>
      <c r="AS88" s="10"/>
      <c r="AT88" s="10"/>
      <c r="AU88" s="10"/>
      <c r="AV88" s="10"/>
      <c r="AW88" s="10"/>
      <c r="AX88" s="10"/>
      <c r="AY88" s="10"/>
      <c r="AZ88" s="10"/>
      <c r="BA88" s="10"/>
      <c r="BB88" s="10"/>
    </row>
    <row r="89" spans="1:54" x14ac:dyDescent="0.2">
      <c r="A89" s="61"/>
      <c r="B89" s="61"/>
      <c r="C89" s="43"/>
      <c r="D89" s="66" t="s">
        <v>37</v>
      </c>
      <c r="E89" s="59" t="str">
        <f>Currency</f>
        <v>NZ$</v>
      </c>
      <c r="F89" s="57">
        <v>10000</v>
      </c>
      <c r="G89" s="57">
        <v>10000</v>
      </c>
      <c r="H89" s="57">
        <v>10000</v>
      </c>
      <c r="I89" s="57">
        <v>10000</v>
      </c>
      <c r="J89" s="57">
        <v>10000</v>
      </c>
      <c r="K89" s="57">
        <v>10000</v>
      </c>
      <c r="L89" s="57">
        <v>10000</v>
      </c>
      <c r="M89" s="57">
        <v>10000</v>
      </c>
      <c r="N89" s="57">
        <v>10000</v>
      </c>
      <c r="O89" s="57">
        <v>10000</v>
      </c>
      <c r="P89" s="57">
        <v>10000</v>
      </c>
      <c r="Q89" s="57">
        <v>10000</v>
      </c>
      <c r="R89" s="57">
        <v>10000</v>
      </c>
      <c r="S89" s="57">
        <v>10000</v>
      </c>
      <c r="T89" s="57">
        <v>10000</v>
      </c>
      <c r="U89" s="57">
        <v>10000</v>
      </c>
      <c r="V89" s="57">
        <v>10000</v>
      </c>
      <c r="W89" s="57">
        <v>10000</v>
      </c>
      <c r="X89" s="57">
        <v>10000</v>
      </c>
      <c r="Y89" s="57">
        <v>10000</v>
      </c>
      <c r="Z89" s="57">
        <v>10000</v>
      </c>
      <c r="AA89" s="57">
        <v>10000</v>
      </c>
      <c r="AB89" s="57">
        <v>10000</v>
      </c>
      <c r="AC89" s="57">
        <v>10000</v>
      </c>
      <c r="AD89" s="57">
        <v>10000</v>
      </c>
      <c r="AE89" s="57">
        <v>10000</v>
      </c>
      <c r="AF89" s="57">
        <v>10000</v>
      </c>
      <c r="AG89" s="57">
        <v>10000</v>
      </c>
      <c r="AH89" s="57">
        <v>10000</v>
      </c>
      <c r="AI89" s="57">
        <v>10000</v>
      </c>
      <c r="AJ89" s="57">
        <v>10000</v>
      </c>
      <c r="AK89" s="57">
        <v>10000</v>
      </c>
      <c r="AL89" s="57">
        <v>10000</v>
      </c>
      <c r="AM89" s="57">
        <v>10000</v>
      </c>
      <c r="AN89" s="57">
        <v>10000</v>
      </c>
      <c r="AO89" s="57">
        <v>10000</v>
      </c>
      <c r="AP89" s="47"/>
      <c r="AQ89" s="10"/>
      <c r="AR89" s="10"/>
      <c r="AS89" s="10"/>
      <c r="AT89" s="10"/>
      <c r="AU89" s="10"/>
      <c r="AV89" s="10"/>
      <c r="AW89" s="10"/>
      <c r="AX89" s="10"/>
      <c r="AY89" s="10"/>
      <c r="AZ89" s="10"/>
      <c r="BA89" s="10"/>
      <c r="BB89" s="10"/>
    </row>
    <row r="90" spans="1:54" x14ac:dyDescent="0.2">
      <c r="A90" s="61"/>
      <c r="B90" s="61"/>
      <c r="C90" s="43"/>
      <c r="D90" s="66" t="s">
        <v>38</v>
      </c>
      <c r="E90" s="59" t="str">
        <f>Currency</f>
        <v>NZ$</v>
      </c>
      <c r="F90" s="57">
        <v>8333.3333333333339</v>
      </c>
      <c r="G90" s="57">
        <v>8333.3333333333339</v>
      </c>
      <c r="H90" s="57">
        <v>8333.3333333333339</v>
      </c>
      <c r="I90" s="57">
        <v>8333.3333333333339</v>
      </c>
      <c r="J90" s="57">
        <v>8333.3333333333339</v>
      </c>
      <c r="K90" s="57">
        <v>8333.3333333333339</v>
      </c>
      <c r="L90" s="57">
        <v>8333.3333333333339</v>
      </c>
      <c r="M90" s="57">
        <v>8333.3333333333339</v>
      </c>
      <c r="N90" s="57">
        <v>8333.3333333333339</v>
      </c>
      <c r="O90" s="57">
        <v>8333.3333333333339</v>
      </c>
      <c r="P90" s="57">
        <v>8333.3333333333339</v>
      </c>
      <c r="Q90" s="57">
        <v>8333.3333333333339</v>
      </c>
      <c r="R90" s="57">
        <v>8333.3333333333339</v>
      </c>
      <c r="S90" s="57">
        <v>8333.3333333333339</v>
      </c>
      <c r="T90" s="57">
        <v>8333.3333333333339</v>
      </c>
      <c r="U90" s="57">
        <v>8333.3333333333339</v>
      </c>
      <c r="V90" s="57">
        <v>8333.3333333333339</v>
      </c>
      <c r="W90" s="57">
        <v>8333.3333333333339</v>
      </c>
      <c r="X90" s="57">
        <v>8333.3333333333339</v>
      </c>
      <c r="Y90" s="57">
        <v>8333.3333333333339</v>
      </c>
      <c r="Z90" s="57">
        <v>8333.3333333333339</v>
      </c>
      <c r="AA90" s="57">
        <v>8333.3333333333339</v>
      </c>
      <c r="AB90" s="57">
        <v>8333.3333333333339</v>
      </c>
      <c r="AC90" s="57">
        <v>8333.3333333333339</v>
      </c>
      <c r="AD90" s="57">
        <v>8333.3333333333339</v>
      </c>
      <c r="AE90" s="57">
        <v>8333.3333333333339</v>
      </c>
      <c r="AF90" s="57">
        <v>8333.3333333333339</v>
      </c>
      <c r="AG90" s="57">
        <v>8333.3333333333339</v>
      </c>
      <c r="AH90" s="57">
        <v>8333.3333333333339</v>
      </c>
      <c r="AI90" s="57">
        <v>8333.3333333333339</v>
      </c>
      <c r="AJ90" s="57">
        <v>8333.3333333333339</v>
      </c>
      <c r="AK90" s="57">
        <v>8333.3333333333339</v>
      </c>
      <c r="AL90" s="57">
        <v>8333.3333333333339</v>
      </c>
      <c r="AM90" s="57">
        <v>8333.3333333333339</v>
      </c>
      <c r="AN90" s="57">
        <v>8333.3333333333339</v>
      </c>
      <c r="AO90" s="57">
        <v>8333.3333333333339</v>
      </c>
      <c r="AP90" s="47"/>
      <c r="AQ90" s="10"/>
      <c r="AR90" s="10"/>
      <c r="AS90" s="10"/>
      <c r="AT90" s="10"/>
      <c r="AU90" s="10"/>
      <c r="AV90" s="10"/>
      <c r="AW90" s="10"/>
      <c r="AX90" s="10"/>
      <c r="AY90" s="10"/>
      <c r="AZ90" s="10"/>
      <c r="BA90" s="10"/>
      <c r="BB90" s="10"/>
    </row>
    <row r="91" spans="1:54" x14ac:dyDescent="0.2">
      <c r="A91" s="61"/>
      <c r="B91" s="61"/>
      <c r="C91" s="43"/>
      <c r="D91" s="66" t="s">
        <v>39</v>
      </c>
      <c r="E91" s="59" t="str">
        <f>Currency</f>
        <v>NZ$</v>
      </c>
      <c r="F91" s="57">
        <v>8333.3333333333339</v>
      </c>
      <c r="G91" s="57">
        <v>8333.3333333333339</v>
      </c>
      <c r="H91" s="57">
        <v>8333.3333333333339</v>
      </c>
      <c r="I91" s="57">
        <v>8333.3333333333339</v>
      </c>
      <c r="J91" s="57">
        <v>8333.3333333333339</v>
      </c>
      <c r="K91" s="57">
        <v>8333.3333333333339</v>
      </c>
      <c r="L91" s="57">
        <v>8333.3333333333339</v>
      </c>
      <c r="M91" s="57">
        <v>8333.3333333333339</v>
      </c>
      <c r="N91" s="57">
        <v>8333.3333333333339</v>
      </c>
      <c r="O91" s="57">
        <v>8333.3333333333339</v>
      </c>
      <c r="P91" s="57">
        <v>8333.3333333333339</v>
      </c>
      <c r="Q91" s="57">
        <v>8333.3333333333339</v>
      </c>
      <c r="R91" s="57">
        <v>8333.3333333333339</v>
      </c>
      <c r="S91" s="57">
        <v>8333.3333333333339</v>
      </c>
      <c r="T91" s="57">
        <v>8333.3333333333339</v>
      </c>
      <c r="U91" s="57">
        <v>8333.3333333333339</v>
      </c>
      <c r="V91" s="57">
        <v>8333.3333333333339</v>
      </c>
      <c r="W91" s="57">
        <v>8333.3333333333339</v>
      </c>
      <c r="X91" s="57">
        <v>8333.3333333333339</v>
      </c>
      <c r="Y91" s="57">
        <v>8333.3333333333339</v>
      </c>
      <c r="Z91" s="57">
        <v>8333.3333333333339</v>
      </c>
      <c r="AA91" s="57">
        <v>8333.3333333333339</v>
      </c>
      <c r="AB91" s="57">
        <v>8333.3333333333339</v>
      </c>
      <c r="AC91" s="57">
        <v>8333.3333333333339</v>
      </c>
      <c r="AD91" s="57">
        <v>8333.3333333333339</v>
      </c>
      <c r="AE91" s="57">
        <v>8333.3333333333339</v>
      </c>
      <c r="AF91" s="57">
        <v>8333.3333333333339</v>
      </c>
      <c r="AG91" s="57">
        <v>8333.3333333333339</v>
      </c>
      <c r="AH91" s="57">
        <v>8333.3333333333339</v>
      </c>
      <c r="AI91" s="57">
        <v>8333.3333333333339</v>
      </c>
      <c r="AJ91" s="57">
        <v>8333.3333333333339</v>
      </c>
      <c r="AK91" s="57">
        <v>8333.3333333333339</v>
      </c>
      <c r="AL91" s="57">
        <v>8333.3333333333339</v>
      </c>
      <c r="AM91" s="57">
        <v>8333.3333333333339</v>
      </c>
      <c r="AN91" s="57">
        <v>8333.3333333333339</v>
      </c>
      <c r="AO91" s="57">
        <v>8333.3333333333339</v>
      </c>
      <c r="AP91" s="47"/>
      <c r="AQ91" s="10"/>
      <c r="AR91" s="10"/>
      <c r="AS91" s="10"/>
      <c r="AT91" s="10"/>
      <c r="AU91" s="10"/>
      <c r="AV91" s="10"/>
      <c r="AW91" s="10"/>
      <c r="AX91" s="10"/>
      <c r="AY91" s="10"/>
      <c r="AZ91" s="10"/>
      <c r="BA91" s="10"/>
      <c r="BB91" s="10"/>
    </row>
    <row r="92" spans="1:54" x14ac:dyDescent="0.2">
      <c r="A92" s="61"/>
      <c r="B92" s="61"/>
      <c r="C92" s="43"/>
      <c r="D92" s="66" t="s">
        <v>40</v>
      </c>
      <c r="E92" s="59" t="str">
        <f>Currency</f>
        <v>NZ$</v>
      </c>
      <c r="F92" s="57">
        <v>0</v>
      </c>
      <c r="G92" s="57">
        <v>0</v>
      </c>
      <c r="H92" s="57">
        <v>0</v>
      </c>
      <c r="I92" s="57">
        <v>0</v>
      </c>
      <c r="J92" s="57">
        <v>0</v>
      </c>
      <c r="K92" s="57">
        <v>0</v>
      </c>
      <c r="L92" s="57">
        <v>0</v>
      </c>
      <c r="M92" s="57">
        <v>0</v>
      </c>
      <c r="N92" s="57">
        <v>0</v>
      </c>
      <c r="O92" s="57">
        <v>0</v>
      </c>
      <c r="P92" s="57">
        <v>0</v>
      </c>
      <c r="Q92" s="57">
        <v>0</v>
      </c>
      <c r="R92" s="57">
        <v>0</v>
      </c>
      <c r="S92" s="57">
        <v>0</v>
      </c>
      <c r="T92" s="57">
        <v>0</v>
      </c>
      <c r="U92" s="57">
        <v>0</v>
      </c>
      <c r="V92" s="57">
        <v>0</v>
      </c>
      <c r="W92" s="57">
        <v>0</v>
      </c>
      <c r="X92" s="57">
        <v>0</v>
      </c>
      <c r="Y92" s="57">
        <v>0</v>
      </c>
      <c r="Z92" s="57">
        <v>0</v>
      </c>
      <c r="AA92" s="57">
        <v>0</v>
      </c>
      <c r="AB92" s="57">
        <v>0</v>
      </c>
      <c r="AC92" s="57">
        <v>0</v>
      </c>
      <c r="AD92" s="57">
        <v>0</v>
      </c>
      <c r="AE92" s="57">
        <v>0</v>
      </c>
      <c r="AF92" s="57">
        <v>0</v>
      </c>
      <c r="AG92" s="57">
        <v>0</v>
      </c>
      <c r="AH92" s="57">
        <v>0</v>
      </c>
      <c r="AI92" s="57">
        <v>0</v>
      </c>
      <c r="AJ92" s="57">
        <v>0</v>
      </c>
      <c r="AK92" s="57">
        <v>0</v>
      </c>
      <c r="AL92" s="57">
        <v>0</v>
      </c>
      <c r="AM92" s="57">
        <v>0</v>
      </c>
      <c r="AN92" s="57">
        <v>0</v>
      </c>
      <c r="AO92" s="57">
        <v>0</v>
      </c>
      <c r="AP92" s="47"/>
      <c r="AQ92" s="10"/>
      <c r="AR92" s="10"/>
      <c r="AS92" s="10"/>
      <c r="AT92" s="10"/>
      <c r="AU92" s="10"/>
      <c r="AV92" s="10"/>
      <c r="AW92" s="10"/>
      <c r="AX92" s="10"/>
      <c r="AY92" s="10"/>
      <c r="AZ92" s="10"/>
      <c r="BA92" s="10"/>
      <c r="BB92" s="10"/>
    </row>
    <row r="93" spans="1:54" x14ac:dyDescent="0.2">
      <c r="A93" s="61"/>
      <c r="B93" s="61"/>
      <c r="C93" s="43"/>
      <c r="D93" s="67"/>
      <c r="E93" s="43"/>
      <c r="F93" s="79"/>
      <c r="G93" s="79"/>
      <c r="H93" s="79"/>
      <c r="I93" s="79"/>
      <c r="J93" s="79"/>
      <c r="K93" s="79"/>
      <c r="L93" s="79"/>
      <c r="M93" s="79"/>
      <c r="N93" s="79"/>
      <c r="O93" s="79"/>
      <c r="P93" s="79"/>
      <c r="Q93" s="79"/>
      <c r="R93" s="79"/>
      <c r="S93" s="79"/>
      <c r="T93" s="79"/>
      <c r="U93" s="79"/>
      <c r="V93" s="79"/>
      <c r="W93" s="79"/>
      <c r="X93" s="79"/>
      <c r="Y93" s="79"/>
      <c r="Z93" s="79"/>
      <c r="AA93" s="79"/>
      <c r="AB93" s="79"/>
      <c r="AC93" s="79"/>
      <c r="AD93" s="79"/>
      <c r="AE93" s="79"/>
      <c r="AF93" s="79"/>
      <c r="AG93" s="79"/>
      <c r="AH93" s="79"/>
      <c r="AI93" s="79"/>
      <c r="AJ93" s="79"/>
      <c r="AK93" s="79"/>
      <c r="AL93" s="79"/>
      <c r="AM93" s="79"/>
      <c r="AN93" s="79"/>
      <c r="AO93" s="79"/>
      <c r="AP93" s="47"/>
      <c r="AQ93" s="10"/>
      <c r="AR93" s="10"/>
      <c r="AS93" s="10"/>
      <c r="AT93" s="10"/>
      <c r="AU93" s="10"/>
      <c r="AV93" s="10"/>
      <c r="AW93" s="10"/>
      <c r="AX93" s="10"/>
      <c r="AY93" s="10"/>
      <c r="AZ93" s="10"/>
      <c r="BA93" s="10"/>
      <c r="BB93" s="10"/>
    </row>
    <row r="94" spans="1:54" x14ac:dyDescent="0.2">
      <c r="A94" s="61"/>
      <c r="B94" s="61"/>
      <c r="C94" s="153" t="s">
        <v>42</v>
      </c>
      <c r="D94" s="155"/>
      <c r="E94" s="43"/>
      <c r="F94" s="78"/>
      <c r="G94" s="78"/>
      <c r="H94" s="78"/>
      <c r="I94" s="78"/>
      <c r="J94" s="78"/>
      <c r="K94" s="78"/>
      <c r="L94" s="78"/>
      <c r="M94" s="78"/>
      <c r="N94" s="78"/>
      <c r="O94" s="78"/>
      <c r="P94" s="78"/>
      <c r="Q94" s="78"/>
      <c r="R94" s="78"/>
      <c r="S94" s="78"/>
      <c r="T94" s="78"/>
      <c r="U94" s="78"/>
      <c r="V94" s="78"/>
      <c r="W94" s="78"/>
      <c r="X94" s="78"/>
      <c r="Y94" s="78"/>
      <c r="Z94" s="78"/>
      <c r="AA94" s="78"/>
      <c r="AB94" s="78"/>
      <c r="AC94" s="78"/>
      <c r="AD94" s="78"/>
      <c r="AE94" s="78"/>
      <c r="AF94" s="78"/>
      <c r="AG94" s="78"/>
      <c r="AH94" s="78"/>
      <c r="AI94" s="78"/>
      <c r="AJ94" s="78"/>
      <c r="AK94" s="78"/>
      <c r="AL94" s="78"/>
      <c r="AM94" s="78"/>
      <c r="AN94" s="78"/>
      <c r="AO94" s="78"/>
      <c r="AP94" s="47"/>
      <c r="AQ94" s="10"/>
      <c r="AR94" s="10"/>
      <c r="AS94" s="10"/>
      <c r="AT94" s="10"/>
      <c r="AU94" s="10"/>
      <c r="AV94" s="10"/>
      <c r="AW94" s="10"/>
      <c r="AX94" s="10"/>
      <c r="AY94" s="10"/>
      <c r="AZ94" s="10"/>
      <c r="BA94" s="10"/>
      <c r="BB94" s="10"/>
    </row>
    <row r="95" spans="1:54" x14ac:dyDescent="0.2">
      <c r="A95" s="61"/>
      <c r="B95" s="61"/>
      <c r="C95" s="43"/>
      <c r="D95" s="66" t="s">
        <v>37</v>
      </c>
      <c r="E95" s="59" t="str">
        <f>Currency</f>
        <v>NZ$</v>
      </c>
      <c r="F95" s="57">
        <v>10000</v>
      </c>
      <c r="G95" s="57">
        <v>10000</v>
      </c>
      <c r="H95" s="57">
        <v>10000</v>
      </c>
      <c r="I95" s="57">
        <v>10000</v>
      </c>
      <c r="J95" s="57">
        <v>10000</v>
      </c>
      <c r="K95" s="57">
        <v>10000</v>
      </c>
      <c r="L95" s="57">
        <v>10000</v>
      </c>
      <c r="M95" s="57">
        <v>10000</v>
      </c>
      <c r="N95" s="57">
        <v>10000</v>
      </c>
      <c r="O95" s="57">
        <v>10000</v>
      </c>
      <c r="P95" s="57">
        <v>10000</v>
      </c>
      <c r="Q95" s="57">
        <v>10000</v>
      </c>
      <c r="R95" s="57">
        <v>10000</v>
      </c>
      <c r="S95" s="57">
        <v>10000</v>
      </c>
      <c r="T95" s="57">
        <v>10000</v>
      </c>
      <c r="U95" s="57">
        <v>10000</v>
      </c>
      <c r="V95" s="57">
        <v>10000</v>
      </c>
      <c r="W95" s="57">
        <v>10000</v>
      </c>
      <c r="X95" s="57">
        <v>10000</v>
      </c>
      <c r="Y95" s="57">
        <v>10000</v>
      </c>
      <c r="Z95" s="57">
        <v>10000</v>
      </c>
      <c r="AA95" s="57">
        <v>10000</v>
      </c>
      <c r="AB95" s="57">
        <v>10000</v>
      </c>
      <c r="AC95" s="57">
        <v>10000</v>
      </c>
      <c r="AD95" s="57">
        <v>10000</v>
      </c>
      <c r="AE95" s="57">
        <v>10000</v>
      </c>
      <c r="AF95" s="57">
        <v>10000</v>
      </c>
      <c r="AG95" s="57">
        <v>10000</v>
      </c>
      <c r="AH95" s="57">
        <v>10000</v>
      </c>
      <c r="AI95" s="57">
        <v>10000</v>
      </c>
      <c r="AJ95" s="57">
        <v>10000</v>
      </c>
      <c r="AK95" s="57">
        <v>10000</v>
      </c>
      <c r="AL95" s="57">
        <v>10000</v>
      </c>
      <c r="AM95" s="57">
        <v>10000</v>
      </c>
      <c r="AN95" s="57">
        <v>10000</v>
      </c>
      <c r="AO95" s="57">
        <v>10000</v>
      </c>
      <c r="AP95" s="47"/>
      <c r="AQ95" s="10"/>
      <c r="AR95" s="10"/>
      <c r="AS95" s="10"/>
      <c r="AT95" s="10"/>
      <c r="AU95" s="10"/>
      <c r="AV95" s="10"/>
      <c r="AW95" s="10"/>
      <c r="AX95" s="10"/>
      <c r="AY95" s="10"/>
      <c r="AZ95" s="10"/>
      <c r="BA95" s="10"/>
      <c r="BB95" s="10"/>
    </row>
    <row r="96" spans="1:54" x14ac:dyDescent="0.2">
      <c r="A96" s="61"/>
      <c r="B96" s="61"/>
      <c r="C96" s="43"/>
      <c r="D96" s="66" t="s">
        <v>38</v>
      </c>
      <c r="E96" s="59" t="str">
        <f>Currency</f>
        <v>NZ$</v>
      </c>
      <c r="F96" s="57">
        <v>10000</v>
      </c>
      <c r="G96" s="57">
        <v>10000</v>
      </c>
      <c r="H96" s="57">
        <v>10000</v>
      </c>
      <c r="I96" s="57">
        <v>10000</v>
      </c>
      <c r="J96" s="57">
        <v>10000</v>
      </c>
      <c r="K96" s="57">
        <v>10000</v>
      </c>
      <c r="L96" s="57">
        <v>10000</v>
      </c>
      <c r="M96" s="57">
        <v>10000</v>
      </c>
      <c r="N96" s="57">
        <v>10000</v>
      </c>
      <c r="O96" s="57">
        <v>10000</v>
      </c>
      <c r="P96" s="57">
        <v>10000</v>
      </c>
      <c r="Q96" s="57">
        <v>10000</v>
      </c>
      <c r="R96" s="57">
        <v>10000</v>
      </c>
      <c r="S96" s="57">
        <v>10000</v>
      </c>
      <c r="T96" s="57">
        <v>10000</v>
      </c>
      <c r="U96" s="57">
        <v>10000</v>
      </c>
      <c r="V96" s="57">
        <v>10000</v>
      </c>
      <c r="W96" s="57">
        <v>10000</v>
      </c>
      <c r="X96" s="57">
        <v>10000</v>
      </c>
      <c r="Y96" s="57">
        <v>10000</v>
      </c>
      <c r="Z96" s="57">
        <v>10000</v>
      </c>
      <c r="AA96" s="57">
        <v>10000</v>
      </c>
      <c r="AB96" s="57">
        <v>10000</v>
      </c>
      <c r="AC96" s="57">
        <v>10000</v>
      </c>
      <c r="AD96" s="57">
        <v>10000</v>
      </c>
      <c r="AE96" s="57">
        <v>10000</v>
      </c>
      <c r="AF96" s="57">
        <v>10000</v>
      </c>
      <c r="AG96" s="57">
        <v>10000</v>
      </c>
      <c r="AH96" s="57">
        <v>10000</v>
      </c>
      <c r="AI96" s="57">
        <v>10000</v>
      </c>
      <c r="AJ96" s="57">
        <v>10000</v>
      </c>
      <c r="AK96" s="57">
        <v>10000</v>
      </c>
      <c r="AL96" s="57">
        <v>10000</v>
      </c>
      <c r="AM96" s="57">
        <v>10000</v>
      </c>
      <c r="AN96" s="57">
        <v>10000</v>
      </c>
      <c r="AO96" s="57">
        <v>10000</v>
      </c>
      <c r="AP96" s="47"/>
      <c r="AQ96" s="10"/>
      <c r="AR96" s="10"/>
      <c r="AS96" s="10"/>
      <c r="AT96" s="10"/>
      <c r="AU96" s="10"/>
      <c r="AV96" s="10"/>
      <c r="AW96" s="10"/>
      <c r="AX96" s="10"/>
      <c r="AY96" s="10"/>
      <c r="AZ96" s="10"/>
      <c r="BA96" s="10"/>
      <c r="BB96" s="10"/>
    </row>
    <row r="97" spans="1:54" x14ac:dyDescent="0.2">
      <c r="A97" s="61"/>
      <c r="B97" s="61"/>
      <c r="C97" s="43"/>
      <c r="D97" s="66" t="s">
        <v>39</v>
      </c>
      <c r="E97" s="59" t="str">
        <f>Currency</f>
        <v>NZ$</v>
      </c>
      <c r="F97" s="57">
        <v>8333.3333333333339</v>
      </c>
      <c r="G97" s="57">
        <v>8333.3333333333339</v>
      </c>
      <c r="H97" s="57">
        <v>8333.3333333333339</v>
      </c>
      <c r="I97" s="57">
        <v>8333.3333333333339</v>
      </c>
      <c r="J97" s="57">
        <v>8333.3333333333339</v>
      </c>
      <c r="K97" s="57">
        <v>8333.3333333333339</v>
      </c>
      <c r="L97" s="57">
        <v>8333.3333333333339</v>
      </c>
      <c r="M97" s="57">
        <v>8333.3333333333339</v>
      </c>
      <c r="N97" s="57">
        <v>8333.3333333333339</v>
      </c>
      <c r="O97" s="57">
        <v>8333.3333333333339</v>
      </c>
      <c r="P97" s="57">
        <v>8333.3333333333339</v>
      </c>
      <c r="Q97" s="57">
        <v>8333.3333333333339</v>
      </c>
      <c r="R97" s="57">
        <v>8333.3333333333339</v>
      </c>
      <c r="S97" s="57">
        <v>8333.3333333333339</v>
      </c>
      <c r="T97" s="57">
        <v>8333.3333333333339</v>
      </c>
      <c r="U97" s="57">
        <v>8333.3333333333339</v>
      </c>
      <c r="V97" s="57">
        <v>8333.3333333333339</v>
      </c>
      <c r="W97" s="57">
        <v>8333.3333333333339</v>
      </c>
      <c r="X97" s="57">
        <v>8333.3333333333339</v>
      </c>
      <c r="Y97" s="57">
        <v>8333.3333333333339</v>
      </c>
      <c r="Z97" s="57">
        <v>8333.3333333333339</v>
      </c>
      <c r="AA97" s="57">
        <v>8333.3333333333339</v>
      </c>
      <c r="AB97" s="57">
        <v>8333.3333333333339</v>
      </c>
      <c r="AC97" s="57">
        <v>8333.3333333333339</v>
      </c>
      <c r="AD97" s="57">
        <v>8333.3333333333339</v>
      </c>
      <c r="AE97" s="57">
        <v>8333.3333333333339</v>
      </c>
      <c r="AF97" s="57">
        <v>8333.3333333333339</v>
      </c>
      <c r="AG97" s="57">
        <v>8333.3333333333339</v>
      </c>
      <c r="AH97" s="57">
        <v>8333.3333333333339</v>
      </c>
      <c r="AI97" s="57">
        <v>8333.3333333333339</v>
      </c>
      <c r="AJ97" s="57">
        <v>8333.3333333333339</v>
      </c>
      <c r="AK97" s="57">
        <v>8333.3333333333339</v>
      </c>
      <c r="AL97" s="57">
        <v>8333.3333333333339</v>
      </c>
      <c r="AM97" s="57">
        <v>8333.3333333333339</v>
      </c>
      <c r="AN97" s="57">
        <v>8333.3333333333339</v>
      </c>
      <c r="AO97" s="57">
        <v>8333.3333333333339</v>
      </c>
      <c r="AP97" s="47"/>
      <c r="AQ97" s="10"/>
      <c r="AR97" s="10"/>
      <c r="AS97" s="10"/>
      <c r="AT97" s="10"/>
      <c r="AU97" s="10"/>
      <c r="AV97" s="10"/>
      <c r="AW97" s="10"/>
      <c r="AX97" s="10"/>
      <c r="AY97" s="10"/>
      <c r="AZ97" s="10"/>
      <c r="BA97" s="10"/>
      <c r="BB97" s="10"/>
    </row>
    <row r="98" spans="1:54" x14ac:dyDescent="0.2">
      <c r="A98" s="61"/>
      <c r="B98" s="61"/>
      <c r="C98" s="43"/>
      <c r="D98" s="66" t="s">
        <v>40</v>
      </c>
      <c r="E98" s="59" t="str">
        <f>Currency</f>
        <v>NZ$</v>
      </c>
      <c r="F98" s="57">
        <v>6250</v>
      </c>
      <c r="G98" s="57">
        <v>6250</v>
      </c>
      <c r="H98" s="57">
        <v>6250</v>
      </c>
      <c r="I98" s="57">
        <v>6250</v>
      </c>
      <c r="J98" s="57">
        <v>6250</v>
      </c>
      <c r="K98" s="57">
        <v>6250</v>
      </c>
      <c r="L98" s="57">
        <v>6250</v>
      </c>
      <c r="M98" s="57">
        <v>6250</v>
      </c>
      <c r="N98" s="57">
        <v>6250</v>
      </c>
      <c r="O98" s="57">
        <v>6250</v>
      </c>
      <c r="P98" s="57">
        <v>6250</v>
      </c>
      <c r="Q98" s="57">
        <v>6250</v>
      </c>
      <c r="R98" s="57">
        <v>6250</v>
      </c>
      <c r="S98" s="57">
        <v>6250</v>
      </c>
      <c r="T98" s="57">
        <v>6250</v>
      </c>
      <c r="U98" s="57">
        <v>6250</v>
      </c>
      <c r="V98" s="57">
        <v>6250</v>
      </c>
      <c r="W98" s="57">
        <v>6250</v>
      </c>
      <c r="X98" s="57">
        <v>6250</v>
      </c>
      <c r="Y98" s="57">
        <v>6250</v>
      </c>
      <c r="Z98" s="57">
        <v>6250</v>
      </c>
      <c r="AA98" s="57">
        <v>6250</v>
      </c>
      <c r="AB98" s="57">
        <v>6250</v>
      </c>
      <c r="AC98" s="57">
        <v>6250</v>
      </c>
      <c r="AD98" s="57">
        <v>6250</v>
      </c>
      <c r="AE98" s="57">
        <v>6250</v>
      </c>
      <c r="AF98" s="57">
        <v>6250</v>
      </c>
      <c r="AG98" s="57">
        <v>6250</v>
      </c>
      <c r="AH98" s="57">
        <v>6250</v>
      </c>
      <c r="AI98" s="57">
        <v>6250</v>
      </c>
      <c r="AJ98" s="57">
        <v>6250</v>
      </c>
      <c r="AK98" s="57">
        <v>6250</v>
      </c>
      <c r="AL98" s="57">
        <v>6250</v>
      </c>
      <c r="AM98" s="57">
        <v>6250</v>
      </c>
      <c r="AN98" s="57">
        <v>6250</v>
      </c>
      <c r="AO98" s="57">
        <v>6250</v>
      </c>
      <c r="AP98" s="47"/>
      <c r="AQ98" s="10"/>
      <c r="AR98" s="10"/>
      <c r="AS98" s="10"/>
      <c r="AT98" s="10"/>
      <c r="AU98" s="10"/>
      <c r="AV98" s="10"/>
      <c r="AW98" s="10"/>
      <c r="AX98" s="10"/>
      <c r="AY98" s="10"/>
      <c r="AZ98" s="10"/>
      <c r="BA98" s="10"/>
      <c r="BB98" s="10"/>
    </row>
    <row r="99" spans="1:54" x14ac:dyDescent="0.2">
      <c r="A99" s="61"/>
      <c r="B99" s="61"/>
      <c r="C99" s="60" t="s">
        <v>43</v>
      </c>
      <c r="D99" s="43"/>
      <c r="E99" s="59" t="str">
        <f>Currency</f>
        <v>NZ$</v>
      </c>
      <c r="F99" s="76">
        <f>SUM(F95:F98,F89:F92,F83:F86)</f>
        <v>78416.666666666672</v>
      </c>
      <c r="G99" s="76">
        <f>SUM(G95:G98,G89:G92,G83:G86)</f>
        <v>78416.666666666672</v>
      </c>
      <c r="H99" s="76">
        <f>SUM(H95:H98,H89:H92,H83:H86)</f>
        <v>87166.666666666672</v>
      </c>
      <c r="I99" s="76">
        <f>SUM(I95:I98,I89:I92,I83:I86)</f>
        <v>87166.666666666672</v>
      </c>
      <c r="J99" s="76">
        <f t="shared" ref="J99:AO99" si="120">SUM(J95:J98,J89:J92,J83:J86)</f>
        <v>87166.666666666672</v>
      </c>
      <c r="K99" s="76">
        <f t="shared" si="120"/>
        <v>87166.666666666672</v>
      </c>
      <c r="L99" s="76">
        <f t="shared" si="120"/>
        <v>87166.666666666672</v>
      </c>
      <c r="M99" s="76">
        <f t="shared" si="120"/>
        <v>87166.666666666672</v>
      </c>
      <c r="N99" s="76">
        <f t="shared" si="120"/>
        <v>87166.666666666672</v>
      </c>
      <c r="O99" s="76">
        <f t="shared" si="120"/>
        <v>87166.666666666672</v>
      </c>
      <c r="P99" s="76">
        <f t="shared" si="120"/>
        <v>87166.666666666672</v>
      </c>
      <c r="Q99" s="76">
        <f t="shared" si="120"/>
        <v>87166.666666666672</v>
      </c>
      <c r="R99" s="76">
        <f t="shared" si="120"/>
        <v>87166.666666666672</v>
      </c>
      <c r="S99" s="76">
        <f t="shared" si="120"/>
        <v>87166.666666666672</v>
      </c>
      <c r="T99" s="76">
        <f t="shared" si="120"/>
        <v>87166.666666666672</v>
      </c>
      <c r="U99" s="76">
        <f t="shared" si="120"/>
        <v>87166.666666666672</v>
      </c>
      <c r="V99" s="76">
        <f t="shared" si="120"/>
        <v>87166.666666666672</v>
      </c>
      <c r="W99" s="76">
        <f t="shared" si="120"/>
        <v>87166.666666666672</v>
      </c>
      <c r="X99" s="76">
        <f t="shared" si="120"/>
        <v>87166.666666666672</v>
      </c>
      <c r="Y99" s="76">
        <f t="shared" si="120"/>
        <v>87166.666666666672</v>
      </c>
      <c r="Z99" s="76">
        <f t="shared" si="120"/>
        <v>87166.666666666672</v>
      </c>
      <c r="AA99" s="76">
        <f t="shared" si="120"/>
        <v>87166.666666666672</v>
      </c>
      <c r="AB99" s="76">
        <f t="shared" si="120"/>
        <v>87166.666666666672</v>
      </c>
      <c r="AC99" s="76">
        <f t="shared" si="120"/>
        <v>87166.666666666672</v>
      </c>
      <c r="AD99" s="76">
        <f t="shared" si="120"/>
        <v>87166.666666666672</v>
      </c>
      <c r="AE99" s="76">
        <f t="shared" si="120"/>
        <v>87166.666666666672</v>
      </c>
      <c r="AF99" s="76">
        <f t="shared" si="120"/>
        <v>87166.666666666672</v>
      </c>
      <c r="AG99" s="76">
        <f t="shared" si="120"/>
        <v>87166.666666666672</v>
      </c>
      <c r="AH99" s="76">
        <f t="shared" si="120"/>
        <v>87166.666666666672</v>
      </c>
      <c r="AI99" s="76">
        <f t="shared" si="120"/>
        <v>87166.666666666672</v>
      </c>
      <c r="AJ99" s="76">
        <f t="shared" si="120"/>
        <v>87166.666666666672</v>
      </c>
      <c r="AK99" s="76">
        <f t="shared" si="120"/>
        <v>87166.666666666672</v>
      </c>
      <c r="AL99" s="76">
        <f t="shared" si="120"/>
        <v>87166.666666666672</v>
      </c>
      <c r="AM99" s="76">
        <f t="shared" si="120"/>
        <v>87166.666666666672</v>
      </c>
      <c r="AN99" s="76">
        <f t="shared" si="120"/>
        <v>87166.666666666672</v>
      </c>
      <c r="AO99" s="76">
        <f t="shared" si="120"/>
        <v>87166.666666666672</v>
      </c>
      <c r="AP99" s="47"/>
      <c r="AQ99" s="10"/>
      <c r="AR99" s="10"/>
      <c r="AS99" s="10"/>
      <c r="AT99" s="10"/>
      <c r="AU99" s="10"/>
      <c r="AV99" s="10"/>
      <c r="AW99" s="10"/>
      <c r="AX99" s="10"/>
      <c r="AY99" s="10"/>
      <c r="AZ99" s="10"/>
      <c r="BA99" s="10"/>
      <c r="BB99" s="10"/>
    </row>
    <row r="100" spans="1:54" x14ac:dyDescent="0.2">
      <c r="A100" s="61"/>
      <c r="B100" s="61"/>
      <c r="C100" s="61"/>
      <c r="D100" s="61"/>
      <c r="E100" s="68"/>
      <c r="F100" s="61"/>
      <c r="G100" s="61"/>
      <c r="H100" s="61"/>
      <c r="I100" s="61"/>
      <c r="J100" s="61"/>
      <c r="K100" s="61"/>
      <c r="L100" s="61"/>
      <c r="M100" s="61"/>
      <c r="N100" s="61"/>
      <c r="O100" s="61"/>
      <c r="P100" s="61"/>
      <c r="Q100" s="61"/>
      <c r="R100" s="61"/>
      <c r="S100" s="61"/>
      <c r="T100" s="61"/>
      <c r="U100" s="61"/>
      <c r="V100" s="61"/>
      <c r="W100" s="61"/>
      <c r="X100" s="61"/>
      <c r="Y100" s="61"/>
      <c r="Z100" s="61"/>
      <c r="AA100" s="61"/>
      <c r="AB100" s="61"/>
      <c r="AC100" s="61"/>
      <c r="AD100" s="61"/>
      <c r="AE100" s="61"/>
      <c r="AF100" s="61"/>
      <c r="AG100" s="61"/>
      <c r="AH100" s="61"/>
      <c r="AI100" s="61"/>
      <c r="AJ100" s="61"/>
      <c r="AK100" s="61"/>
      <c r="AL100" s="61"/>
      <c r="AM100" s="61"/>
      <c r="AN100" s="61"/>
      <c r="AO100" s="61"/>
      <c r="AP100" s="47"/>
      <c r="AQ100" s="10"/>
      <c r="AR100" s="10"/>
      <c r="AS100" s="10"/>
      <c r="AT100" s="10"/>
      <c r="AU100" s="10"/>
      <c r="AV100" s="10"/>
      <c r="AW100" s="10"/>
      <c r="AX100" s="10"/>
      <c r="AY100" s="10"/>
      <c r="AZ100" s="10"/>
      <c r="BA100" s="10"/>
      <c r="BB100" s="10"/>
    </row>
    <row r="101" spans="1:54" x14ac:dyDescent="0.2">
      <c r="A101" s="42"/>
      <c r="B101" s="32" t="s">
        <v>44</v>
      </c>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42"/>
      <c r="AB101" s="42"/>
      <c r="AC101" s="42"/>
      <c r="AD101" s="42"/>
      <c r="AE101" s="42"/>
      <c r="AF101" s="42"/>
      <c r="AG101" s="42"/>
      <c r="AH101" s="42"/>
      <c r="AI101" s="42"/>
      <c r="AJ101" s="42"/>
      <c r="AK101" s="42"/>
      <c r="AL101" s="42"/>
      <c r="AM101" s="42"/>
      <c r="AN101" s="42"/>
      <c r="AO101" s="42"/>
      <c r="AP101" s="47"/>
      <c r="AQ101" s="10"/>
      <c r="AR101" s="10"/>
      <c r="AS101" s="10"/>
      <c r="AT101" s="10"/>
      <c r="AU101" s="10"/>
      <c r="AV101" s="10"/>
      <c r="AW101" s="10"/>
      <c r="AX101" s="10"/>
      <c r="AY101" s="10"/>
      <c r="AZ101" s="10"/>
      <c r="BA101" s="10"/>
      <c r="BB101" s="10"/>
    </row>
    <row r="102" spans="1:54" x14ac:dyDescent="0.2">
      <c r="A102" s="43"/>
      <c r="B102" s="43"/>
      <c r="C102" s="153" t="s">
        <v>45</v>
      </c>
      <c r="D102" s="155"/>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7"/>
    </row>
    <row r="103" spans="1:54" x14ac:dyDescent="0.2">
      <c r="A103" s="43"/>
      <c r="B103" s="43"/>
      <c r="C103" s="43"/>
      <c r="D103" s="69" t="s">
        <v>46</v>
      </c>
      <c r="E103" s="59" t="str">
        <f>Currency</f>
        <v>NZ$</v>
      </c>
      <c r="F103" s="57">
        <v>6250</v>
      </c>
      <c r="G103" s="57">
        <v>6250</v>
      </c>
      <c r="H103" s="57">
        <v>6250</v>
      </c>
      <c r="I103" s="57">
        <v>6250</v>
      </c>
      <c r="J103" s="57">
        <v>6250</v>
      </c>
      <c r="K103" s="57">
        <v>6250</v>
      </c>
      <c r="L103" s="57">
        <v>6250</v>
      </c>
      <c r="M103" s="57">
        <v>6250</v>
      </c>
      <c r="N103" s="57">
        <v>6250</v>
      </c>
      <c r="O103" s="57">
        <v>6250</v>
      </c>
      <c r="P103" s="57">
        <v>6250</v>
      </c>
      <c r="Q103" s="57">
        <v>6250</v>
      </c>
      <c r="R103" s="57">
        <v>6250</v>
      </c>
      <c r="S103" s="57">
        <v>6250</v>
      </c>
      <c r="T103" s="57">
        <v>6250</v>
      </c>
      <c r="U103" s="57">
        <v>6250</v>
      </c>
      <c r="V103" s="57">
        <v>6250</v>
      </c>
      <c r="W103" s="57">
        <v>6250</v>
      </c>
      <c r="X103" s="57">
        <v>6250</v>
      </c>
      <c r="Y103" s="57">
        <v>6250</v>
      </c>
      <c r="Z103" s="57">
        <v>6250</v>
      </c>
      <c r="AA103" s="57">
        <v>6250</v>
      </c>
      <c r="AB103" s="57">
        <v>6250</v>
      </c>
      <c r="AC103" s="57">
        <v>6250</v>
      </c>
      <c r="AD103" s="57">
        <v>6250</v>
      </c>
      <c r="AE103" s="57">
        <v>6250</v>
      </c>
      <c r="AF103" s="57">
        <v>6250</v>
      </c>
      <c r="AG103" s="57">
        <v>6250</v>
      </c>
      <c r="AH103" s="57">
        <v>6250</v>
      </c>
      <c r="AI103" s="57">
        <v>6250</v>
      </c>
      <c r="AJ103" s="57">
        <v>6250</v>
      </c>
      <c r="AK103" s="57">
        <v>6250</v>
      </c>
      <c r="AL103" s="57">
        <v>6250</v>
      </c>
      <c r="AM103" s="57">
        <v>6250</v>
      </c>
      <c r="AN103" s="57">
        <v>6250</v>
      </c>
      <c r="AO103" s="57">
        <v>6250</v>
      </c>
      <c r="AP103" s="47"/>
    </row>
    <row r="104" spans="1:54" x14ac:dyDescent="0.2">
      <c r="A104" s="43"/>
      <c r="B104" s="43"/>
      <c r="C104" s="43"/>
      <c r="D104" s="66" t="s">
        <v>47</v>
      </c>
      <c r="E104" s="59" t="str">
        <f>Currency</f>
        <v>NZ$</v>
      </c>
      <c r="F104" s="57">
        <v>8333.3333333333339</v>
      </c>
      <c r="G104" s="57">
        <v>8333.3333333333339</v>
      </c>
      <c r="H104" s="57">
        <v>8333.3333333333339</v>
      </c>
      <c r="I104" s="57">
        <v>8333.3333333333339</v>
      </c>
      <c r="J104" s="57">
        <v>8333.3333333333339</v>
      </c>
      <c r="K104" s="57">
        <v>8333.3333333333339</v>
      </c>
      <c r="L104" s="57">
        <v>8333.3333333333339</v>
      </c>
      <c r="M104" s="57">
        <v>8333.3333333333339</v>
      </c>
      <c r="N104" s="57">
        <v>8333.3333333333339</v>
      </c>
      <c r="O104" s="57">
        <v>8333.3333333333339</v>
      </c>
      <c r="P104" s="57">
        <v>8333.3333333333339</v>
      </c>
      <c r="Q104" s="57">
        <v>8333.3333333333339</v>
      </c>
      <c r="R104" s="57">
        <v>8333.3333333333339</v>
      </c>
      <c r="S104" s="57">
        <v>8333.3333333333339</v>
      </c>
      <c r="T104" s="57">
        <v>8333.3333333333339</v>
      </c>
      <c r="U104" s="57">
        <v>8333.3333333333339</v>
      </c>
      <c r="V104" s="57">
        <v>8333.3333333333339</v>
      </c>
      <c r="W104" s="57">
        <v>8333.3333333333339</v>
      </c>
      <c r="X104" s="57">
        <v>8333.3333333333339</v>
      </c>
      <c r="Y104" s="57">
        <v>8333.3333333333339</v>
      </c>
      <c r="Z104" s="57">
        <v>8333.3333333333339</v>
      </c>
      <c r="AA104" s="57">
        <v>8333.3333333333339</v>
      </c>
      <c r="AB104" s="57">
        <v>8333.3333333333339</v>
      </c>
      <c r="AC104" s="57">
        <v>8333.3333333333339</v>
      </c>
      <c r="AD104" s="57">
        <v>8333.3333333333339</v>
      </c>
      <c r="AE104" s="57">
        <v>8333.3333333333339</v>
      </c>
      <c r="AF104" s="57">
        <v>8333.3333333333339</v>
      </c>
      <c r="AG104" s="57">
        <v>8333.3333333333339</v>
      </c>
      <c r="AH104" s="57">
        <v>8333.3333333333339</v>
      </c>
      <c r="AI104" s="57">
        <v>8333.3333333333339</v>
      </c>
      <c r="AJ104" s="57">
        <v>8333.3333333333339</v>
      </c>
      <c r="AK104" s="57">
        <v>8333.3333333333339</v>
      </c>
      <c r="AL104" s="57">
        <v>8333.3333333333339</v>
      </c>
      <c r="AM104" s="57">
        <v>8333.3333333333339</v>
      </c>
      <c r="AN104" s="57">
        <v>8333.3333333333339</v>
      </c>
      <c r="AO104" s="57">
        <v>8333.3333333333339</v>
      </c>
      <c r="AP104" s="47"/>
    </row>
    <row r="105" spans="1:54" x14ac:dyDescent="0.2">
      <c r="A105" s="43"/>
      <c r="B105" s="43"/>
      <c r="C105" s="43"/>
      <c r="D105" s="66" t="s">
        <v>48</v>
      </c>
      <c r="E105" s="59" t="str">
        <f>Currency</f>
        <v>NZ$</v>
      </c>
      <c r="F105" s="57">
        <v>8333.3333333333339</v>
      </c>
      <c r="G105" s="57">
        <v>8333.3333333333339</v>
      </c>
      <c r="H105" s="57">
        <v>8333.3333333333339</v>
      </c>
      <c r="I105" s="57">
        <v>8333.3333333333339</v>
      </c>
      <c r="J105" s="57">
        <v>8333.3333333333339</v>
      </c>
      <c r="K105" s="57">
        <v>8333.3333333333339</v>
      </c>
      <c r="L105" s="57">
        <v>8333.3333333333339</v>
      </c>
      <c r="M105" s="57">
        <v>8333.3333333333339</v>
      </c>
      <c r="N105" s="57">
        <v>8333.3333333333339</v>
      </c>
      <c r="O105" s="57">
        <v>8333.3333333333339</v>
      </c>
      <c r="P105" s="57">
        <v>8333.3333333333339</v>
      </c>
      <c r="Q105" s="57">
        <v>8333.3333333333339</v>
      </c>
      <c r="R105" s="57">
        <v>8333.3333333333339</v>
      </c>
      <c r="S105" s="57">
        <v>8333.3333333333339</v>
      </c>
      <c r="T105" s="57">
        <v>8333.3333333333339</v>
      </c>
      <c r="U105" s="57">
        <v>8333.3333333333339</v>
      </c>
      <c r="V105" s="57">
        <v>8333.3333333333339</v>
      </c>
      <c r="W105" s="57">
        <v>8333.3333333333339</v>
      </c>
      <c r="X105" s="57">
        <v>8333.3333333333339</v>
      </c>
      <c r="Y105" s="57">
        <v>8333.3333333333339</v>
      </c>
      <c r="Z105" s="57">
        <v>8333.3333333333339</v>
      </c>
      <c r="AA105" s="57">
        <v>8333.3333333333339</v>
      </c>
      <c r="AB105" s="57">
        <v>8333.3333333333339</v>
      </c>
      <c r="AC105" s="57">
        <v>8333.3333333333339</v>
      </c>
      <c r="AD105" s="57">
        <v>8333.3333333333339</v>
      </c>
      <c r="AE105" s="57">
        <v>8333.3333333333339</v>
      </c>
      <c r="AF105" s="57">
        <v>8333.3333333333339</v>
      </c>
      <c r="AG105" s="57">
        <v>8333.3333333333339</v>
      </c>
      <c r="AH105" s="57">
        <v>8333.3333333333339</v>
      </c>
      <c r="AI105" s="57">
        <v>8333.3333333333339</v>
      </c>
      <c r="AJ105" s="57">
        <v>8333.3333333333339</v>
      </c>
      <c r="AK105" s="57">
        <v>8333.3333333333339</v>
      </c>
      <c r="AL105" s="57">
        <v>8333.3333333333339</v>
      </c>
      <c r="AM105" s="57">
        <v>8333.3333333333339</v>
      </c>
      <c r="AN105" s="57">
        <v>8333.3333333333339</v>
      </c>
      <c r="AO105" s="57">
        <v>8333.3333333333339</v>
      </c>
      <c r="AP105" s="47"/>
    </row>
    <row r="106" spans="1:54" x14ac:dyDescent="0.2">
      <c r="A106" s="43"/>
      <c r="B106" s="43"/>
      <c r="C106" s="60" t="s">
        <v>49</v>
      </c>
      <c r="D106" s="43"/>
      <c r="E106" s="59" t="str">
        <f>Currency</f>
        <v>NZ$</v>
      </c>
      <c r="F106" s="76">
        <f>SUM(F103:F105)</f>
        <v>22916.666666666668</v>
      </c>
      <c r="G106" s="76">
        <f>SUM(G103:G105)</f>
        <v>22916.666666666668</v>
      </c>
      <c r="H106" s="76">
        <f>SUM(H103:H105)</f>
        <v>22916.666666666668</v>
      </c>
      <c r="I106" s="76">
        <f>SUM(I103:I105)</f>
        <v>22916.666666666668</v>
      </c>
      <c r="J106" s="76">
        <f t="shared" ref="J106:AO106" si="121">SUM(J103:J105)</f>
        <v>22916.666666666668</v>
      </c>
      <c r="K106" s="76">
        <f t="shared" si="121"/>
        <v>22916.666666666668</v>
      </c>
      <c r="L106" s="76">
        <f t="shared" si="121"/>
        <v>22916.666666666668</v>
      </c>
      <c r="M106" s="76">
        <f t="shared" si="121"/>
        <v>22916.666666666668</v>
      </c>
      <c r="N106" s="76">
        <f t="shared" si="121"/>
        <v>22916.666666666668</v>
      </c>
      <c r="O106" s="76">
        <f t="shared" si="121"/>
        <v>22916.666666666668</v>
      </c>
      <c r="P106" s="76">
        <f t="shared" si="121"/>
        <v>22916.666666666668</v>
      </c>
      <c r="Q106" s="76">
        <f t="shared" si="121"/>
        <v>22916.666666666668</v>
      </c>
      <c r="R106" s="76">
        <f t="shared" si="121"/>
        <v>22916.666666666668</v>
      </c>
      <c r="S106" s="76">
        <f t="shared" si="121"/>
        <v>22916.666666666668</v>
      </c>
      <c r="T106" s="76">
        <f t="shared" si="121"/>
        <v>22916.666666666668</v>
      </c>
      <c r="U106" s="76">
        <f t="shared" si="121"/>
        <v>22916.666666666668</v>
      </c>
      <c r="V106" s="76">
        <f t="shared" si="121"/>
        <v>22916.666666666668</v>
      </c>
      <c r="W106" s="76">
        <f t="shared" si="121"/>
        <v>22916.666666666668</v>
      </c>
      <c r="X106" s="76">
        <f t="shared" si="121"/>
        <v>22916.666666666668</v>
      </c>
      <c r="Y106" s="76">
        <f t="shared" si="121"/>
        <v>22916.666666666668</v>
      </c>
      <c r="Z106" s="76">
        <f t="shared" si="121"/>
        <v>22916.666666666668</v>
      </c>
      <c r="AA106" s="76">
        <f t="shared" si="121"/>
        <v>22916.666666666668</v>
      </c>
      <c r="AB106" s="76">
        <f t="shared" si="121"/>
        <v>22916.666666666668</v>
      </c>
      <c r="AC106" s="76">
        <f t="shared" si="121"/>
        <v>22916.666666666668</v>
      </c>
      <c r="AD106" s="76">
        <f t="shared" si="121"/>
        <v>22916.666666666668</v>
      </c>
      <c r="AE106" s="76">
        <f t="shared" si="121"/>
        <v>22916.666666666668</v>
      </c>
      <c r="AF106" s="76">
        <f t="shared" si="121"/>
        <v>22916.666666666668</v>
      </c>
      <c r="AG106" s="76">
        <f t="shared" si="121"/>
        <v>22916.666666666668</v>
      </c>
      <c r="AH106" s="76">
        <f t="shared" si="121"/>
        <v>22916.666666666668</v>
      </c>
      <c r="AI106" s="76">
        <f t="shared" si="121"/>
        <v>22916.666666666668</v>
      </c>
      <c r="AJ106" s="76">
        <f t="shared" si="121"/>
        <v>22916.666666666668</v>
      </c>
      <c r="AK106" s="76">
        <f t="shared" si="121"/>
        <v>22916.666666666668</v>
      </c>
      <c r="AL106" s="76">
        <f t="shared" si="121"/>
        <v>22916.666666666668</v>
      </c>
      <c r="AM106" s="76">
        <f t="shared" si="121"/>
        <v>22916.666666666668</v>
      </c>
      <c r="AN106" s="76">
        <f t="shared" si="121"/>
        <v>22916.666666666668</v>
      </c>
      <c r="AO106" s="76">
        <f t="shared" si="121"/>
        <v>22916.666666666668</v>
      </c>
      <c r="AP106" s="47"/>
    </row>
    <row r="107" spans="1:54" x14ac:dyDescent="0.2">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7"/>
    </row>
    <row r="108" spans="1:54" x14ac:dyDescent="0.2">
      <c r="A108" s="43"/>
      <c r="B108" s="43"/>
      <c r="C108" s="70" t="s">
        <v>50</v>
      </c>
      <c r="D108" s="43"/>
      <c r="E108" s="59" t="str">
        <f>Currency</f>
        <v>NZ$</v>
      </c>
      <c r="F108" s="80">
        <f>F106+F99</f>
        <v>101333.33333333334</v>
      </c>
      <c r="G108" s="80">
        <f>G106+G99</f>
        <v>101333.33333333334</v>
      </c>
      <c r="H108" s="80">
        <f>H106+H99</f>
        <v>110083.33333333334</v>
      </c>
      <c r="I108" s="80">
        <f>I106+I99</f>
        <v>110083.33333333334</v>
      </c>
      <c r="J108" s="80">
        <f t="shared" ref="J108:AO108" si="122">J106+J99</f>
        <v>110083.33333333334</v>
      </c>
      <c r="K108" s="80">
        <f t="shared" si="122"/>
        <v>110083.33333333334</v>
      </c>
      <c r="L108" s="80">
        <f t="shared" si="122"/>
        <v>110083.33333333334</v>
      </c>
      <c r="M108" s="80">
        <f t="shared" si="122"/>
        <v>110083.33333333334</v>
      </c>
      <c r="N108" s="80">
        <f t="shared" si="122"/>
        <v>110083.33333333334</v>
      </c>
      <c r="O108" s="80">
        <f t="shared" si="122"/>
        <v>110083.33333333334</v>
      </c>
      <c r="P108" s="80">
        <f t="shared" si="122"/>
        <v>110083.33333333334</v>
      </c>
      <c r="Q108" s="80">
        <f t="shared" si="122"/>
        <v>110083.33333333334</v>
      </c>
      <c r="R108" s="80">
        <f t="shared" si="122"/>
        <v>110083.33333333334</v>
      </c>
      <c r="S108" s="80">
        <f t="shared" si="122"/>
        <v>110083.33333333334</v>
      </c>
      <c r="T108" s="80">
        <f t="shared" si="122"/>
        <v>110083.33333333334</v>
      </c>
      <c r="U108" s="80">
        <f t="shared" si="122"/>
        <v>110083.33333333334</v>
      </c>
      <c r="V108" s="80">
        <f t="shared" si="122"/>
        <v>110083.33333333334</v>
      </c>
      <c r="W108" s="80">
        <f t="shared" si="122"/>
        <v>110083.33333333334</v>
      </c>
      <c r="X108" s="80">
        <f t="shared" si="122"/>
        <v>110083.33333333334</v>
      </c>
      <c r="Y108" s="80">
        <f t="shared" si="122"/>
        <v>110083.33333333334</v>
      </c>
      <c r="Z108" s="80">
        <f t="shared" si="122"/>
        <v>110083.33333333334</v>
      </c>
      <c r="AA108" s="80">
        <f t="shared" si="122"/>
        <v>110083.33333333334</v>
      </c>
      <c r="AB108" s="80">
        <f t="shared" si="122"/>
        <v>110083.33333333334</v>
      </c>
      <c r="AC108" s="80">
        <f t="shared" si="122"/>
        <v>110083.33333333334</v>
      </c>
      <c r="AD108" s="80">
        <f t="shared" si="122"/>
        <v>110083.33333333334</v>
      </c>
      <c r="AE108" s="80">
        <f t="shared" si="122"/>
        <v>110083.33333333334</v>
      </c>
      <c r="AF108" s="80">
        <f t="shared" si="122"/>
        <v>110083.33333333334</v>
      </c>
      <c r="AG108" s="80">
        <f t="shared" si="122"/>
        <v>110083.33333333334</v>
      </c>
      <c r="AH108" s="80">
        <f t="shared" si="122"/>
        <v>110083.33333333334</v>
      </c>
      <c r="AI108" s="80">
        <f t="shared" si="122"/>
        <v>110083.33333333334</v>
      </c>
      <c r="AJ108" s="80">
        <f t="shared" si="122"/>
        <v>110083.33333333334</v>
      </c>
      <c r="AK108" s="80">
        <f t="shared" si="122"/>
        <v>110083.33333333334</v>
      </c>
      <c r="AL108" s="80">
        <f t="shared" si="122"/>
        <v>110083.33333333334</v>
      </c>
      <c r="AM108" s="80">
        <f t="shared" si="122"/>
        <v>110083.33333333334</v>
      </c>
      <c r="AN108" s="80">
        <f t="shared" si="122"/>
        <v>110083.33333333334</v>
      </c>
      <c r="AO108" s="80">
        <f t="shared" si="122"/>
        <v>110083.33333333334</v>
      </c>
      <c r="AP108" s="47"/>
    </row>
    <row r="109" spans="1:54" ht="25" customHeight="1" x14ac:dyDescent="0.2">
      <c r="A109" s="43"/>
      <c r="B109" s="60"/>
      <c r="C109" s="43"/>
      <c r="D109" s="43"/>
      <c r="E109" s="71"/>
      <c r="F109" s="81"/>
      <c r="G109" s="81"/>
      <c r="H109" s="81"/>
      <c r="I109" s="81"/>
      <c r="J109" s="81"/>
      <c r="K109" s="81"/>
      <c r="L109" s="81"/>
      <c r="M109" s="81"/>
      <c r="N109" s="81"/>
      <c r="O109" s="81"/>
      <c r="P109" s="81"/>
      <c r="Q109" s="81"/>
      <c r="R109" s="81"/>
      <c r="S109" s="81"/>
      <c r="T109" s="81"/>
      <c r="U109" s="81"/>
      <c r="V109" s="81"/>
      <c r="W109" s="81"/>
      <c r="X109" s="81"/>
      <c r="Y109" s="81"/>
      <c r="Z109" s="81"/>
      <c r="AA109" s="81"/>
      <c r="AB109" s="81"/>
      <c r="AC109" s="81"/>
      <c r="AD109" s="81"/>
      <c r="AE109" s="81"/>
      <c r="AF109" s="81"/>
      <c r="AG109" s="81"/>
      <c r="AH109" s="81"/>
      <c r="AI109" s="81"/>
      <c r="AJ109" s="81"/>
      <c r="AK109" s="81"/>
      <c r="AL109" s="81"/>
      <c r="AM109" s="81"/>
      <c r="AN109" s="81"/>
      <c r="AO109" s="81"/>
      <c r="AP109" s="47"/>
    </row>
    <row r="110" spans="1:54" s="120" customFormat="1" ht="25" customHeight="1" x14ac:dyDescent="0.2">
      <c r="A110" s="118" t="s">
        <v>117</v>
      </c>
      <c r="B110" s="118"/>
      <c r="F110" s="123"/>
      <c r="G110" s="123"/>
      <c r="H110" s="123"/>
      <c r="I110" s="123"/>
      <c r="J110" s="123"/>
      <c r="K110" s="123"/>
      <c r="L110" s="123"/>
      <c r="M110" s="123"/>
      <c r="N110" s="123"/>
      <c r="O110" s="123"/>
      <c r="P110" s="123"/>
      <c r="Q110" s="123"/>
      <c r="R110" s="123"/>
      <c r="S110" s="123"/>
      <c r="T110" s="123"/>
      <c r="U110" s="123"/>
      <c r="V110" s="123"/>
      <c r="W110" s="123"/>
      <c r="X110" s="123"/>
      <c r="Y110" s="123"/>
      <c r="Z110" s="123"/>
      <c r="AA110" s="123"/>
      <c r="AB110" s="123"/>
      <c r="AC110" s="123"/>
      <c r="AD110" s="123"/>
      <c r="AE110" s="123"/>
      <c r="AF110" s="123"/>
      <c r="AG110" s="123"/>
      <c r="AH110" s="123"/>
      <c r="AI110" s="123"/>
      <c r="AJ110" s="123"/>
      <c r="AK110" s="123"/>
      <c r="AL110" s="123"/>
      <c r="AM110" s="123"/>
      <c r="AN110" s="123"/>
      <c r="AO110" s="123"/>
      <c r="AP110" s="124" t="s">
        <v>32</v>
      </c>
    </row>
    <row r="111" spans="1:54" ht="25" customHeight="1" x14ac:dyDescent="0.2">
      <c r="A111" s="43"/>
      <c r="B111" s="60"/>
      <c r="C111" s="43"/>
      <c r="D111" s="43"/>
      <c r="E111" s="72"/>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c r="AK111" s="77"/>
      <c r="AL111" s="77"/>
      <c r="AM111" s="77"/>
      <c r="AN111" s="77"/>
      <c r="AO111" s="77"/>
      <c r="AP111" s="47"/>
    </row>
    <row r="112" spans="1:54" x14ac:dyDescent="0.2">
      <c r="A112" s="43"/>
      <c r="B112" s="149" t="s">
        <v>51</v>
      </c>
      <c r="C112" s="149"/>
      <c r="D112" s="149"/>
      <c r="E112" s="59" t="str">
        <f t="shared" ref="E112:E119" si="123">Currency</f>
        <v>NZ$</v>
      </c>
      <c r="F112" s="57">
        <v>8333.3333333333339</v>
      </c>
      <c r="G112" s="57">
        <v>8333.3333333333339</v>
      </c>
      <c r="H112" s="57">
        <v>8333.3333333333339</v>
      </c>
      <c r="I112" s="57">
        <v>8333.3333333333339</v>
      </c>
      <c r="J112" s="57">
        <v>8333.3333333333339</v>
      </c>
      <c r="K112" s="57">
        <v>8333.3333333333339</v>
      </c>
      <c r="L112" s="57">
        <v>8333.3333333333339</v>
      </c>
      <c r="M112" s="57">
        <v>8333.3333333333339</v>
      </c>
      <c r="N112" s="57">
        <v>8333.3333333333339</v>
      </c>
      <c r="O112" s="57">
        <v>8333.3333333333339</v>
      </c>
      <c r="P112" s="57">
        <v>8333.3333333333339</v>
      </c>
      <c r="Q112" s="57">
        <v>8333.3333333333339</v>
      </c>
      <c r="R112" s="57">
        <v>8333.3333333333339</v>
      </c>
      <c r="S112" s="57">
        <v>8333.3333333333339</v>
      </c>
      <c r="T112" s="57">
        <v>8333.3333333333339</v>
      </c>
      <c r="U112" s="57">
        <v>8333.3333333333339</v>
      </c>
      <c r="V112" s="57">
        <v>8333.3333333333339</v>
      </c>
      <c r="W112" s="57">
        <v>8333.3333333333339</v>
      </c>
      <c r="X112" s="57">
        <v>8333.3333333333339</v>
      </c>
      <c r="Y112" s="57">
        <v>8333.3333333333339</v>
      </c>
      <c r="Z112" s="57">
        <v>8333.3333333333339</v>
      </c>
      <c r="AA112" s="57">
        <v>8333.3333333333339</v>
      </c>
      <c r="AB112" s="57">
        <v>8333.3333333333339</v>
      </c>
      <c r="AC112" s="57">
        <v>8333.3333333333339</v>
      </c>
      <c r="AD112" s="57">
        <v>8333.3333333333339</v>
      </c>
      <c r="AE112" s="57">
        <v>8333.3333333333339</v>
      </c>
      <c r="AF112" s="57">
        <v>8333.3333333333339</v>
      </c>
      <c r="AG112" s="57">
        <v>8333.3333333333339</v>
      </c>
      <c r="AH112" s="57">
        <v>8333.3333333333339</v>
      </c>
      <c r="AI112" s="57">
        <v>8333.3333333333339</v>
      </c>
      <c r="AJ112" s="57">
        <v>8333.3333333333339</v>
      </c>
      <c r="AK112" s="57">
        <v>8333.3333333333339</v>
      </c>
      <c r="AL112" s="57">
        <v>8333.3333333333339</v>
      </c>
      <c r="AM112" s="57">
        <v>8333.3333333333339</v>
      </c>
      <c r="AN112" s="57">
        <v>8333.3333333333339</v>
      </c>
      <c r="AO112" s="57">
        <v>8333.3333333333339</v>
      </c>
      <c r="AP112" s="47"/>
    </row>
    <row r="113" spans="1:43" x14ac:dyDescent="0.2">
      <c r="A113" s="43"/>
      <c r="B113" s="149" t="s">
        <v>52</v>
      </c>
      <c r="C113" s="149"/>
      <c r="D113" s="149"/>
      <c r="E113" s="59" t="str">
        <f t="shared" si="123"/>
        <v>NZ$</v>
      </c>
      <c r="F113" s="57">
        <v>1666.6666666666667</v>
      </c>
      <c r="G113" s="57">
        <v>1666.6666666666667</v>
      </c>
      <c r="H113" s="57">
        <v>1666.6666666666667</v>
      </c>
      <c r="I113" s="57">
        <v>1666.6666666666667</v>
      </c>
      <c r="J113" s="57">
        <v>1666.6666666666667</v>
      </c>
      <c r="K113" s="57">
        <v>1666.6666666666667</v>
      </c>
      <c r="L113" s="57">
        <v>1666.6666666666667</v>
      </c>
      <c r="M113" s="57">
        <v>1666.6666666666667</v>
      </c>
      <c r="N113" s="57">
        <v>1666.6666666666667</v>
      </c>
      <c r="O113" s="57">
        <v>1666.6666666666667</v>
      </c>
      <c r="P113" s="57">
        <v>1666.6666666666667</v>
      </c>
      <c r="Q113" s="57">
        <v>1666.6666666666667</v>
      </c>
      <c r="R113" s="57">
        <v>1666.6666666666667</v>
      </c>
      <c r="S113" s="57">
        <v>1666.6666666666667</v>
      </c>
      <c r="T113" s="57">
        <v>1666.6666666666667</v>
      </c>
      <c r="U113" s="57">
        <v>1666.6666666666667</v>
      </c>
      <c r="V113" s="57">
        <v>1666.6666666666667</v>
      </c>
      <c r="W113" s="57">
        <v>1666.6666666666667</v>
      </c>
      <c r="X113" s="57">
        <v>1666.6666666666667</v>
      </c>
      <c r="Y113" s="57">
        <v>1666.6666666666667</v>
      </c>
      <c r="Z113" s="57">
        <v>1666.6666666666667</v>
      </c>
      <c r="AA113" s="57">
        <v>1666.6666666666667</v>
      </c>
      <c r="AB113" s="57">
        <v>1666.6666666666667</v>
      </c>
      <c r="AC113" s="57">
        <v>1666.6666666666667</v>
      </c>
      <c r="AD113" s="57">
        <v>1666.6666666666667</v>
      </c>
      <c r="AE113" s="57">
        <v>1666.6666666666667</v>
      </c>
      <c r="AF113" s="57">
        <v>1666.6666666666667</v>
      </c>
      <c r="AG113" s="57">
        <v>1666.6666666666667</v>
      </c>
      <c r="AH113" s="57">
        <v>1666.6666666666667</v>
      </c>
      <c r="AI113" s="57">
        <v>1666.6666666666667</v>
      </c>
      <c r="AJ113" s="57">
        <v>1666.6666666666667</v>
      </c>
      <c r="AK113" s="57">
        <v>1666.6666666666667</v>
      </c>
      <c r="AL113" s="57">
        <v>1666.6666666666667</v>
      </c>
      <c r="AM113" s="57">
        <v>1666.6666666666667</v>
      </c>
      <c r="AN113" s="57">
        <v>1666.6666666666667</v>
      </c>
      <c r="AO113" s="57">
        <v>1666.6666666666667</v>
      </c>
      <c r="AP113" s="47"/>
    </row>
    <row r="114" spans="1:43" x14ac:dyDescent="0.2">
      <c r="A114" s="43"/>
      <c r="B114" s="149" t="s">
        <v>53</v>
      </c>
      <c r="C114" s="149"/>
      <c r="D114" s="149"/>
      <c r="E114" s="59" t="str">
        <f t="shared" si="123"/>
        <v>NZ$</v>
      </c>
      <c r="F114" s="57">
        <v>4166.666666666667</v>
      </c>
      <c r="G114" s="57">
        <v>4166.666666666667</v>
      </c>
      <c r="H114" s="57">
        <v>4166.666666666667</v>
      </c>
      <c r="I114" s="57">
        <v>4166.666666666667</v>
      </c>
      <c r="J114" s="57">
        <v>4166.666666666667</v>
      </c>
      <c r="K114" s="57">
        <v>4166.666666666667</v>
      </c>
      <c r="L114" s="57">
        <v>4166.666666666667</v>
      </c>
      <c r="M114" s="57">
        <v>4166.666666666667</v>
      </c>
      <c r="N114" s="57">
        <v>4166.666666666667</v>
      </c>
      <c r="O114" s="57">
        <v>4166.666666666667</v>
      </c>
      <c r="P114" s="57">
        <v>4166.666666666667</v>
      </c>
      <c r="Q114" s="57">
        <v>4166.666666666667</v>
      </c>
      <c r="R114" s="57">
        <v>4166.666666666667</v>
      </c>
      <c r="S114" s="57">
        <v>4166.666666666667</v>
      </c>
      <c r="T114" s="57">
        <v>4166.666666666667</v>
      </c>
      <c r="U114" s="57">
        <v>4166.666666666667</v>
      </c>
      <c r="V114" s="57">
        <v>4166.666666666667</v>
      </c>
      <c r="W114" s="57">
        <v>4166.666666666667</v>
      </c>
      <c r="X114" s="57">
        <v>4166.666666666667</v>
      </c>
      <c r="Y114" s="57">
        <v>4166.666666666667</v>
      </c>
      <c r="Z114" s="57">
        <v>4166.666666666667</v>
      </c>
      <c r="AA114" s="57">
        <v>4166.666666666667</v>
      </c>
      <c r="AB114" s="57">
        <v>4166.666666666667</v>
      </c>
      <c r="AC114" s="57">
        <v>4166.666666666667</v>
      </c>
      <c r="AD114" s="57">
        <v>4166.666666666667</v>
      </c>
      <c r="AE114" s="57">
        <v>4166.666666666667</v>
      </c>
      <c r="AF114" s="57">
        <v>4166.666666666667</v>
      </c>
      <c r="AG114" s="57">
        <v>4166.666666666667</v>
      </c>
      <c r="AH114" s="57">
        <v>4166.666666666667</v>
      </c>
      <c r="AI114" s="57">
        <v>4166.666666666667</v>
      </c>
      <c r="AJ114" s="57">
        <v>4166.666666666667</v>
      </c>
      <c r="AK114" s="57">
        <v>4166.666666666667</v>
      </c>
      <c r="AL114" s="57">
        <v>4166.666666666667</v>
      </c>
      <c r="AM114" s="57">
        <v>4166.666666666667</v>
      </c>
      <c r="AN114" s="57">
        <v>4166.666666666667</v>
      </c>
      <c r="AO114" s="57">
        <v>4166.666666666667</v>
      </c>
      <c r="AP114" s="47"/>
    </row>
    <row r="115" spans="1:43" x14ac:dyDescent="0.2">
      <c r="A115" s="43"/>
      <c r="B115" s="150" t="s">
        <v>54</v>
      </c>
      <c r="C115" s="151"/>
      <c r="D115" s="152"/>
      <c r="E115" s="59" t="str">
        <f t="shared" si="123"/>
        <v>NZ$</v>
      </c>
      <c r="F115" s="57">
        <v>4166.666666666667</v>
      </c>
      <c r="G115" s="57">
        <v>4166.666666666667</v>
      </c>
      <c r="H115" s="57">
        <v>4166.666666666667</v>
      </c>
      <c r="I115" s="57">
        <v>4166.666666666667</v>
      </c>
      <c r="J115" s="57">
        <v>4166.666666666667</v>
      </c>
      <c r="K115" s="57">
        <v>4166.666666666667</v>
      </c>
      <c r="L115" s="57">
        <v>4166.666666666667</v>
      </c>
      <c r="M115" s="57">
        <v>4166.666666666667</v>
      </c>
      <c r="N115" s="57">
        <v>4166.666666666667</v>
      </c>
      <c r="O115" s="57">
        <v>4166.666666666667</v>
      </c>
      <c r="P115" s="57">
        <v>4166.666666666667</v>
      </c>
      <c r="Q115" s="57">
        <v>4166.666666666667</v>
      </c>
      <c r="R115" s="57">
        <v>4166.666666666667</v>
      </c>
      <c r="S115" s="57">
        <v>4166.666666666667</v>
      </c>
      <c r="T115" s="57">
        <v>4166.666666666667</v>
      </c>
      <c r="U115" s="57">
        <v>4166.666666666667</v>
      </c>
      <c r="V115" s="57">
        <v>4166.666666666667</v>
      </c>
      <c r="W115" s="57">
        <v>4166.666666666667</v>
      </c>
      <c r="X115" s="57">
        <v>4166.666666666667</v>
      </c>
      <c r="Y115" s="57">
        <v>4166.666666666667</v>
      </c>
      <c r="Z115" s="57">
        <v>4166.666666666667</v>
      </c>
      <c r="AA115" s="57">
        <v>4166.666666666667</v>
      </c>
      <c r="AB115" s="57">
        <v>4166.666666666667</v>
      </c>
      <c r="AC115" s="57">
        <v>4166.666666666667</v>
      </c>
      <c r="AD115" s="57">
        <v>4166.666666666667</v>
      </c>
      <c r="AE115" s="57">
        <v>4166.666666666667</v>
      </c>
      <c r="AF115" s="57">
        <v>4166.666666666667</v>
      </c>
      <c r="AG115" s="57">
        <v>4166.666666666667</v>
      </c>
      <c r="AH115" s="57">
        <v>4166.666666666667</v>
      </c>
      <c r="AI115" s="57">
        <v>4166.666666666667</v>
      </c>
      <c r="AJ115" s="57">
        <v>4166.666666666667</v>
      </c>
      <c r="AK115" s="57">
        <v>4166.666666666667</v>
      </c>
      <c r="AL115" s="57">
        <v>4166.666666666667</v>
      </c>
      <c r="AM115" s="57">
        <v>4166.666666666667</v>
      </c>
      <c r="AN115" s="57">
        <v>4166.666666666667</v>
      </c>
      <c r="AO115" s="57">
        <v>4166.666666666667</v>
      </c>
      <c r="AP115" s="47"/>
    </row>
    <row r="116" spans="1:43" x14ac:dyDescent="0.2">
      <c r="A116" s="43"/>
      <c r="B116" s="149" t="s">
        <v>55</v>
      </c>
      <c r="C116" s="149"/>
      <c r="D116" s="149"/>
      <c r="E116" s="59" t="str">
        <f t="shared" si="123"/>
        <v>NZ$</v>
      </c>
      <c r="F116" s="57">
        <v>4166.666666666667</v>
      </c>
      <c r="G116" s="57">
        <v>4166.666666666667</v>
      </c>
      <c r="H116" s="57">
        <v>4166.666666666667</v>
      </c>
      <c r="I116" s="57">
        <v>4166.666666666667</v>
      </c>
      <c r="J116" s="57">
        <v>4166.666666666667</v>
      </c>
      <c r="K116" s="57">
        <v>4166.666666666667</v>
      </c>
      <c r="L116" s="57">
        <v>4166.666666666667</v>
      </c>
      <c r="M116" s="57">
        <v>4166.666666666667</v>
      </c>
      <c r="N116" s="57">
        <v>4166.666666666667</v>
      </c>
      <c r="O116" s="57">
        <v>4166.666666666667</v>
      </c>
      <c r="P116" s="57">
        <v>4166.666666666667</v>
      </c>
      <c r="Q116" s="57">
        <v>4166.666666666667</v>
      </c>
      <c r="R116" s="57">
        <v>4166.666666666667</v>
      </c>
      <c r="S116" s="57">
        <v>4166.666666666667</v>
      </c>
      <c r="T116" s="57">
        <v>4166.666666666667</v>
      </c>
      <c r="U116" s="57">
        <v>4166.666666666667</v>
      </c>
      <c r="V116" s="57">
        <v>4166.666666666667</v>
      </c>
      <c r="W116" s="57">
        <v>4166.666666666667</v>
      </c>
      <c r="X116" s="57">
        <v>4166.666666666667</v>
      </c>
      <c r="Y116" s="57">
        <v>4166.666666666667</v>
      </c>
      <c r="Z116" s="57">
        <v>4166.666666666667</v>
      </c>
      <c r="AA116" s="57">
        <v>4166.666666666667</v>
      </c>
      <c r="AB116" s="57">
        <v>4166.666666666667</v>
      </c>
      <c r="AC116" s="57">
        <v>4166.666666666667</v>
      </c>
      <c r="AD116" s="57">
        <v>4166.666666666667</v>
      </c>
      <c r="AE116" s="57">
        <v>4166.666666666667</v>
      </c>
      <c r="AF116" s="57">
        <v>4166.666666666667</v>
      </c>
      <c r="AG116" s="57">
        <v>4166.666666666667</v>
      </c>
      <c r="AH116" s="57">
        <v>4166.666666666667</v>
      </c>
      <c r="AI116" s="57">
        <v>4166.666666666667</v>
      </c>
      <c r="AJ116" s="57">
        <v>4166.666666666667</v>
      </c>
      <c r="AK116" s="57">
        <v>4166.666666666667</v>
      </c>
      <c r="AL116" s="57">
        <v>4166.666666666667</v>
      </c>
      <c r="AM116" s="57">
        <v>4166.666666666667</v>
      </c>
      <c r="AN116" s="57">
        <v>4166.666666666667</v>
      </c>
      <c r="AO116" s="57">
        <v>4166.666666666667</v>
      </c>
      <c r="AP116" s="47"/>
    </row>
    <row r="117" spans="1:43" x14ac:dyDescent="0.2">
      <c r="A117" s="43"/>
      <c r="B117" s="149" t="s">
        <v>56</v>
      </c>
      <c r="C117" s="149"/>
      <c r="D117" s="149"/>
      <c r="E117" s="59" t="str">
        <f t="shared" si="123"/>
        <v>NZ$</v>
      </c>
      <c r="F117" s="57">
        <v>2500</v>
      </c>
      <c r="G117" s="57">
        <v>2500</v>
      </c>
      <c r="H117" s="57">
        <v>2500</v>
      </c>
      <c r="I117" s="57">
        <v>2500</v>
      </c>
      <c r="J117" s="57">
        <v>2500</v>
      </c>
      <c r="K117" s="57">
        <v>2500</v>
      </c>
      <c r="L117" s="57">
        <v>2500</v>
      </c>
      <c r="M117" s="57">
        <v>2500</v>
      </c>
      <c r="N117" s="57">
        <v>2500</v>
      </c>
      <c r="O117" s="57">
        <v>2500</v>
      </c>
      <c r="P117" s="57">
        <v>2500</v>
      </c>
      <c r="Q117" s="57">
        <v>2500</v>
      </c>
      <c r="R117" s="57">
        <v>2500</v>
      </c>
      <c r="S117" s="57">
        <v>2500</v>
      </c>
      <c r="T117" s="57">
        <v>2500</v>
      </c>
      <c r="U117" s="57">
        <v>2500</v>
      </c>
      <c r="V117" s="57">
        <v>2500</v>
      </c>
      <c r="W117" s="57">
        <v>2500</v>
      </c>
      <c r="X117" s="57">
        <v>2500</v>
      </c>
      <c r="Y117" s="57">
        <v>2500</v>
      </c>
      <c r="Z117" s="57">
        <v>2500</v>
      </c>
      <c r="AA117" s="57">
        <v>2500</v>
      </c>
      <c r="AB117" s="57">
        <v>2500</v>
      </c>
      <c r="AC117" s="57">
        <v>2500</v>
      </c>
      <c r="AD117" s="57">
        <v>2500</v>
      </c>
      <c r="AE117" s="57">
        <v>2500</v>
      </c>
      <c r="AF117" s="57">
        <v>2500</v>
      </c>
      <c r="AG117" s="57">
        <v>2500</v>
      </c>
      <c r="AH117" s="57">
        <v>2500</v>
      </c>
      <c r="AI117" s="57">
        <v>2500</v>
      </c>
      <c r="AJ117" s="57">
        <v>2500</v>
      </c>
      <c r="AK117" s="57">
        <v>2500</v>
      </c>
      <c r="AL117" s="57">
        <v>2500</v>
      </c>
      <c r="AM117" s="57">
        <v>2500</v>
      </c>
      <c r="AN117" s="57">
        <v>2500</v>
      </c>
      <c r="AO117" s="57">
        <v>2500</v>
      </c>
      <c r="AP117" s="47"/>
    </row>
    <row r="118" spans="1:43" x14ac:dyDescent="0.2">
      <c r="A118" s="43"/>
      <c r="B118" s="149" t="s">
        <v>57</v>
      </c>
      <c r="C118" s="149"/>
      <c r="D118" s="149"/>
      <c r="E118" s="59" t="str">
        <f t="shared" si="123"/>
        <v>NZ$</v>
      </c>
      <c r="F118" s="57">
        <v>1666.6666666666667</v>
      </c>
      <c r="G118" s="57">
        <v>1666.6666666666667</v>
      </c>
      <c r="H118" s="57">
        <v>1666.6666666666667</v>
      </c>
      <c r="I118" s="57">
        <v>1666.6666666666667</v>
      </c>
      <c r="J118" s="57">
        <v>1666.6666666666667</v>
      </c>
      <c r="K118" s="57">
        <v>1666.6666666666667</v>
      </c>
      <c r="L118" s="57">
        <v>1666.6666666666667</v>
      </c>
      <c r="M118" s="57">
        <v>1666.6666666666667</v>
      </c>
      <c r="N118" s="57">
        <v>1666.6666666666667</v>
      </c>
      <c r="O118" s="57">
        <v>1666.6666666666667</v>
      </c>
      <c r="P118" s="57">
        <v>1666.6666666666667</v>
      </c>
      <c r="Q118" s="57">
        <v>1666.6666666666667</v>
      </c>
      <c r="R118" s="57">
        <v>1666.6666666666667</v>
      </c>
      <c r="S118" s="57">
        <v>1666.6666666666667</v>
      </c>
      <c r="T118" s="57">
        <v>1666.6666666666667</v>
      </c>
      <c r="U118" s="57">
        <v>1666.6666666666667</v>
      </c>
      <c r="V118" s="57">
        <v>1666.6666666666667</v>
      </c>
      <c r="W118" s="57">
        <v>1666.6666666666667</v>
      </c>
      <c r="X118" s="57">
        <v>1666.6666666666667</v>
      </c>
      <c r="Y118" s="57">
        <v>1666.6666666666667</v>
      </c>
      <c r="Z118" s="57">
        <v>1666.6666666666667</v>
      </c>
      <c r="AA118" s="57">
        <v>1666.6666666666667</v>
      </c>
      <c r="AB118" s="57">
        <v>1666.6666666666667</v>
      </c>
      <c r="AC118" s="57">
        <v>1666.6666666666667</v>
      </c>
      <c r="AD118" s="57">
        <v>1666.6666666666667</v>
      </c>
      <c r="AE118" s="57">
        <v>1666.6666666666667</v>
      </c>
      <c r="AF118" s="57">
        <v>1666.6666666666667</v>
      </c>
      <c r="AG118" s="57">
        <v>1666.6666666666667</v>
      </c>
      <c r="AH118" s="57">
        <v>1666.6666666666667</v>
      </c>
      <c r="AI118" s="57">
        <v>1666.6666666666667</v>
      </c>
      <c r="AJ118" s="57">
        <v>1666.6666666666667</v>
      </c>
      <c r="AK118" s="57">
        <v>1666.6666666666667</v>
      </c>
      <c r="AL118" s="57">
        <v>1666.6666666666667</v>
      </c>
      <c r="AM118" s="57">
        <v>1666.6666666666667</v>
      </c>
      <c r="AN118" s="57">
        <v>1666.6666666666667</v>
      </c>
      <c r="AO118" s="57">
        <v>1666.6666666666667</v>
      </c>
      <c r="AP118" s="47" t="s">
        <v>58</v>
      </c>
      <c r="AQ118" s="16"/>
    </row>
    <row r="119" spans="1:43" x14ac:dyDescent="0.2">
      <c r="A119" s="43"/>
      <c r="B119" s="149" t="s">
        <v>48</v>
      </c>
      <c r="C119" s="149"/>
      <c r="D119" s="149"/>
      <c r="E119" s="59" t="str">
        <f t="shared" si="123"/>
        <v>NZ$</v>
      </c>
      <c r="F119" s="57">
        <v>833.33333333333337</v>
      </c>
      <c r="G119" s="57">
        <v>833.33333333333337</v>
      </c>
      <c r="H119" s="57">
        <v>833.33333333333337</v>
      </c>
      <c r="I119" s="57">
        <v>833.33333333333337</v>
      </c>
      <c r="J119" s="57">
        <v>833.33333333333337</v>
      </c>
      <c r="K119" s="57">
        <v>833.33333333333337</v>
      </c>
      <c r="L119" s="57">
        <v>833.33333333333337</v>
      </c>
      <c r="M119" s="57">
        <v>833.33333333333337</v>
      </c>
      <c r="N119" s="57">
        <v>833.33333333333337</v>
      </c>
      <c r="O119" s="57">
        <v>833.33333333333337</v>
      </c>
      <c r="P119" s="57">
        <v>833.33333333333337</v>
      </c>
      <c r="Q119" s="57">
        <v>833.33333333333337</v>
      </c>
      <c r="R119" s="57">
        <v>833.33333333333337</v>
      </c>
      <c r="S119" s="57">
        <v>833.33333333333337</v>
      </c>
      <c r="T119" s="57">
        <v>833.33333333333337</v>
      </c>
      <c r="U119" s="57">
        <v>833.33333333333337</v>
      </c>
      <c r="V119" s="57">
        <v>833.33333333333337</v>
      </c>
      <c r="W119" s="57">
        <v>833.33333333333337</v>
      </c>
      <c r="X119" s="57">
        <v>833.33333333333337</v>
      </c>
      <c r="Y119" s="57">
        <v>833.33333333333337</v>
      </c>
      <c r="Z119" s="57">
        <v>833.33333333333337</v>
      </c>
      <c r="AA119" s="57">
        <v>833.33333333333337</v>
      </c>
      <c r="AB119" s="57">
        <v>833.33333333333337</v>
      </c>
      <c r="AC119" s="57">
        <v>833.33333333333337</v>
      </c>
      <c r="AD119" s="57">
        <v>833.33333333333337</v>
      </c>
      <c r="AE119" s="57">
        <v>833.33333333333337</v>
      </c>
      <c r="AF119" s="57">
        <v>833.33333333333337</v>
      </c>
      <c r="AG119" s="57">
        <v>833.33333333333337</v>
      </c>
      <c r="AH119" s="57">
        <v>833.33333333333337</v>
      </c>
      <c r="AI119" s="57">
        <v>833.33333333333337</v>
      </c>
      <c r="AJ119" s="57">
        <v>833.33333333333337</v>
      </c>
      <c r="AK119" s="57">
        <v>833.33333333333337</v>
      </c>
      <c r="AL119" s="57">
        <v>833.33333333333337</v>
      </c>
      <c r="AM119" s="57">
        <v>833.33333333333337</v>
      </c>
      <c r="AN119" s="57">
        <v>833.33333333333337</v>
      </c>
      <c r="AO119" s="57">
        <v>833.33333333333337</v>
      </c>
      <c r="AP119" s="61"/>
      <c r="AQ119" s="16"/>
    </row>
    <row r="120" spans="1:43" ht="25" customHeight="1" x14ac:dyDescent="0.2">
      <c r="A120" s="60"/>
      <c r="B120" s="60"/>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61"/>
      <c r="AQ120" s="16"/>
    </row>
    <row r="121" spans="1:43" s="120" customFormat="1" ht="25" customHeight="1" x14ac:dyDescent="0.2">
      <c r="A121" s="118" t="s">
        <v>118</v>
      </c>
      <c r="B121" s="118"/>
      <c r="F121" s="123"/>
      <c r="G121" s="123"/>
      <c r="H121" s="123"/>
      <c r="I121" s="123"/>
      <c r="J121" s="123"/>
      <c r="K121" s="123"/>
      <c r="L121" s="123"/>
      <c r="M121" s="123"/>
      <c r="N121" s="123"/>
      <c r="O121" s="123"/>
      <c r="P121" s="123"/>
      <c r="Q121" s="123"/>
      <c r="R121" s="123"/>
      <c r="S121" s="123"/>
      <c r="T121" s="123"/>
      <c r="U121" s="123"/>
      <c r="V121" s="123"/>
      <c r="W121" s="123"/>
      <c r="X121" s="123"/>
      <c r="Y121" s="123"/>
      <c r="Z121" s="123"/>
      <c r="AA121" s="123"/>
      <c r="AB121" s="123"/>
      <c r="AC121" s="123"/>
      <c r="AD121" s="123"/>
      <c r="AE121" s="123"/>
      <c r="AF121" s="123"/>
      <c r="AG121" s="123"/>
      <c r="AH121" s="123"/>
      <c r="AI121" s="123"/>
      <c r="AJ121" s="123"/>
      <c r="AK121" s="123"/>
      <c r="AL121" s="123"/>
      <c r="AM121" s="123"/>
      <c r="AN121" s="123"/>
      <c r="AO121" s="123"/>
      <c r="AP121" s="125"/>
    </row>
    <row r="122" spans="1:43" ht="25" customHeight="1" x14ac:dyDescent="0.2">
      <c r="A122" s="60"/>
      <c r="B122" s="60"/>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c r="AA122" s="43"/>
      <c r="AB122" s="43"/>
      <c r="AC122" s="43"/>
      <c r="AD122" s="43"/>
      <c r="AE122" s="43"/>
      <c r="AF122" s="43"/>
      <c r="AG122" s="43"/>
      <c r="AH122" s="43"/>
      <c r="AI122" s="43"/>
      <c r="AJ122" s="43"/>
      <c r="AK122" s="43"/>
      <c r="AL122" s="43"/>
      <c r="AM122" s="43"/>
      <c r="AN122" s="43"/>
      <c r="AO122" s="43"/>
      <c r="AP122" s="61"/>
      <c r="AQ122" s="16"/>
    </row>
    <row r="123" spans="1:43" x14ac:dyDescent="0.2">
      <c r="A123" s="60"/>
      <c r="B123" s="73" t="s">
        <v>59</v>
      </c>
      <c r="C123" s="64"/>
      <c r="D123" s="64"/>
      <c r="E123" s="59" t="str">
        <f t="shared" ref="E123:E129" si="124">Currency</f>
        <v>NZ$</v>
      </c>
      <c r="F123" s="82">
        <v>100000</v>
      </c>
      <c r="G123" s="83"/>
      <c r="H123" s="83"/>
      <c r="I123" s="83"/>
      <c r="J123" s="83"/>
      <c r="K123" s="83"/>
      <c r="L123" s="83"/>
      <c r="M123" s="83"/>
      <c r="N123" s="83"/>
      <c r="O123" s="83"/>
      <c r="P123" s="83"/>
      <c r="Q123" s="83"/>
      <c r="R123" s="83"/>
      <c r="S123" s="83"/>
      <c r="T123" s="83"/>
      <c r="U123" s="83"/>
      <c r="V123" s="83"/>
      <c r="W123" s="83"/>
      <c r="X123" s="83"/>
      <c r="Y123" s="83"/>
      <c r="Z123" s="83"/>
      <c r="AA123" s="83"/>
      <c r="AB123" s="83"/>
      <c r="AC123" s="83"/>
      <c r="AD123" s="83"/>
      <c r="AE123" s="83"/>
      <c r="AF123" s="83"/>
      <c r="AG123" s="83"/>
      <c r="AH123" s="83"/>
      <c r="AI123" s="83"/>
      <c r="AJ123" s="83"/>
      <c r="AK123" s="83"/>
      <c r="AL123" s="83"/>
      <c r="AM123" s="83"/>
      <c r="AN123" s="83"/>
      <c r="AO123" s="83"/>
      <c r="AP123" s="61"/>
      <c r="AQ123" s="16"/>
    </row>
    <row r="124" spans="1:43" x14ac:dyDescent="0.2">
      <c r="A124" s="60"/>
      <c r="B124" s="74" t="s">
        <v>60</v>
      </c>
      <c r="C124" s="64"/>
      <c r="D124" s="64"/>
      <c r="E124" s="59" t="str">
        <f t="shared" si="124"/>
        <v>NZ$</v>
      </c>
      <c r="F124" s="84">
        <v>0</v>
      </c>
      <c r="G124" s="84">
        <v>0</v>
      </c>
      <c r="H124" s="84">
        <v>0</v>
      </c>
      <c r="I124" s="84">
        <v>0</v>
      </c>
      <c r="J124" s="84">
        <v>0</v>
      </c>
      <c r="K124" s="84">
        <v>0</v>
      </c>
      <c r="L124" s="84">
        <v>0</v>
      </c>
      <c r="M124" s="84">
        <v>0</v>
      </c>
      <c r="N124" s="84">
        <v>0</v>
      </c>
      <c r="O124" s="84">
        <v>0</v>
      </c>
      <c r="P124" s="84">
        <v>0</v>
      </c>
      <c r="Q124" s="84">
        <v>0</v>
      </c>
      <c r="R124" s="84">
        <v>0</v>
      </c>
      <c r="S124" s="84">
        <v>0</v>
      </c>
      <c r="T124" s="84">
        <v>0</v>
      </c>
      <c r="U124" s="84">
        <v>0</v>
      </c>
      <c r="V124" s="84">
        <v>0</v>
      </c>
      <c r="W124" s="84">
        <v>0</v>
      </c>
      <c r="X124" s="84">
        <v>0</v>
      </c>
      <c r="Y124" s="84">
        <v>0</v>
      </c>
      <c r="Z124" s="84">
        <v>0</v>
      </c>
      <c r="AA124" s="84">
        <v>0</v>
      </c>
      <c r="AB124" s="84">
        <v>0</v>
      </c>
      <c r="AC124" s="84">
        <v>0</v>
      </c>
      <c r="AD124" s="84">
        <v>0</v>
      </c>
      <c r="AE124" s="84">
        <v>0</v>
      </c>
      <c r="AF124" s="84">
        <v>0</v>
      </c>
      <c r="AG124" s="84">
        <v>0</v>
      </c>
      <c r="AH124" s="84">
        <v>0</v>
      </c>
      <c r="AI124" s="84">
        <v>0</v>
      </c>
      <c r="AJ124" s="84">
        <v>0</v>
      </c>
      <c r="AK124" s="84">
        <v>0</v>
      </c>
      <c r="AL124" s="84">
        <v>0</v>
      </c>
      <c r="AM124" s="84">
        <v>0</v>
      </c>
      <c r="AN124" s="84">
        <v>0</v>
      </c>
      <c r="AO124" s="84">
        <v>0</v>
      </c>
      <c r="AP124" s="47" t="s">
        <v>61</v>
      </c>
      <c r="AQ124" s="16"/>
    </row>
    <row r="125" spans="1:43" x14ac:dyDescent="0.2">
      <c r="A125" s="60"/>
      <c r="B125" s="74" t="s">
        <v>62</v>
      </c>
      <c r="C125" s="64"/>
      <c r="D125" s="64"/>
      <c r="E125" s="59" t="str">
        <f t="shared" si="124"/>
        <v>NZ$</v>
      </c>
      <c r="F125" s="84">
        <v>1000000</v>
      </c>
      <c r="G125" s="84">
        <v>1000000</v>
      </c>
      <c r="H125" s="84">
        <v>0</v>
      </c>
      <c r="I125" s="84">
        <v>0</v>
      </c>
      <c r="J125" s="84">
        <v>0</v>
      </c>
      <c r="K125" s="84">
        <v>0</v>
      </c>
      <c r="L125" s="84">
        <v>0</v>
      </c>
      <c r="M125" s="84">
        <v>0</v>
      </c>
      <c r="N125" s="84">
        <v>0</v>
      </c>
      <c r="O125" s="84">
        <v>0</v>
      </c>
      <c r="P125" s="84">
        <v>0</v>
      </c>
      <c r="Q125" s="84">
        <v>0</v>
      </c>
      <c r="R125" s="84">
        <v>0</v>
      </c>
      <c r="S125" s="84">
        <v>0</v>
      </c>
      <c r="T125" s="84">
        <v>0</v>
      </c>
      <c r="U125" s="84">
        <v>0</v>
      </c>
      <c r="V125" s="84">
        <v>0</v>
      </c>
      <c r="W125" s="84">
        <v>0</v>
      </c>
      <c r="X125" s="84">
        <v>0</v>
      </c>
      <c r="Y125" s="84">
        <v>0</v>
      </c>
      <c r="Z125" s="84">
        <v>0</v>
      </c>
      <c r="AA125" s="84">
        <v>0</v>
      </c>
      <c r="AB125" s="84">
        <v>0</v>
      </c>
      <c r="AC125" s="84">
        <v>0</v>
      </c>
      <c r="AD125" s="84">
        <v>0</v>
      </c>
      <c r="AE125" s="84">
        <v>0</v>
      </c>
      <c r="AF125" s="84">
        <v>0</v>
      </c>
      <c r="AG125" s="84">
        <v>0</v>
      </c>
      <c r="AH125" s="84">
        <v>0</v>
      </c>
      <c r="AI125" s="84">
        <v>0</v>
      </c>
      <c r="AJ125" s="84">
        <v>0</v>
      </c>
      <c r="AK125" s="84">
        <v>0</v>
      </c>
      <c r="AL125" s="84">
        <v>0</v>
      </c>
      <c r="AM125" s="84">
        <v>0</v>
      </c>
      <c r="AN125" s="84">
        <v>0</v>
      </c>
      <c r="AO125" s="84">
        <v>0</v>
      </c>
      <c r="AP125" s="47"/>
      <c r="AQ125" s="16"/>
    </row>
    <row r="126" spans="1:43" x14ac:dyDescent="0.2">
      <c r="A126" s="60"/>
      <c r="B126" s="74" t="s">
        <v>63</v>
      </c>
      <c r="C126" s="64"/>
      <c r="D126" s="64"/>
      <c r="E126" s="59" t="str">
        <f t="shared" si="124"/>
        <v>NZ$</v>
      </c>
      <c r="F126" s="84">
        <v>0</v>
      </c>
      <c r="G126" s="84">
        <v>0</v>
      </c>
      <c r="H126" s="84">
        <v>0</v>
      </c>
      <c r="I126" s="84">
        <v>0</v>
      </c>
      <c r="J126" s="84">
        <v>0</v>
      </c>
      <c r="K126" s="84">
        <v>0</v>
      </c>
      <c r="L126" s="84">
        <v>0</v>
      </c>
      <c r="M126" s="84">
        <v>0</v>
      </c>
      <c r="N126" s="84">
        <v>0</v>
      </c>
      <c r="O126" s="84">
        <v>0</v>
      </c>
      <c r="P126" s="84">
        <v>0</v>
      </c>
      <c r="Q126" s="84">
        <v>0</v>
      </c>
      <c r="R126" s="84">
        <v>0</v>
      </c>
      <c r="S126" s="84">
        <v>0</v>
      </c>
      <c r="T126" s="84">
        <v>0</v>
      </c>
      <c r="U126" s="84">
        <v>0</v>
      </c>
      <c r="V126" s="84">
        <v>0</v>
      </c>
      <c r="W126" s="84">
        <v>0</v>
      </c>
      <c r="X126" s="84">
        <v>0</v>
      </c>
      <c r="Y126" s="84">
        <v>0</v>
      </c>
      <c r="Z126" s="84">
        <v>0</v>
      </c>
      <c r="AA126" s="84">
        <v>0</v>
      </c>
      <c r="AB126" s="84">
        <v>0</v>
      </c>
      <c r="AC126" s="84">
        <v>0</v>
      </c>
      <c r="AD126" s="84">
        <v>0</v>
      </c>
      <c r="AE126" s="84">
        <v>0</v>
      </c>
      <c r="AF126" s="84">
        <v>0</v>
      </c>
      <c r="AG126" s="84">
        <v>0</v>
      </c>
      <c r="AH126" s="84">
        <v>0</v>
      </c>
      <c r="AI126" s="84">
        <v>0</v>
      </c>
      <c r="AJ126" s="84">
        <v>0</v>
      </c>
      <c r="AK126" s="84">
        <v>0</v>
      </c>
      <c r="AL126" s="84">
        <v>0</v>
      </c>
      <c r="AM126" s="84">
        <v>0</v>
      </c>
      <c r="AN126" s="84">
        <v>0</v>
      </c>
      <c r="AO126" s="84">
        <v>0</v>
      </c>
      <c r="AP126" s="47" t="s">
        <v>64</v>
      </c>
      <c r="AQ126" s="16"/>
    </row>
    <row r="127" spans="1:43" x14ac:dyDescent="0.2">
      <c r="A127" s="60"/>
      <c r="B127" s="74" t="s">
        <v>65</v>
      </c>
      <c r="C127" s="64"/>
      <c r="D127" s="64"/>
      <c r="E127" s="59" t="str">
        <f t="shared" si="124"/>
        <v>NZ$</v>
      </c>
      <c r="F127" s="84">
        <v>0</v>
      </c>
      <c r="G127" s="84">
        <v>0</v>
      </c>
      <c r="H127" s="84">
        <v>0</v>
      </c>
      <c r="I127" s="84">
        <v>0</v>
      </c>
      <c r="J127" s="84">
        <v>0</v>
      </c>
      <c r="K127" s="84">
        <v>0</v>
      </c>
      <c r="L127" s="84">
        <v>0</v>
      </c>
      <c r="M127" s="84">
        <v>0</v>
      </c>
      <c r="N127" s="84">
        <v>0</v>
      </c>
      <c r="O127" s="84">
        <v>0</v>
      </c>
      <c r="P127" s="84">
        <v>0</v>
      </c>
      <c r="Q127" s="84">
        <v>0</v>
      </c>
      <c r="R127" s="84">
        <v>0</v>
      </c>
      <c r="S127" s="84">
        <v>0</v>
      </c>
      <c r="T127" s="84">
        <v>0</v>
      </c>
      <c r="U127" s="84">
        <v>0</v>
      </c>
      <c r="V127" s="84">
        <v>0</v>
      </c>
      <c r="W127" s="84">
        <v>0</v>
      </c>
      <c r="X127" s="84">
        <v>0</v>
      </c>
      <c r="Y127" s="84">
        <v>0</v>
      </c>
      <c r="Z127" s="84">
        <v>0</v>
      </c>
      <c r="AA127" s="84">
        <v>0</v>
      </c>
      <c r="AB127" s="84">
        <v>0</v>
      </c>
      <c r="AC127" s="84">
        <v>0</v>
      </c>
      <c r="AD127" s="84">
        <v>0</v>
      </c>
      <c r="AE127" s="84">
        <v>0</v>
      </c>
      <c r="AF127" s="84">
        <v>0</v>
      </c>
      <c r="AG127" s="84">
        <v>0</v>
      </c>
      <c r="AH127" s="84">
        <v>0</v>
      </c>
      <c r="AI127" s="84">
        <v>0</v>
      </c>
      <c r="AJ127" s="84">
        <v>0</v>
      </c>
      <c r="AK127" s="84">
        <v>0</v>
      </c>
      <c r="AL127" s="84">
        <v>0</v>
      </c>
      <c r="AM127" s="84">
        <v>0</v>
      </c>
      <c r="AN127" s="84">
        <v>0</v>
      </c>
      <c r="AO127" s="84">
        <v>0</v>
      </c>
      <c r="AP127" s="47" t="s">
        <v>64</v>
      </c>
      <c r="AQ127" s="16"/>
    </row>
    <row r="128" spans="1:43" x14ac:dyDescent="0.2">
      <c r="A128" s="60"/>
      <c r="B128" s="74" t="s">
        <v>66</v>
      </c>
      <c r="C128" s="64"/>
      <c r="D128" s="64"/>
      <c r="E128" s="59" t="str">
        <f t="shared" si="124"/>
        <v>NZ$</v>
      </c>
      <c r="F128" s="84">
        <v>0</v>
      </c>
      <c r="G128" s="84">
        <v>0</v>
      </c>
      <c r="H128" s="84">
        <v>0</v>
      </c>
      <c r="I128" s="84">
        <v>0</v>
      </c>
      <c r="J128" s="84">
        <v>0</v>
      </c>
      <c r="K128" s="84">
        <v>0</v>
      </c>
      <c r="L128" s="84">
        <v>0</v>
      </c>
      <c r="M128" s="84">
        <v>0</v>
      </c>
      <c r="N128" s="84">
        <v>0</v>
      </c>
      <c r="O128" s="84">
        <v>0</v>
      </c>
      <c r="P128" s="84">
        <v>0</v>
      </c>
      <c r="Q128" s="84">
        <v>0</v>
      </c>
      <c r="R128" s="84">
        <v>0</v>
      </c>
      <c r="S128" s="84">
        <v>0</v>
      </c>
      <c r="T128" s="84">
        <v>0</v>
      </c>
      <c r="U128" s="84">
        <v>0</v>
      </c>
      <c r="V128" s="84">
        <v>0</v>
      </c>
      <c r="W128" s="84">
        <v>0</v>
      </c>
      <c r="X128" s="84">
        <v>0</v>
      </c>
      <c r="Y128" s="84">
        <v>0</v>
      </c>
      <c r="Z128" s="84">
        <v>0</v>
      </c>
      <c r="AA128" s="84">
        <v>0</v>
      </c>
      <c r="AB128" s="84">
        <v>0</v>
      </c>
      <c r="AC128" s="84">
        <v>0</v>
      </c>
      <c r="AD128" s="84">
        <v>0</v>
      </c>
      <c r="AE128" s="84">
        <v>0</v>
      </c>
      <c r="AF128" s="84">
        <v>0</v>
      </c>
      <c r="AG128" s="84">
        <v>0</v>
      </c>
      <c r="AH128" s="84">
        <v>0</v>
      </c>
      <c r="AI128" s="84">
        <v>0</v>
      </c>
      <c r="AJ128" s="84">
        <v>0</v>
      </c>
      <c r="AK128" s="84">
        <v>0</v>
      </c>
      <c r="AL128" s="84">
        <v>0</v>
      </c>
      <c r="AM128" s="84">
        <v>0</v>
      </c>
      <c r="AN128" s="84">
        <v>0</v>
      </c>
      <c r="AO128" s="84">
        <v>0</v>
      </c>
      <c r="AP128" s="47"/>
      <c r="AQ128" s="16"/>
    </row>
    <row r="129" spans="1:43" x14ac:dyDescent="0.2">
      <c r="A129" s="60"/>
      <c r="B129" s="74" t="s">
        <v>67</v>
      </c>
      <c r="C129" s="64"/>
      <c r="D129" s="64"/>
      <c r="E129" s="59" t="str">
        <f t="shared" si="124"/>
        <v>NZ$</v>
      </c>
      <c r="F129" s="84">
        <v>0</v>
      </c>
      <c r="G129" s="84">
        <v>0</v>
      </c>
      <c r="H129" s="84">
        <v>0</v>
      </c>
      <c r="I129" s="84">
        <v>0</v>
      </c>
      <c r="J129" s="84">
        <v>0</v>
      </c>
      <c r="K129" s="84">
        <v>0</v>
      </c>
      <c r="L129" s="84">
        <v>0</v>
      </c>
      <c r="M129" s="84">
        <v>0</v>
      </c>
      <c r="N129" s="84">
        <v>2000000</v>
      </c>
      <c r="O129" s="84">
        <v>0</v>
      </c>
      <c r="P129" s="84">
        <v>0</v>
      </c>
      <c r="Q129" s="84">
        <v>0</v>
      </c>
      <c r="R129" s="84">
        <v>0</v>
      </c>
      <c r="S129" s="84">
        <v>0</v>
      </c>
      <c r="T129" s="84">
        <v>0</v>
      </c>
      <c r="U129" s="84">
        <v>0</v>
      </c>
      <c r="V129" s="84">
        <v>0</v>
      </c>
      <c r="W129" s="84">
        <v>0</v>
      </c>
      <c r="X129" s="84">
        <v>0</v>
      </c>
      <c r="Y129" s="84">
        <v>0</v>
      </c>
      <c r="Z129" s="84">
        <v>0</v>
      </c>
      <c r="AA129" s="84">
        <v>0</v>
      </c>
      <c r="AB129" s="84">
        <v>0</v>
      </c>
      <c r="AC129" s="84">
        <v>0</v>
      </c>
      <c r="AD129" s="84">
        <v>0</v>
      </c>
      <c r="AE129" s="84">
        <v>0</v>
      </c>
      <c r="AF129" s="84">
        <v>0</v>
      </c>
      <c r="AG129" s="84">
        <v>0</v>
      </c>
      <c r="AH129" s="84">
        <v>0</v>
      </c>
      <c r="AI129" s="84">
        <v>0</v>
      </c>
      <c r="AJ129" s="84">
        <v>0</v>
      </c>
      <c r="AK129" s="84">
        <v>0</v>
      </c>
      <c r="AL129" s="84">
        <v>0</v>
      </c>
      <c r="AM129" s="84">
        <v>0</v>
      </c>
      <c r="AN129" s="84">
        <v>0</v>
      </c>
      <c r="AO129" s="84">
        <v>0</v>
      </c>
      <c r="AP129" s="47" t="s">
        <v>68</v>
      </c>
      <c r="AQ129" s="16"/>
    </row>
    <row r="130" spans="1:43" ht="25" customHeight="1" x14ac:dyDescent="0.2">
      <c r="A130" s="60"/>
      <c r="B130" s="60"/>
      <c r="C130" s="43"/>
      <c r="D130" s="43"/>
      <c r="E130" s="43"/>
      <c r="AP130" s="10"/>
      <c r="AQ130" s="16"/>
    </row>
    <row r="131" spans="1:43" s="138" customFormat="1" ht="25" customHeight="1" x14ac:dyDescent="0.2">
      <c r="A131" s="137" t="s">
        <v>119</v>
      </c>
      <c r="B131" s="137"/>
      <c r="AP131" s="139"/>
    </row>
    <row r="132" spans="1:43" ht="25" customHeight="1" x14ac:dyDescent="0.2">
      <c r="A132" s="3"/>
      <c r="B132" s="3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c r="AA132" s="42"/>
      <c r="AB132" s="42"/>
      <c r="AC132" s="42"/>
      <c r="AD132" s="42"/>
      <c r="AE132" s="42"/>
      <c r="AF132" s="42"/>
      <c r="AG132" s="42"/>
      <c r="AH132" s="42"/>
      <c r="AI132" s="42"/>
      <c r="AJ132" s="42"/>
      <c r="AK132" s="42"/>
      <c r="AL132" s="42"/>
      <c r="AM132" s="42"/>
      <c r="AN132" s="42"/>
      <c r="AO132" s="42"/>
      <c r="AP132" s="61"/>
    </row>
    <row r="133" spans="1:43" ht="25" customHeight="1" x14ac:dyDescent="0.2">
      <c r="B133" s="43"/>
      <c r="C133" s="148" t="s">
        <v>69</v>
      </c>
      <c r="D133" s="148"/>
      <c r="E133" s="148"/>
      <c r="F133" s="148"/>
      <c r="G133" s="148"/>
      <c r="H133" s="148"/>
      <c r="I133" s="148"/>
      <c r="J133" s="148"/>
      <c r="K133" s="148"/>
      <c r="L133" s="148"/>
      <c r="M133" s="148"/>
      <c r="N133" s="148"/>
      <c r="O133" s="148"/>
      <c r="P133" s="148"/>
      <c r="Q133" s="148"/>
      <c r="R133" s="148"/>
      <c r="S133" s="148"/>
      <c r="T133" s="148"/>
      <c r="U133" s="148"/>
      <c r="V133" s="148"/>
      <c r="W133" s="148"/>
      <c r="X133" s="148"/>
      <c r="Y133" s="148"/>
      <c r="Z133" s="148"/>
      <c r="AA133" s="148"/>
      <c r="AB133" s="148"/>
      <c r="AC133" s="148"/>
      <c r="AD133" s="148"/>
      <c r="AE133" s="148"/>
      <c r="AF133" s="148"/>
      <c r="AG133" s="148"/>
      <c r="AH133" s="148"/>
      <c r="AI133" s="148"/>
      <c r="AJ133" s="148"/>
      <c r="AK133" s="148"/>
      <c r="AL133" s="148"/>
      <c r="AM133" s="148"/>
      <c r="AN133" s="148"/>
      <c r="AO133" s="148"/>
      <c r="AP133" s="43"/>
    </row>
    <row r="134" spans="1:43" ht="25" customHeight="1" x14ac:dyDescent="0.2">
      <c r="B134" s="43"/>
      <c r="C134" s="60" t="s">
        <v>70</v>
      </c>
      <c r="D134" s="43"/>
      <c r="E134" s="43"/>
      <c r="F134" s="43"/>
      <c r="G134" s="43"/>
      <c r="H134" s="43"/>
      <c r="I134" s="43"/>
      <c r="J134" s="43"/>
      <c r="K134" s="43"/>
      <c r="L134" s="43"/>
      <c r="M134" s="43"/>
      <c r="N134" s="43"/>
      <c r="O134" s="43"/>
      <c r="P134" s="43"/>
      <c r="Q134" s="43"/>
      <c r="R134" s="43"/>
      <c r="S134" s="43"/>
      <c r="T134" s="43"/>
      <c r="U134" s="43"/>
      <c r="V134" s="43"/>
      <c r="W134" s="43"/>
      <c r="X134" s="43"/>
      <c r="Y134" s="43"/>
      <c r="Z134" s="43"/>
      <c r="AA134" s="43"/>
      <c r="AB134" s="43"/>
      <c r="AC134" s="43"/>
      <c r="AD134" s="43"/>
      <c r="AE134" s="43"/>
      <c r="AF134" s="43"/>
      <c r="AG134" s="43"/>
      <c r="AH134" s="43"/>
      <c r="AI134" s="43"/>
      <c r="AJ134" s="43"/>
      <c r="AK134" s="43"/>
      <c r="AL134" s="43"/>
      <c r="AM134" s="43"/>
      <c r="AN134" s="43"/>
      <c r="AO134" s="43"/>
      <c r="AP134" s="43"/>
    </row>
    <row r="135" spans="1:43" x14ac:dyDescent="0.2">
      <c r="B135" s="43"/>
      <c r="C135" s="43"/>
      <c r="D135" s="148" t="s">
        <v>71</v>
      </c>
      <c r="E135" s="148"/>
      <c r="F135" s="148"/>
      <c r="G135" s="148"/>
      <c r="H135" s="148"/>
      <c r="I135" s="148"/>
      <c r="J135" s="148"/>
      <c r="K135" s="148"/>
      <c r="L135" s="148"/>
      <c r="M135" s="148"/>
      <c r="N135" s="148"/>
      <c r="O135" s="148"/>
      <c r="P135" s="148"/>
      <c r="Q135" s="148"/>
      <c r="R135" s="148"/>
      <c r="S135" s="148"/>
      <c r="T135" s="148"/>
      <c r="U135" s="148"/>
      <c r="V135" s="148"/>
      <c r="W135" s="148"/>
      <c r="X135" s="148"/>
      <c r="Y135" s="148"/>
      <c r="Z135" s="148"/>
      <c r="AA135" s="148"/>
      <c r="AB135" s="148"/>
      <c r="AC135" s="148"/>
      <c r="AD135" s="148"/>
      <c r="AE135" s="148"/>
      <c r="AF135" s="148"/>
      <c r="AG135" s="148"/>
      <c r="AH135" s="148"/>
      <c r="AI135" s="148"/>
      <c r="AJ135" s="148"/>
      <c r="AK135" s="148"/>
      <c r="AL135" s="148"/>
      <c r="AM135" s="148"/>
      <c r="AN135" s="148"/>
      <c r="AO135" s="148"/>
      <c r="AP135" s="148"/>
    </row>
    <row r="136" spans="1:43" x14ac:dyDescent="0.2">
      <c r="B136" s="43"/>
      <c r="C136" s="43"/>
      <c r="D136" s="148" t="s">
        <v>72</v>
      </c>
      <c r="E136" s="148"/>
      <c r="F136" s="148"/>
      <c r="G136" s="148"/>
      <c r="H136" s="148"/>
      <c r="I136" s="148"/>
      <c r="J136" s="148"/>
      <c r="K136" s="148"/>
      <c r="L136" s="148"/>
      <c r="M136" s="148"/>
      <c r="N136" s="148"/>
      <c r="O136" s="148"/>
      <c r="P136" s="148"/>
      <c r="Q136" s="148"/>
      <c r="R136" s="148"/>
      <c r="S136" s="148"/>
      <c r="T136" s="148"/>
      <c r="U136" s="148"/>
      <c r="V136" s="148"/>
      <c r="W136" s="148"/>
      <c r="X136" s="148"/>
      <c r="Y136" s="148"/>
      <c r="Z136" s="148"/>
      <c r="AA136" s="148"/>
      <c r="AB136" s="148"/>
      <c r="AC136" s="148"/>
      <c r="AD136" s="148"/>
      <c r="AE136" s="148"/>
      <c r="AF136" s="148"/>
      <c r="AG136" s="148"/>
      <c r="AH136" s="148"/>
      <c r="AI136" s="148"/>
      <c r="AJ136" s="148"/>
      <c r="AK136" s="148"/>
      <c r="AL136" s="148"/>
      <c r="AM136" s="148"/>
      <c r="AN136" s="148"/>
      <c r="AO136" s="148"/>
      <c r="AP136" s="148"/>
    </row>
    <row r="137" spans="1:43" x14ac:dyDescent="0.2">
      <c r="B137" s="43"/>
      <c r="C137" s="60"/>
      <c r="D137" s="148" t="s">
        <v>73</v>
      </c>
      <c r="E137" s="148"/>
      <c r="F137" s="148"/>
      <c r="G137" s="148"/>
      <c r="H137" s="148"/>
      <c r="I137" s="148"/>
      <c r="J137" s="148"/>
      <c r="K137" s="148"/>
      <c r="L137" s="148"/>
      <c r="M137" s="148"/>
      <c r="N137" s="148"/>
      <c r="O137" s="148"/>
      <c r="P137" s="148"/>
      <c r="Q137" s="148"/>
      <c r="R137" s="148"/>
      <c r="S137" s="148"/>
      <c r="T137" s="148"/>
      <c r="U137" s="148"/>
      <c r="V137" s="148"/>
      <c r="W137" s="148"/>
      <c r="X137" s="148"/>
      <c r="Y137" s="148"/>
      <c r="Z137" s="148"/>
      <c r="AA137" s="148"/>
      <c r="AB137" s="148"/>
      <c r="AC137" s="148"/>
      <c r="AD137" s="148"/>
      <c r="AE137" s="148"/>
      <c r="AF137" s="148"/>
      <c r="AG137" s="148"/>
      <c r="AH137" s="148"/>
      <c r="AI137" s="148"/>
      <c r="AJ137" s="148"/>
      <c r="AK137" s="148"/>
      <c r="AL137" s="148"/>
      <c r="AM137" s="148"/>
      <c r="AN137" s="148"/>
      <c r="AO137" s="148"/>
      <c r="AP137" s="148"/>
    </row>
    <row r="138" spans="1:43" x14ac:dyDescent="0.2">
      <c r="B138" s="43"/>
      <c r="C138" s="43"/>
      <c r="D138" s="148" t="s">
        <v>74</v>
      </c>
      <c r="E138" s="148"/>
      <c r="F138" s="148"/>
      <c r="G138" s="148"/>
      <c r="H138" s="148"/>
      <c r="I138" s="148"/>
      <c r="J138" s="148"/>
      <c r="K138" s="148"/>
      <c r="L138" s="148"/>
      <c r="M138" s="148"/>
      <c r="N138" s="148"/>
      <c r="O138" s="148"/>
      <c r="P138" s="148"/>
      <c r="Q138" s="148"/>
      <c r="R138" s="148"/>
      <c r="S138" s="148"/>
      <c r="T138" s="148"/>
      <c r="U138" s="148"/>
      <c r="V138" s="148"/>
      <c r="W138" s="148"/>
      <c r="X138" s="148"/>
      <c r="Y138" s="148"/>
      <c r="Z138" s="148"/>
      <c r="AA138" s="148"/>
      <c r="AB138" s="148"/>
      <c r="AC138" s="148"/>
      <c r="AD138" s="148"/>
      <c r="AE138" s="148"/>
      <c r="AF138" s="148"/>
      <c r="AG138" s="148"/>
      <c r="AH138" s="148"/>
      <c r="AI138" s="148"/>
      <c r="AJ138" s="148"/>
      <c r="AK138" s="148"/>
      <c r="AL138" s="148"/>
      <c r="AM138" s="148"/>
      <c r="AN138" s="148"/>
      <c r="AO138" s="148"/>
      <c r="AP138" s="148"/>
    </row>
    <row r="139" spans="1:43" x14ac:dyDescent="0.2">
      <c r="B139" s="43"/>
      <c r="C139" s="43"/>
      <c r="D139" s="148" t="s">
        <v>75</v>
      </c>
      <c r="E139" s="148"/>
      <c r="F139" s="148"/>
      <c r="G139" s="148"/>
      <c r="H139" s="148"/>
      <c r="I139" s="148"/>
      <c r="J139" s="148"/>
      <c r="K139" s="148"/>
      <c r="L139" s="148"/>
      <c r="M139" s="148"/>
      <c r="N139" s="148"/>
      <c r="O139" s="148"/>
      <c r="P139" s="148"/>
      <c r="Q139" s="148"/>
      <c r="R139" s="148"/>
      <c r="S139" s="148"/>
      <c r="T139" s="148"/>
      <c r="U139" s="148"/>
      <c r="V139" s="148"/>
      <c r="W139" s="148"/>
      <c r="X139" s="148"/>
      <c r="Y139" s="148"/>
      <c r="Z139" s="148"/>
      <c r="AA139" s="148"/>
      <c r="AB139" s="148"/>
      <c r="AC139" s="148"/>
      <c r="AD139" s="148"/>
      <c r="AE139" s="148"/>
      <c r="AF139" s="148"/>
      <c r="AG139" s="148"/>
      <c r="AH139" s="148"/>
      <c r="AI139" s="148"/>
      <c r="AJ139" s="148"/>
      <c r="AK139" s="148"/>
      <c r="AL139" s="148"/>
      <c r="AM139" s="148"/>
      <c r="AN139" s="148"/>
      <c r="AO139" s="148"/>
      <c r="AP139" s="148"/>
    </row>
    <row r="140" spans="1:43" x14ac:dyDescent="0.2">
      <c r="B140" s="43"/>
      <c r="C140" s="43"/>
      <c r="D140" s="148" t="s">
        <v>76</v>
      </c>
      <c r="E140" s="148"/>
      <c r="F140" s="148"/>
      <c r="G140" s="148"/>
      <c r="H140" s="148"/>
      <c r="I140" s="148"/>
      <c r="J140" s="148"/>
      <c r="K140" s="148"/>
      <c r="L140" s="148"/>
      <c r="M140" s="148"/>
      <c r="N140" s="148"/>
      <c r="O140" s="148"/>
      <c r="P140" s="148"/>
      <c r="Q140" s="148"/>
      <c r="R140" s="148"/>
      <c r="S140" s="148"/>
      <c r="T140" s="148"/>
      <c r="U140" s="148"/>
      <c r="V140" s="148"/>
      <c r="W140" s="148"/>
      <c r="X140" s="148"/>
      <c r="Y140" s="148"/>
      <c r="Z140" s="148"/>
      <c r="AA140" s="148"/>
      <c r="AB140" s="148"/>
      <c r="AC140" s="148"/>
      <c r="AD140" s="148"/>
      <c r="AE140" s="148"/>
      <c r="AF140" s="148"/>
      <c r="AG140" s="148"/>
      <c r="AH140" s="148"/>
      <c r="AI140" s="148"/>
      <c r="AJ140" s="148"/>
      <c r="AK140" s="148"/>
      <c r="AL140" s="148"/>
      <c r="AM140" s="148"/>
      <c r="AN140" s="148"/>
      <c r="AO140" s="148"/>
      <c r="AP140" s="148"/>
    </row>
    <row r="141" spans="1:43" x14ac:dyDescent="0.2">
      <c r="B141" s="43"/>
      <c r="C141" s="43"/>
      <c r="D141" s="148" t="s">
        <v>77</v>
      </c>
      <c r="E141" s="148"/>
      <c r="F141" s="148"/>
      <c r="G141" s="148"/>
      <c r="H141" s="148"/>
      <c r="I141" s="148"/>
      <c r="J141" s="148"/>
      <c r="K141" s="148"/>
      <c r="L141" s="148"/>
      <c r="M141" s="148"/>
      <c r="N141" s="148"/>
      <c r="O141" s="148"/>
      <c r="P141" s="148"/>
      <c r="Q141" s="148"/>
      <c r="R141" s="148"/>
      <c r="S141" s="148"/>
      <c r="T141" s="148"/>
      <c r="U141" s="148"/>
      <c r="V141" s="148"/>
      <c r="W141" s="148"/>
      <c r="X141" s="148"/>
      <c r="Y141" s="148"/>
      <c r="Z141" s="148"/>
      <c r="AA141" s="148"/>
      <c r="AB141" s="148"/>
      <c r="AC141" s="148"/>
      <c r="AD141" s="148"/>
      <c r="AE141" s="148"/>
      <c r="AF141" s="148"/>
      <c r="AG141" s="148"/>
      <c r="AH141" s="148"/>
      <c r="AI141" s="148"/>
      <c r="AJ141" s="148"/>
      <c r="AK141" s="148"/>
      <c r="AL141" s="148"/>
      <c r="AM141" s="148"/>
      <c r="AN141" s="148"/>
      <c r="AO141" s="148"/>
      <c r="AP141" s="148"/>
    </row>
    <row r="142" spans="1:43" x14ac:dyDescent="0.2">
      <c r="B142" s="43"/>
      <c r="C142" s="43"/>
      <c r="D142" s="148" t="s">
        <v>78</v>
      </c>
      <c r="E142" s="148"/>
      <c r="F142" s="148"/>
      <c r="G142" s="148"/>
      <c r="H142" s="148"/>
      <c r="I142" s="148"/>
      <c r="J142" s="148"/>
      <c r="K142" s="148"/>
      <c r="L142" s="148"/>
      <c r="M142" s="148"/>
      <c r="N142" s="148"/>
      <c r="O142" s="148"/>
      <c r="P142" s="148"/>
      <c r="Q142" s="148"/>
      <c r="R142" s="148"/>
      <c r="S142" s="148"/>
      <c r="T142" s="148"/>
      <c r="U142" s="148"/>
      <c r="V142" s="148"/>
      <c r="W142" s="148"/>
      <c r="X142" s="148"/>
      <c r="Y142" s="148"/>
      <c r="Z142" s="148"/>
      <c r="AA142" s="148"/>
      <c r="AB142" s="148"/>
      <c r="AC142" s="148"/>
      <c r="AD142" s="148"/>
      <c r="AE142" s="148"/>
      <c r="AF142" s="148"/>
      <c r="AG142" s="148"/>
      <c r="AH142" s="148"/>
      <c r="AI142" s="148"/>
      <c r="AJ142" s="148"/>
      <c r="AK142" s="148"/>
      <c r="AL142" s="148"/>
      <c r="AM142" s="148"/>
      <c r="AN142" s="148"/>
      <c r="AO142" s="148"/>
      <c r="AP142" s="43"/>
    </row>
    <row r="143" spans="1:43" x14ac:dyDescent="0.2">
      <c r="B143" s="43"/>
      <c r="C143" s="43"/>
      <c r="D143" s="62" t="s">
        <v>79</v>
      </c>
      <c r="E143" s="63"/>
      <c r="F143" s="63"/>
      <c r="G143" s="63"/>
      <c r="H143" s="63"/>
      <c r="I143" s="63"/>
      <c r="J143" s="63"/>
      <c r="K143" s="63"/>
      <c r="L143" s="63"/>
      <c r="M143" s="63"/>
      <c r="N143" s="63"/>
      <c r="O143" s="63"/>
      <c r="P143" s="63"/>
      <c r="Q143" s="63"/>
      <c r="R143" s="63"/>
      <c r="S143" s="63"/>
      <c r="T143" s="63"/>
      <c r="U143" s="63"/>
      <c r="V143" s="63"/>
      <c r="W143" s="63"/>
      <c r="X143" s="63"/>
      <c r="Y143" s="63"/>
      <c r="Z143" s="63"/>
      <c r="AA143" s="63"/>
      <c r="AB143" s="63"/>
      <c r="AC143" s="63"/>
      <c r="AD143" s="63"/>
      <c r="AE143" s="63"/>
      <c r="AF143" s="63"/>
      <c r="AG143" s="63"/>
      <c r="AH143" s="63"/>
      <c r="AI143" s="63"/>
      <c r="AJ143" s="63"/>
      <c r="AK143" s="63"/>
      <c r="AL143" s="63"/>
      <c r="AM143" s="63"/>
      <c r="AN143" s="63"/>
      <c r="AO143" s="63"/>
      <c r="AP143" s="43"/>
    </row>
    <row r="144" spans="1:43" x14ac:dyDescent="0.2">
      <c r="B144" s="43"/>
      <c r="C144" s="43"/>
      <c r="D144" s="43" t="s">
        <v>80</v>
      </c>
      <c r="E144" s="64"/>
      <c r="F144" s="64"/>
      <c r="G144" s="64"/>
      <c r="H144" s="64"/>
      <c r="I144" s="64"/>
      <c r="J144" s="64"/>
      <c r="K144" s="64"/>
      <c r="L144" s="64"/>
      <c r="M144" s="64"/>
      <c r="N144" s="64"/>
      <c r="O144" s="64"/>
      <c r="P144" s="64"/>
      <c r="Q144" s="64"/>
      <c r="R144" s="64"/>
      <c r="S144" s="64"/>
      <c r="T144" s="64"/>
      <c r="U144" s="64"/>
      <c r="V144" s="64"/>
      <c r="W144" s="64"/>
      <c r="X144" s="64"/>
      <c r="Y144" s="64"/>
      <c r="Z144" s="64"/>
      <c r="AA144" s="64"/>
      <c r="AB144" s="64"/>
      <c r="AC144" s="64"/>
      <c r="AD144" s="64"/>
      <c r="AE144" s="64"/>
      <c r="AF144" s="64"/>
      <c r="AG144" s="64"/>
      <c r="AH144" s="64"/>
      <c r="AI144" s="64"/>
      <c r="AJ144" s="64"/>
      <c r="AK144" s="64"/>
      <c r="AL144" s="64"/>
      <c r="AM144" s="64"/>
      <c r="AN144" s="64"/>
      <c r="AO144" s="64"/>
      <c r="AP144" s="43"/>
    </row>
    <row r="145" spans="1:287" x14ac:dyDescent="0.2">
      <c r="B145" s="43"/>
      <c r="C145" s="43"/>
      <c r="D145" s="43" t="s">
        <v>81</v>
      </c>
      <c r="E145" s="64"/>
      <c r="F145" s="64"/>
      <c r="G145" s="64"/>
      <c r="H145" s="64"/>
      <c r="I145" s="64"/>
      <c r="J145" s="64"/>
      <c r="K145" s="64"/>
      <c r="L145" s="64"/>
      <c r="M145" s="64"/>
      <c r="N145" s="64"/>
      <c r="O145" s="64"/>
      <c r="P145" s="64"/>
      <c r="Q145" s="64"/>
      <c r="R145" s="64"/>
      <c r="S145" s="64"/>
      <c r="T145" s="64"/>
      <c r="U145" s="64"/>
      <c r="V145" s="64"/>
      <c r="W145" s="64"/>
      <c r="X145" s="64"/>
      <c r="Y145" s="64"/>
      <c r="Z145" s="64"/>
      <c r="AA145" s="64"/>
      <c r="AB145" s="64"/>
      <c r="AC145" s="64"/>
      <c r="AD145" s="64"/>
      <c r="AE145" s="64"/>
      <c r="AF145" s="64"/>
      <c r="AG145" s="64"/>
      <c r="AH145" s="64"/>
      <c r="AI145" s="64"/>
      <c r="AJ145" s="64"/>
      <c r="AK145" s="64"/>
      <c r="AL145" s="64"/>
      <c r="AM145" s="64"/>
      <c r="AN145" s="64"/>
      <c r="AO145" s="64"/>
      <c r="AP145" s="43"/>
    </row>
    <row r="146" spans="1:287" ht="15" hidden="1" customHeight="1" x14ac:dyDescent="0.2">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row>
    <row r="147" spans="1:287" ht="15" hidden="1" customHeight="1" x14ac:dyDescent="0.2">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row>
    <row r="148" spans="1:287" ht="15" hidden="1" customHeight="1" x14ac:dyDescent="0.2">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row>
    <row r="149" spans="1:287" ht="15" hidden="1" customHeight="1" x14ac:dyDescent="0.2">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row>
    <row r="150" spans="1:287" ht="15" hidden="1" customHeight="1" x14ac:dyDescent="0.2">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row>
    <row r="151" spans="1:287" hidden="1" x14ac:dyDescent="0.2">
      <c r="B151" s="43"/>
      <c r="C151" s="60"/>
      <c r="D151" s="43"/>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row>
    <row r="152" spans="1:287" hidden="1" x14ac:dyDescent="0.2">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row>
    <row r="153" spans="1:287" hidden="1" x14ac:dyDescent="0.2">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row>
    <row r="154" spans="1:287" hidden="1" x14ac:dyDescent="0.2">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row>
    <row r="155" spans="1:287" hidden="1" x14ac:dyDescent="0.2">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row>
    <row r="156" spans="1:287" hidden="1" x14ac:dyDescent="0.2">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row>
    <row r="157" spans="1:287" ht="15" hidden="1" customHeight="1" x14ac:dyDescent="0.2">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row>
    <row r="158" spans="1:287" hidden="1" x14ac:dyDescent="0.2">
      <c r="A158" s="3"/>
      <c r="B158" s="3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c r="AA158" s="42"/>
      <c r="AB158" s="42"/>
      <c r="AC158" s="42"/>
      <c r="AD158" s="42"/>
      <c r="AE158" s="42"/>
      <c r="AF158" s="42"/>
      <c r="AG158" s="42"/>
      <c r="AH158" s="42"/>
      <c r="AI158" s="42"/>
      <c r="AJ158" s="42"/>
      <c r="AK158" s="42"/>
      <c r="AL158" s="42"/>
      <c r="AM158" s="42"/>
      <c r="AN158" s="42"/>
      <c r="AO158" s="42"/>
      <c r="AP158" s="4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c r="DF158" s="3"/>
      <c r="DG158" s="3"/>
      <c r="DH158" s="3"/>
      <c r="DI158" s="3"/>
      <c r="DJ158" s="3"/>
      <c r="DK158" s="3"/>
      <c r="DL158" s="3"/>
      <c r="DM158" s="3"/>
      <c r="DN158" s="3"/>
      <c r="DO158" s="3"/>
      <c r="DP158" s="3"/>
      <c r="DQ158" s="3"/>
      <c r="DR158" s="3"/>
      <c r="DS158" s="3"/>
      <c r="DT158" s="3"/>
      <c r="DU158" s="3"/>
      <c r="DV158" s="3"/>
      <c r="DW158" s="3"/>
      <c r="DX158" s="3"/>
      <c r="DY158" s="3"/>
      <c r="DZ158" s="3"/>
      <c r="EA158" s="3"/>
      <c r="EB158" s="3"/>
      <c r="EC158" s="3"/>
      <c r="ED158" s="3"/>
      <c r="EE158" s="3"/>
      <c r="EF158" s="3"/>
      <c r="EG158" s="3"/>
      <c r="EH158" s="3"/>
      <c r="EI158" s="3"/>
      <c r="EJ158" s="3"/>
      <c r="EK158" s="3"/>
      <c r="EL158" s="3"/>
      <c r="EM158" s="3"/>
      <c r="EN158" s="3"/>
      <c r="EO158" s="3"/>
      <c r="EP158" s="3"/>
      <c r="EQ158" s="3"/>
      <c r="ER158" s="3"/>
      <c r="ES158" s="3"/>
      <c r="ET158" s="3"/>
      <c r="EU158" s="3"/>
      <c r="EV158" s="3"/>
      <c r="EW158" s="3"/>
      <c r="EX158" s="3"/>
      <c r="EY158" s="3"/>
      <c r="EZ158" s="3"/>
      <c r="FA158" s="3"/>
      <c r="FB158" s="3"/>
      <c r="FC158" s="3"/>
      <c r="FD158" s="3"/>
      <c r="FE158" s="3"/>
      <c r="FF158" s="3"/>
      <c r="FG158" s="3"/>
      <c r="FH158" s="3"/>
      <c r="FI158" s="3"/>
      <c r="FJ158" s="3"/>
      <c r="FK158" s="3"/>
      <c r="FL158" s="3"/>
      <c r="FM158" s="3"/>
      <c r="FN158" s="3"/>
      <c r="FO158" s="3"/>
      <c r="FP158" s="3"/>
      <c r="FQ158" s="3"/>
      <c r="FR158" s="3"/>
      <c r="FS158" s="3"/>
      <c r="FT158" s="3"/>
      <c r="FU158" s="3"/>
      <c r="FV158" s="3"/>
      <c r="FW158" s="3"/>
      <c r="FX158" s="3"/>
      <c r="FY158" s="3"/>
      <c r="FZ158" s="3"/>
      <c r="GA158" s="3"/>
      <c r="GB158" s="3"/>
      <c r="GC158" s="3"/>
      <c r="GD158" s="3"/>
      <c r="GE158" s="3"/>
      <c r="GF158" s="3"/>
      <c r="GG158" s="3"/>
      <c r="GH158" s="3"/>
      <c r="GI158" s="3"/>
      <c r="GJ158" s="3"/>
      <c r="GK158" s="3"/>
      <c r="GL158" s="3"/>
      <c r="GM158" s="3"/>
      <c r="GN158" s="3"/>
      <c r="GO158" s="3"/>
      <c r="GP158" s="3"/>
      <c r="GQ158" s="3"/>
      <c r="GR158" s="3"/>
      <c r="GS158" s="3"/>
      <c r="GT158" s="3"/>
      <c r="GU158" s="3"/>
      <c r="GV158" s="3"/>
      <c r="GW158" s="3"/>
      <c r="GX158" s="3"/>
      <c r="GY158" s="3"/>
      <c r="GZ158" s="3"/>
      <c r="HA158" s="3"/>
      <c r="HB158" s="3"/>
      <c r="HC158" s="3"/>
      <c r="HD158" s="3"/>
      <c r="HE158" s="3"/>
      <c r="HF158" s="3"/>
      <c r="HG158" s="3"/>
      <c r="HH158" s="3"/>
      <c r="HI158" s="3"/>
      <c r="HJ158" s="3"/>
      <c r="HK158" s="3"/>
      <c r="HL158" s="3"/>
      <c r="HM158" s="3"/>
      <c r="HN158" s="3"/>
      <c r="HO158" s="3"/>
      <c r="HP158" s="3"/>
      <c r="HQ158" s="3"/>
      <c r="HR158" s="3"/>
      <c r="HS158" s="3"/>
      <c r="HT158" s="3"/>
      <c r="HU158" s="3"/>
      <c r="HV158" s="3"/>
      <c r="HW158" s="3"/>
      <c r="HX158" s="3"/>
      <c r="HY158" s="3"/>
      <c r="HZ158" s="3"/>
      <c r="IA158" s="3"/>
      <c r="IB158" s="3"/>
      <c r="IC158" s="3"/>
      <c r="ID158" s="3"/>
      <c r="IE158" s="3"/>
      <c r="IF158" s="3"/>
      <c r="IG158" s="3"/>
      <c r="IH158" s="3"/>
      <c r="II158" s="3"/>
      <c r="IJ158" s="3"/>
      <c r="IK158" s="3"/>
      <c r="IL158" s="3"/>
      <c r="IM158" s="3"/>
      <c r="IN158" s="3"/>
      <c r="IO158" s="3"/>
      <c r="IP158" s="3"/>
      <c r="IQ158" s="3"/>
      <c r="IR158" s="3"/>
      <c r="IS158" s="3"/>
      <c r="IT158" s="3"/>
      <c r="IU158" s="3"/>
      <c r="IV158" s="3"/>
      <c r="IW158" s="3"/>
      <c r="IX158" s="3"/>
      <c r="IY158" s="3"/>
      <c r="IZ158" s="3"/>
      <c r="JA158" s="3"/>
      <c r="JB158" s="3"/>
      <c r="JC158" s="3"/>
      <c r="JD158" s="3"/>
      <c r="JE158" s="3"/>
      <c r="JF158" s="3"/>
      <c r="JG158" s="3"/>
      <c r="JH158" s="3"/>
      <c r="JI158" s="3"/>
      <c r="JJ158" s="3"/>
      <c r="JK158" s="3"/>
      <c r="JL158" s="3"/>
      <c r="JM158" s="3"/>
      <c r="JN158" s="3"/>
      <c r="JO158" s="3"/>
      <c r="JP158" s="3"/>
      <c r="JQ158" s="3"/>
      <c r="JR158" s="3"/>
      <c r="JS158" s="3"/>
      <c r="JT158" s="3"/>
      <c r="JU158" s="3"/>
      <c r="JV158" s="3"/>
      <c r="JW158" s="3"/>
      <c r="JX158" s="3"/>
      <c r="JY158" s="3"/>
      <c r="JZ158" s="3"/>
      <c r="KA158" s="3"/>
    </row>
    <row r="159" spans="1:287" hidden="1" x14ac:dyDescent="0.2">
      <c r="B159" s="43"/>
      <c r="C159" s="60"/>
      <c r="D159" s="43"/>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row>
    <row r="160" spans="1:287" ht="15" hidden="1" customHeight="1" x14ac:dyDescent="0.2">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row>
    <row r="161" spans="2:50" ht="28.5" hidden="1" customHeight="1" x14ac:dyDescent="0.2">
      <c r="B161" s="43"/>
      <c r="C161" s="65"/>
      <c r="D161" s="65"/>
      <c r="E161" s="65"/>
      <c r="F161" s="65"/>
      <c r="G161" s="65"/>
      <c r="H161" s="65"/>
      <c r="I161" s="65"/>
      <c r="J161" s="65"/>
      <c r="K161" s="65"/>
      <c r="L161" s="65"/>
      <c r="M161" s="65"/>
      <c r="N161" s="65"/>
      <c r="O161" s="65"/>
      <c r="P161" s="65"/>
      <c r="Q161" s="65"/>
      <c r="R161" s="65"/>
      <c r="S161" s="65"/>
      <c r="T161" s="65"/>
      <c r="U161" s="65"/>
      <c r="V161" s="65"/>
      <c r="W161" s="65"/>
      <c r="X161" s="65"/>
      <c r="Y161" s="65"/>
      <c r="Z161" s="65"/>
      <c r="AA161" s="65"/>
      <c r="AB161" s="65"/>
      <c r="AC161" s="65"/>
      <c r="AD161" s="65"/>
      <c r="AE161" s="65"/>
      <c r="AF161" s="65"/>
      <c r="AG161" s="65"/>
      <c r="AH161" s="65"/>
      <c r="AI161" s="65"/>
      <c r="AJ161" s="65"/>
      <c r="AK161" s="65"/>
      <c r="AL161" s="65"/>
      <c r="AM161" s="65"/>
      <c r="AN161" s="65"/>
      <c r="AO161" s="65"/>
      <c r="AP161" s="65"/>
      <c r="AQ161" s="6"/>
      <c r="AR161" s="6"/>
      <c r="AS161" s="6"/>
      <c r="AT161" s="6"/>
      <c r="AU161" s="6"/>
      <c r="AV161" s="6"/>
      <c r="AW161" s="6"/>
      <c r="AX161" s="6"/>
    </row>
    <row r="162" spans="2:50" ht="15" hidden="1" customHeight="1" x14ac:dyDescent="0.2">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row>
    <row r="163" spans="2:50" ht="15" hidden="1" customHeight="1" x14ac:dyDescent="0.2">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row>
    <row r="164" spans="2:50" ht="15" hidden="1" customHeight="1" x14ac:dyDescent="0.2">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row>
    <row r="165" spans="2:50" ht="15" hidden="1" customHeight="1" x14ac:dyDescent="0.2">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row>
    <row r="166" spans="2:50" ht="15" hidden="1" customHeight="1" x14ac:dyDescent="0.2">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row>
    <row r="167" spans="2:50" ht="15" hidden="1" customHeight="1" x14ac:dyDescent="0.2">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row>
    <row r="168" spans="2:50" hidden="1" x14ac:dyDescent="0.2">
      <c r="B168" s="43"/>
      <c r="C168" s="60"/>
      <c r="D168" s="43"/>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row>
    <row r="169" spans="2:50" hidden="1" x14ac:dyDescent="0.2">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row>
    <row r="170" spans="2:50" ht="15" hidden="1" customHeight="1" x14ac:dyDescent="0.2">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row>
    <row r="171" spans="2:50" ht="15" hidden="1" customHeight="1" x14ac:dyDescent="0.2">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row>
    <row r="172" spans="2:50" hidden="1" x14ac:dyDescent="0.2">
      <c r="B172" s="43"/>
      <c r="C172" s="60"/>
      <c r="D172" s="43"/>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row>
    <row r="173" spans="2:50" ht="15" hidden="1" customHeight="1" x14ac:dyDescent="0.2">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row>
    <row r="174" spans="2:50" ht="15" hidden="1" customHeight="1" x14ac:dyDescent="0.2">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row>
    <row r="175" spans="2:50" ht="15" hidden="1" customHeight="1" x14ac:dyDescent="0.2">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row>
    <row r="176" spans="2:50" ht="15" hidden="1" customHeight="1" x14ac:dyDescent="0.2">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row>
    <row r="177" spans="2:42" ht="15" hidden="1" customHeight="1" x14ac:dyDescent="0.2">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row>
    <row r="178" spans="2:42" ht="15" hidden="1" customHeight="1" x14ac:dyDescent="0.2">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row>
    <row r="179" spans="2:42" ht="15" hidden="1" customHeight="1" x14ac:dyDescent="0.2">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row>
    <row r="180" spans="2:42" ht="15" hidden="1" customHeight="1" x14ac:dyDescent="0.2">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c r="AA180" s="43"/>
      <c r="AB180" s="43"/>
      <c r="AC180" s="43"/>
      <c r="AD180" s="43"/>
      <c r="AE180" s="43"/>
      <c r="AF180" s="43"/>
      <c r="AG180" s="43"/>
      <c r="AH180" s="43"/>
      <c r="AI180" s="43"/>
      <c r="AJ180" s="43"/>
      <c r="AK180" s="43"/>
      <c r="AL180" s="43"/>
      <c r="AM180" s="43"/>
      <c r="AN180" s="43"/>
      <c r="AO180" s="43"/>
      <c r="AP180" s="43"/>
    </row>
    <row r="181" spans="2:42" ht="15" hidden="1" customHeight="1" x14ac:dyDescent="0.2">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row>
    <row r="182" spans="2:42" ht="15" hidden="1" customHeight="1" x14ac:dyDescent="0.2">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row>
    <row r="183" spans="2:42" ht="15" hidden="1" customHeight="1" x14ac:dyDescent="0.2">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row>
    <row r="184" spans="2:42" ht="15" hidden="1" customHeight="1" x14ac:dyDescent="0.2">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row>
    <row r="185" spans="2:42" ht="15" hidden="1" customHeight="1" x14ac:dyDescent="0.2">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row>
    <row r="186" spans="2:42" ht="15" hidden="1" customHeight="1" x14ac:dyDescent="0.2">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row>
    <row r="187" spans="2:42" ht="15" hidden="1" customHeight="1" x14ac:dyDescent="0.2">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row>
    <row r="188" spans="2:42" ht="15" hidden="1" customHeight="1" x14ac:dyDescent="0.2">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row>
    <row r="189" spans="2:42" ht="15" hidden="1" customHeight="1" x14ac:dyDescent="0.2">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row>
    <row r="190" spans="2:42" ht="15" hidden="1" customHeight="1" x14ac:dyDescent="0.2">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row>
    <row r="191" spans="2:42" ht="15" hidden="1" customHeight="1" x14ac:dyDescent="0.2">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row>
    <row r="192" spans="2:42" ht="15" hidden="1" customHeight="1" x14ac:dyDescent="0.2">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row>
    <row r="193" spans="2:42" ht="15" hidden="1" customHeight="1" x14ac:dyDescent="0.2">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row>
    <row r="194" spans="2:42" ht="15" hidden="1" customHeight="1" x14ac:dyDescent="0.2">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row>
    <row r="195" spans="2:42" ht="15" hidden="1" customHeight="1" x14ac:dyDescent="0.2">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row>
    <row r="196" spans="2:42" ht="15" hidden="1" customHeight="1" x14ac:dyDescent="0.2">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row>
    <row r="197" spans="2:42" ht="15" hidden="1" customHeight="1" x14ac:dyDescent="0.2">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row>
    <row r="198" spans="2:42" ht="15" hidden="1" customHeight="1" x14ac:dyDescent="0.2">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row>
    <row r="199" spans="2:42" ht="15" hidden="1" customHeight="1" x14ac:dyDescent="0.2">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row>
    <row r="200" spans="2:42" ht="15" hidden="1" customHeight="1" x14ac:dyDescent="0.2">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row>
    <row r="201" spans="2:42" ht="15" hidden="1" customHeight="1" x14ac:dyDescent="0.2">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row>
    <row r="202" spans="2:42" ht="15" hidden="1" customHeight="1" x14ac:dyDescent="0.2">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row>
    <row r="203" spans="2:42" ht="15" hidden="1" customHeight="1" x14ac:dyDescent="0.2">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row>
    <row r="204" spans="2:42" ht="15" hidden="1" customHeight="1" x14ac:dyDescent="0.2">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row>
    <row r="205" spans="2:42" ht="15" hidden="1" customHeight="1" x14ac:dyDescent="0.2">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row>
    <row r="206" spans="2:42" ht="15" hidden="1" customHeight="1" x14ac:dyDescent="0.2">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row>
    <row r="207" spans="2:42" ht="15" hidden="1" customHeight="1" x14ac:dyDescent="0.2">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row>
    <row r="208" spans="2:42" ht="15" hidden="1" customHeight="1" x14ac:dyDescent="0.2">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row>
    <row r="209" spans="2:42" ht="15" hidden="1" customHeight="1" x14ac:dyDescent="0.2">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row>
    <row r="210" spans="2:42" ht="15" hidden="1" customHeight="1" x14ac:dyDescent="0.2">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row>
    <row r="211" spans="2:42" ht="15" hidden="1" customHeight="1" x14ac:dyDescent="0.2">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row>
    <row r="212" spans="2:42" ht="15" hidden="1" customHeight="1" x14ac:dyDescent="0.2">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row>
    <row r="213" spans="2:42" ht="15" hidden="1" customHeight="1" x14ac:dyDescent="0.2">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row>
    <row r="214" spans="2:42" ht="15" hidden="1" customHeight="1" x14ac:dyDescent="0.2">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row>
    <row r="215" spans="2:42" ht="15" hidden="1" customHeight="1" x14ac:dyDescent="0.2">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row>
    <row r="216" spans="2:42" ht="15" hidden="1" customHeight="1" x14ac:dyDescent="0.2">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row>
    <row r="217" spans="2:42" ht="15" hidden="1" customHeight="1" x14ac:dyDescent="0.2">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row>
    <row r="218" spans="2:42" ht="15" hidden="1" customHeight="1" x14ac:dyDescent="0.2">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row>
    <row r="219" spans="2:42" ht="15" hidden="1" customHeight="1" x14ac:dyDescent="0.2">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row>
    <row r="220" spans="2:42" ht="15" hidden="1" customHeight="1" x14ac:dyDescent="0.2">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row>
    <row r="221" spans="2:42" ht="15" hidden="1" customHeight="1" x14ac:dyDescent="0.2">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row>
    <row r="222" spans="2:42" ht="15" hidden="1" customHeight="1" x14ac:dyDescent="0.2">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row>
    <row r="223" spans="2:42" ht="15" hidden="1" customHeight="1" x14ac:dyDescent="0.2">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row>
    <row r="224" spans="2:42" ht="15" hidden="1" customHeight="1" x14ac:dyDescent="0.2">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row>
    <row r="225" spans="2:42" ht="15" hidden="1" customHeight="1" x14ac:dyDescent="0.2">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row>
    <row r="226" spans="2:42" ht="15" hidden="1" customHeight="1" x14ac:dyDescent="0.2">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row>
    <row r="227" spans="2:42" ht="15" hidden="1" customHeight="1" x14ac:dyDescent="0.2">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row>
    <row r="228" spans="2:42" ht="15" hidden="1" customHeight="1" x14ac:dyDescent="0.2">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row>
    <row r="229" spans="2:42" ht="15" hidden="1" customHeight="1" x14ac:dyDescent="0.2">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row>
    <row r="230" spans="2:42" ht="15" hidden="1" customHeight="1" x14ac:dyDescent="0.2">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row>
    <row r="231" spans="2:42" ht="15" hidden="1" customHeight="1" x14ac:dyDescent="0.2">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row>
    <row r="232" spans="2:42" ht="15" hidden="1" customHeight="1" x14ac:dyDescent="0.2">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row>
    <row r="233" spans="2:42" ht="15" hidden="1" customHeight="1" x14ac:dyDescent="0.2">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row>
    <row r="234" spans="2:42" ht="15" hidden="1" customHeight="1" x14ac:dyDescent="0.2">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row>
    <row r="235" spans="2:42" ht="15" hidden="1" customHeight="1" x14ac:dyDescent="0.2">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row>
    <row r="236" spans="2:42" ht="15" hidden="1" customHeight="1" x14ac:dyDescent="0.2">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row>
    <row r="237" spans="2:42" ht="15" hidden="1" customHeight="1" x14ac:dyDescent="0.2">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row>
    <row r="238" spans="2:42" ht="15" hidden="1" customHeight="1" x14ac:dyDescent="0.2">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row>
    <row r="239" spans="2:42" ht="15" hidden="1" customHeight="1" x14ac:dyDescent="0.2">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row>
    <row r="240" spans="2:42" ht="15" hidden="1" customHeight="1" x14ac:dyDescent="0.2">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row>
    <row r="241" spans="2:42" ht="15" hidden="1" customHeight="1" x14ac:dyDescent="0.2">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c r="AP241" s="43"/>
    </row>
    <row r="242" spans="2:42" ht="15" hidden="1" customHeight="1" x14ac:dyDescent="0.2">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c r="AP242" s="43"/>
    </row>
    <row r="243" spans="2:42" ht="15" hidden="1" customHeight="1" x14ac:dyDescent="0.2">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c r="AP243" s="43"/>
    </row>
    <row r="244" spans="2:42" ht="15" hidden="1" customHeight="1" x14ac:dyDescent="0.2">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c r="AP244" s="43"/>
    </row>
    <row r="245" spans="2:42" ht="15" hidden="1" customHeight="1" x14ac:dyDescent="0.2">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row>
    <row r="246" spans="2:42" ht="15" hidden="1" customHeight="1" x14ac:dyDescent="0.2">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c r="AP246" s="43"/>
    </row>
    <row r="247" spans="2:42" ht="15" hidden="1" customHeight="1" x14ac:dyDescent="0.2">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c r="AP247" s="43"/>
    </row>
    <row r="248" spans="2:42" ht="15" hidden="1" customHeight="1" x14ac:dyDescent="0.2">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c r="AP248" s="43"/>
    </row>
    <row r="249" spans="2:42" ht="15" hidden="1" customHeight="1" x14ac:dyDescent="0.2">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c r="AP249" s="43"/>
    </row>
    <row r="250" spans="2:42" ht="15" hidden="1" customHeight="1" x14ac:dyDescent="0.2">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c r="AP250" s="43"/>
    </row>
    <row r="251" spans="2:42" ht="15" hidden="1" customHeight="1" x14ac:dyDescent="0.2">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row>
    <row r="252" spans="2:42" ht="15" hidden="1" customHeight="1" x14ac:dyDescent="0.2">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row>
    <row r="253" spans="2:42" ht="15" hidden="1" customHeight="1" x14ac:dyDescent="0.2">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c r="AN253" s="43"/>
      <c r="AO253" s="43"/>
      <c r="AP253" s="43"/>
    </row>
    <row r="254" spans="2:42" ht="15" hidden="1" customHeight="1" x14ac:dyDescent="0.2">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row>
    <row r="255" spans="2:42" ht="15" hidden="1" customHeight="1" x14ac:dyDescent="0.2">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row>
    <row r="256" spans="2:42" ht="15" hidden="1" customHeight="1" x14ac:dyDescent="0.2">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c r="AN256" s="43"/>
      <c r="AO256" s="43"/>
      <c r="AP256" s="43"/>
    </row>
    <row r="257" spans="2:42" ht="15" hidden="1" customHeight="1" x14ac:dyDescent="0.2">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c r="AN257" s="43"/>
      <c r="AO257" s="43"/>
      <c r="AP257" s="43"/>
    </row>
    <row r="258" spans="2:42" ht="15" hidden="1" customHeight="1" x14ac:dyDescent="0.2">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row>
    <row r="259" spans="2:42" ht="15" hidden="1" customHeight="1" x14ac:dyDescent="0.2">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c r="AN259" s="43"/>
      <c r="AO259" s="43"/>
      <c r="AP259" s="43"/>
    </row>
    <row r="260" spans="2:42" ht="15" hidden="1" customHeight="1" x14ac:dyDescent="0.2">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c r="AN260" s="43"/>
      <c r="AO260" s="43"/>
      <c r="AP260" s="43"/>
    </row>
    <row r="261" spans="2:42" ht="15" hidden="1" customHeight="1" x14ac:dyDescent="0.2">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c r="AN261" s="43"/>
      <c r="AO261" s="43"/>
      <c r="AP261" s="43"/>
    </row>
    <row r="262" spans="2:42" ht="15" hidden="1" customHeight="1" x14ac:dyDescent="0.2">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c r="AP262" s="43"/>
    </row>
    <row r="263" spans="2:42" ht="15" hidden="1" customHeight="1" x14ac:dyDescent="0.2">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c r="AP263" s="43"/>
    </row>
    <row r="264" spans="2:42" ht="15" hidden="1" customHeight="1" x14ac:dyDescent="0.2">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c r="AP264" s="43"/>
    </row>
    <row r="265" spans="2:42" ht="15" hidden="1" customHeight="1" x14ac:dyDescent="0.2">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c r="AM265" s="43"/>
      <c r="AN265" s="43"/>
      <c r="AO265" s="43"/>
      <c r="AP265" s="43"/>
    </row>
    <row r="266" spans="2:42" ht="15" hidden="1" customHeight="1" x14ac:dyDescent="0.2">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c r="AP266" s="43"/>
    </row>
    <row r="267" spans="2:42" ht="15" hidden="1" customHeight="1" x14ac:dyDescent="0.2">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c r="AP267" s="43"/>
    </row>
    <row r="268" spans="2:42" ht="15" hidden="1" customHeight="1" x14ac:dyDescent="0.2">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row>
    <row r="269" spans="2:42" ht="15" hidden="1" customHeight="1" x14ac:dyDescent="0.2">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row>
    <row r="270" spans="2:42" ht="15" hidden="1" customHeight="1" x14ac:dyDescent="0.2">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c r="AP270" s="43"/>
    </row>
    <row r="271" spans="2:42" ht="15" hidden="1" customHeight="1" x14ac:dyDescent="0.2">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c r="AP271" s="43"/>
    </row>
    <row r="272" spans="2:42" ht="15" hidden="1" customHeight="1" x14ac:dyDescent="0.2">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c r="AP272" s="43"/>
    </row>
    <row r="273" spans="2:42" ht="15" hidden="1" customHeight="1" x14ac:dyDescent="0.2">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c r="AP273" s="43"/>
    </row>
    <row r="274" spans="2:42" ht="15" hidden="1" customHeight="1" x14ac:dyDescent="0.2">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c r="AP274" s="43"/>
    </row>
    <row r="275" spans="2:42" ht="15" hidden="1" customHeight="1" x14ac:dyDescent="0.2">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c r="AP275" s="43"/>
    </row>
    <row r="276" spans="2:42" ht="15" hidden="1" customHeight="1" x14ac:dyDescent="0.2">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c r="AP276" s="43"/>
    </row>
    <row r="277" spans="2:42" ht="15" hidden="1" customHeight="1" x14ac:dyDescent="0.2">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c r="AP277" s="43"/>
    </row>
    <row r="278" spans="2:42" ht="15" hidden="1" customHeight="1" x14ac:dyDescent="0.2">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3"/>
      <c r="AJ278" s="43"/>
      <c r="AK278" s="43"/>
      <c r="AL278" s="43"/>
      <c r="AM278" s="43"/>
      <c r="AN278" s="43"/>
      <c r="AO278" s="43"/>
      <c r="AP278" s="43"/>
    </row>
    <row r="279" spans="2:42" ht="15" customHeight="1" x14ac:dyDescent="0.2">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c r="AN279" s="43"/>
      <c r="AO279" s="43"/>
      <c r="AP279" s="43"/>
    </row>
    <row r="280" spans="2:42" ht="15" customHeight="1" x14ac:dyDescent="0.2"/>
    <row r="281" spans="2:42" ht="15" customHeight="1" x14ac:dyDescent="0.2"/>
    <row r="282" spans="2:42" ht="15" customHeight="1" x14ac:dyDescent="0.2"/>
    <row r="283" spans="2:42" ht="15" customHeight="1" x14ac:dyDescent="0.2"/>
    <row r="284" spans="2:42" ht="15" customHeight="1" x14ac:dyDescent="0.2"/>
    <row r="285" spans="2:42" ht="15" customHeight="1" x14ac:dyDescent="0.2"/>
    <row r="286" spans="2:42" ht="15" customHeight="1" x14ac:dyDescent="0.2"/>
    <row r="287" spans="2:42" ht="15" customHeight="1" x14ac:dyDescent="0.2"/>
    <row r="288" spans="2:42" ht="15" customHeight="1" x14ac:dyDescent="0.2"/>
    <row r="289" ht="15" customHeight="1" x14ac:dyDescent="0.2"/>
    <row r="290" ht="15" customHeight="1" x14ac:dyDescent="0.2"/>
    <row r="291" ht="15" customHeight="1" x14ac:dyDescent="0.2"/>
    <row r="292" ht="15" customHeight="1" x14ac:dyDescent="0.2"/>
  </sheetData>
  <mergeCells count="26">
    <mergeCell ref="D141:AP141"/>
    <mergeCell ref="C102:D102"/>
    <mergeCell ref="C82:D82"/>
    <mergeCell ref="C88:D88"/>
    <mergeCell ref="C94:D94"/>
    <mergeCell ref="B7:D7"/>
    <mergeCell ref="C8:D8"/>
    <mergeCell ref="C12:D12"/>
    <mergeCell ref="B19:D19"/>
    <mergeCell ref="A2:D5"/>
    <mergeCell ref="D142:AO142"/>
    <mergeCell ref="B112:D112"/>
    <mergeCell ref="C133:AO133"/>
    <mergeCell ref="D135:AP135"/>
    <mergeCell ref="D136:AP136"/>
    <mergeCell ref="B114:D114"/>
    <mergeCell ref="B116:D116"/>
    <mergeCell ref="B117:D117"/>
    <mergeCell ref="B119:D119"/>
    <mergeCell ref="B113:D113"/>
    <mergeCell ref="B118:D118"/>
    <mergeCell ref="B115:D115"/>
    <mergeCell ref="D137:AP137"/>
    <mergeCell ref="D138:AP138"/>
    <mergeCell ref="D139:AP139"/>
    <mergeCell ref="D140:AP140"/>
  </mergeCells>
  <pageMargins left="0.25" right="0.25" top="0.75" bottom="0.75" header="0.3" footer="0.3"/>
  <pageSetup paperSize="9" scale="21" orientation="landscape"/>
  <ignoredErrors>
    <ignoredError sqref="AP33 AP70 AP80 AP110 AP118 AP125 AP128 AP126:AP127 AP129" numberStoredAsText="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FD4A7"/>
    <pageSetUpPr fitToPage="1"/>
  </sheetPr>
  <dimension ref="A1:KA228"/>
  <sheetViews>
    <sheetView showGridLines="0" tabSelected="1" zoomScaleNormal="100" workbookViewId="0">
      <pane xSplit="5" ySplit="5" topLeftCell="F6" activePane="bottomRight" state="frozen"/>
      <selection pane="topRight" activeCell="F1" sqref="F1"/>
      <selection pane="bottomLeft" activeCell="A6" sqref="A6"/>
      <selection pane="bottomRight" activeCell="B228" sqref="B228"/>
    </sheetView>
  </sheetViews>
  <sheetFormatPr baseColWidth="10" defaultColWidth="0" defaultRowHeight="15" customHeight="1" zeroHeight="1" x14ac:dyDescent="0.2"/>
  <cols>
    <col min="1" max="3" width="1.5" style="1" customWidth="1"/>
    <col min="4" max="4" width="38.83203125" style="1" customWidth="1"/>
    <col min="5" max="8" width="13.83203125" style="1" customWidth="1"/>
    <col min="9" max="9" width="14.83203125" style="1" bestFit="1" customWidth="1"/>
    <col min="10" max="41" width="12.5" style="1" customWidth="1"/>
    <col min="42" max="42" width="10.83203125" style="1" customWidth="1"/>
    <col min="43" max="43" width="3.5" style="1" customWidth="1"/>
    <col min="44" max="44" width="3" style="1" customWidth="1"/>
    <col min="45" max="16384" width="0" style="1" hidden="1"/>
  </cols>
  <sheetData>
    <row r="1" spans="1:42" s="38" customFormat="1" ht="50" customHeight="1" x14ac:dyDescent="0.2">
      <c r="A1" s="24" t="str">
        <f>Cover!$E$5</f>
        <v>Company X</v>
      </c>
      <c r="E1" s="39"/>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c r="AJ1" s="24"/>
      <c r="AK1" s="24"/>
      <c r="AL1" s="24"/>
      <c r="AM1" s="24"/>
      <c r="AN1" s="24"/>
      <c r="AO1" s="24"/>
    </row>
    <row r="2" spans="1:42" s="104" customFormat="1" ht="15.5" customHeight="1" x14ac:dyDescent="0.25">
      <c r="A2" s="156" t="s">
        <v>123</v>
      </c>
      <c r="B2" s="156"/>
      <c r="C2" s="156"/>
      <c r="D2" s="156"/>
      <c r="E2" s="102" t="s">
        <v>15</v>
      </c>
      <c r="F2" s="103">
        <f>'Assumptions - monthly'!F2</f>
        <v>44409</v>
      </c>
      <c r="G2" s="103">
        <f>'Assumptions - monthly'!G2</f>
        <v>44440</v>
      </c>
      <c r="H2" s="103">
        <f>'Assumptions - monthly'!H2</f>
        <v>44470</v>
      </c>
      <c r="I2" s="103">
        <f>'Assumptions - monthly'!I2</f>
        <v>44501</v>
      </c>
      <c r="J2" s="103">
        <f>'Assumptions - monthly'!J2</f>
        <v>44531</v>
      </c>
      <c r="K2" s="103">
        <f>'Assumptions - monthly'!K2</f>
        <v>44562</v>
      </c>
      <c r="L2" s="103">
        <f>'Assumptions - monthly'!L2</f>
        <v>44593</v>
      </c>
      <c r="M2" s="103">
        <f>'Assumptions - monthly'!M2</f>
        <v>44621</v>
      </c>
      <c r="N2" s="103">
        <f>'Assumptions - monthly'!N2</f>
        <v>44652</v>
      </c>
      <c r="O2" s="103">
        <f>'Assumptions - monthly'!O2</f>
        <v>44682</v>
      </c>
      <c r="P2" s="103">
        <f>'Assumptions - monthly'!P2</f>
        <v>44713</v>
      </c>
      <c r="Q2" s="103">
        <f>'Assumptions - monthly'!Q2</f>
        <v>44743</v>
      </c>
      <c r="R2" s="103">
        <f>'Assumptions - monthly'!R2</f>
        <v>44774</v>
      </c>
      <c r="S2" s="103">
        <f>'Assumptions - monthly'!S2</f>
        <v>44805</v>
      </c>
      <c r="T2" s="103">
        <f>'Assumptions - monthly'!T2</f>
        <v>44835</v>
      </c>
      <c r="U2" s="103">
        <f>'Assumptions - monthly'!U2</f>
        <v>44866</v>
      </c>
      <c r="V2" s="103">
        <f>'Assumptions - monthly'!V2</f>
        <v>44896</v>
      </c>
      <c r="W2" s="103">
        <f>'Assumptions - monthly'!W2</f>
        <v>44927</v>
      </c>
      <c r="X2" s="103">
        <f>'Assumptions - monthly'!X2</f>
        <v>44958</v>
      </c>
      <c r="Y2" s="103">
        <f>'Assumptions - monthly'!Y2</f>
        <v>44986</v>
      </c>
      <c r="Z2" s="103">
        <f>'Assumptions - monthly'!Z2</f>
        <v>45017</v>
      </c>
      <c r="AA2" s="103">
        <f>'Assumptions - monthly'!AA2</f>
        <v>45047</v>
      </c>
      <c r="AB2" s="103">
        <f>'Assumptions - monthly'!AB2</f>
        <v>45078</v>
      </c>
      <c r="AC2" s="103">
        <f>'Assumptions - monthly'!AC2</f>
        <v>45108</v>
      </c>
      <c r="AD2" s="103">
        <f>'Assumptions - monthly'!AD2</f>
        <v>45139</v>
      </c>
      <c r="AE2" s="103">
        <f>'Assumptions - monthly'!AE2</f>
        <v>45170</v>
      </c>
      <c r="AF2" s="103">
        <f>'Assumptions - monthly'!AF2</f>
        <v>45200</v>
      </c>
      <c r="AG2" s="103">
        <f>'Assumptions - monthly'!AG2</f>
        <v>45231</v>
      </c>
      <c r="AH2" s="103">
        <f>'Assumptions - monthly'!AH2</f>
        <v>45261</v>
      </c>
      <c r="AI2" s="103">
        <f>'Assumptions - monthly'!AI2</f>
        <v>45292</v>
      </c>
      <c r="AJ2" s="103">
        <f>'Assumptions - monthly'!AJ2</f>
        <v>45323</v>
      </c>
      <c r="AK2" s="103">
        <f>'Assumptions - monthly'!AK2</f>
        <v>45352</v>
      </c>
      <c r="AL2" s="103">
        <f>'Assumptions - monthly'!AL2</f>
        <v>45383</v>
      </c>
      <c r="AM2" s="103">
        <f>'Assumptions - monthly'!AM2</f>
        <v>45413</v>
      </c>
      <c r="AN2" s="103">
        <f>'Assumptions - monthly'!AN2</f>
        <v>45444</v>
      </c>
      <c r="AO2" s="103">
        <f>'Assumptions - monthly'!AO2</f>
        <v>45474</v>
      </c>
    </row>
    <row r="3" spans="1:42" s="105" customFormat="1" ht="15.5" customHeight="1" x14ac:dyDescent="0.25">
      <c r="A3" s="156"/>
      <c r="B3" s="156"/>
      <c r="C3" s="156"/>
      <c r="D3" s="156"/>
      <c r="E3" s="102" t="s">
        <v>17</v>
      </c>
      <c r="F3" s="103">
        <f>'Assumptions - monthly'!F3</f>
        <v>44439</v>
      </c>
      <c r="G3" s="103">
        <f>'Assumptions - monthly'!G3</f>
        <v>44469</v>
      </c>
      <c r="H3" s="103">
        <f>'Assumptions - monthly'!H3</f>
        <v>44500</v>
      </c>
      <c r="I3" s="103">
        <f>'Assumptions - monthly'!I3</f>
        <v>44530</v>
      </c>
      <c r="J3" s="103">
        <f>'Assumptions - monthly'!J3</f>
        <v>44561</v>
      </c>
      <c r="K3" s="103">
        <f>'Assumptions - monthly'!K3</f>
        <v>44592</v>
      </c>
      <c r="L3" s="103">
        <f>'Assumptions - monthly'!L3</f>
        <v>44620</v>
      </c>
      <c r="M3" s="103">
        <f>'Assumptions - monthly'!M3</f>
        <v>44651</v>
      </c>
      <c r="N3" s="103">
        <f>'Assumptions - monthly'!N3</f>
        <v>44681</v>
      </c>
      <c r="O3" s="103">
        <f>'Assumptions - monthly'!O3</f>
        <v>44712</v>
      </c>
      <c r="P3" s="103">
        <f>'Assumptions - monthly'!P3</f>
        <v>44742</v>
      </c>
      <c r="Q3" s="103">
        <f>'Assumptions - monthly'!Q3</f>
        <v>44773</v>
      </c>
      <c r="R3" s="103">
        <f>'Assumptions - monthly'!R3</f>
        <v>44804</v>
      </c>
      <c r="S3" s="103">
        <f>'Assumptions - monthly'!S3</f>
        <v>44834</v>
      </c>
      <c r="T3" s="103">
        <f>'Assumptions - monthly'!T3</f>
        <v>44865</v>
      </c>
      <c r="U3" s="103">
        <f>'Assumptions - monthly'!U3</f>
        <v>44895</v>
      </c>
      <c r="V3" s="103">
        <f>'Assumptions - monthly'!V3</f>
        <v>44926</v>
      </c>
      <c r="W3" s="103">
        <f>'Assumptions - monthly'!W3</f>
        <v>44957</v>
      </c>
      <c r="X3" s="103">
        <f>'Assumptions - monthly'!X3</f>
        <v>44985</v>
      </c>
      <c r="Y3" s="103">
        <f>'Assumptions - monthly'!Y3</f>
        <v>45016</v>
      </c>
      <c r="Z3" s="103">
        <f>'Assumptions - monthly'!Z3</f>
        <v>45046</v>
      </c>
      <c r="AA3" s="103">
        <f>'Assumptions - monthly'!AA3</f>
        <v>45077</v>
      </c>
      <c r="AB3" s="103">
        <f>'Assumptions - monthly'!AB3</f>
        <v>45107</v>
      </c>
      <c r="AC3" s="103">
        <f>'Assumptions - monthly'!AC3</f>
        <v>45138</v>
      </c>
      <c r="AD3" s="103">
        <f>'Assumptions - monthly'!AD3</f>
        <v>45169</v>
      </c>
      <c r="AE3" s="103">
        <f>'Assumptions - monthly'!AE3</f>
        <v>45199</v>
      </c>
      <c r="AF3" s="103">
        <f>'Assumptions - monthly'!AF3</f>
        <v>45230</v>
      </c>
      <c r="AG3" s="103">
        <f>'Assumptions - monthly'!AG3</f>
        <v>45260</v>
      </c>
      <c r="AH3" s="103">
        <f>'Assumptions - monthly'!AH3</f>
        <v>45291</v>
      </c>
      <c r="AI3" s="103">
        <f>'Assumptions - monthly'!AI3</f>
        <v>45322</v>
      </c>
      <c r="AJ3" s="103">
        <f>'Assumptions - monthly'!AJ3</f>
        <v>45351</v>
      </c>
      <c r="AK3" s="103">
        <f>'Assumptions - monthly'!AK3</f>
        <v>45382</v>
      </c>
      <c r="AL3" s="103">
        <f>'Assumptions - monthly'!AL3</f>
        <v>45412</v>
      </c>
      <c r="AM3" s="103">
        <f>'Assumptions - monthly'!AM3</f>
        <v>45443</v>
      </c>
      <c r="AN3" s="103">
        <f>'Assumptions - monthly'!AN3</f>
        <v>45473</v>
      </c>
      <c r="AO3" s="103">
        <f>'Assumptions - monthly'!AO3</f>
        <v>45504</v>
      </c>
      <c r="AP3" s="104"/>
    </row>
    <row r="4" spans="1:42" s="105" customFormat="1" ht="15.5" customHeight="1" x14ac:dyDescent="0.2">
      <c r="A4" s="156"/>
      <c r="B4" s="156"/>
      <c r="C4" s="156"/>
      <c r="D4" s="156"/>
      <c r="E4" s="106" t="s">
        <v>18</v>
      </c>
      <c r="F4" s="107">
        <f>'Assumptions - monthly'!F4</f>
        <v>2022</v>
      </c>
      <c r="G4" s="107">
        <f>'Assumptions - monthly'!G4</f>
        <v>2022</v>
      </c>
      <c r="H4" s="107">
        <f>'Assumptions - monthly'!H4</f>
        <v>2022</v>
      </c>
      <c r="I4" s="107">
        <f>'Assumptions - monthly'!I4</f>
        <v>2022</v>
      </c>
      <c r="J4" s="107">
        <f>'Assumptions - monthly'!J4</f>
        <v>2022</v>
      </c>
      <c r="K4" s="107">
        <f>'Assumptions - monthly'!K4</f>
        <v>2022</v>
      </c>
      <c r="L4" s="107">
        <f>'Assumptions - monthly'!L4</f>
        <v>2022</v>
      </c>
      <c r="M4" s="107">
        <f>'Assumptions - monthly'!M4</f>
        <v>2022</v>
      </c>
      <c r="N4" s="107">
        <f>'Assumptions - monthly'!N4</f>
        <v>2022</v>
      </c>
      <c r="O4" s="107">
        <f>'Assumptions - monthly'!O4</f>
        <v>2022</v>
      </c>
      <c r="P4" s="107">
        <f>'Assumptions - monthly'!P4</f>
        <v>2022</v>
      </c>
      <c r="Q4" s="107">
        <f>'Assumptions - monthly'!Q4</f>
        <v>2022</v>
      </c>
      <c r="R4" s="107">
        <f>'Assumptions - monthly'!R4</f>
        <v>2023</v>
      </c>
      <c r="S4" s="107">
        <f>'Assumptions - monthly'!S4</f>
        <v>2023</v>
      </c>
      <c r="T4" s="107">
        <f>'Assumptions - monthly'!T4</f>
        <v>2023</v>
      </c>
      <c r="U4" s="107">
        <f>'Assumptions - monthly'!U4</f>
        <v>2023</v>
      </c>
      <c r="V4" s="107">
        <f>'Assumptions - monthly'!V4</f>
        <v>2023</v>
      </c>
      <c r="W4" s="107">
        <f>'Assumptions - monthly'!W4</f>
        <v>2023</v>
      </c>
      <c r="X4" s="107">
        <f>'Assumptions - monthly'!X4</f>
        <v>2023</v>
      </c>
      <c r="Y4" s="107">
        <f>'Assumptions - monthly'!Y4</f>
        <v>2023</v>
      </c>
      <c r="Z4" s="107">
        <f>'Assumptions - monthly'!Z4</f>
        <v>2023</v>
      </c>
      <c r="AA4" s="107">
        <f>'Assumptions - monthly'!AA4</f>
        <v>2023</v>
      </c>
      <c r="AB4" s="107">
        <f>'Assumptions - monthly'!AB4</f>
        <v>2023</v>
      </c>
      <c r="AC4" s="107">
        <f>'Assumptions - monthly'!AC4</f>
        <v>2023</v>
      </c>
      <c r="AD4" s="107">
        <f>'Assumptions - monthly'!AD4</f>
        <v>2024</v>
      </c>
      <c r="AE4" s="107">
        <f>'Assumptions - monthly'!AE4</f>
        <v>2024</v>
      </c>
      <c r="AF4" s="107">
        <f>'Assumptions - monthly'!AF4</f>
        <v>2024</v>
      </c>
      <c r="AG4" s="107">
        <f>'Assumptions - monthly'!AG4</f>
        <v>2024</v>
      </c>
      <c r="AH4" s="107">
        <f>'Assumptions - monthly'!AH4</f>
        <v>2024</v>
      </c>
      <c r="AI4" s="107">
        <f>'Assumptions - monthly'!AI4</f>
        <v>2024</v>
      </c>
      <c r="AJ4" s="107">
        <f>'Assumptions - monthly'!AJ4</f>
        <v>2024</v>
      </c>
      <c r="AK4" s="107">
        <f>'Assumptions - monthly'!AK4</f>
        <v>2024</v>
      </c>
      <c r="AL4" s="107">
        <f>'Assumptions - monthly'!AL4</f>
        <v>2024</v>
      </c>
      <c r="AM4" s="107">
        <f>'Assumptions - monthly'!AM4</f>
        <v>2024</v>
      </c>
      <c r="AN4" s="107">
        <f>'Assumptions - monthly'!AN4</f>
        <v>2024</v>
      </c>
      <c r="AO4" s="107">
        <f>'Assumptions - monthly'!AO4</f>
        <v>2024</v>
      </c>
      <c r="AP4" s="108"/>
    </row>
    <row r="5" spans="1:42" s="105" customFormat="1" ht="15.5" customHeight="1" x14ac:dyDescent="0.2">
      <c r="A5" s="156"/>
      <c r="B5" s="156"/>
      <c r="C5" s="156"/>
      <c r="D5" s="156"/>
      <c r="E5" s="106" t="s">
        <v>19</v>
      </c>
      <c r="F5" s="107">
        <f>'Assumptions - monthly'!F5</f>
        <v>1</v>
      </c>
      <c r="G5" s="107">
        <f>'Assumptions - monthly'!G5</f>
        <v>2</v>
      </c>
      <c r="H5" s="107">
        <f>'Assumptions - monthly'!H5</f>
        <v>3</v>
      </c>
      <c r="I5" s="107">
        <f>'Assumptions - monthly'!I5</f>
        <v>4</v>
      </c>
      <c r="J5" s="107">
        <f>'Assumptions - monthly'!J5</f>
        <v>5</v>
      </c>
      <c r="K5" s="107">
        <f>'Assumptions - monthly'!K5</f>
        <v>6</v>
      </c>
      <c r="L5" s="107">
        <f>'Assumptions - monthly'!L5</f>
        <v>7</v>
      </c>
      <c r="M5" s="107">
        <f>'Assumptions - monthly'!M5</f>
        <v>8</v>
      </c>
      <c r="N5" s="107">
        <f>'Assumptions - monthly'!N5</f>
        <v>9</v>
      </c>
      <c r="O5" s="107">
        <f>'Assumptions - monthly'!O5</f>
        <v>10</v>
      </c>
      <c r="P5" s="107">
        <f>'Assumptions - monthly'!P5</f>
        <v>11</v>
      </c>
      <c r="Q5" s="107">
        <f>'Assumptions - monthly'!Q5</f>
        <v>12</v>
      </c>
      <c r="R5" s="107">
        <f>'Assumptions - monthly'!R5</f>
        <v>13</v>
      </c>
      <c r="S5" s="107">
        <f>'Assumptions - monthly'!S5</f>
        <v>14</v>
      </c>
      <c r="T5" s="107">
        <f>'Assumptions - monthly'!T5</f>
        <v>15</v>
      </c>
      <c r="U5" s="107">
        <f>'Assumptions - monthly'!U5</f>
        <v>16</v>
      </c>
      <c r="V5" s="107">
        <f>'Assumptions - monthly'!V5</f>
        <v>17</v>
      </c>
      <c r="W5" s="107">
        <f>'Assumptions - monthly'!W5</f>
        <v>18</v>
      </c>
      <c r="X5" s="107">
        <f>'Assumptions - monthly'!X5</f>
        <v>19</v>
      </c>
      <c r="Y5" s="107">
        <f>'Assumptions - monthly'!Y5</f>
        <v>20</v>
      </c>
      <c r="Z5" s="107">
        <f>'Assumptions - monthly'!Z5</f>
        <v>21</v>
      </c>
      <c r="AA5" s="107">
        <f>'Assumptions - monthly'!AA5</f>
        <v>22</v>
      </c>
      <c r="AB5" s="107">
        <f>'Assumptions - monthly'!AB5</f>
        <v>23</v>
      </c>
      <c r="AC5" s="107">
        <f>'Assumptions - monthly'!AC5</f>
        <v>24</v>
      </c>
      <c r="AD5" s="107">
        <f>'Assumptions - monthly'!AD5</f>
        <v>25</v>
      </c>
      <c r="AE5" s="107">
        <f>'Assumptions - monthly'!AE5</f>
        <v>26</v>
      </c>
      <c r="AF5" s="107">
        <f>'Assumptions - monthly'!AF5</f>
        <v>27</v>
      </c>
      <c r="AG5" s="107">
        <f>'Assumptions - monthly'!AG5</f>
        <v>28</v>
      </c>
      <c r="AH5" s="107">
        <f>'Assumptions - monthly'!AH5</f>
        <v>29</v>
      </c>
      <c r="AI5" s="107">
        <f>'Assumptions - monthly'!AI5</f>
        <v>30</v>
      </c>
      <c r="AJ5" s="107">
        <f>'Assumptions - monthly'!AJ5</f>
        <v>31</v>
      </c>
      <c r="AK5" s="107">
        <f>'Assumptions - monthly'!AK5</f>
        <v>32</v>
      </c>
      <c r="AL5" s="107">
        <f>'Assumptions - monthly'!AL5</f>
        <v>33</v>
      </c>
      <c r="AM5" s="107">
        <f>'Assumptions - monthly'!AM5</f>
        <v>34</v>
      </c>
      <c r="AN5" s="107">
        <f>'Assumptions - monthly'!AN5</f>
        <v>35</v>
      </c>
      <c r="AO5" s="107">
        <f>'Assumptions - monthly'!AO5</f>
        <v>36</v>
      </c>
      <c r="AP5" s="108"/>
    </row>
    <row r="6" spans="1:42" ht="3" customHeight="1" x14ac:dyDescent="0.2">
      <c r="A6" s="7"/>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row>
    <row r="7" spans="1:42" x14ac:dyDescent="0.2">
      <c r="A7" s="73" t="s">
        <v>20</v>
      </c>
      <c r="B7" s="64"/>
      <c r="C7" s="64"/>
      <c r="D7" s="64"/>
      <c r="E7" s="64"/>
      <c r="F7" s="64"/>
      <c r="G7" s="64"/>
      <c r="H7" s="64"/>
      <c r="I7" s="64"/>
      <c r="J7" s="64"/>
      <c r="K7" s="64"/>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row>
    <row r="8" spans="1:42" x14ac:dyDescent="0.2">
      <c r="A8" s="73"/>
      <c r="B8" s="64" t="str">
        <f>'Assumptions - monthly'!$B$7&amp;" - "&amp;'Assumptions - monthly'!$C$8</f>
        <v>Market 1 - Product 1</v>
      </c>
      <c r="C8" s="64"/>
      <c r="D8" s="64"/>
      <c r="E8" s="59" t="str">
        <f t="shared" ref="E8:E13" si="0">Currency</f>
        <v>NZ$</v>
      </c>
      <c r="F8" s="85">
        <f>'Assumptions - monthly'!F11</f>
        <v>100000</v>
      </c>
      <c r="G8" s="86">
        <f>'Assumptions - monthly'!G11</f>
        <v>262500</v>
      </c>
      <c r="H8" s="86">
        <f>'Assumptions - monthly'!H11</f>
        <v>275625</v>
      </c>
      <c r="I8" s="86">
        <f>'Assumptions - monthly'!I11</f>
        <v>289406.25</v>
      </c>
      <c r="J8" s="86">
        <f>'Assumptions - monthly'!J11</f>
        <v>289406.25</v>
      </c>
      <c r="K8" s="86">
        <f>'Assumptions - monthly'!K11</f>
        <v>289406.25</v>
      </c>
      <c r="L8" s="86">
        <f>'Assumptions - monthly'!L11</f>
        <v>289406.25</v>
      </c>
      <c r="M8" s="86">
        <f>'Assumptions - monthly'!M11</f>
        <v>289406.25</v>
      </c>
      <c r="N8" s="86">
        <f>'Assumptions - monthly'!N11</f>
        <v>289406.25</v>
      </c>
      <c r="O8" s="86">
        <f>'Assumptions - monthly'!O11</f>
        <v>289406.25</v>
      </c>
      <c r="P8" s="86">
        <f>'Assumptions - monthly'!P11</f>
        <v>289406.25</v>
      </c>
      <c r="Q8" s="86">
        <f>'Assumptions - monthly'!Q11</f>
        <v>289406.25</v>
      </c>
      <c r="R8" s="86">
        <f>'Assumptions - monthly'!R11</f>
        <v>289406.25</v>
      </c>
      <c r="S8" s="86">
        <f>'Assumptions - monthly'!S11</f>
        <v>289406.25</v>
      </c>
      <c r="T8" s="86">
        <f>'Assumptions - monthly'!T11</f>
        <v>289406.25</v>
      </c>
      <c r="U8" s="86">
        <f>'Assumptions - monthly'!U11</f>
        <v>289406.25</v>
      </c>
      <c r="V8" s="86">
        <f>'Assumptions - monthly'!V11</f>
        <v>289406.25</v>
      </c>
      <c r="W8" s="86">
        <f>'Assumptions - monthly'!W11</f>
        <v>289406.25</v>
      </c>
      <c r="X8" s="86">
        <f>'Assumptions - monthly'!X11</f>
        <v>289406.25</v>
      </c>
      <c r="Y8" s="86">
        <f>'Assumptions - monthly'!Y11</f>
        <v>289406.25</v>
      </c>
      <c r="Z8" s="86">
        <f>'Assumptions - monthly'!Z11</f>
        <v>289406.25</v>
      </c>
      <c r="AA8" s="86">
        <f>'Assumptions - monthly'!AA11</f>
        <v>289406.25</v>
      </c>
      <c r="AB8" s="86">
        <f>'Assumptions - monthly'!AB11</f>
        <v>289406.25</v>
      </c>
      <c r="AC8" s="86">
        <f>'Assumptions - monthly'!AC11</f>
        <v>289406.25</v>
      </c>
      <c r="AD8" s="86">
        <f>'Assumptions - monthly'!AD11</f>
        <v>289406.25</v>
      </c>
      <c r="AE8" s="86">
        <f>'Assumptions - monthly'!AE11</f>
        <v>289406.25</v>
      </c>
      <c r="AF8" s="86">
        <f>'Assumptions - monthly'!AF11</f>
        <v>289406.25</v>
      </c>
      <c r="AG8" s="86">
        <f>'Assumptions - monthly'!AG11</f>
        <v>289406.25</v>
      </c>
      <c r="AH8" s="86">
        <f>'Assumptions - monthly'!AH11</f>
        <v>289406.25</v>
      </c>
      <c r="AI8" s="86">
        <f>'Assumptions - monthly'!AI11</f>
        <v>289406.25</v>
      </c>
      <c r="AJ8" s="86">
        <f>'Assumptions - monthly'!AJ11</f>
        <v>289406.25</v>
      </c>
      <c r="AK8" s="86">
        <f>'Assumptions - monthly'!AK11</f>
        <v>289406.25</v>
      </c>
      <c r="AL8" s="86">
        <f>'Assumptions - monthly'!AL11</f>
        <v>289406.25</v>
      </c>
      <c r="AM8" s="86">
        <f>'Assumptions - monthly'!AM11</f>
        <v>289406.25</v>
      </c>
      <c r="AN8" s="86">
        <f>'Assumptions - monthly'!AN11</f>
        <v>289406.25</v>
      </c>
      <c r="AO8" s="86">
        <f>'Assumptions - monthly'!AO11</f>
        <v>289406.25</v>
      </c>
    </row>
    <row r="9" spans="1:42" x14ac:dyDescent="0.2">
      <c r="A9" s="73"/>
      <c r="B9" s="64" t="str">
        <f>'Assumptions - monthly'!$B$7&amp;" - "&amp;'Assumptions - monthly'!$C$12</f>
        <v>Market 1 - Product 2</v>
      </c>
      <c r="C9" s="64"/>
      <c r="D9" s="64"/>
      <c r="E9" s="59" t="str">
        <f t="shared" si="0"/>
        <v>NZ$</v>
      </c>
      <c r="F9" s="86">
        <f>'Assumptions - monthly'!F15</f>
        <v>5000</v>
      </c>
      <c r="G9" s="86">
        <f>'Assumptions - monthly'!G15</f>
        <v>50000</v>
      </c>
      <c r="H9" s="86">
        <f>'Assumptions - monthly'!H15</f>
        <v>50000</v>
      </c>
      <c r="I9" s="86">
        <f>'Assumptions - monthly'!I15</f>
        <v>50000</v>
      </c>
      <c r="J9" s="86">
        <f>'Assumptions - monthly'!J15</f>
        <v>50000</v>
      </c>
      <c r="K9" s="86">
        <f>'Assumptions - monthly'!K15</f>
        <v>50000</v>
      </c>
      <c r="L9" s="86">
        <f>'Assumptions - monthly'!L15</f>
        <v>50000</v>
      </c>
      <c r="M9" s="86">
        <f>'Assumptions - monthly'!M15</f>
        <v>50000</v>
      </c>
      <c r="N9" s="86">
        <f>'Assumptions - monthly'!N15</f>
        <v>50000</v>
      </c>
      <c r="O9" s="86">
        <f>'Assumptions - monthly'!O15</f>
        <v>50000</v>
      </c>
      <c r="P9" s="86">
        <f>'Assumptions - monthly'!P15</f>
        <v>50000</v>
      </c>
      <c r="Q9" s="86">
        <f>'Assumptions - monthly'!Q15</f>
        <v>50000</v>
      </c>
      <c r="R9" s="86">
        <f>'Assumptions - monthly'!R15</f>
        <v>50000</v>
      </c>
      <c r="S9" s="86">
        <f>'Assumptions - monthly'!S15</f>
        <v>50000</v>
      </c>
      <c r="T9" s="86">
        <f>'Assumptions - monthly'!T15</f>
        <v>50000</v>
      </c>
      <c r="U9" s="86">
        <f>'Assumptions - monthly'!U15</f>
        <v>50000</v>
      </c>
      <c r="V9" s="86">
        <f>'Assumptions - monthly'!V15</f>
        <v>50000</v>
      </c>
      <c r="W9" s="86">
        <f>'Assumptions - monthly'!W15</f>
        <v>50000</v>
      </c>
      <c r="X9" s="86">
        <f>'Assumptions - monthly'!X15</f>
        <v>50000</v>
      </c>
      <c r="Y9" s="86">
        <f>'Assumptions - monthly'!Y15</f>
        <v>50000</v>
      </c>
      <c r="Z9" s="86">
        <f>'Assumptions - monthly'!Z15</f>
        <v>50000</v>
      </c>
      <c r="AA9" s="86">
        <f>'Assumptions - monthly'!AA15</f>
        <v>50000</v>
      </c>
      <c r="AB9" s="86">
        <f>'Assumptions - monthly'!AB15</f>
        <v>50000</v>
      </c>
      <c r="AC9" s="86">
        <f>'Assumptions - monthly'!AC15</f>
        <v>50000</v>
      </c>
      <c r="AD9" s="86">
        <f>'Assumptions - monthly'!AD15</f>
        <v>50000</v>
      </c>
      <c r="AE9" s="86">
        <f>'Assumptions - monthly'!AE15</f>
        <v>50000</v>
      </c>
      <c r="AF9" s="86">
        <f>'Assumptions - monthly'!AF15</f>
        <v>50000</v>
      </c>
      <c r="AG9" s="86">
        <f>'Assumptions - monthly'!AG15</f>
        <v>50000</v>
      </c>
      <c r="AH9" s="86">
        <f>'Assumptions - monthly'!AH15</f>
        <v>50000</v>
      </c>
      <c r="AI9" s="86">
        <f>'Assumptions - monthly'!AI15</f>
        <v>50000</v>
      </c>
      <c r="AJ9" s="86">
        <f>'Assumptions - monthly'!AJ15</f>
        <v>50000</v>
      </c>
      <c r="AK9" s="86">
        <f>'Assumptions - monthly'!AK15</f>
        <v>50000</v>
      </c>
      <c r="AL9" s="86">
        <f>'Assumptions - monthly'!AL15</f>
        <v>50000</v>
      </c>
      <c r="AM9" s="86">
        <f>'Assumptions - monthly'!AM15</f>
        <v>50000</v>
      </c>
      <c r="AN9" s="86">
        <f>'Assumptions - monthly'!AN15</f>
        <v>50000</v>
      </c>
      <c r="AO9" s="86">
        <f>'Assumptions - monthly'!AO15</f>
        <v>50000</v>
      </c>
    </row>
    <row r="10" spans="1:42" x14ac:dyDescent="0.2">
      <c r="A10" s="73"/>
      <c r="B10" s="64" t="str">
        <f>'Assumptions - monthly'!$B$19&amp;" - "&amp;'Assumptions - monthly'!$C$8</f>
        <v>Market 2 - Product 1</v>
      </c>
      <c r="C10" s="64"/>
      <c r="D10" s="64"/>
      <c r="E10" s="59" t="str">
        <f t="shared" si="0"/>
        <v>NZ$</v>
      </c>
      <c r="F10" s="86">
        <f>'Assumptions - monthly'!F23</f>
        <v>40000</v>
      </c>
      <c r="G10" s="86">
        <f>'Assumptions - monthly'!G23</f>
        <v>125000</v>
      </c>
      <c r="H10" s="87">
        <f>'Assumptions - monthly'!H23</f>
        <v>137500</v>
      </c>
      <c r="I10" s="86">
        <f>'Assumptions - monthly'!I23</f>
        <v>150000</v>
      </c>
      <c r="J10" s="86">
        <f>'Assumptions - monthly'!J23</f>
        <v>150000</v>
      </c>
      <c r="K10" s="86">
        <f>'Assumptions - monthly'!K23</f>
        <v>150000</v>
      </c>
      <c r="L10" s="86">
        <f>'Assumptions - monthly'!L23</f>
        <v>150000</v>
      </c>
      <c r="M10" s="86">
        <f>'Assumptions - monthly'!M23</f>
        <v>150000</v>
      </c>
      <c r="N10" s="86">
        <f>'Assumptions - monthly'!N23</f>
        <v>150000</v>
      </c>
      <c r="O10" s="86">
        <f>'Assumptions - monthly'!O23</f>
        <v>150000</v>
      </c>
      <c r="P10" s="86">
        <f>'Assumptions - monthly'!P23</f>
        <v>150000</v>
      </c>
      <c r="Q10" s="86">
        <f>'Assumptions - monthly'!Q23</f>
        <v>150000</v>
      </c>
      <c r="R10" s="86">
        <f>'Assumptions - monthly'!R23</f>
        <v>150000</v>
      </c>
      <c r="S10" s="86">
        <f>'Assumptions - monthly'!S23</f>
        <v>150000</v>
      </c>
      <c r="T10" s="86">
        <f>'Assumptions - monthly'!T23</f>
        <v>150000</v>
      </c>
      <c r="U10" s="86">
        <f>'Assumptions - monthly'!U23</f>
        <v>150000</v>
      </c>
      <c r="V10" s="86">
        <f>'Assumptions - monthly'!V23</f>
        <v>150000</v>
      </c>
      <c r="W10" s="86">
        <f>'Assumptions - monthly'!W23</f>
        <v>150000</v>
      </c>
      <c r="X10" s="86">
        <f>'Assumptions - monthly'!X23</f>
        <v>150000</v>
      </c>
      <c r="Y10" s="86">
        <f>'Assumptions - monthly'!Y23</f>
        <v>150000</v>
      </c>
      <c r="Z10" s="86">
        <f>'Assumptions - monthly'!Z23</f>
        <v>150000</v>
      </c>
      <c r="AA10" s="86">
        <f>'Assumptions - monthly'!AA23</f>
        <v>150000</v>
      </c>
      <c r="AB10" s="86">
        <f>'Assumptions - monthly'!AB23</f>
        <v>150000</v>
      </c>
      <c r="AC10" s="86">
        <f>'Assumptions - monthly'!AC23</f>
        <v>150000</v>
      </c>
      <c r="AD10" s="86">
        <f>'Assumptions - monthly'!AD23</f>
        <v>150000</v>
      </c>
      <c r="AE10" s="86">
        <f>'Assumptions - monthly'!AE23</f>
        <v>150000</v>
      </c>
      <c r="AF10" s="86">
        <f>'Assumptions - monthly'!AF23</f>
        <v>150000</v>
      </c>
      <c r="AG10" s="86">
        <f>'Assumptions - monthly'!AG23</f>
        <v>150000</v>
      </c>
      <c r="AH10" s="86">
        <f>'Assumptions - monthly'!AH23</f>
        <v>150000</v>
      </c>
      <c r="AI10" s="86">
        <f>'Assumptions - monthly'!AI23</f>
        <v>150000</v>
      </c>
      <c r="AJ10" s="86">
        <f>'Assumptions - monthly'!AJ23</f>
        <v>150000</v>
      </c>
      <c r="AK10" s="86">
        <f>'Assumptions - monthly'!AK23</f>
        <v>150000</v>
      </c>
      <c r="AL10" s="86">
        <f>'Assumptions - monthly'!AL23</f>
        <v>150000</v>
      </c>
      <c r="AM10" s="86">
        <f>'Assumptions - monthly'!AM23</f>
        <v>150000</v>
      </c>
      <c r="AN10" s="86">
        <f>'Assumptions - monthly'!AN23</f>
        <v>150000</v>
      </c>
      <c r="AO10" s="86">
        <f>'Assumptions - monthly'!AO23</f>
        <v>150000</v>
      </c>
    </row>
    <row r="11" spans="1:42" x14ac:dyDescent="0.2">
      <c r="A11" s="73"/>
      <c r="B11" s="64" t="str">
        <f>'Assumptions - monthly'!$B$19&amp;" - "&amp;'Assumptions - monthly'!$C$12</f>
        <v>Market 2 - Product 2</v>
      </c>
      <c r="C11" s="64"/>
      <c r="D11" s="64"/>
      <c r="E11" s="59" t="str">
        <f t="shared" si="0"/>
        <v>NZ$</v>
      </c>
      <c r="F11" s="86">
        <f>'Assumptions - monthly'!F27</f>
        <v>8000</v>
      </c>
      <c r="G11" s="86">
        <f>'Assumptions - monthly'!G27</f>
        <v>120000</v>
      </c>
      <c r="H11" s="86">
        <f>'Assumptions - monthly'!H27</f>
        <v>300000</v>
      </c>
      <c r="I11" s="86">
        <f>'Assumptions - monthly'!I27</f>
        <v>600000</v>
      </c>
      <c r="J11" s="86">
        <f>'Assumptions - monthly'!J27</f>
        <v>600000</v>
      </c>
      <c r="K11" s="86">
        <f>'Assumptions - monthly'!K27</f>
        <v>600000</v>
      </c>
      <c r="L11" s="86">
        <f>'Assumptions - monthly'!L27</f>
        <v>600000</v>
      </c>
      <c r="M11" s="86">
        <f>'Assumptions - monthly'!M27</f>
        <v>600000</v>
      </c>
      <c r="N11" s="86">
        <f>'Assumptions - monthly'!N27</f>
        <v>600000</v>
      </c>
      <c r="O11" s="86">
        <f>'Assumptions - monthly'!O27</f>
        <v>600000</v>
      </c>
      <c r="P11" s="86">
        <f>'Assumptions - monthly'!P27</f>
        <v>600000</v>
      </c>
      <c r="Q11" s="86">
        <f>'Assumptions - monthly'!Q27</f>
        <v>600000</v>
      </c>
      <c r="R11" s="86">
        <f>'Assumptions - monthly'!R27</f>
        <v>600000</v>
      </c>
      <c r="S11" s="86">
        <f>'Assumptions - monthly'!S27</f>
        <v>600000</v>
      </c>
      <c r="T11" s="86">
        <f>'Assumptions - monthly'!T27</f>
        <v>600000</v>
      </c>
      <c r="U11" s="86">
        <f>'Assumptions - monthly'!U27</f>
        <v>600000</v>
      </c>
      <c r="V11" s="86">
        <f>'Assumptions - monthly'!V27</f>
        <v>600000</v>
      </c>
      <c r="W11" s="86">
        <f>'Assumptions - monthly'!W27</f>
        <v>600000</v>
      </c>
      <c r="X11" s="86">
        <f>'Assumptions - monthly'!X27</f>
        <v>600000</v>
      </c>
      <c r="Y11" s="86">
        <f>'Assumptions - monthly'!Y27</f>
        <v>600000</v>
      </c>
      <c r="Z11" s="86">
        <f>'Assumptions - monthly'!Z27</f>
        <v>600000</v>
      </c>
      <c r="AA11" s="86">
        <f>'Assumptions - monthly'!AA27</f>
        <v>600000</v>
      </c>
      <c r="AB11" s="86">
        <f>'Assumptions - monthly'!AB27</f>
        <v>600000</v>
      </c>
      <c r="AC11" s="86">
        <f>'Assumptions - monthly'!AC27</f>
        <v>600000</v>
      </c>
      <c r="AD11" s="86">
        <f>'Assumptions - monthly'!AD27</f>
        <v>600000</v>
      </c>
      <c r="AE11" s="86">
        <f>'Assumptions - monthly'!AE27</f>
        <v>600000</v>
      </c>
      <c r="AF11" s="86">
        <f>'Assumptions - monthly'!AF27</f>
        <v>600000</v>
      </c>
      <c r="AG11" s="86">
        <f>'Assumptions - monthly'!AG27</f>
        <v>600000</v>
      </c>
      <c r="AH11" s="86">
        <f>'Assumptions - monthly'!AH27</f>
        <v>600000</v>
      </c>
      <c r="AI11" s="86">
        <f>'Assumptions - monthly'!AI27</f>
        <v>600000</v>
      </c>
      <c r="AJ11" s="86">
        <f>'Assumptions - monthly'!AJ27</f>
        <v>600000</v>
      </c>
      <c r="AK11" s="86">
        <f>'Assumptions - monthly'!AK27</f>
        <v>600000</v>
      </c>
      <c r="AL11" s="86">
        <f>'Assumptions - monthly'!AL27</f>
        <v>600000</v>
      </c>
      <c r="AM11" s="86">
        <f>'Assumptions - monthly'!AM27</f>
        <v>600000</v>
      </c>
      <c r="AN11" s="86">
        <f>'Assumptions - monthly'!AN27</f>
        <v>600000</v>
      </c>
      <c r="AO11" s="86">
        <f>'Assumptions - monthly'!AO27</f>
        <v>600000</v>
      </c>
    </row>
    <row r="12" spans="1:42" x14ac:dyDescent="0.2">
      <c r="A12" s="73"/>
      <c r="B12" s="64" t="str">
        <f>'Assumptions - monthly'!B33</f>
        <v>Other Revenue</v>
      </c>
      <c r="C12" s="64"/>
      <c r="D12" s="64"/>
      <c r="E12" s="59" t="str">
        <f t="shared" si="0"/>
        <v>NZ$</v>
      </c>
      <c r="F12" s="86">
        <f>'Assumptions - monthly'!F33</f>
        <v>5000</v>
      </c>
      <c r="G12" s="86">
        <f>'Assumptions - monthly'!G33</f>
        <v>5000</v>
      </c>
      <c r="H12" s="86">
        <f>'Assumptions - monthly'!H33</f>
        <v>5000</v>
      </c>
      <c r="I12" s="86">
        <f>'Assumptions - monthly'!I33</f>
        <v>5000</v>
      </c>
      <c r="J12" s="86">
        <f>'Assumptions - monthly'!J33</f>
        <v>5000</v>
      </c>
      <c r="K12" s="86">
        <f>'Assumptions - monthly'!K33</f>
        <v>5000</v>
      </c>
      <c r="L12" s="86">
        <f>'Assumptions - monthly'!L33</f>
        <v>5000</v>
      </c>
      <c r="M12" s="86">
        <f>'Assumptions - monthly'!M33</f>
        <v>5000</v>
      </c>
      <c r="N12" s="86">
        <f>'Assumptions - monthly'!N33</f>
        <v>5000</v>
      </c>
      <c r="O12" s="86">
        <f>'Assumptions - monthly'!O33</f>
        <v>5000</v>
      </c>
      <c r="P12" s="86">
        <f>'Assumptions - monthly'!P33</f>
        <v>5000</v>
      </c>
      <c r="Q12" s="86">
        <f>'Assumptions - monthly'!Q33</f>
        <v>5000</v>
      </c>
      <c r="R12" s="86">
        <f>'Assumptions - monthly'!R33</f>
        <v>5000</v>
      </c>
      <c r="S12" s="86">
        <f>'Assumptions - monthly'!S33</f>
        <v>5000</v>
      </c>
      <c r="T12" s="86">
        <f>'Assumptions - monthly'!T33</f>
        <v>5000</v>
      </c>
      <c r="U12" s="86">
        <f>'Assumptions - monthly'!U33</f>
        <v>5000</v>
      </c>
      <c r="V12" s="86">
        <f>'Assumptions - monthly'!V33</f>
        <v>5000</v>
      </c>
      <c r="W12" s="86">
        <f>'Assumptions - monthly'!W33</f>
        <v>5000</v>
      </c>
      <c r="X12" s="86">
        <f>'Assumptions - monthly'!X33</f>
        <v>5000</v>
      </c>
      <c r="Y12" s="86">
        <f>'Assumptions - monthly'!Y33</f>
        <v>5000</v>
      </c>
      <c r="Z12" s="86">
        <f>'Assumptions - monthly'!Z33</f>
        <v>5000</v>
      </c>
      <c r="AA12" s="86">
        <f>'Assumptions - monthly'!AA33</f>
        <v>5000</v>
      </c>
      <c r="AB12" s="86">
        <f>'Assumptions - monthly'!AB33</f>
        <v>5000</v>
      </c>
      <c r="AC12" s="86">
        <f>'Assumptions - monthly'!AC33</f>
        <v>5000</v>
      </c>
      <c r="AD12" s="86">
        <f>'Assumptions - monthly'!AD33</f>
        <v>5000</v>
      </c>
      <c r="AE12" s="86">
        <f>'Assumptions - monthly'!AE33</f>
        <v>5000</v>
      </c>
      <c r="AF12" s="86">
        <f>'Assumptions - monthly'!AF33</f>
        <v>5000</v>
      </c>
      <c r="AG12" s="86">
        <f>'Assumptions - monthly'!AG33</f>
        <v>5000</v>
      </c>
      <c r="AH12" s="86">
        <f>'Assumptions - monthly'!AH33</f>
        <v>5000</v>
      </c>
      <c r="AI12" s="86">
        <f>'Assumptions - monthly'!AI33</f>
        <v>5000</v>
      </c>
      <c r="AJ12" s="86">
        <f>'Assumptions - monthly'!AJ33</f>
        <v>5000</v>
      </c>
      <c r="AK12" s="86">
        <f>'Assumptions - monthly'!AK33</f>
        <v>5000</v>
      </c>
      <c r="AL12" s="86">
        <f>'Assumptions - monthly'!AL33</f>
        <v>5000</v>
      </c>
      <c r="AM12" s="86">
        <f>'Assumptions - monthly'!AM33</f>
        <v>5000</v>
      </c>
      <c r="AN12" s="86">
        <f>'Assumptions - monthly'!AN33</f>
        <v>5000</v>
      </c>
      <c r="AO12" s="86">
        <f>'Assumptions - monthly'!AO33</f>
        <v>5000</v>
      </c>
    </row>
    <row r="13" spans="1:42" x14ac:dyDescent="0.2">
      <c r="A13" s="73"/>
      <c r="B13" s="73" t="s">
        <v>31</v>
      </c>
      <c r="C13" s="64"/>
      <c r="D13" s="64"/>
      <c r="E13" s="59" t="str">
        <f t="shared" si="0"/>
        <v>NZ$</v>
      </c>
      <c r="F13" s="88">
        <f>SUM(F8:F12)</f>
        <v>158000</v>
      </c>
      <c r="G13" s="88">
        <f>SUM(G8:G12)</f>
        <v>562500</v>
      </c>
      <c r="H13" s="88">
        <f>SUM(H8:H12)</f>
        <v>768125</v>
      </c>
      <c r="I13" s="88">
        <f>SUM(I8:I12)</f>
        <v>1094406.25</v>
      </c>
      <c r="J13" s="88">
        <f t="shared" ref="J13:AO13" si="1">SUM(J8:J12)</f>
        <v>1094406.25</v>
      </c>
      <c r="K13" s="88">
        <f t="shared" si="1"/>
        <v>1094406.25</v>
      </c>
      <c r="L13" s="88">
        <f t="shared" si="1"/>
        <v>1094406.25</v>
      </c>
      <c r="M13" s="88">
        <f t="shared" si="1"/>
        <v>1094406.25</v>
      </c>
      <c r="N13" s="88">
        <f t="shared" si="1"/>
        <v>1094406.25</v>
      </c>
      <c r="O13" s="88">
        <f t="shared" si="1"/>
        <v>1094406.25</v>
      </c>
      <c r="P13" s="88">
        <f t="shared" si="1"/>
        <v>1094406.25</v>
      </c>
      <c r="Q13" s="88">
        <f t="shared" si="1"/>
        <v>1094406.25</v>
      </c>
      <c r="R13" s="88">
        <f t="shared" si="1"/>
        <v>1094406.25</v>
      </c>
      <c r="S13" s="88">
        <f t="shared" si="1"/>
        <v>1094406.25</v>
      </c>
      <c r="T13" s="88">
        <f t="shared" si="1"/>
        <v>1094406.25</v>
      </c>
      <c r="U13" s="88">
        <f t="shared" si="1"/>
        <v>1094406.25</v>
      </c>
      <c r="V13" s="88">
        <f t="shared" si="1"/>
        <v>1094406.25</v>
      </c>
      <c r="W13" s="88">
        <f t="shared" si="1"/>
        <v>1094406.25</v>
      </c>
      <c r="X13" s="88">
        <f t="shared" si="1"/>
        <v>1094406.25</v>
      </c>
      <c r="Y13" s="88">
        <f t="shared" si="1"/>
        <v>1094406.25</v>
      </c>
      <c r="Z13" s="88">
        <f t="shared" si="1"/>
        <v>1094406.25</v>
      </c>
      <c r="AA13" s="88">
        <f t="shared" si="1"/>
        <v>1094406.25</v>
      </c>
      <c r="AB13" s="88">
        <f t="shared" si="1"/>
        <v>1094406.25</v>
      </c>
      <c r="AC13" s="88">
        <f t="shared" si="1"/>
        <v>1094406.25</v>
      </c>
      <c r="AD13" s="88">
        <f t="shared" si="1"/>
        <v>1094406.25</v>
      </c>
      <c r="AE13" s="88">
        <f t="shared" si="1"/>
        <v>1094406.25</v>
      </c>
      <c r="AF13" s="88">
        <f t="shared" si="1"/>
        <v>1094406.25</v>
      </c>
      <c r="AG13" s="88">
        <f t="shared" si="1"/>
        <v>1094406.25</v>
      </c>
      <c r="AH13" s="88">
        <f t="shared" si="1"/>
        <v>1094406.25</v>
      </c>
      <c r="AI13" s="88">
        <f t="shared" si="1"/>
        <v>1094406.25</v>
      </c>
      <c r="AJ13" s="88">
        <f t="shared" si="1"/>
        <v>1094406.25</v>
      </c>
      <c r="AK13" s="88">
        <f t="shared" si="1"/>
        <v>1094406.25</v>
      </c>
      <c r="AL13" s="88">
        <f t="shared" si="1"/>
        <v>1094406.25</v>
      </c>
      <c r="AM13" s="88">
        <f t="shared" si="1"/>
        <v>1094406.25</v>
      </c>
      <c r="AN13" s="88">
        <f t="shared" si="1"/>
        <v>1094406.25</v>
      </c>
      <c r="AO13" s="88">
        <f t="shared" si="1"/>
        <v>1094406.25</v>
      </c>
    </row>
    <row r="14" spans="1:42" x14ac:dyDescent="0.2">
      <c r="A14" s="73"/>
      <c r="B14" s="73"/>
      <c r="C14" s="93" t="s">
        <v>82</v>
      </c>
      <c r="D14" s="93"/>
      <c r="E14" s="59" t="s">
        <v>33</v>
      </c>
      <c r="F14" s="89" t="s">
        <v>83</v>
      </c>
      <c r="G14" s="89">
        <f>IF(OR(G13&lt;0,F13&lt;0),"NA",G13/F13-1)</f>
        <v>2.5601265822784809</v>
      </c>
      <c r="H14" s="89">
        <f>IF(OR(H13&lt;0,G13&lt;0),"NA",H13/G13-1)</f>
        <v>0.36555555555555563</v>
      </c>
      <c r="I14" s="89">
        <f>IF(OR(I13&lt;0,H13&lt;0),"NA",I13/H13-1)</f>
        <v>0.42477624084621635</v>
      </c>
      <c r="J14" s="89">
        <f t="shared" ref="J14:AO14" si="2">IF(OR(J13&lt;0,I13&lt;0),"NA",J13/I13-1)</f>
        <v>0</v>
      </c>
      <c r="K14" s="89">
        <f t="shared" si="2"/>
        <v>0</v>
      </c>
      <c r="L14" s="89">
        <f t="shared" si="2"/>
        <v>0</v>
      </c>
      <c r="M14" s="89">
        <f t="shared" si="2"/>
        <v>0</v>
      </c>
      <c r="N14" s="89">
        <f t="shared" si="2"/>
        <v>0</v>
      </c>
      <c r="O14" s="89">
        <f t="shared" si="2"/>
        <v>0</v>
      </c>
      <c r="P14" s="89">
        <f t="shared" si="2"/>
        <v>0</v>
      </c>
      <c r="Q14" s="89">
        <f t="shared" si="2"/>
        <v>0</v>
      </c>
      <c r="R14" s="89">
        <f t="shared" si="2"/>
        <v>0</v>
      </c>
      <c r="S14" s="89">
        <f t="shared" si="2"/>
        <v>0</v>
      </c>
      <c r="T14" s="89">
        <f t="shared" si="2"/>
        <v>0</v>
      </c>
      <c r="U14" s="89">
        <f t="shared" si="2"/>
        <v>0</v>
      </c>
      <c r="V14" s="89">
        <f t="shared" si="2"/>
        <v>0</v>
      </c>
      <c r="W14" s="89">
        <f t="shared" si="2"/>
        <v>0</v>
      </c>
      <c r="X14" s="89">
        <f t="shared" si="2"/>
        <v>0</v>
      </c>
      <c r="Y14" s="89">
        <f t="shared" si="2"/>
        <v>0</v>
      </c>
      <c r="Z14" s="89">
        <f t="shared" si="2"/>
        <v>0</v>
      </c>
      <c r="AA14" s="89">
        <f t="shared" si="2"/>
        <v>0</v>
      </c>
      <c r="AB14" s="89">
        <f t="shared" si="2"/>
        <v>0</v>
      </c>
      <c r="AC14" s="89">
        <f t="shared" si="2"/>
        <v>0</v>
      </c>
      <c r="AD14" s="89">
        <f t="shared" si="2"/>
        <v>0</v>
      </c>
      <c r="AE14" s="89">
        <f t="shared" si="2"/>
        <v>0</v>
      </c>
      <c r="AF14" s="89">
        <f t="shared" si="2"/>
        <v>0</v>
      </c>
      <c r="AG14" s="89">
        <f t="shared" si="2"/>
        <v>0</v>
      </c>
      <c r="AH14" s="89">
        <f t="shared" si="2"/>
        <v>0</v>
      </c>
      <c r="AI14" s="89">
        <f t="shared" si="2"/>
        <v>0</v>
      </c>
      <c r="AJ14" s="89">
        <f t="shared" si="2"/>
        <v>0</v>
      </c>
      <c r="AK14" s="89">
        <f t="shared" si="2"/>
        <v>0</v>
      </c>
      <c r="AL14" s="89">
        <f t="shared" si="2"/>
        <v>0</v>
      </c>
      <c r="AM14" s="89">
        <f t="shared" si="2"/>
        <v>0</v>
      </c>
      <c r="AN14" s="89">
        <f t="shared" si="2"/>
        <v>0</v>
      </c>
      <c r="AO14" s="89">
        <f t="shared" si="2"/>
        <v>0</v>
      </c>
    </row>
    <row r="15" spans="1:42" x14ac:dyDescent="0.2">
      <c r="A15" s="73"/>
      <c r="B15" s="73"/>
      <c r="C15" s="64"/>
      <c r="D15" s="64"/>
      <c r="E15" s="59"/>
      <c r="F15" s="90"/>
      <c r="G15" s="90"/>
      <c r="H15" s="90"/>
      <c r="I15" s="90"/>
      <c r="J15" s="90"/>
      <c r="K15" s="90"/>
      <c r="L15" s="90"/>
      <c r="M15" s="90"/>
      <c r="N15" s="90"/>
      <c r="O15" s="90"/>
      <c r="P15" s="90"/>
      <c r="Q15" s="90"/>
      <c r="R15" s="90"/>
      <c r="S15" s="90"/>
      <c r="T15" s="90"/>
      <c r="U15" s="90"/>
      <c r="V15" s="90"/>
      <c r="W15" s="90"/>
      <c r="X15" s="90"/>
      <c r="Y15" s="90"/>
      <c r="Z15" s="90"/>
      <c r="AA15" s="90"/>
      <c r="AB15" s="90"/>
      <c r="AC15" s="90"/>
      <c r="AD15" s="90"/>
      <c r="AE15" s="90"/>
      <c r="AF15" s="90"/>
      <c r="AG15" s="90"/>
      <c r="AH15" s="90"/>
      <c r="AI15" s="90"/>
      <c r="AJ15" s="90"/>
      <c r="AK15" s="90"/>
      <c r="AL15" s="90"/>
      <c r="AM15" s="90"/>
      <c r="AN15" s="90"/>
      <c r="AO15" s="90"/>
    </row>
    <row r="16" spans="1:42" x14ac:dyDescent="0.2">
      <c r="A16" s="73" t="s">
        <v>84</v>
      </c>
      <c r="B16" s="73"/>
      <c r="C16" s="64"/>
      <c r="D16" s="64"/>
      <c r="E16" s="59"/>
      <c r="F16" s="90"/>
      <c r="G16" s="90"/>
      <c r="H16" s="90"/>
      <c r="I16" s="90"/>
      <c r="J16" s="90"/>
      <c r="K16" s="90"/>
      <c r="L16" s="90"/>
      <c r="M16" s="90"/>
      <c r="N16" s="90"/>
      <c r="O16" s="90"/>
      <c r="P16" s="90"/>
      <c r="Q16" s="90"/>
      <c r="R16" s="90"/>
      <c r="S16" s="90"/>
      <c r="T16" s="90"/>
      <c r="U16" s="90"/>
      <c r="V16" s="90"/>
      <c r="W16" s="90"/>
      <c r="X16" s="90"/>
      <c r="Y16" s="90"/>
      <c r="Z16" s="90"/>
      <c r="AA16" s="90"/>
      <c r="AB16" s="90"/>
      <c r="AC16" s="90"/>
      <c r="AD16" s="90"/>
      <c r="AE16" s="90"/>
      <c r="AF16" s="90"/>
      <c r="AG16" s="90"/>
      <c r="AH16" s="90"/>
      <c r="AI16" s="90"/>
      <c r="AJ16" s="90"/>
      <c r="AK16" s="90"/>
      <c r="AL16" s="90"/>
      <c r="AM16" s="90"/>
      <c r="AN16" s="90"/>
      <c r="AO16" s="90"/>
    </row>
    <row r="17" spans="1:41" x14ac:dyDescent="0.2">
      <c r="A17" s="64" t="s">
        <v>85</v>
      </c>
      <c r="B17" s="73"/>
      <c r="C17" s="64"/>
      <c r="D17" s="64"/>
      <c r="E17" s="59" t="str">
        <f>Currency</f>
        <v>NZ$</v>
      </c>
      <c r="F17" s="91">
        <f>'Assumptions - monthly'!F78</f>
        <v>61400</v>
      </c>
      <c r="G17" s="91">
        <f>'Assumptions - monthly'!G78</f>
        <v>207500</v>
      </c>
      <c r="H17" s="91">
        <f>'Assumptions - monthly'!H78</f>
        <v>230437.5</v>
      </c>
      <c r="I17" s="91">
        <f>'Assumptions - monthly'!I78</f>
        <v>262821.875</v>
      </c>
      <c r="J17" s="91">
        <f>'Assumptions - monthly'!J78</f>
        <v>262821.875</v>
      </c>
      <c r="K17" s="91">
        <f>'Assumptions - monthly'!K78</f>
        <v>262821.875</v>
      </c>
      <c r="L17" s="91">
        <f>'Assumptions - monthly'!L78</f>
        <v>262821.875</v>
      </c>
      <c r="M17" s="91">
        <f>'Assumptions - monthly'!M78</f>
        <v>262821.875</v>
      </c>
      <c r="N17" s="91">
        <f>'Assumptions - monthly'!N78</f>
        <v>262821.875</v>
      </c>
      <c r="O17" s="91">
        <f>'Assumptions - monthly'!O78</f>
        <v>262821.875</v>
      </c>
      <c r="P17" s="91">
        <f>'Assumptions - monthly'!P78</f>
        <v>262821.875</v>
      </c>
      <c r="Q17" s="91">
        <f>'Assumptions - monthly'!Q78</f>
        <v>262821.875</v>
      </c>
      <c r="R17" s="91">
        <f>'Assumptions - monthly'!R78</f>
        <v>262821.875</v>
      </c>
      <c r="S17" s="91">
        <f>'Assumptions - monthly'!S78</f>
        <v>262821.875</v>
      </c>
      <c r="T17" s="91">
        <f>'Assumptions - monthly'!T78</f>
        <v>262821.875</v>
      </c>
      <c r="U17" s="91">
        <f>'Assumptions - monthly'!U78</f>
        <v>262821.875</v>
      </c>
      <c r="V17" s="91">
        <f>'Assumptions - monthly'!V78</f>
        <v>262821.875</v>
      </c>
      <c r="W17" s="91">
        <f>'Assumptions - monthly'!W78</f>
        <v>262821.875</v>
      </c>
      <c r="X17" s="91">
        <f>'Assumptions - monthly'!X78</f>
        <v>262821.875</v>
      </c>
      <c r="Y17" s="91">
        <f>'Assumptions - monthly'!Y78</f>
        <v>262821.875</v>
      </c>
      <c r="Z17" s="91">
        <f>'Assumptions - monthly'!Z78</f>
        <v>262821.875</v>
      </c>
      <c r="AA17" s="91">
        <f>'Assumptions - monthly'!AA78</f>
        <v>262821.875</v>
      </c>
      <c r="AB17" s="91">
        <f>'Assumptions - monthly'!AB78</f>
        <v>262821.875</v>
      </c>
      <c r="AC17" s="91">
        <f>'Assumptions - monthly'!AC78</f>
        <v>262821.875</v>
      </c>
      <c r="AD17" s="91">
        <f>'Assumptions - monthly'!AD78</f>
        <v>262821.875</v>
      </c>
      <c r="AE17" s="91">
        <f>'Assumptions - monthly'!AE78</f>
        <v>262821.875</v>
      </c>
      <c r="AF17" s="91">
        <f>'Assumptions - monthly'!AF78</f>
        <v>262821.875</v>
      </c>
      <c r="AG17" s="91">
        <f>'Assumptions - monthly'!AG78</f>
        <v>262821.875</v>
      </c>
      <c r="AH17" s="91">
        <f>'Assumptions - monthly'!AH78</f>
        <v>262821.875</v>
      </c>
      <c r="AI17" s="91">
        <f>'Assumptions - monthly'!AI78</f>
        <v>262821.875</v>
      </c>
      <c r="AJ17" s="91">
        <f>'Assumptions - monthly'!AJ78</f>
        <v>262821.875</v>
      </c>
      <c r="AK17" s="91">
        <f>'Assumptions - monthly'!AK78</f>
        <v>262821.875</v>
      </c>
      <c r="AL17" s="91">
        <f>'Assumptions - monthly'!AL78</f>
        <v>262821.875</v>
      </c>
      <c r="AM17" s="91">
        <f>'Assumptions - monthly'!AM78</f>
        <v>262821.875</v>
      </c>
      <c r="AN17" s="91">
        <f>'Assumptions - monthly'!AN78</f>
        <v>262821.875</v>
      </c>
      <c r="AO17" s="91">
        <f>'Assumptions - monthly'!AO78</f>
        <v>262821.875</v>
      </c>
    </row>
    <row r="18" spans="1:41" x14ac:dyDescent="0.2">
      <c r="A18" s="64" t="s">
        <v>86</v>
      </c>
      <c r="B18" s="43"/>
      <c r="C18" s="64"/>
      <c r="D18" s="64"/>
      <c r="E18" s="59" t="str">
        <f>Currency</f>
        <v>NZ$</v>
      </c>
      <c r="F18" s="91">
        <f>'Assumptions - monthly'!F99</f>
        <v>78416.666666666672</v>
      </c>
      <c r="G18" s="91">
        <f>'Assumptions - monthly'!G99</f>
        <v>78416.666666666672</v>
      </c>
      <c r="H18" s="91">
        <f>'Assumptions - monthly'!H99</f>
        <v>87166.666666666672</v>
      </c>
      <c r="I18" s="91">
        <f>'Assumptions - monthly'!I99</f>
        <v>87166.666666666672</v>
      </c>
      <c r="J18" s="91">
        <f>'Assumptions - monthly'!J99</f>
        <v>87166.666666666672</v>
      </c>
      <c r="K18" s="91">
        <f>'Assumptions - monthly'!K99</f>
        <v>87166.666666666672</v>
      </c>
      <c r="L18" s="91">
        <f>'Assumptions - monthly'!L99</f>
        <v>87166.666666666672</v>
      </c>
      <c r="M18" s="91">
        <f>'Assumptions - monthly'!M99</f>
        <v>87166.666666666672</v>
      </c>
      <c r="N18" s="91">
        <f>'Assumptions - monthly'!N99</f>
        <v>87166.666666666672</v>
      </c>
      <c r="O18" s="91">
        <f>'Assumptions - monthly'!O99</f>
        <v>87166.666666666672</v>
      </c>
      <c r="P18" s="91">
        <f>'Assumptions - monthly'!P99</f>
        <v>87166.666666666672</v>
      </c>
      <c r="Q18" s="91">
        <f>'Assumptions - monthly'!Q99</f>
        <v>87166.666666666672</v>
      </c>
      <c r="R18" s="91">
        <f>'Assumptions - monthly'!R99</f>
        <v>87166.666666666672</v>
      </c>
      <c r="S18" s="91">
        <f>'Assumptions - monthly'!S99</f>
        <v>87166.666666666672</v>
      </c>
      <c r="T18" s="91">
        <f>'Assumptions - monthly'!T99</f>
        <v>87166.666666666672</v>
      </c>
      <c r="U18" s="91">
        <f>'Assumptions - monthly'!U99</f>
        <v>87166.666666666672</v>
      </c>
      <c r="V18" s="91">
        <f>'Assumptions - monthly'!V99</f>
        <v>87166.666666666672</v>
      </c>
      <c r="W18" s="91">
        <f>'Assumptions - monthly'!W99</f>
        <v>87166.666666666672</v>
      </c>
      <c r="X18" s="91">
        <f>'Assumptions - monthly'!X99</f>
        <v>87166.666666666672</v>
      </c>
      <c r="Y18" s="91">
        <f>'Assumptions - monthly'!Y99</f>
        <v>87166.666666666672</v>
      </c>
      <c r="Z18" s="91">
        <f>'Assumptions - monthly'!Z99</f>
        <v>87166.666666666672</v>
      </c>
      <c r="AA18" s="91">
        <f>'Assumptions - monthly'!AA99</f>
        <v>87166.666666666672</v>
      </c>
      <c r="AB18" s="91">
        <f>'Assumptions - monthly'!AB99</f>
        <v>87166.666666666672</v>
      </c>
      <c r="AC18" s="91">
        <f>'Assumptions - monthly'!AC99</f>
        <v>87166.666666666672</v>
      </c>
      <c r="AD18" s="91">
        <f>'Assumptions - monthly'!AD99</f>
        <v>87166.666666666672</v>
      </c>
      <c r="AE18" s="91">
        <f>'Assumptions - monthly'!AE99</f>
        <v>87166.666666666672</v>
      </c>
      <c r="AF18" s="91">
        <f>'Assumptions - monthly'!AF99</f>
        <v>87166.666666666672</v>
      </c>
      <c r="AG18" s="91">
        <f>'Assumptions - monthly'!AG99</f>
        <v>87166.666666666672</v>
      </c>
      <c r="AH18" s="91">
        <f>'Assumptions - monthly'!AH99</f>
        <v>87166.666666666672</v>
      </c>
      <c r="AI18" s="91">
        <f>'Assumptions - monthly'!AI99</f>
        <v>87166.666666666672</v>
      </c>
      <c r="AJ18" s="91">
        <f>'Assumptions - monthly'!AJ99</f>
        <v>87166.666666666672</v>
      </c>
      <c r="AK18" s="91">
        <f>'Assumptions - monthly'!AK99</f>
        <v>87166.666666666672</v>
      </c>
      <c r="AL18" s="91">
        <f>'Assumptions - monthly'!AL99</f>
        <v>87166.666666666672</v>
      </c>
      <c r="AM18" s="91">
        <f>'Assumptions - monthly'!AM99</f>
        <v>87166.666666666672</v>
      </c>
      <c r="AN18" s="91">
        <f>'Assumptions - monthly'!AN99</f>
        <v>87166.666666666672</v>
      </c>
      <c r="AO18" s="91">
        <f>'Assumptions - monthly'!AO99</f>
        <v>87166.666666666672</v>
      </c>
    </row>
    <row r="19" spans="1:41" x14ac:dyDescent="0.2">
      <c r="A19" s="73" t="s">
        <v>87</v>
      </c>
      <c r="B19" s="73"/>
      <c r="C19" s="64"/>
      <c r="D19" s="64"/>
      <c r="E19" s="59" t="str">
        <f>Currency</f>
        <v>NZ$</v>
      </c>
      <c r="F19" s="88">
        <f>F13-F17-F18</f>
        <v>18183.333333333328</v>
      </c>
      <c r="G19" s="88">
        <f>G13-G17-G18</f>
        <v>276583.33333333331</v>
      </c>
      <c r="H19" s="88">
        <f>H13-H17-H18</f>
        <v>450520.83333333331</v>
      </c>
      <c r="I19" s="88">
        <f>I13-I17-I18</f>
        <v>744417.70833333337</v>
      </c>
      <c r="J19" s="88">
        <f t="shared" ref="J19:AO19" si="3">J13-J17-J18</f>
        <v>744417.70833333337</v>
      </c>
      <c r="K19" s="88">
        <f t="shared" si="3"/>
        <v>744417.70833333337</v>
      </c>
      <c r="L19" s="88">
        <f t="shared" si="3"/>
        <v>744417.70833333337</v>
      </c>
      <c r="M19" s="88">
        <f t="shared" si="3"/>
        <v>744417.70833333337</v>
      </c>
      <c r="N19" s="88">
        <f t="shared" si="3"/>
        <v>744417.70833333337</v>
      </c>
      <c r="O19" s="88">
        <f t="shared" si="3"/>
        <v>744417.70833333337</v>
      </c>
      <c r="P19" s="88">
        <f t="shared" si="3"/>
        <v>744417.70833333337</v>
      </c>
      <c r="Q19" s="88">
        <f t="shared" si="3"/>
        <v>744417.70833333337</v>
      </c>
      <c r="R19" s="88">
        <f t="shared" si="3"/>
        <v>744417.70833333337</v>
      </c>
      <c r="S19" s="88">
        <f t="shared" si="3"/>
        <v>744417.70833333337</v>
      </c>
      <c r="T19" s="88">
        <f t="shared" si="3"/>
        <v>744417.70833333337</v>
      </c>
      <c r="U19" s="88">
        <f t="shared" si="3"/>
        <v>744417.70833333337</v>
      </c>
      <c r="V19" s="88">
        <f t="shared" si="3"/>
        <v>744417.70833333337</v>
      </c>
      <c r="W19" s="88">
        <f t="shared" si="3"/>
        <v>744417.70833333337</v>
      </c>
      <c r="X19" s="88">
        <f t="shared" si="3"/>
        <v>744417.70833333337</v>
      </c>
      <c r="Y19" s="88">
        <f t="shared" si="3"/>
        <v>744417.70833333337</v>
      </c>
      <c r="Z19" s="88">
        <f t="shared" si="3"/>
        <v>744417.70833333337</v>
      </c>
      <c r="AA19" s="88">
        <f t="shared" si="3"/>
        <v>744417.70833333337</v>
      </c>
      <c r="AB19" s="88">
        <f t="shared" si="3"/>
        <v>744417.70833333337</v>
      </c>
      <c r="AC19" s="88">
        <f t="shared" si="3"/>
        <v>744417.70833333337</v>
      </c>
      <c r="AD19" s="88">
        <f t="shared" si="3"/>
        <v>744417.70833333337</v>
      </c>
      <c r="AE19" s="88">
        <f t="shared" si="3"/>
        <v>744417.70833333337</v>
      </c>
      <c r="AF19" s="88">
        <f t="shared" si="3"/>
        <v>744417.70833333337</v>
      </c>
      <c r="AG19" s="88">
        <f t="shared" si="3"/>
        <v>744417.70833333337</v>
      </c>
      <c r="AH19" s="88">
        <f t="shared" si="3"/>
        <v>744417.70833333337</v>
      </c>
      <c r="AI19" s="88">
        <f t="shared" si="3"/>
        <v>744417.70833333337</v>
      </c>
      <c r="AJ19" s="88">
        <f t="shared" si="3"/>
        <v>744417.70833333337</v>
      </c>
      <c r="AK19" s="88">
        <f t="shared" si="3"/>
        <v>744417.70833333337</v>
      </c>
      <c r="AL19" s="88">
        <f t="shared" si="3"/>
        <v>744417.70833333337</v>
      </c>
      <c r="AM19" s="88">
        <f t="shared" si="3"/>
        <v>744417.70833333337</v>
      </c>
      <c r="AN19" s="88">
        <f t="shared" si="3"/>
        <v>744417.70833333337</v>
      </c>
      <c r="AO19" s="88">
        <f t="shared" si="3"/>
        <v>744417.70833333337</v>
      </c>
    </row>
    <row r="20" spans="1:41" x14ac:dyDescent="0.2">
      <c r="A20" s="73"/>
      <c r="B20" s="73"/>
      <c r="C20" s="93" t="s">
        <v>88</v>
      </c>
      <c r="D20" s="93"/>
      <c r="E20" s="59" t="s">
        <v>33</v>
      </c>
      <c r="F20" s="89">
        <f>F19/F13</f>
        <v>0.11508438818565397</v>
      </c>
      <c r="G20" s="89">
        <f t="shared" ref="G20:AO20" si="4">G19/G13</f>
        <v>0.49170370370370364</v>
      </c>
      <c r="H20" s="89">
        <f t="shared" si="4"/>
        <v>0.58652020612964473</v>
      </c>
      <c r="I20" s="89">
        <f t="shared" si="4"/>
        <v>0.68020235477760971</v>
      </c>
      <c r="J20" s="89">
        <f t="shared" si="4"/>
        <v>0.68020235477760971</v>
      </c>
      <c r="K20" s="89">
        <f t="shared" si="4"/>
        <v>0.68020235477760971</v>
      </c>
      <c r="L20" s="89">
        <f t="shared" si="4"/>
        <v>0.68020235477760971</v>
      </c>
      <c r="M20" s="89">
        <f t="shared" si="4"/>
        <v>0.68020235477760971</v>
      </c>
      <c r="N20" s="89">
        <f t="shared" si="4"/>
        <v>0.68020235477760971</v>
      </c>
      <c r="O20" s="89">
        <f t="shared" si="4"/>
        <v>0.68020235477760971</v>
      </c>
      <c r="P20" s="89">
        <f t="shared" si="4"/>
        <v>0.68020235477760971</v>
      </c>
      <c r="Q20" s="89">
        <f t="shared" si="4"/>
        <v>0.68020235477760971</v>
      </c>
      <c r="R20" s="89">
        <f t="shared" si="4"/>
        <v>0.68020235477760971</v>
      </c>
      <c r="S20" s="89">
        <f t="shared" si="4"/>
        <v>0.68020235477760971</v>
      </c>
      <c r="T20" s="89">
        <f t="shared" si="4"/>
        <v>0.68020235477760971</v>
      </c>
      <c r="U20" s="89">
        <f t="shared" si="4"/>
        <v>0.68020235477760971</v>
      </c>
      <c r="V20" s="89">
        <f t="shared" si="4"/>
        <v>0.68020235477760971</v>
      </c>
      <c r="W20" s="89">
        <f t="shared" si="4"/>
        <v>0.68020235477760971</v>
      </c>
      <c r="X20" s="89">
        <f t="shared" si="4"/>
        <v>0.68020235477760971</v>
      </c>
      <c r="Y20" s="89">
        <f t="shared" si="4"/>
        <v>0.68020235477760971</v>
      </c>
      <c r="Z20" s="89">
        <f t="shared" si="4"/>
        <v>0.68020235477760971</v>
      </c>
      <c r="AA20" s="89">
        <f t="shared" si="4"/>
        <v>0.68020235477760971</v>
      </c>
      <c r="AB20" s="89">
        <f t="shared" si="4"/>
        <v>0.68020235477760971</v>
      </c>
      <c r="AC20" s="89">
        <f t="shared" si="4"/>
        <v>0.68020235477760971</v>
      </c>
      <c r="AD20" s="89">
        <f t="shared" si="4"/>
        <v>0.68020235477760971</v>
      </c>
      <c r="AE20" s="89">
        <f t="shared" si="4"/>
        <v>0.68020235477760971</v>
      </c>
      <c r="AF20" s="89">
        <f t="shared" si="4"/>
        <v>0.68020235477760971</v>
      </c>
      <c r="AG20" s="89">
        <f t="shared" si="4"/>
        <v>0.68020235477760971</v>
      </c>
      <c r="AH20" s="89">
        <f t="shared" si="4"/>
        <v>0.68020235477760971</v>
      </c>
      <c r="AI20" s="89">
        <f t="shared" si="4"/>
        <v>0.68020235477760971</v>
      </c>
      <c r="AJ20" s="89">
        <f t="shared" si="4"/>
        <v>0.68020235477760971</v>
      </c>
      <c r="AK20" s="89">
        <f t="shared" si="4"/>
        <v>0.68020235477760971</v>
      </c>
      <c r="AL20" s="89">
        <f t="shared" si="4"/>
        <v>0.68020235477760971</v>
      </c>
      <c r="AM20" s="89">
        <f t="shared" si="4"/>
        <v>0.68020235477760971</v>
      </c>
      <c r="AN20" s="89">
        <f t="shared" si="4"/>
        <v>0.68020235477760971</v>
      </c>
      <c r="AO20" s="89">
        <f t="shared" si="4"/>
        <v>0.68020235477760971</v>
      </c>
    </row>
    <row r="21" spans="1:41" x14ac:dyDescent="0.2">
      <c r="A21" s="73"/>
      <c r="B21" s="73"/>
      <c r="C21" s="93" t="s">
        <v>82</v>
      </c>
      <c r="D21" s="93"/>
      <c r="E21" s="59" t="s">
        <v>33</v>
      </c>
      <c r="F21" s="89" t="s">
        <v>83</v>
      </c>
      <c r="G21" s="89">
        <f>IF(OR(G19&lt;0,F19&lt;0),"NA",G19/F19-1)</f>
        <v>14.210815765352891</v>
      </c>
      <c r="H21" s="89">
        <f>IF(OR(H19&lt;0,G19&lt;0),"NA",H19/G19-1)</f>
        <v>0.62887918047604696</v>
      </c>
      <c r="I21" s="89">
        <f>IF(OR(I19&lt;0,H19&lt;0),"NA",I19/H19-1)</f>
        <v>0.65234913294797714</v>
      </c>
      <c r="J21" s="89">
        <f t="shared" ref="J21:AO21" si="5">IF(OR(J19&lt;0,I19&lt;0),"NA",J19/I19-1)</f>
        <v>0</v>
      </c>
      <c r="K21" s="89">
        <f t="shared" si="5"/>
        <v>0</v>
      </c>
      <c r="L21" s="89">
        <f t="shared" si="5"/>
        <v>0</v>
      </c>
      <c r="M21" s="89">
        <f t="shared" si="5"/>
        <v>0</v>
      </c>
      <c r="N21" s="89">
        <f t="shared" si="5"/>
        <v>0</v>
      </c>
      <c r="O21" s="89">
        <f t="shared" si="5"/>
        <v>0</v>
      </c>
      <c r="P21" s="89">
        <f t="shared" si="5"/>
        <v>0</v>
      </c>
      <c r="Q21" s="89">
        <f t="shared" si="5"/>
        <v>0</v>
      </c>
      <c r="R21" s="89">
        <f t="shared" si="5"/>
        <v>0</v>
      </c>
      <c r="S21" s="89">
        <f t="shared" si="5"/>
        <v>0</v>
      </c>
      <c r="T21" s="89">
        <f t="shared" si="5"/>
        <v>0</v>
      </c>
      <c r="U21" s="89">
        <f t="shared" si="5"/>
        <v>0</v>
      </c>
      <c r="V21" s="89">
        <f t="shared" si="5"/>
        <v>0</v>
      </c>
      <c r="W21" s="89">
        <f t="shared" si="5"/>
        <v>0</v>
      </c>
      <c r="X21" s="89">
        <f t="shared" si="5"/>
        <v>0</v>
      </c>
      <c r="Y21" s="89">
        <f t="shared" si="5"/>
        <v>0</v>
      </c>
      <c r="Z21" s="89">
        <f t="shared" si="5"/>
        <v>0</v>
      </c>
      <c r="AA21" s="89">
        <f t="shared" si="5"/>
        <v>0</v>
      </c>
      <c r="AB21" s="89">
        <f t="shared" si="5"/>
        <v>0</v>
      </c>
      <c r="AC21" s="89">
        <f t="shared" si="5"/>
        <v>0</v>
      </c>
      <c r="AD21" s="89">
        <f t="shared" si="5"/>
        <v>0</v>
      </c>
      <c r="AE21" s="89">
        <f t="shared" si="5"/>
        <v>0</v>
      </c>
      <c r="AF21" s="89">
        <f t="shared" si="5"/>
        <v>0</v>
      </c>
      <c r="AG21" s="89">
        <f t="shared" si="5"/>
        <v>0</v>
      </c>
      <c r="AH21" s="89">
        <f t="shared" si="5"/>
        <v>0</v>
      </c>
      <c r="AI21" s="89">
        <f t="shared" si="5"/>
        <v>0</v>
      </c>
      <c r="AJ21" s="89">
        <f t="shared" si="5"/>
        <v>0</v>
      </c>
      <c r="AK21" s="89">
        <f t="shared" si="5"/>
        <v>0</v>
      </c>
      <c r="AL21" s="89">
        <f t="shared" si="5"/>
        <v>0</v>
      </c>
      <c r="AM21" s="89">
        <f t="shared" si="5"/>
        <v>0</v>
      </c>
      <c r="AN21" s="89">
        <f t="shared" si="5"/>
        <v>0</v>
      </c>
      <c r="AO21" s="89">
        <f t="shared" si="5"/>
        <v>0</v>
      </c>
    </row>
    <row r="22" spans="1:41" x14ac:dyDescent="0.2">
      <c r="A22" s="73"/>
      <c r="B22" s="73"/>
      <c r="C22" s="64"/>
      <c r="D22" s="64"/>
      <c r="E22" s="59"/>
      <c r="F22" s="90"/>
      <c r="G22" s="90"/>
      <c r="H22" s="90"/>
      <c r="I22" s="90"/>
      <c r="J22" s="90"/>
      <c r="K22" s="90"/>
      <c r="L22" s="90"/>
      <c r="M22" s="90"/>
      <c r="N22" s="90"/>
      <c r="O22" s="90"/>
      <c r="P22" s="90"/>
      <c r="Q22" s="90"/>
      <c r="R22" s="90"/>
      <c r="S22" s="90"/>
      <c r="T22" s="90"/>
      <c r="U22" s="90"/>
      <c r="V22" s="90"/>
      <c r="W22" s="90"/>
      <c r="X22" s="90"/>
      <c r="Y22" s="90"/>
      <c r="Z22" s="90"/>
      <c r="AA22" s="90"/>
      <c r="AB22" s="90"/>
      <c r="AC22" s="90"/>
      <c r="AD22" s="90"/>
      <c r="AE22" s="90"/>
      <c r="AF22" s="90"/>
      <c r="AG22" s="90"/>
      <c r="AH22" s="90"/>
      <c r="AI22" s="90"/>
      <c r="AJ22" s="90"/>
      <c r="AK22" s="90"/>
      <c r="AL22" s="90"/>
      <c r="AM22" s="90"/>
      <c r="AN22" s="90"/>
      <c r="AO22" s="90"/>
    </row>
    <row r="23" spans="1:41" x14ac:dyDescent="0.2">
      <c r="A23" s="73" t="s">
        <v>89</v>
      </c>
      <c r="B23" s="73"/>
      <c r="C23" s="64"/>
      <c r="D23" s="64"/>
      <c r="E23" s="59"/>
      <c r="F23" s="90"/>
      <c r="G23" s="90"/>
      <c r="H23" s="90"/>
      <c r="I23" s="90"/>
      <c r="J23" s="90"/>
      <c r="K23" s="90"/>
      <c r="L23" s="90"/>
      <c r="M23" s="90"/>
      <c r="N23" s="90"/>
      <c r="O23" s="90"/>
      <c r="P23" s="90"/>
      <c r="Q23" s="90"/>
      <c r="R23" s="90"/>
      <c r="S23" s="90"/>
      <c r="T23" s="90"/>
      <c r="U23" s="90"/>
      <c r="V23" s="90"/>
      <c r="W23" s="90"/>
      <c r="X23" s="90"/>
      <c r="Y23" s="90"/>
      <c r="Z23" s="90"/>
      <c r="AA23" s="90"/>
      <c r="AB23" s="90"/>
      <c r="AC23" s="90"/>
      <c r="AD23" s="90"/>
      <c r="AE23" s="90"/>
      <c r="AF23" s="90"/>
      <c r="AG23" s="90"/>
      <c r="AH23" s="90"/>
      <c r="AI23" s="90"/>
      <c r="AJ23" s="90"/>
      <c r="AK23" s="90"/>
      <c r="AL23" s="90"/>
      <c r="AM23" s="90"/>
      <c r="AN23" s="90"/>
      <c r="AO23" s="90"/>
    </row>
    <row r="24" spans="1:41" x14ac:dyDescent="0.2">
      <c r="A24" s="73"/>
      <c r="B24" s="64" t="s">
        <v>90</v>
      </c>
      <c r="C24" s="64"/>
      <c r="D24" s="64"/>
      <c r="E24" s="59" t="str">
        <f t="shared" ref="E24:E33" si="6">Currency</f>
        <v>NZ$</v>
      </c>
      <c r="F24" s="91">
        <f>'Assumptions - monthly'!F106</f>
        <v>22916.666666666668</v>
      </c>
      <c r="G24" s="91">
        <f>'Assumptions - monthly'!G106</f>
        <v>22916.666666666668</v>
      </c>
      <c r="H24" s="91">
        <f>'Assumptions - monthly'!H106</f>
        <v>22916.666666666668</v>
      </c>
      <c r="I24" s="91">
        <f>'Assumptions - monthly'!I106</f>
        <v>22916.666666666668</v>
      </c>
      <c r="J24" s="91">
        <f>'Assumptions - monthly'!J106</f>
        <v>22916.666666666668</v>
      </c>
      <c r="K24" s="91">
        <f>'Assumptions - monthly'!K106</f>
        <v>22916.666666666668</v>
      </c>
      <c r="L24" s="91">
        <f>'Assumptions - monthly'!L106</f>
        <v>22916.666666666668</v>
      </c>
      <c r="M24" s="91">
        <f>'Assumptions - monthly'!M106</f>
        <v>22916.666666666668</v>
      </c>
      <c r="N24" s="91">
        <f>'Assumptions - monthly'!N106</f>
        <v>22916.666666666668</v>
      </c>
      <c r="O24" s="91">
        <f>'Assumptions - monthly'!O106</f>
        <v>22916.666666666668</v>
      </c>
      <c r="P24" s="91">
        <f>'Assumptions - monthly'!P106</f>
        <v>22916.666666666668</v>
      </c>
      <c r="Q24" s="91">
        <f>'Assumptions - monthly'!Q106</f>
        <v>22916.666666666668</v>
      </c>
      <c r="R24" s="91">
        <f>'Assumptions - monthly'!R106</f>
        <v>22916.666666666668</v>
      </c>
      <c r="S24" s="91">
        <f>'Assumptions - monthly'!S106</f>
        <v>22916.666666666668</v>
      </c>
      <c r="T24" s="91">
        <f>'Assumptions - monthly'!T106</f>
        <v>22916.666666666668</v>
      </c>
      <c r="U24" s="91">
        <f>'Assumptions - monthly'!U106</f>
        <v>22916.666666666668</v>
      </c>
      <c r="V24" s="91">
        <f>'Assumptions - monthly'!V106</f>
        <v>22916.666666666668</v>
      </c>
      <c r="W24" s="91">
        <f>'Assumptions - monthly'!W106</f>
        <v>22916.666666666668</v>
      </c>
      <c r="X24" s="91">
        <f>'Assumptions - monthly'!X106</f>
        <v>22916.666666666668</v>
      </c>
      <c r="Y24" s="91">
        <f>'Assumptions - monthly'!Y106</f>
        <v>22916.666666666668</v>
      </c>
      <c r="Z24" s="91">
        <f>'Assumptions - monthly'!Z106</f>
        <v>22916.666666666668</v>
      </c>
      <c r="AA24" s="91">
        <f>'Assumptions - monthly'!AA106</f>
        <v>22916.666666666668</v>
      </c>
      <c r="AB24" s="91">
        <f>'Assumptions - monthly'!AB106</f>
        <v>22916.666666666668</v>
      </c>
      <c r="AC24" s="91">
        <f>'Assumptions - monthly'!AC106</f>
        <v>22916.666666666668</v>
      </c>
      <c r="AD24" s="91">
        <f>'Assumptions - monthly'!AD106</f>
        <v>22916.666666666668</v>
      </c>
      <c r="AE24" s="91">
        <f>'Assumptions - monthly'!AE106</f>
        <v>22916.666666666668</v>
      </c>
      <c r="AF24" s="91">
        <f>'Assumptions - monthly'!AF106</f>
        <v>22916.666666666668</v>
      </c>
      <c r="AG24" s="91">
        <f>'Assumptions - monthly'!AG106</f>
        <v>22916.666666666668</v>
      </c>
      <c r="AH24" s="91">
        <f>'Assumptions - monthly'!AH106</f>
        <v>22916.666666666668</v>
      </c>
      <c r="AI24" s="91">
        <f>'Assumptions - monthly'!AI106</f>
        <v>22916.666666666668</v>
      </c>
      <c r="AJ24" s="91">
        <f>'Assumptions - monthly'!AJ106</f>
        <v>22916.666666666668</v>
      </c>
      <c r="AK24" s="91">
        <f>'Assumptions - monthly'!AK106</f>
        <v>22916.666666666668</v>
      </c>
      <c r="AL24" s="91">
        <f>'Assumptions - monthly'!AL106</f>
        <v>22916.666666666668</v>
      </c>
      <c r="AM24" s="91">
        <f>'Assumptions - monthly'!AM106</f>
        <v>22916.666666666668</v>
      </c>
      <c r="AN24" s="91">
        <f>'Assumptions - monthly'!AN106</f>
        <v>22916.666666666668</v>
      </c>
      <c r="AO24" s="91">
        <f>'Assumptions - monthly'!AO106</f>
        <v>22916.666666666668</v>
      </c>
    </row>
    <row r="25" spans="1:41" x14ac:dyDescent="0.2">
      <c r="A25" s="73"/>
      <c r="B25" s="64" t="str">
        <f>'Assumptions - monthly'!B112</f>
        <v>Consultancy fees</v>
      </c>
      <c r="C25" s="64"/>
      <c r="D25" s="64"/>
      <c r="E25" s="59" t="str">
        <f t="shared" si="6"/>
        <v>NZ$</v>
      </c>
      <c r="F25" s="91">
        <f>'Assumptions - monthly'!F112</f>
        <v>8333.3333333333339</v>
      </c>
      <c r="G25" s="91">
        <f>'Assumptions - monthly'!G112</f>
        <v>8333.3333333333339</v>
      </c>
      <c r="H25" s="91">
        <f>'Assumptions - monthly'!H112</f>
        <v>8333.3333333333339</v>
      </c>
      <c r="I25" s="91">
        <f>'Assumptions - monthly'!I112</f>
        <v>8333.3333333333339</v>
      </c>
      <c r="J25" s="91">
        <f>'Assumptions - monthly'!J112</f>
        <v>8333.3333333333339</v>
      </c>
      <c r="K25" s="91">
        <f>'Assumptions - monthly'!K112</f>
        <v>8333.3333333333339</v>
      </c>
      <c r="L25" s="91">
        <f>'Assumptions - monthly'!L112</f>
        <v>8333.3333333333339</v>
      </c>
      <c r="M25" s="91">
        <f>'Assumptions - monthly'!M112</f>
        <v>8333.3333333333339</v>
      </c>
      <c r="N25" s="91">
        <f>'Assumptions - monthly'!N112</f>
        <v>8333.3333333333339</v>
      </c>
      <c r="O25" s="91">
        <f>'Assumptions - monthly'!O112</f>
        <v>8333.3333333333339</v>
      </c>
      <c r="P25" s="91">
        <f>'Assumptions - monthly'!P112</f>
        <v>8333.3333333333339</v>
      </c>
      <c r="Q25" s="91">
        <f>'Assumptions - monthly'!Q112</f>
        <v>8333.3333333333339</v>
      </c>
      <c r="R25" s="91">
        <f>'Assumptions - monthly'!R112</f>
        <v>8333.3333333333339</v>
      </c>
      <c r="S25" s="91">
        <f>'Assumptions - monthly'!S112</f>
        <v>8333.3333333333339</v>
      </c>
      <c r="T25" s="91">
        <f>'Assumptions - monthly'!T112</f>
        <v>8333.3333333333339</v>
      </c>
      <c r="U25" s="91">
        <f>'Assumptions - monthly'!U112</f>
        <v>8333.3333333333339</v>
      </c>
      <c r="V25" s="91">
        <f>'Assumptions - monthly'!V112</f>
        <v>8333.3333333333339</v>
      </c>
      <c r="W25" s="91">
        <f>'Assumptions - monthly'!W112</f>
        <v>8333.3333333333339</v>
      </c>
      <c r="X25" s="91">
        <f>'Assumptions - monthly'!X112</f>
        <v>8333.3333333333339</v>
      </c>
      <c r="Y25" s="91">
        <f>'Assumptions - monthly'!Y112</f>
        <v>8333.3333333333339</v>
      </c>
      <c r="Z25" s="91">
        <f>'Assumptions - monthly'!Z112</f>
        <v>8333.3333333333339</v>
      </c>
      <c r="AA25" s="91">
        <f>'Assumptions - monthly'!AA112</f>
        <v>8333.3333333333339</v>
      </c>
      <c r="AB25" s="91">
        <f>'Assumptions - monthly'!AB112</f>
        <v>8333.3333333333339</v>
      </c>
      <c r="AC25" s="91">
        <f>'Assumptions - monthly'!AC112</f>
        <v>8333.3333333333339</v>
      </c>
      <c r="AD25" s="91">
        <f>'Assumptions - monthly'!AD112</f>
        <v>8333.3333333333339</v>
      </c>
      <c r="AE25" s="91">
        <f>'Assumptions - monthly'!AE112</f>
        <v>8333.3333333333339</v>
      </c>
      <c r="AF25" s="91">
        <f>'Assumptions - monthly'!AF112</f>
        <v>8333.3333333333339</v>
      </c>
      <c r="AG25" s="91">
        <f>'Assumptions - monthly'!AG112</f>
        <v>8333.3333333333339</v>
      </c>
      <c r="AH25" s="91">
        <f>'Assumptions - monthly'!AH112</f>
        <v>8333.3333333333339</v>
      </c>
      <c r="AI25" s="91">
        <f>'Assumptions - monthly'!AI112</f>
        <v>8333.3333333333339</v>
      </c>
      <c r="AJ25" s="91">
        <f>'Assumptions - monthly'!AJ112</f>
        <v>8333.3333333333339</v>
      </c>
      <c r="AK25" s="91">
        <f>'Assumptions - monthly'!AK112</f>
        <v>8333.3333333333339</v>
      </c>
      <c r="AL25" s="91">
        <f>'Assumptions - monthly'!AL112</f>
        <v>8333.3333333333339</v>
      </c>
      <c r="AM25" s="91">
        <f>'Assumptions - monthly'!AM112</f>
        <v>8333.3333333333339</v>
      </c>
      <c r="AN25" s="91">
        <f>'Assumptions - monthly'!AN112</f>
        <v>8333.3333333333339</v>
      </c>
      <c r="AO25" s="91">
        <f>'Assumptions - monthly'!AO112</f>
        <v>8333.3333333333339</v>
      </c>
    </row>
    <row r="26" spans="1:41" x14ac:dyDescent="0.2">
      <c r="A26" s="73"/>
      <c r="B26" s="64" t="str">
        <f>'Assumptions - monthly'!B113</f>
        <v>Insurance</v>
      </c>
      <c r="C26" s="64"/>
      <c r="D26" s="64"/>
      <c r="E26" s="59" t="str">
        <f t="shared" si="6"/>
        <v>NZ$</v>
      </c>
      <c r="F26" s="91">
        <f>'Assumptions - monthly'!F113</f>
        <v>1666.6666666666667</v>
      </c>
      <c r="G26" s="91">
        <f>'Assumptions - monthly'!G113</f>
        <v>1666.6666666666667</v>
      </c>
      <c r="H26" s="91">
        <f>'Assumptions - monthly'!H113</f>
        <v>1666.6666666666667</v>
      </c>
      <c r="I26" s="91">
        <f>'Assumptions - monthly'!I113</f>
        <v>1666.6666666666667</v>
      </c>
      <c r="J26" s="91">
        <f>'Assumptions - monthly'!J113</f>
        <v>1666.6666666666667</v>
      </c>
      <c r="K26" s="91">
        <f>'Assumptions - monthly'!K113</f>
        <v>1666.6666666666667</v>
      </c>
      <c r="L26" s="91">
        <f>'Assumptions - monthly'!L113</f>
        <v>1666.6666666666667</v>
      </c>
      <c r="M26" s="91">
        <f>'Assumptions - monthly'!M113</f>
        <v>1666.6666666666667</v>
      </c>
      <c r="N26" s="91">
        <f>'Assumptions - monthly'!N113</f>
        <v>1666.6666666666667</v>
      </c>
      <c r="O26" s="91">
        <f>'Assumptions - monthly'!O113</f>
        <v>1666.6666666666667</v>
      </c>
      <c r="P26" s="91">
        <f>'Assumptions - monthly'!P113</f>
        <v>1666.6666666666667</v>
      </c>
      <c r="Q26" s="91">
        <f>'Assumptions - monthly'!Q113</f>
        <v>1666.6666666666667</v>
      </c>
      <c r="R26" s="91">
        <f>'Assumptions - monthly'!R113</f>
        <v>1666.6666666666667</v>
      </c>
      <c r="S26" s="91">
        <f>'Assumptions - monthly'!S113</f>
        <v>1666.6666666666667</v>
      </c>
      <c r="T26" s="91">
        <f>'Assumptions - monthly'!T113</f>
        <v>1666.6666666666667</v>
      </c>
      <c r="U26" s="91">
        <f>'Assumptions - monthly'!U113</f>
        <v>1666.6666666666667</v>
      </c>
      <c r="V26" s="91">
        <f>'Assumptions - monthly'!V113</f>
        <v>1666.6666666666667</v>
      </c>
      <c r="W26" s="91">
        <f>'Assumptions - monthly'!W113</f>
        <v>1666.6666666666667</v>
      </c>
      <c r="X26" s="91">
        <f>'Assumptions - monthly'!X113</f>
        <v>1666.6666666666667</v>
      </c>
      <c r="Y26" s="91">
        <f>'Assumptions - monthly'!Y113</f>
        <v>1666.6666666666667</v>
      </c>
      <c r="Z26" s="91">
        <f>'Assumptions - monthly'!Z113</f>
        <v>1666.6666666666667</v>
      </c>
      <c r="AA26" s="91">
        <f>'Assumptions - monthly'!AA113</f>
        <v>1666.6666666666667</v>
      </c>
      <c r="AB26" s="91">
        <f>'Assumptions - monthly'!AB113</f>
        <v>1666.6666666666667</v>
      </c>
      <c r="AC26" s="91">
        <f>'Assumptions - monthly'!AC113</f>
        <v>1666.6666666666667</v>
      </c>
      <c r="AD26" s="91">
        <f>'Assumptions - monthly'!AD113</f>
        <v>1666.6666666666667</v>
      </c>
      <c r="AE26" s="91">
        <f>'Assumptions - monthly'!AE113</f>
        <v>1666.6666666666667</v>
      </c>
      <c r="AF26" s="91">
        <f>'Assumptions - monthly'!AF113</f>
        <v>1666.6666666666667</v>
      </c>
      <c r="AG26" s="91">
        <f>'Assumptions - monthly'!AG113</f>
        <v>1666.6666666666667</v>
      </c>
      <c r="AH26" s="91">
        <f>'Assumptions - monthly'!AH113</f>
        <v>1666.6666666666667</v>
      </c>
      <c r="AI26" s="91">
        <f>'Assumptions - monthly'!AI113</f>
        <v>1666.6666666666667</v>
      </c>
      <c r="AJ26" s="91">
        <f>'Assumptions - monthly'!AJ113</f>
        <v>1666.6666666666667</v>
      </c>
      <c r="AK26" s="91">
        <f>'Assumptions - monthly'!AK113</f>
        <v>1666.6666666666667</v>
      </c>
      <c r="AL26" s="91">
        <f>'Assumptions - monthly'!AL113</f>
        <v>1666.6666666666667</v>
      </c>
      <c r="AM26" s="91">
        <f>'Assumptions - monthly'!AM113</f>
        <v>1666.6666666666667</v>
      </c>
      <c r="AN26" s="91">
        <f>'Assumptions - monthly'!AN113</f>
        <v>1666.6666666666667</v>
      </c>
      <c r="AO26" s="91">
        <f>'Assumptions - monthly'!AO113</f>
        <v>1666.6666666666667</v>
      </c>
    </row>
    <row r="27" spans="1:41" x14ac:dyDescent="0.2">
      <c r="A27" s="73"/>
      <c r="B27" s="64" t="str">
        <f>'Assumptions - monthly'!B114</f>
        <v>Legal &amp; Accounting fees</v>
      </c>
      <c r="C27" s="64"/>
      <c r="D27" s="64"/>
      <c r="E27" s="59" t="str">
        <f t="shared" si="6"/>
        <v>NZ$</v>
      </c>
      <c r="F27" s="91">
        <f>'Assumptions - monthly'!F114</f>
        <v>4166.666666666667</v>
      </c>
      <c r="G27" s="91">
        <f>'Assumptions - monthly'!G114</f>
        <v>4166.666666666667</v>
      </c>
      <c r="H27" s="91">
        <f>'Assumptions - monthly'!H114</f>
        <v>4166.666666666667</v>
      </c>
      <c r="I27" s="91">
        <f>'Assumptions - monthly'!I114</f>
        <v>4166.666666666667</v>
      </c>
      <c r="J27" s="91">
        <f>'Assumptions - monthly'!J114</f>
        <v>4166.666666666667</v>
      </c>
      <c r="K27" s="91">
        <f>'Assumptions - monthly'!K114</f>
        <v>4166.666666666667</v>
      </c>
      <c r="L27" s="91">
        <f>'Assumptions - monthly'!L114</f>
        <v>4166.666666666667</v>
      </c>
      <c r="M27" s="91">
        <f>'Assumptions - monthly'!M114</f>
        <v>4166.666666666667</v>
      </c>
      <c r="N27" s="91">
        <f>'Assumptions - monthly'!N114</f>
        <v>4166.666666666667</v>
      </c>
      <c r="O27" s="91">
        <f>'Assumptions - monthly'!O114</f>
        <v>4166.666666666667</v>
      </c>
      <c r="P27" s="91">
        <f>'Assumptions - monthly'!P114</f>
        <v>4166.666666666667</v>
      </c>
      <c r="Q27" s="91">
        <f>'Assumptions - monthly'!Q114</f>
        <v>4166.666666666667</v>
      </c>
      <c r="R27" s="91">
        <f>'Assumptions - monthly'!R114</f>
        <v>4166.666666666667</v>
      </c>
      <c r="S27" s="91">
        <f>'Assumptions - monthly'!S114</f>
        <v>4166.666666666667</v>
      </c>
      <c r="T27" s="91">
        <f>'Assumptions - monthly'!T114</f>
        <v>4166.666666666667</v>
      </c>
      <c r="U27" s="91">
        <f>'Assumptions - monthly'!U114</f>
        <v>4166.666666666667</v>
      </c>
      <c r="V27" s="91">
        <f>'Assumptions - monthly'!V114</f>
        <v>4166.666666666667</v>
      </c>
      <c r="W27" s="91">
        <f>'Assumptions - monthly'!W114</f>
        <v>4166.666666666667</v>
      </c>
      <c r="X27" s="91">
        <f>'Assumptions - monthly'!X114</f>
        <v>4166.666666666667</v>
      </c>
      <c r="Y27" s="91">
        <f>'Assumptions - monthly'!Y114</f>
        <v>4166.666666666667</v>
      </c>
      <c r="Z27" s="91">
        <f>'Assumptions - monthly'!Z114</f>
        <v>4166.666666666667</v>
      </c>
      <c r="AA27" s="91">
        <f>'Assumptions - monthly'!AA114</f>
        <v>4166.666666666667</v>
      </c>
      <c r="AB27" s="91">
        <f>'Assumptions - monthly'!AB114</f>
        <v>4166.666666666667</v>
      </c>
      <c r="AC27" s="91">
        <f>'Assumptions - monthly'!AC114</f>
        <v>4166.666666666667</v>
      </c>
      <c r="AD27" s="91">
        <f>'Assumptions - monthly'!AD114</f>
        <v>4166.666666666667</v>
      </c>
      <c r="AE27" s="91">
        <f>'Assumptions - monthly'!AE114</f>
        <v>4166.666666666667</v>
      </c>
      <c r="AF27" s="91">
        <f>'Assumptions - monthly'!AF114</f>
        <v>4166.666666666667</v>
      </c>
      <c r="AG27" s="91">
        <f>'Assumptions - monthly'!AG114</f>
        <v>4166.666666666667</v>
      </c>
      <c r="AH27" s="91">
        <f>'Assumptions - monthly'!AH114</f>
        <v>4166.666666666667</v>
      </c>
      <c r="AI27" s="91">
        <f>'Assumptions - monthly'!AI114</f>
        <v>4166.666666666667</v>
      </c>
      <c r="AJ27" s="91">
        <f>'Assumptions - monthly'!AJ114</f>
        <v>4166.666666666667</v>
      </c>
      <c r="AK27" s="91">
        <f>'Assumptions - monthly'!AK114</f>
        <v>4166.666666666667</v>
      </c>
      <c r="AL27" s="91">
        <f>'Assumptions - monthly'!AL114</f>
        <v>4166.666666666667</v>
      </c>
      <c r="AM27" s="91">
        <f>'Assumptions - monthly'!AM114</f>
        <v>4166.666666666667</v>
      </c>
      <c r="AN27" s="91">
        <f>'Assumptions - monthly'!AN114</f>
        <v>4166.666666666667</v>
      </c>
      <c r="AO27" s="91">
        <f>'Assumptions - monthly'!AO114</f>
        <v>4166.666666666667</v>
      </c>
    </row>
    <row r="28" spans="1:41" x14ac:dyDescent="0.2">
      <c r="A28" s="73"/>
      <c r="B28" s="64" t="str">
        <f>'Assumptions - monthly'!B115</f>
        <v>Advertising</v>
      </c>
      <c r="C28" s="64"/>
      <c r="D28" s="64"/>
      <c r="E28" s="59" t="str">
        <f t="shared" si="6"/>
        <v>NZ$</v>
      </c>
      <c r="F28" s="91">
        <f>'Assumptions - monthly'!F115</f>
        <v>4166.666666666667</v>
      </c>
      <c r="G28" s="91">
        <f>'Assumptions - monthly'!G115</f>
        <v>4166.666666666667</v>
      </c>
      <c r="H28" s="91">
        <f>'Assumptions - monthly'!H115</f>
        <v>4166.666666666667</v>
      </c>
      <c r="I28" s="91">
        <f>'Assumptions - monthly'!I115</f>
        <v>4166.666666666667</v>
      </c>
      <c r="J28" s="91">
        <f>'Assumptions - monthly'!J115</f>
        <v>4166.666666666667</v>
      </c>
      <c r="K28" s="91">
        <f>'Assumptions - monthly'!K115</f>
        <v>4166.666666666667</v>
      </c>
      <c r="L28" s="91">
        <f>'Assumptions - monthly'!L115</f>
        <v>4166.666666666667</v>
      </c>
      <c r="M28" s="91">
        <f>'Assumptions - monthly'!M115</f>
        <v>4166.666666666667</v>
      </c>
      <c r="N28" s="91">
        <f>'Assumptions - monthly'!N115</f>
        <v>4166.666666666667</v>
      </c>
      <c r="O28" s="91">
        <f>'Assumptions - monthly'!O115</f>
        <v>4166.666666666667</v>
      </c>
      <c r="P28" s="91">
        <f>'Assumptions - monthly'!P115</f>
        <v>4166.666666666667</v>
      </c>
      <c r="Q28" s="91">
        <f>'Assumptions - monthly'!Q115</f>
        <v>4166.666666666667</v>
      </c>
      <c r="R28" s="91">
        <f>'Assumptions - monthly'!R115</f>
        <v>4166.666666666667</v>
      </c>
      <c r="S28" s="91">
        <f>'Assumptions - monthly'!S115</f>
        <v>4166.666666666667</v>
      </c>
      <c r="T28" s="91">
        <f>'Assumptions - monthly'!T115</f>
        <v>4166.666666666667</v>
      </c>
      <c r="U28" s="91">
        <f>'Assumptions - monthly'!U115</f>
        <v>4166.666666666667</v>
      </c>
      <c r="V28" s="91">
        <f>'Assumptions - monthly'!V115</f>
        <v>4166.666666666667</v>
      </c>
      <c r="W28" s="91">
        <f>'Assumptions - monthly'!W115</f>
        <v>4166.666666666667</v>
      </c>
      <c r="X28" s="91">
        <f>'Assumptions - monthly'!X115</f>
        <v>4166.666666666667</v>
      </c>
      <c r="Y28" s="91">
        <f>'Assumptions - monthly'!Y115</f>
        <v>4166.666666666667</v>
      </c>
      <c r="Z28" s="91">
        <f>'Assumptions - monthly'!Z115</f>
        <v>4166.666666666667</v>
      </c>
      <c r="AA28" s="91">
        <f>'Assumptions - monthly'!AA115</f>
        <v>4166.666666666667</v>
      </c>
      <c r="AB28" s="91">
        <f>'Assumptions - monthly'!AB115</f>
        <v>4166.666666666667</v>
      </c>
      <c r="AC28" s="91">
        <f>'Assumptions - monthly'!AC115</f>
        <v>4166.666666666667</v>
      </c>
      <c r="AD28" s="91">
        <f>'Assumptions - monthly'!AD115</f>
        <v>4166.666666666667</v>
      </c>
      <c r="AE28" s="91">
        <f>'Assumptions - monthly'!AE115</f>
        <v>4166.666666666667</v>
      </c>
      <c r="AF28" s="91">
        <f>'Assumptions - monthly'!AF115</f>
        <v>4166.666666666667</v>
      </c>
      <c r="AG28" s="91">
        <f>'Assumptions - monthly'!AG115</f>
        <v>4166.666666666667</v>
      </c>
      <c r="AH28" s="91">
        <f>'Assumptions - monthly'!AH115</f>
        <v>4166.666666666667</v>
      </c>
      <c r="AI28" s="91">
        <f>'Assumptions - monthly'!AI115</f>
        <v>4166.666666666667</v>
      </c>
      <c r="AJ28" s="91">
        <f>'Assumptions - monthly'!AJ115</f>
        <v>4166.666666666667</v>
      </c>
      <c r="AK28" s="91">
        <f>'Assumptions - monthly'!AK115</f>
        <v>4166.666666666667</v>
      </c>
      <c r="AL28" s="91">
        <f>'Assumptions - monthly'!AL115</f>
        <v>4166.666666666667</v>
      </c>
      <c r="AM28" s="91">
        <f>'Assumptions - monthly'!AM115</f>
        <v>4166.666666666667</v>
      </c>
      <c r="AN28" s="91">
        <f>'Assumptions - monthly'!AN115</f>
        <v>4166.666666666667</v>
      </c>
      <c r="AO28" s="91">
        <f>'Assumptions - monthly'!AO115</f>
        <v>4166.666666666667</v>
      </c>
    </row>
    <row r="29" spans="1:41" x14ac:dyDescent="0.2">
      <c r="A29" s="73"/>
      <c r="B29" s="64" t="str">
        <f>'Assumptions - monthly'!B116</f>
        <v>Marketing expenses</v>
      </c>
      <c r="C29" s="64"/>
      <c r="D29" s="64"/>
      <c r="E29" s="59" t="str">
        <f t="shared" si="6"/>
        <v>NZ$</v>
      </c>
      <c r="F29" s="91">
        <f>'Assumptions - monthly'!F116</f>
        <v>4166.666666666667</v>
      </c>
      <c r="G29" s="91">
        <f>'Assumptions - monthly'!G116</f>
        <v>4166.666666666667</v>
      </c>
      <c r="H29" s="91">
        <f>'Assumptions - monthly'!H116</f>
        <v>4166.666666666667</v>
      </c>
      <c r="I29" s="91">
        <f>'Assumptions - monthly'!I116</f>
        <v>4166.666666666667</v>
      </c>
      <c r="J29" s="91">
        <f>'Assumptions - monthly'!J116</f>
        <v>4166.666666666667</v>
      </c>
      <c r="K29" s="91">
        <f>'Assumptions - monthly'!K116</f>
        <v>4166.666666666667</v>
      </c>
      <c r="L29" s="91">
        <f>'Assumptions - monthly'!L116</f>
        <v>4166.666666666667</v>
      </c>
      <c r="M29" s="91">
        <f>'Assumptions - monthly'!M116</f>
        <v>4166.666666666667</v>
      </c>
      <c r="N29" s="91">
        <f>'Assumptions - monthly'!N116</f>
        <v>4166.666666666667</v>
      </c>
      <c r="O29" s="91">
        <f>'Assumptions - monthly'!O116</f>
        <v>4166.666666666667</v>
      </c>
      <c r="P29" s="91">
        <f>'Assumptions - monthly'!P116</f>
        <v>4166.666666666667</v>
      </c>
      <c r="Q29" s="91">
        <f>'Assumptions - monthly'!Q116</f>
        <v>4166.666666666667</v>
      </c>
      <c r="R29" s="91">
        <f>'Assumptions - monthly'!R116</f>
        <v>4166.666666666667</v>
      </c>
      <c r="S29" s="91">
        <f>'Assumptions - monthly'!S116</f>
        <v>4166.666666666667</v>
      </c>
      <c r="T29" s="91">
        <f>'Assumptions - monthly'!T116</f>
        <v>4166.666666666667</v>
      </c>
      <c r="U29" s="91">
        <f>'Assumptions - monthly'!U116</f>
        <v>4166.666666666667</v>
      </c>
      <c r="V29" s="91">
        <f>'Assumptions - monthly'!V116</f>
        <v>4166.666666666667</v>
      </c>
      <c r="W29" s="91">
        <f>'Assumptions - monthly'!W116</f>
        <v>4166.666666666667</v>
      </c>
      <c r="X29" s="91">
        <f>'Assumptions - monthly'!X116</f>
        <v>4166.666666666667</v>
      </c>
      <c r="Y29" s="91">
        <f>'Assumptions - monthly'!Y116</f>
        <v>4166.666666666667</v>
      </c>
      <c r="Z29" s="91">
        <f>'Assumptions - monthly'!Z116</f>
        <v>4166.666666666667</v>
      </c>
      <c r="AA29" s="91">
        <f>'Assumptions - monthly'!AA116</f>
        <v>4166.666666666667</v>
      </c>
      <c r="AB29" s="91">
        <f>'Assumptions - monthly'!AB116</f>
        <v>4166.666666666667</v>
      </c>
      <c r="AC29" s="91">
        <f>'Assumptions - monthly'!AC116</f>
        <v>4166.666666666667</v>
      </c>
      <c r="AD29" s="91">
        <f>'Assumptions - monthly'!AD116</f>
        <v>4166.666666666667</v>
      </c>
      <c r="AE29" s="91">
        <f>'Assumptions - monthly'!AE116</f>
        <v>4166.666666666667</v>
      </c>
      <c r="AF29" s="91">
        <f>'Assumptions - monthly'!AF116</f>
        <v>4166.666666666667</v>
      </c>
      <c r="AG29" s="91">
        <f>'Assumptions - monthly'!AG116</f>
        <v>4166.666666666667</v>
      </c>
      <c r="AH29" s="91">
        <f>'Assumptions - monthly'!AH116</f>
        <v>4166.666666666667</v>
      </c>
      <c r="AI29" s="91">
        <f>'Assumptions - monthly'!AI116</f>
        <v>4166.666666666667</v>
      </c>
      <c r="AJ29" s="91">
        <f>'Assumptions - monthly'!AJ116</f>
        <v>4166.666666666667</v>
      </c>
      <c r="AK29" s="91">
        <f>'Assumptions - monthly'!AK116</f>
        <v>4166.666666666667</v>
      </c>
      <c r="AL29" s="91">
        <f>'Assumptions - monthly'!AL116</f>
        <v>4166.666666666667</v>
      </c>
      <c r="AM29" s="91">
        <f>'Assumptions - monthly'!AM116</f>
        <v>4166.666666666667</v>
      </c>
      <c r="AN29" s="91">
        <f>'Assumptions - monthly'!AN116</f>
        <v>4166.666666666667</v>
      </c>
      <c r="AO29" s="91">
        <f>'Assumptions - monthly'!AO116</f>
        <v>4166.666666666667</v>
      </c>
    </row>
    <row r="30" spans="1:41" x14ac:dyDescent="0.2">
      <c r="A30" s="73"/>
      <c r="B30" s="64" t="str">
        <f>'Assumptions - monthly'!B117</f>
        <v>Occupancy costs</v>
      </c>
      <c r="C30" s="64"/>
      <c r="D30" s="64"/>
      <c r="E30" s="59" t="str">
        <f t="shared" si="6"/>
        <v>NZ$</v>
      </c>
      <c r="F30" s="91">
        <f>'Assumptions - monthly'!F117</f>
        <v>2500</v>
      </c>
      <c r="G30" s="91">
        <f>'Assumptions - monthly'!G117</f>
        <v>2500</v>
      </c>
      <c r="H30" s="91">
        <f>'Assumptions - monthly'!H117</f>
        <v>2500</v>
      </c>
      <c r="I30" s="91">
        <f>'Assumptions - monthly'!I117</f>
        <v>2500</v>
      </c>
      <c r="J30" s="91">
        <f>'Assumptions - monthly'!J117</f>
        <v>2500</v>
      </c>
      <c r="K30" s="91">
        <f>'Assumptions - monthly'!K117</f>
        <v>2500</v>
      </c>
      <c r="L30" s="91">
        <f>'Assumptions - monthly'!L117</f>
        <v>2500</v>
      </c>
      <c r="M30" s="91">
        <f>'Assumptions - monthly'!M117</f>
        <v>2500</v>
      </c>
      <c r="N30" s="91">
        <f>'Assumptions - monthly'!N117</f>
        <v>2500</v>
      </c>
      <c r="O30" s="91">
        <f>'Assumptions - monthly'!O117</f>
        <v>2500</v>
      </c>
      <c r="P30" s="91">
        <f>'Assumptions - monthly'!P117</f>
        <v>2500</v>
      </c>
      <c r="Q30" s="91">
        <f>'Assumptions - monthly'!Q117</f>
        <v>2500</v>
      </c>
      <c r="R30" s="91">
        <f>'Assumptions - monthly'!R117</f>
        <v>2500</v>
      </c>
      <c r="S30" s="91">
        <f>'Assumptions - monthly'!S117</f>
        <v>2500</v>
      </c>
      <c r="T30" s="91">
        <f>'Assumptions - monthly'!T117</f>
        <v>2500</v>
      </c>
      <c r="U30" s="91">
        <f>'Assumptions - monthly'!U117</f>
        <v>2500</v>
      </c>
      <c r="V30" s="91">
        <f>'Assumptions - monthly'!V117</f>
        <v>2500</v>
      </c>
      <c r="W30" s="91">
        <f>'Assumptions - monthly'!W117</f>
        <v>2500</v>
      </c>
      <c r="X30" s="91">
        <f>'Assumptions - monthly'!X117</f>
        <v>2500</v>
      </c>
      <c r="Y30" s="91">
        <f>'Assumptions - monthly'!Y117</f>
        <v>2500</v>
      </c>
      <c r="Z30" s="91">
        <f>'Assumptions - monthly'!Z117</f>
        <v>2500</v>
      </c>
      <c r="AA30" s="91">
        <f>'Assumptions - monthly'!AA117</f>
        <v>2500</v>
      </c>
      <c r="AB30" s="91">
        <f>'Assumptions - monthly'!AB117</f>
        <v>2500</v>
      </c>
      <c r="AC30" s="91">
        <f>'Assumptions - monthly'!AC117</f>
        <v>2500</v>
      </c>
      <c r="AD30" s="91">
        <f>'Assumptions - monthly'!AD117</f>
        <v>2500</v>
      </c>
      <c r="AE30" s="91">
        <f>'Assumptions - monthly'!AE117</f>
        <v>2500</v>
      </c>
      <c r="AF30" s="91">
        <f>'Assumptions - monthly'!AF117</f>
        <v>2500</v>
      </c>
      <c r="AG30" s="91">
        <f>'Assumptions - monthly'!AG117</f>
        <v>2500</v>
      </c>
      <c r="AH30" s="91">
        <f>'Assumptions - monthly'!AH117</f>
        <v>2500</v>
      </c>
      <c r="AI30" s="91">
        <f>'Assumptions - monthly'!AI117</f>
        <v>2500</v>
      </c>
      <c r="AJ30" s="91">
        <f>'Assumptions - monthly'!AJ117</f>
        <v>2500</v>
      </c>
      <c r="AK30" s="91">
        <f>'Assumptions - monthly'!AK117</f>
        <v>2500</v>
      </c>
      <c r="AL30" s="91">
        <f>'Assumptions - monthly'!AL117</f>
        <v>2500</v>
      </c>
      <c r="AM30" s="91">
        <f>'Assumptions - monthly'!AM117</f>
        <v>2500</v>
      </c>
      <c r="AN30" s="91">
        <f>'Assumptions - monthly'!AN117</f>
        <v>2500</v>
      </c>
      <c r="AO30" s="91">
        <f>'Assumptions - monthly'!AO117</f>
        <v>2500</v>
      </c>
    </row>
    <row r="31" spans="1:41" x14ac:dyDescent="0.2">
      <c r="A31" s="73"/>
      <c r="B31" s="64" t="str">
        <f>'Assumptions - monthly'!B118</f>
        <v>Research &amp; Development</v>
      </c>
      <c r="C31" s="64"/>
      <c r="D31" s="64"/>
      <c r="E31" s="59" t="str">
        <f t="shared" si="6"/>
        <v>NZ$</v>
      </c>
      <c r="F31" s="91">
        <f>'Assumptions - monthly'!F118</f>
        <v>1666.6666666666667</v>
      </c>
      <c r="G31" s="91">
        <f>'Assumptions - monthly'!G118</f>
        <v>1666.6666666666667</v>
      </c>
      <c r="H31" s="91">
        <f>'Assumptions - monthly'!H118</f>
        <v>1666.6666666666667</v>
      </c>
      <c r="I31" s="91">
        <f>'Assumptions - monthly'!I118</f>
        <v>1666.6666666666667</v>
      </c>
      <c r="J31" s="91">
        <f>'Assumptions - monthly'!J118</f>
        <v>1666.6666666666667</v>
      </c>
      <c r="K31" s="91">
        <f>'Assumptions - monthly'!K118</f>
        <v>1666.6666666666667</v>
      </c>
      <c r="L31" s="91">
        <f>'Assumptions - monthly'!L118</f>
        <v>1666.6666666666667</v>
      </c>
      <c r="M31" s="91">
        <f>'Assumptions - monthly'!M118</f>
        <v>1666.6666666666667</v>
      </c>
      <c r="N31" s="91">
        <f>'Assumptions - monthly'!N118</f>
        <v>1666.6666666666667</v>
      </c>
      <c r="O31" s="91">
        <f>'Assumptions - monthly'!O118</f>
        <v>1666.6666666666667</v>
      </c>
      <c r="P31" s="91">
        <f>'Assumptions - monthly'!P118</f>
        <v>1666.6666666666667</v>
      </c>
      <c r="Q31" s="91">
        <f>'Assumptions - monthly'!Q118</f>
        <v>1666.6666666666667</v>
      </c>
      <c r="R31" s="91">
        <f>'Assumptions - monthly'!R118</f>
        <v>1666.6666666666667</v>
      </c>
      <c r="S31" s="91">
        <f>'Assumptions - monthly'!S118</f>
        <v>1666.6666666666667</v>
      </c>
      <c r="T31" s="91">
        <f>'Assumptions - monthly'!T118</f>
        <v>1666.6666666666667</v>
      </c>
      <c r="U31" s="91">
        <f>'Assumptions - monthly'!U118</f>
        <v>1666.6666666666667</v>
      </c>
      <c r="V31" s="91">
        <f>'Assumptions - monthly'!V118</f>
        <v>1666.6666666666667</v>
      </c>
      <c r="W31" s="91">
        <f>'Assumptions - monthly'!W118</f>
        <v>1666.6666666666667</v>
      </c>
      <c r="X31" s="91">
        <f>'Assumptions - monthly'!X118</f>
        <v>1666.6666666666667</v>
      </c>
      <c r="Y31" s="91">
        <f>'Assumptions - monthly'!Y118</f>
        <v>1666.6666666666667</v>
      </c>
      <c r="Z31" s="91">
        <f>'Assumptions - monthly'!Z118</f>
        <v>1666.6666666666667</v>
      </c>
      <c r="AA31" s="91">
        <f>'Assumptions - monthly'!AA118</f>
        <v>1666.6666666666667</v>
      </c>
      <c r="AB31" s="91">
        <f>'Assumptions - monthly'!AB118</f>
        <v>1666.6666666666667</v>
      </c>
      <c r="AC31" s="91">
        <f>'Assumptions - monthly'!AC118</f>
        <v>1666.6666666666667</v>
      </c>
      <c r="AD31" s="91">
        <f>'Assumptions - monthly'!AD118</f>
        <v>1666.6666666666667</v>
      </c>
      <c r="AE31" s="91">
        <f>'Assumptions - monthly'!AE118</f>
        <v>1666.6666666666667</v>
      </c>
      <c r="AF31" s="91">
        <f>'Assumptions - monthly'!AF118</f>
        <v>1666.6666666666667</v>
      </c>
      <c r="AG31" s="91">
        <f>'Assumptions - monthly'!AG118</f>
        <v>1666.6666666666667</v>
      </c>
      <c r="AH31" s="91">
        <f>'Assumptions - monthly'!AH118</f>
        <v>1666.6666666666667</v>
      </c>
      <c r="AI31" s="91">
        <f>'Assumptions - monthly'!AI118</f>
        <v>1666.6666666666667</v>
      </c>
      <c r="AJ31" s="91">
        <f>'Assumptions - monthly'!AJ118</f>
        <v>1666.6666666666667</v>
      </c>
      <c r="AK31" s="91">
        <f>'Assumptions - monthly'!AK118</f>
        <v>1666.6666666666667</v>
      </c>
      <c r="AL31" s="91">
        <f>'Assumptions - monthly'!AL118</f>
        <v>1666.6666666666667</v>
      </c>
      <c r="AM31" s="91">
        <f>'Assumptions - monthly'!AM118</f>
        <v>1666.6666666666667</v>
      </c>
      <c r="AN31" s="91">
        <f>'Assumptions - monthly'!AN118</f>
        <v>1666.6666666666667</v>
      </c>
      <c r="AO31" s="91">
        <f>'Assumptions - monthly'!AO118</f>
        <v>1666.6666666666667</v>
      </c>
    </row>
    <row r="32" spans="1:41" x14ac:dyDescent="0.2">
      <c r="A32" s="73"/>
      <c r="B32" s="64" t="str">
        <f>'Assumptions - monthly'!B119</f>
        <v>Other</v>
      </c>
      <c r="C32" s="64"/>
      <c r="D32" s="64"/>
      <c r="E32" s="59" t="str">
        <f t="shared" si="6"/>
        <v>NZ$</v>
      </c>
      <c r="F32" s="91">
        <f>'Assumptions - monthly'!F119</f>
        <v>833.33333333333337</v>
      </c>
      <c r="G32" s="91">
        <f>'Assumptions - monthly'!G119</f>
        <v>833.33333333333337</v>
      </c>
      <c r="H32" s="91">
        <f>'Assumptions - monthly'!H119</f>
        <v>833.33333333333337</v>
      </c>
      <c r="I32" s="91">
        <f>'Assumptions - monthly'!I119</f>
        <v>833.33333333333337</v>
      </c>
      <c r="J32" s="91">
        <f>'Assumptions - monthly'!J119</f>
        <v>833.33333333333337</v>
      </c>
      <c r="K32" s="91">
        <f>'Assumptions - monthly'!K119</f>
        <v>833.33333333333337</v>
      </c>
      <c r="L32" s="91">
        <f>'Assumptions - monthly'!L119</f>
        <v>833.33333333333337</v>
      </c>
      <c r="M32" s="91">
        <f>'Assumptions - monthly'!M119</f>
        <v>833.33333333333337</v>
      </c>
      <c r="N32" s="91">
        <f>'Assumptions - monthly'!N119</f>
        <v>833.33333333333337</v>
      </c>
      <c r="O32" s="91">
        <f>'Assumptions - monthly'!O119</f>
        <v>833.33333333333337</v>
      </c>
      <c r="P32" s="91">
        <f>'Assumptions - monthly'!P119</f>
        <v>833.33333333333337</v>
      </c>
      <c r="Q32" s="91">
        <f>'Assumptions - monthly'!Q119</f>
        <v>833.33333333333337</v>
      </c>
      <c r="R32" s="91">
        <f>'Assumptions - monthly'!R119</f>
        <v>833.33333333333337</v>
      </c>
      <c r="S32" s="91">
        <f>'Assumptions - monthly'!S119</f>
        <v>833.33333333333337</v>
      </c>
      <c r="T32" s="91">
        <f>'Assumptions - monthly'!T119</f>
        <v>833.33333333333337</v>
      </c>
      <c r="U32" s="91">
        <f>'Assumptions - monthly'!U119</f>
        <v>833.33333333333337</v>
      </c>
      <c r="V32" s="91">
        <f>'Assumptions - monthly'!V119</f>
        <v>833.33333333333337</v>
      </c>
      <c r="W32" s="91">
        <f>'Assumptions - monthly'!W119</f>
        <v>833.33333333333337</v>
      </c>
      <c r="X32" s="91">
        <f>'Assumptions - monthly'!X119</f>
        <v>833.33333333333337</v>
      </c>
      <c r="Y32" s="91">
        <f>'Assumptions - monthly'!Y119</f>
        <v>833.33333333333337</v>
      </c>
      <c r="Z32" s="91">
        <f>'Assumptions - monthly'!Z119</f>
        <v>833.33333333333337</v>
      </c>
      <c r="AA32" s="91">
        <f>'Assumptions - monthly'!AA119</f>
        <v>833.33333333333337</v>
      </c>
      <c r="AB32" s="91">
        <f>'Assumptions - monthly'!AB119</f>
        <v>833.33333333333337</v>
      </c>
      <c r="AC32" s="91">
        <f>'Assumptions - monthly'!AC119</f>
        <v>833.33333333333337</v>
      </c>
      <c r="AD32" s="91">
        <f>'Assumptions - monthly'!AD119</f>
        <v>833.33333333333337</v>
      </c>
      <c r="AE32" s="91">
        <f>'Assumptions - monthly'!AE119</f>
        <v>833.33333333333337</v>
      </c>
      <c r="AF32" s="91">
        <f>'Assumptions - monthly'!AF119</f>
        <v>833.33333333333337</v>
      </c>
      <c r="AG32" s="91">
        <f>'Assumptions - monthly'!AG119</f>
        <v>833.33333333333337</v>
      </c>
      <c r="AH32" s="91">
        <f>'Assumptions - monthly'!AH119</f>
        <v>833.33333333333337</v>
      </c>
      <c r="AI32" s="91">
        <f>'Assumptions - monthly'!AI119</f>
        <v>833.33333333333337</v>
      </c>
      <c r="AJ32" s="91">
        <f>'Assumptions - monthly'!AJ119</f>
        <v>833.33333333333337</v>
      </c>
      <c r="AK32" s="91">
        <f>'Assumptions - monthly'!AK119</f>
        <v>833.33333333333337</v>
      </c>
      <c r="AL32" s="91">
        <f>'Assumptions - monthly'!AL119</f>
        <v>833.33333333333337</v>
      </c>
      <c r="AM32" s="91">
        <f>'Assumptions - monthly'!AM119</f>
        <v>833.33333333333337</v>
      </c>
      <c r="AN32" s="91">
        <f>'Assumptions - monthly'!AN119</f>
        <v>833.33333333333337</v>
      </c>
      <c r="AO32" s="91">
        <f>'Assumptions - monthly'!AO119</f>
        <v>833.33333333333337</v>
      </c>
    </row>
    <row r="33" spans="1:41" x14ac:dyDescent="0.2">
      <c r="A33" s="73"/>
      <c r="B33" s="73" t="s">
        <v>91</v>
      </c>
      <c r="C33" s="64"/>
      <c r="D33" s="64"/>
      <c r="E33" s="59" t="str">
        <f t="shared" si="6"/>
        <v>NZ$</v>
      </c>
      <c r="F33" s="88">
        <f>SUM(F24:F32)</f>
        <v>50416.666666666657</v>
      </c>
      <c r="G33" s="88">
        <f t="shared" ref="G33:AO33" si="7">SUM(G24:G32)</f>
        <v>50416.666666666657</v>
      </c>
      <c r="H33" s="88">
        <f t="shared" si="7"/>
        <v>50416.666666666657</v>
      </c>
      <c r="I33" s="88">
        <f t="shared" si="7"/>
        <v>50416.666666666657</v>
      </c>
      <c r="J33" s="88">
        <f t="shared" si="7"/>
        <v>50416.666666666657</v>
      </c>
      <c r="K33" s="88">
        <f t="shared" si="7"/>
        <v>50416.666666666657</v>
      </c>
      <c r="L33" s="88">
        <f t="shared" si="7"/>
        <v>50416.666666666657</v>
      </c>
      <c r="M33" s="88">
        <f t="shared" si="7"/>
        <v>50416.666666666657</v>
      </c>
      <c r="N33" s="88">
        <f t="shared" si="7"/>
        <v>50416.666666666657</v>
      </c>
      <c r="O33" s="88">
        <f t="shared" si="7"/>
        <v>50416.666666666657</v>
      </c>
      <c r="P33" s="88">
        <f t="shared" si="7"/>
        <v>50416.666666666657</v>
      </c>
      <c r="Q33" s="88">
        <f t="shared" si="7"/>
        <v>50416.666666666657</v>
      </c>
      <c r="R33" s="88">
        <f t="shared" si="7"/>
        <v>50416.666666666657</v>
      </c>
      <c r="S33" s="88">
        <f t="shared" si="7"/>
        <v>50416.666666666657</v>
      </c>
      <c r="T33" s="88">
        <f t="shared" si="7"/>
        <v>50416.666666666657</v>
      </c>
      <c r="U33" s="88">
        <f t="shared" si="7"/>
        <v>50416.666666666657</v>
      </c>
      <c r="V33" s="88">
        <f t="shared" si="7"/>
        <v>50416.666666666657</v>
      </c>
      <c r="W33" s="88">
        <f t="shared" si="7"/>
        <v>50416.666666666657</v>
      </c>
      <c r="X33" s="88">
        <f t="shared" si="7"/>
        <v>50416.666666666657</v>
      </c>
      <c r="Y33" s="88">
        <f t="shared" si="7"/>
        <v>50416.666666666657</v>
      </c>
      <c r="Z33" s="88">
        <f t="shared" si="7"/>
        <v>50416.666666666657</v>
      </c>
      <c r="AA33" s="88">
        <f t="shared" si="7"/>
        <v>50416.666666666657</v>
      </c>
      <c r="AB33" s="88">
        <f t="shared" si="7"/>
        <v>50416.666666666657</v>
      </c>
      <c r="AC33" s="88">
        <f t="shared" si="7"/>
        <v>50416.666666666657</v>
      </c>
      <c r="AD33" s="88">
        <f t="shared" si="7"/>
        <v>50416.666666666657</v>
      </c>
      <c r="AE33" s="88">
        <f t="shared" si="7"/>
        <v>50416.666666666657</v>
      </c>
      <c r="AF33" s="88">
        <f t="shared" si="7"/>
        <v>50416.666666666657</v>
      </c>
      <c r="AG33" s="88">
        <f t="shared" si="7"/>
        <v>50416.666666666657</v>
      </c>
      <c r="AH33" s="88">
        <f t="shared" si="7"/>
        <v>50416.666666666657</v>
      </c>
      <c r="AI33" s="88">
        <f t="shared" si="7"/>
        <v>50416.666666666657</v>
      </c>
      <c r="AJ33" s="88">
        <f t="shared" si="7"/>
        <v>50416.666666666657</v>
      </c>
      <c r="AK33" s="88">
        <f t="shared" si="7"/>
        <v>50416.666666666657</v>
      </c>
      <c r="AL33" s="88">
        <f t="shared" si="7"/>
        <v>50416.666666666657</v>
      </c>
      <c r="AM33" s="88">
        <f t="shared" si="7"/>
        <v>50416.666666666657</v>
      </c>
      <c r="AN33" s="88">
        <f t="shared" si="7"/>
        <v>50416.666666666657</v>
      </c>
      <c r="AO33" s="88">
        <f t="shared" si="7"/>
        <v>50416.666666666657</v>
      </c>
    </row>
    <row r="34" spans="1:41" x14ac:dyDescent="0.2">
      <c r="A34" s="73"/>
      <c r="B34" s="73"/>
      <c r="C34" s="64"/>
      <c r="D34" s="64"/>
      <c r="E34" s="59"/>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92"/>
      <c r="AK34" s="92"/>
      <c r="AL34" s="92"/>
      <c r="AM34" s="92"/>
      <c r="AN34" s="92"/>
      <c r="AO34" s="92"/>
    </row>
    <row r="35" spans="1:41" x14ac:dyDescent="0.2">
      <c r="A35" s="73" t="s">
        <v>92</v>
      </c>
      <c r="B35" s="73"/>
      <c r="C35" s="64"/>
      <c r="D35" s="64"/>
      <c r="E35" s="59" t="str">
        <f>Currency</f>
        <v>NZ$</v>
      </c>
      <c r="F35" s="88">
        <f t="shared" ref="F35:AO35" si="8">F19-F33</f>
        <v>-32233.333333333328</v>
      </c>
      <c r="G35" s="88">
        <f t="shared" si="8"/>
        <v>226166.66666666666</v>
      </c>
      <c r="H35" s="88">
        <f t="shared" si="8"/>
        <v>400104.16666666663</v>
      </c>
      <c r="I35" s="88">
        <f t="shared" si="8"/>
        <v>694001.04166666674</v>
      </c>
      <c r="J35" s="88">
        <f t="shared" si="8"/>
        <v>694001.04166666674</v>
      </c>
      <c r="K35" s="88">
        <f t="shared" si="8"/>
        <v>694001.04166666674</v>
      </c>
      <c r="L35" s="88">
        <f t="shared" si="8"/>
        <v>694001.04166666674</v>
      </c>
      <c r="M35" s="88">
        <f t="shared" si="8"/>
        <v>694001.04166666674</v>
      </c>
      <c r="N35" s="88">
        <f t="shared" si="8"/>
        <v>694001.04166666674</v>
      </c>
      <c r="O35" s="88">
        <f t="shared" si="8"/>
        <v>694001.04166666674</v>
      </c>
      <c r="P35" s="88">
        <f t="shared" si="8"/>
        <v>694001.04166666674</v>
      </c>
      <c r="Q35" s="88">
        <f t="shared" si="8"/>
        <v>694001.04166666674</v>
      </c>
      <c r="R35" s="88">
        <f t="shared" si="8"/>
        <v>694001.04166666674</v>
      </c>
      <c r="S35" s="88">
        <f t="shared" si="8"/>
        <v>694001.04166666674</v>
      </c>
      <c r="T35" s="88">
        <f t="shared" si="8"/>
        <v>694001.04166666674</v>
      </c>
      <c r="U35" s="88">
        <f t="shared" si="8"/>
        <v>694001.04166666674</v>
      </c>
      <c r="V35" s="88">
        <f t="shared" si="8"/>
        <v>694001.04166666674</v>
      </c>
      <c r="W35" s="88">
        <f t="shared" si="8"/>
        <v>694001.04166666674</v>
      </c>
      <c r="X35" s="88">
        <f t="shared" si="8"/>
        <v>694001.04166666674</v>
      </c>
      <c r="Y35" s="88">
        <f t="shared" si="8"/>
        <v>694001.04166666674</v>
      </c>
      <c r="Z35" s="88">
        <f t="shared" si="8"/>
        <v>694001.04166666674</v>
      </c>
      <c r="AA35" s="88">
        <f t="shared" si="8"/>
        <v>694001.04166666674</v>
      </c>
      <c r="AB35" s="88">
        <f t="shared" si="8"/>
        <v>694001.04166666674</v>
      </c>
      <c r="AC35" s="88">
        <f t="shared" si="8"/>
        <v>694001.04166666674</v>
      </c>
      <c r="AD35" s="88">
        <f t="shared" si="8"/>
        <v>694001.04166666674</v>
      </c>
      <c r="AE35" s="88">
        <f t="shared" si="8"/>
        <v>694001.04166666674</v>
      </c>
      <c r="AF35" s="88">
        <f t="shared" si="8"/>
        <v>694001.04166666674</v>
      </c>
      <c r="AG35" s="88">
        <f t="shared" si="8"/>
        <v>694001.04166666674</v>
      </c>
      <c r="AH35" s="88">
        <f t="shared" si="8"/>
        <v>694001.04166666674</v>
      </c>
      <c r="AI35" s="88">
        <f t="shared" si="8"/>
        <v>694001.04166666674</v>
      </c>
      <c r="AJ35" s="88">
        <f t="shared" si="8"/>
        <v>694001.04166666674</v>
      </c>
      <c r="AK35" s="88">
        <f t="shared" si="8"/>
        <v>694001.04166666674</v>
      </c>
      <c r="AL35" s="88">
        <f t="shared" si="8"/>
        <v>694001.04166666674</v>
      </c>
      <c r="AM35" s="88">
        <f t="shared" si="8"/>
        <v>694001.04166666674</v>
      </c>
      <c r="AN35" s="88">
        <f t="shared" si="8"/>
        <v>694001.04166666674</v>
      </c>
      <c r="AO35" s="88">
        <f t="shared" si="8"/>
        <v>694001.04166666674</v>
      </c>
    </row>
    <row r="36" spans="1:41" x14ac:dyDescent="0.2">
      <c r="A36" s="73"/>
      <c r="B36" s="73"/>
      <c r="C36" s="93" t="s">
        <v>88</v>
      </c>
      <c r="D36" s="93"/>
      <c r="E36" s="59" t="s">
        <v>33</v>
      </c>
      <c r="F36" s="89">
        <f t="shared" ref="F36:AO36" si="9">F35/F13</f>
        <v>-0.20400843881856537</v>
      </c>
      <c r="G36" s="89">
        <f t="shared" si="9"/>
        <v>0.40207407407407408</v>
      </c>
      <c r="H36" s="89">
        <f t="shared" si="9"/>
        <v>0.52088418768646594</v>
      </c>
      <c r="I36" s="89">
        <f t="shared" si="9"/>
        <v>0.63413475724089363</v>
      </c>
      <c r="J36" s="89">
        <f t="shared" si="9"/>
        <v>0.63413475724089363</v>
      </c>
      <c r="K36" s="89">
        <f t="shared" si="9"/>
        <v>0.63413475724089363</v>
      </c>
      <c r="L36" s="89">
        <f t="shared" si="9"/>
        <v>0.63413475724089363</v>
      </c>
      <c r="M36" s="89">
        <f t="shared" si="9"/>
        <v>0.63413475724089363</v>
      </c>
      <c r="N36" s="89">
        <f t="shared" si="9"/>
        <v>0.63413475724089363</v>
      </c>
      <c r="O36" s="89">
        <f t="shared" si="9"/>
        <v>0.63413475724089363</v>
      </c>
      <c r="P36" s="89">
        <f t="shared" si="9"/>
        <v>0.63413475724089363</v>
      </c>
      <c r="Q36" s="89">
        <f t="shared" si="9"/>
        <v>0.63413475724089363</v>
      </c>
      <c r="R36" s="89">
        <f t="shared" si="9"/>
        <v>0.63413475724089363</v>
      </c>
      <c r="S36" s="89">
        <f t="shared" si="9"/>
        <v>0.63413475724089363</v>
      </c>
      <c r="T36" s="89">
        <f t="shared" si="9"/>
        <v>0.63413475724089363</v>
      </c>
      <c r="U36" s="89">
        <f t="shared" si="9"/>
        <v>0.63413475724089363</v>
      </c>
      <c r="V36" s="89">
        <f t="shared" si="9"/>
        <v>0.63413475724089363</v>
      </c>
      <c r="W36" s="89">
        <f t="shared" si="9"/>
        <v>0.63413475724089363</v>
      </c>
      <c r="X36" s="89">
        <f t="shared" si="9"/>
        <v>0.63413475724089363</v>
      </c>
      <c r="Y36" s="89">
        <f t="shared" si="9"/>
        <v>0.63413475724089363</v>
      </c>
      <c r="Z36" s="89">
        <f t="shared" si="9"/>
        <v>0.63413475724089363</v>
      </c>
      <c r="AA36" s="89">
        <f t="shared" si="9"/>
        <v>0.63413475724089363</v>
      </c>
      <c r="AB36" s="89">
        <f t="shared" si="9"/>
        <v>0.63413475724089363</v>
      </c>
      <c r="AC36" s="89">
        <f t="shared" si="9"/>
        <v>0.63413475724089363</v>
      </c>
      <c r="AD36" s="89">
        <f t="shared" si="9"/>
        <v>0.63413475724089363</v>
      </c>
      <c r="AE36" s="89">
        <f t="shared" si="9"/>
        <v>0.63413475724089363</v>
      </c>
      <c r="AF36" s="89">
        <f t="shared" si="9"/>
        <v>0.63413475724089363</v>
      </c>
      <c r="AG36" s="89">
        <f t="shared" si="9"/>
        <v>0.63413475724089363</v>
      </c>
      <c r="AH36" s="89">
        <f t="shared" si="9"/>
        <v>0.63413475724089363</v>
      </c>
      <c r="AI36" s="89">
        <f t="shared" si="9"/>
        <v>0.63413475724089363</v>
      </c>
      <c r="AJ36" s="89">
        <f t="shared" si="9"/>
        <v>0.63413475724089363</v>
      </c>
      <c r="AK36" s="89">
        <f t="shared" si="9"/>
        <v>0.63413475724089363</v>
      </c>
      <c r="AL36" s="89">
        <f t="shared" si="9"/>
        <v>0.63413475724089363</v>
      </c>
      <c r="AM36" s="89">
        <f t="shared" si="9"/>
        <v>0.63413475724089363</v>
      </c>
      <c r="AN36" s="89">
        <f t="shared" si="9"/>
        <v>0.63413475724089363</v>
      </c>
      <c r="AO36" s="89">
        <f t="shared" si="9"/>
        <v>0.63413475724089363</v>
      </c>
    </row>
    <row r="37" spans="1:41" x14ac:dyDescent="0.2">
      <c r="A37" s="73"/>
      <c r="B37" s="64"/>
      <c r="C37" s="93" t="s">
        <v>82</v>
      </c>
      <c r="D37" s="93"/>
      <c r="E37" s="59" t="s">
        <v>33</v>
      </c>
      <c r="F37" s="89" t="s">
        <v>83</v>
      </c>
      <c r="G37" s="89" t="str">
        <f>IF(OR(G35&lt;0,F35&lt;0),"NA",G35/F35-1)</f>
        <v>NA</v>
      </c>
      <c r="H37" s="89">
        <f>IF(OR(H35&lt;0,G35&lt;0),"NA",H35/G35-1)</f>
        <v>0.76906779661016933</v>
      </c>
      <c r="I37" s="89">
        <f>IF(OR(I35&lt;0,H35&lt;0),"NA",I35/H35-1)</f>
        <v>0.73455089820359309</v>
      </c>
      <c r="J37" s="89">
        <f t="shared" ref="J37:AO37" si="10">IF(OR(J35&lt;0,I35&lt;0),"NA",J35/I35-1)</f>
        <v>0</v>
      </c>
      <c r="K37" s="89">
        <f t="shared" si="10"/>
        <v>0</v>
      </c>
      <c r="L37" s="89">
        <f t="shared" si="10"/>
        <v>0</v>
      </c>
      <c r="M37" s="89">
        <f t="shared" si="10"/>
        <v>0</v>
      </c>
      <c r="N37" s="89">
        <f t="shared" si="10"/>
        <v>0</v>
      </c>
      <c r="O37" s="89">
        <f t="shared" si="10"/>
        <v>0</v>
      </c>
      <c r="P37" s="89">
        <f t="shared" si="10"/>
        <v>0</v>
      </c>
      <c r="Q37" s="89">
        <f t="shared" si="10"/>
        <v>0</v>
      </c>
      <c r="R37" s="89">
        <f t="shared" si="10"/>
        <v>0</v>
      </c>
      <c r="S37" s="89">
        <f t="shared" si="10"/>
        <v>0</v>
      </c>
      <c r="T37" s="89">
        <f t="shared" si="10"/>
        <v>0</v>
      </c>
      <c r="U37" s="89">
        <f t="shared" si="10"/>
        <v>0</v>
      </c>
      <c r="V37" s="89">
        <f t="shared" si="10"/>
        <v>0</v>
      </c>
      <c r="W37" s="89">
        <f t="shared" si="10"/>
        <v>0</v>
      </c>
      <c r="X37" s="89">
        <f t="shared" si="10"/>
        <v>0</v>
      </c>
      <c r="Y37" s="89">
        <f t="shared" si="10"/>
        <v>0</v>
      </c>
      <c r="Z37" s="89">
        <f t="shared" si="10"/>
        <v>0</v>
      </c>
      <c r="AA37" s="89">
        <f t="shared" si="10"/>
        <v>0</v>
      </c>
      <c r="AB37" s="89">
        <f t="shared" si="10"/>
        <v>0</v>
      </c>
      <c r="AC37" s="89">
        <f t="shared" si="10"/>
        <v>0</v>
      </c>
      <c r="AD37" s="89">
        <f t="shared" si="10"/>
        <v>0</v>
      </c>
      <c r="AE37" s="89">
        <f t="shared" si="10"/>
        <v>0</v>
      </c>
      <c r="AF37" s="89">
        <f t="shared" si="10"/>
        <v>0</v>
      </c>
      <c r="AG37" s="89">
        <f t="shared" si="10"/>
        <v>0</v>
      </c>
      <c r="AH37" s="89">
        <f t="shared" si="10"/>
        <v>0</v>
      </c>
      <c r="AI37" s="89">
        <f t="shared" si="10"/>
        <v>0</v>
      </c>
      <c r="AJ37" s="89">
        <f t="shared" si="10"/>
        <v>0</v>
      </c>
      <c r="AK37" s="89">
        <f t="shared" si="10"/>
        <v>0</v>
      </c>
      <c r="AL37" s="89">
        <f t="shared" si="10"/>
        <v>0</v>
      </c>
      <c r="AM37" s="89">
        <f t="shared" si="10"/>
        <v>0</v>
      </c>
      <c r="AN37" s="89">
        <f t="shared" si="10"/>
        <v>0</v>
      </c>
      <c r="AO37" s="89">
        <f t="shared" si="10"/>
        <v>0</v>
      </c>
    </row>
    <row r="38" spans="1:41" ht="25" customHeight="1" x14ac:dyDescent="0.2">
      <c r="A38" s="73"/>
      <c r="B38" s="64"/>
      <c r="C38" s="64"/>
      <c r="D38" s="64"/>
      <c r="E38" s="64"/>
      <c r="F38" s="64"/>
      <c r="G38" s="64"/>
      <c r="H38" s="64"/>
      <c r="I38" s="64"/>
      <c r="J38" s="64"/>
      <c r="K38" s="64"/>
      <c r="L38" s="64"/>
      <c r="M38" s="64"/>
      <c r="N38" s="64"/>
      <c r="O38" s="64"/>
      <c r="P38" s="64"/>
      <c r="Q38" s="64"/>
      <c r="R38" s="64"/>
      <c r="S38" s="64"/>
      <c r="T38" s="64"/>
      <c r="U38" s="64"/>
      <c r="V38" s="64"/>
      <c r="W38" s="64"/>
      <c r="X38" s="64"/>
      <c r="Y38" s="64"/>
      <c r="Z38" s="64"/>
      <c r="AA38" s="64"/>
      <c r="AB38" s="64"/>
      <c r="AC38" s="64"/>
      <c r="AD38" s="64"/>
      <c r="AE38" s="64"/>
      <c r="AF38" s="64"/>
      <c r="AG38" s="64"/>
      <c r="AH38" s="64"/>
      <c r="AI38" s="64"/>
      <c r="AJ38" s="64"/>
      <c r="AK38" s="64"/>
      <c r="AL38" s="64"/>
      <c r="AM38" s="64"/>
      <c r="AN38" s="64"/>
      <c r="AO38" s="64"/>
    </row>
    <row r="39" spans="1:41" s="129" customFormat="1" ht="25" customHeight="1" x14ac:dyDescent="0.2">
      <c r="A39" s="114" t="s">
        <v>121</v>
      </c>
      <c r="B39" s="114"/>
      <c r="C39" s="114"/>
      <c r="D39" s="114"/>
      <c r="E39" s="114"/>
      <c r="F39" s="114"/>
      <c r="G39" s="114"/>
      <c r="H39" s="114"/>
      <c r="I39" s="114"/>
      <c r="J39" s="114"/>
      <c r="K39" s="114"/>
      <c r="L39" s="114"/>
      <c r="M39" s="114"/>
      <c r="N39" s="114"/>
      <c r="O39" s="114"/>
      <c r="P39" s="114"/>
      <c r="Q39" s="114"/>
      <c r="R39" s="114"/>
      <c r="S39" s="114"/>
      <c r="T39" s="114"/>
      <c r="U39" s="114"/>
      <c r="V39" s="114"/>
      <c r="W39" s="114"/>
      <c r="X39" s="114"/>
      <c r="Y39" s="114"/>
      <c r="Z39" s="114"/>
      <c r="AA39" s="114"/>
      <c r="AB39" s="114"/>
      <c r="AC39" s="114"/>
      <c r="AD39" s="114"/>
      <c r="AE39" s="114"/>
      <c r="AF39" s="114"/>
      <c r="AG39" s="114"/>
      <c r="AH39" s="114"/>
      <c r="AI39" s="114"/>
      <c r="AJ39" s="114"/>
      <c r="AK39" s="114"/>
      <c r="AL39" s="114"/>
      <c r="AM39" s="114"/>
      <c r="AN39" s="114"/>
      <c r="AO39" s="114"/>
    </row>
    <row r="40" spans="1:41" ht="25" customHeight="1" x14ac:dyDescent="0.2">
      <c r="A40" s="8"/>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row>
    <row r="41" spans="1:41" ht="16" x14ac:dyDescent="0.2">
      <c r="A41" s="8"/>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row>
    <row r="42" spans="1:41" ht="16" x14ac:dyDescent="0.2">
      <c r="A42" s="8"/>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row>
    <row r="43" spans="1:41" ht="16" x14ac:dyDescent="0.2">
      <c r="A43" s="8"/>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row>
    <row r="44" spans="1:41" ht="16" x14ac:dyDescent="0.2">
      <c r="A44" s="8"/>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row>
    <row r="45" spans="1:41" ht="16" x14ac:dyDescent="0.2">
      <c r="A45" s="8"/>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row>
    <row r="46" spans="1:41" ht="16" x14ac:dyDescent="0.2">
      <c r="A46" s="8"/>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row>
    <row r="47" spans="1:41" ht="16" x14ac:dyDescent="0.2">
      <c r="A47" s="8"/>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row>
    <row r="48" spans="1:41" ht="16" x14ac:dyDescent="0.2">
      <c r="A48" s="8"/>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row>
    <row r="49" spans="1:41" ht="16" x14ac:dyDescent="0.2">
      <c r="A49" s="8"/>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row>
    <row r="50" spans="1:41" ht="16" x14ac:dyDescent="0.2">
      <c r="A50" s="8"/>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row>
    <row r="51" spans="1:41" ht="16" x14ac:dyDescent="0.2">
      <c r="A51" s="8"/>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row>
    <row r="52" spans="1:41" ht="16" x14ac:dyDescent="0.2">
      <c r="A52" s="8"/>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row>
    <row r="53" spans="1:41" ht="16" x14ac:dyDescent="0.2">
      <c r="A53" s="8"/>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row>
    <row r="54" spans="1:41" ht="16" x14ac:dyDescent="0.2">
      <c r="A54" s="8"/>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row>
    <row r="55" spans="1:41" ht="16" x14ac:dyDescent="0.2">
      <c r="A55" s="8"/>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row>
    <row r="56" spans="1:41" ht="16" x14ac:dyDescent="0.2">
      <c r="A56" s="8"/>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row>
    <row r="57" spans="1:41" ht="16" x14ac:dyDescent="0.2">
      <c r="A57" s="8"/>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row>
    <row r="58" spans="1:41" ht="16" x14ac:dyDescent="0.2">
      <c r="A58" s="8"/>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row>
    <row r="59" spans="1:41" ht="16" x14ac:dyDescent="0.2">
      <c r="A59" s="8"/>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row>
    <row r="60" spans="1:41" ht="16" x14ac:dyDescent="0.2">
      <c r="A60" s="8"/>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row>
    <row r="61" spans="1:41" ht="16" x14ac:dyDescent="0.2">
      <c r="A61" s="8"/>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row>
    <row r="62" spans="1:41" ht="16" x14ac:dyDescent="0.2">
      <c r="A62" s="8"/>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row>
    <row r="63" spans="1:41" ht="16" x14ac:dyDescent="0.2">
      <c r="A63" s="8"/>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row>
    <row r="64" spans="1:41" ht="16" x14ac:dyDescent="0.2">
      <c r="A64" s="8"/>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row>
    <row r="65" spans="1:41" ht="16" hidden="1" x14ac:dyDescent="0.2">
      <c r="A65" s="8"/>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row>
    <row r="66" spans="1:41" ht="16" hidden="1" x14ac:dyDescent="0.2">
      <c r="A66" s="8"/>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row>
    <row r="67" spans="1:41" ht="16" hidden="1" x14ac:dyDescent="0.2">
      <c r="A67" s="8"/>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row>
    <row r="68" spans="1:41" ht="16" hidden="1" x14ac:dyDescent="0.2">
      <c r="A68" s="8"/>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row>
    <row r="69" spans="1:41" ht="16" hidden="1" x14ac:dyDescent="0.2">
      <c r="A69" s="8"/>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row>
    <row r="70" spans="1:41" ht="16" hidden="1" x14ac:dyDescent="0.2">
      <c r="A70" s="8"/>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row>
    <row r="71" spans="1:41" ht="16" hidden="1" x14ac:dyDescent="0.2">
      <c r="A71" s="8"/>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row>
    <row r="72" spans="1:41" ht="16" hidden="1" x14ac:dyDescent="0.2">
      <c r="A72" s="8"/>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row>
    <row r="73" spans="1:41" ht="16" hidden="1" x14ac:dyDescent="0.2">
      <c r="A73" s="8"/>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row>
    <row r="74" spans="1:41" ht="16" hidden="1" x14ac:dyDescent="0.2">
      <c r="A74" s="8"/>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row>
    <row r="75" spans="1:41" ht="16" hidden="1" x14ac:dyDescent="0.2">
      <c r="A75" s="8"/>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row>
    <row r="76" spans="1:41" ht="16" hidden="1" x14ac:dyDescent="0.2">
      <c r="A76" s="8"/>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row>
    <row r="77" spans="1:41" ht="16" hidden="1" x14ac:dyDescent="0.2">
      <c r="A77" s="8"/>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row>
    <row r="78" spans="1:41" ht="16" hidden="1" x14ac:dyDescent="0.2">
      <c r="A78" s="8"/>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row>
    <row r="79" spans="1:41" ht="16" hidden="1" x14ac:dyDescent="0.2">
      <c r="A79" s="8"/>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row>
    <row r="80" spans="1:41" ht="16" hidden="1" x14ac:dyDescent="0.2">
      <c r="A80" s="8"/>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row>
    <row r="81" spans="1:41" ht="16" hidden="1" x14ac:dyDescent="0.2">
      <c r="A81" s="8"/>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row>
    <row r="82" spans="1:41" ht="16" hidden="1" x14ac:dyDescent="0.2">
      <c r="A82" s="8"/>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row>
    <row r="83" spans="1:41" ht="16" hidden="1" x14ac:dyDescent="0.2">
      <c r="A83" s="8"/>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row>
    <row r="84" spans="1:41" ht="16" hidden="1" x14ac:dyDescent="0.2">
      <c r="A84" s="8"/>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row>
    <row r="85" spans="1:41" ht="16" hidden="1" x14ac:dyDescent="0.2">
      <c r="A85" s="8"/>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row>
    <row r="86" spans="1:41" ht="16" hidden="1" x14ac:dyDescent="0.2">
      <c r="A86" s="8"/>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row>
    <row r="87" spans="1:41" ht="16" hidden="1" x14ac:dyDescent="0.2">
      <c r="A87" s="8"/>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row>
    <row r="88" spans="1:41" ht="16" hidden="1" x14ac:dyDescent="0.2">
      <c r="A88" s="8"/>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row>
    <row r="89" spans="1:41" ht="16" hidden="1" x14ac:dyDescent="0.2">
      <c r="A89" s="8"/>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row>
    <row r="90" spans="1:41" ht="16" hidden="1" x14ac:dyDescent="0.2">
      <c r="A90" s="8"/>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row>
    <row r="91" spans="1:41" ht="16" hidden="1" x14ac:dyDescent="0.2">
      <c r="A91" s="8"/>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row>
    <row r="92" spans="1:41" ht="16" hidden="1" x14ac:dyDescent="0.2">
      <c r="A92" s="8"/>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row>
    <row r="93" spans="1:41" ht="16" hidden="1" x14ac:dyDescent="0.2">
      <c r="A93" s="8"/>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row>
    <row r="94" spans="1:41" ht="16" hidden="1" x14ac:dyDescent="0.2">
      <c r="A94" s="8"/>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row>
    <row r="95" spans="1:41" ht="16" hidden="1" x14ac:dyDescent="0.2">
      <c r="A95" s="8"/>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row>
    <row r="96" spans="1:41" ht="16" hidden="1" x14ac:dyDescent="0.2">
      <c r="A96" s="8"/>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9"/>
      <c r="AM96" s="9"/>
      <c r="AN96" s="9"/>
      <c r="AO96" s="9"/>
    </row>
    <row r="97" spans="1:41" ht="16" hidden="1" x14ac:dyDescent="0.2">
      <c r="A97" s="8"/>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c r="AM97" s="9"/>
      <c r="AN97" s="9"/>
      <c r="AO97" s="9"/>
    </row>
    <row r="98" spans="1:41" ht="16" hidden="1" x14ac:dyDescent="0.2">
      <c r="A98" s="8"/>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row>
    <row r="99" spans="1:41" ht="16" hidden="1" x14ac:dyDescent="0.2">
      <c r="A99" s="8"/>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9"/>
      <c r="AM99" s="9"/>
      <c r="AN99" s="9"/>
      <c r="AO99" s="9"/>
    </row>
    <row r="100" spans="1:41" ht="16" hidden="1" x14ac:dyDescent="0.2">
      <c r="A100" s="8"/>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row>
    <row r="101" spans="1:41" ht="16" hidden="1" x14ac:dyDescent="0.2">
      <c r="A101" s="8"/>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row>
    <row r="102" spans="1:41" ht="16" hidden="1" x14ac:dyDescent="0.2">
      <c r="A102" s="8"/>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c r="AK102" s="9"/>
      <c r="AL102" s="9"/>
      <c r="AM102" s="9"/>
      <c r="AN102" s="9"/>
      <c r="AO102" s="9"/>
    </row>
    <row r="103" spans="1:41" ht="16" hidden="1" x14ac:dyDescent="0.2">
      <c r="A103" s="8"/>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c r="AJ103" s="9"/>
      <c r="AK103" s="9"/>
      <c r="AL103" s="9"/>
      <c r="AM103" s="9"/>
      <c r="AN103" s="9"/>
      <c r="AO103" s="9"/>
    </row>
    <row r="104" spans="1:41" ht="16" hidden="1" x14ac:dyDescent="0.2">
      <c r="A104" s="8"/>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c r="AJ104" s="9"/>
      <c r="AK104" s="9"/>
      <c r="AL104" s="9"/>
      <c r="AM104" s="9"/>
      <c r="AN104" s="9"/>
      <c r="AO104" s="9"/>
    </row>
    <row r="105" spans="1:41" ht="16" hidden="1" x14ac:dyDescent="0.2">
      <c r="A105" s="8"/>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c r="AJ105" s="9"/>
      <c r="AK105" s="9"/>
      <c r="AL105" s="9"/>
      <c r="AM105" s="9"/>
      <c r="AN105" s="9"/>
      <c r="AO105" s="9"/>
    </row>
    <row r="106" spans="1:41" ht="16" hidden="1" x14ac:dyDescent="0.2">
      <c r="A106" s="8"/>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row>
    <row r="107" spans="1:41" ht="16" hidden="1" x14ac:dyDescent="0.2">
      <c r="A107" s="8"/>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row>
    <row r="108" spans="1:41" ht="16" hidden="1" x14ac:dyDescent="0.2">
      <c r="A108" s="8"/>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c r="AJ108" s="9"/>
      <c r="AK108" s="9"/>
      <c r="AL108" s="9"/>
      <c r="AM108" s="9"/>
      <c r="AN108" s="9"/>
      <c r="AO108" s="9"/>
    </row>
    <row r="109" spans="1:41" ht="16" hidden="1" x14ac:dyDescent="0.2">
      <c r="A109" s="8"/>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c r="AJ109" s="9"/>
      <c r="AK109" s="9"/>
      <c r="AL109" s="9"/>
      <c r="AM109" s="9"/>
      <c r="AN109" s="9"/>
      <c r="AO109" s="9"/>
    </row>
    <row r="110" spans="1:41" ht="16" hidden="1" x14ac:dyDescent="0.2">
      <c r="A110" s="8"/>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c r="AJ110" s="9"/>
      <c r="AK110" s="9"/>
      <c r="AL110" s="9"/>
      <c r="AM110" s="9"/>
      <c r="AN110" s="9"/>
      <c r="AO110" s="9"/>
    </row>
    <row r="111" spans="1:41" ht="16" hidden="1" x14ac:dyDescent="0.2">
      <c r="A111" s="8"/>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c r="AJ111" s="9"/>
      <c r="AK111" s="9"/>
      <c r="AL111" s="9"/>
      <c r="AM111" s="9"/>
      <c r="AN111" s="9"/>
      <c r="AO111" s="9"/>
    </row>
    <row r="112" spans="1:41" ht="16" hidden="1" x14ac:dyDescent="0.2">
      <c r="A112" s="8"/>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c r="AK112" s="9"/>
      <c r="AL112" s="9"/>
      <c r="AM112" s="9"/>
      <c r="AN112" s="9"/>
      <c r="AO112" s="9"/>
    </row>
    <row r="113" spans="1:41" ht="16" hidden="1" x14ac:dyDescent="0.2">
      <c r="A113" s="8"/>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c r="AM113" s="9"/>
      <c r="AN113" s="9"/>
      <c r="AO113" s="9"/>
    </row>
    <row r="114" spans="1:41" ht="16" hidden="1" x14ac:dyDescent="0.2">
      <c r="A114" s="8"/>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c r="AM114" s="9"/>
      <c r="AN114" s="9"/>
      <c r="AO114" s="9"/>
    </row>
    <row r="115" spans="1:41" ht="16" hidden="1" x14ac:dyDescent="0.2">
      <c r="A115" s="8"/>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9"/>
      <c r="AH115" s="9"/>
      <c r="AI115" s="9"/>
      <c r="AJ115" s="9"/>
      <c r="AK115" s="9"/>
      <c r="AL115" s="9"/>
      <c r="AM115" s="9"/>
      <c r="AN115" s="9"/>
      <c r="AO115" s="9"/>
    </row>
    <row r="116" spans="1:41" ht="16" hidden="1" x14ac:dyDescent="0.2">
      <c r="A116" s="8"/>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c r="AK116" s="9"/>
      <c r="AL116" s="9"/>
      <c r="AM116" s="9"/>
      <c r="AN116" s="9"/>
      <c r="AO116" s="9"/>
    </row>
    <row r="123" spans="1:41" hidden="1" x14ac:dyDescent="0.2">
      <c r="C123" s="4"/>
    </row>
    <row r="124" spans="1:41" hidden="1" x14ac:dyDescent="0.2">
      <c r="C124" s="16"/>
    </row>
    <row r="125" spans="1:41" hidden="1" x14ac:dyDescent="0.2">
      <c r="C125" s="16"/>
    </row>
    <row r="126" spans="1:41" hidden="1" x14ac:dyDescent="0.2">
      <c r="C126" s="16"/>
    </row>
    <row r="127" spans="1:41" hidden="1" x14ac:dyDescent="0.2">
      <c r="C127" s="16"/>
    </row>
    <row r="128" spans="1:41" hidden="1" x14ac:dyDescent="0.2">
      <c r="C128" s="16"/>
    </row>
    <row r="130" spans="1:287" hidden="1" x14ac:dyDescent="0.2">
      <c r="A130" s="3"/>
      <c r="B130" s="2"/>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3"/>
      <c r="DG130" s="3"/>
      <c r="DH130" s="3"/>
      <c r="DI130" s="3"/>
      <c r="DJ130" s="3"/>
      <c r="DK130" s="3"/>
      <c r="DL130" s="3"/>
      <c r="DM130" s="3"/>
      <c r="DN130" s="3"/>
      <c r="DO130" s="3"/>
      <c r="DP130" s="3"/>
      <c r="DQ130" s="3"/>
      <c r="DR130" s="3"/>
      <c r="DS130" s="3"/>
      <c r="DT130" s="3"/>
      <c r="DU130" s="3"/>
      <c r="DV130" s="3"/>
      <c r="DW130" s="3"/>
      <c r="DX130" s="3"/>
      <c r="DY130" s="3"/>
      <c r="DZ130" s="3"/>
      <c r="EA130" s="3"/>
      <c r="EB130" s="3"/>
      <c r="EC130" s="3"/>
      <c r="ED130" s="3"/>
      <c r="EE130" s="3"/>
      <c r="EF130" s="3"/>
      <c r="EG130" s="3"/>
      <c r="EH130" s="3"/>
      <c r="EI130" s="3"/>
      <c r="EJ130" s="3"/>
      <c r="EK130" s="3"/>
      <c r="EL130" s="3"/>
      <c r="EM130" s="3"/>
      <c r="EN130" s="3"/>
      <c r="EO130" s="3"/>
      <c r="EP130" s="3"/>
      <c r="EQ130" s="3"/>
      <c r="ER130" s="3"/>
      <c r="ES130" s="3"/>
      <c r="ET130" s="3"/>
      <c r="EU130" s="3"/>
      <c r="EV130" s="3"/>
      <c r="EW130" s="3"/>
      <c r="EX130" s="3"/>
      <c r="EY130" s="3"/>
      <c r="EZ130" s="3"/>
      <c r="FA130" s="3"/>
      <c r="FB130" s="3"/>
      <c r="FC130" s="3"/>
      <c r="FD130" s="3"/>
      <c r="FE130" s="3"/>
      <c r="FF130" s="3"/>
      <c r="FG130" s="3"/>
      <c r="FH130" s="3"/>
      <c r="FI130" s="3"/>
      <c r="FJ130" s="3"/>
      <c r="FK130" s="3"/>
      <c r="FL130" s="3"/>
      <c r="FM130" s="3"/>
      <c r="FN130" s="3"/>
      <c r="FO130" s="3"/>
      <c r="FP130" s="3"/>
      <c r="FQ130" s="3"/>
      <c r="FR130" s="3"/>
      <c r="FS130" s="3"/>
      <c r="FT130" s="3"/>
      <c r="FU130" s="3"/>
      <c r="FV130" s="3"/>
      <c r="FW130" s="3"/>
      <c r="FX130" s="3"/>
      <c r="FY130" s="3"/>
      <c r="FZ130" s="3"/>
      <c r="GA130" s="3"/>
      <c r="GB130" s="3"/>
      <c r="GC130" s="3"/>
      <c r="GD130" s="3"/>
      <c r="GE130" s="3"/>
      <c r="GF130" s="3"/>
      <c r="GG130" s="3"/>
      <c r="GH130" s="3"/>
      <c r="GI130" s="3"/>
      <c r="GJ130" s="3"/>
      <c r="GK130" s="3"/>
      <c r="GL130" s="3"/>
      <c r="GM130" s="3"/>
      <c r="GN130" s="3"/>
      <c r="GO130" s="3"/>
      <c r="GP130" s="3"/>
      <c r="GQ130" s="3"/>
      <c r="GR130" s="3"/>
      <c r="GS130" s="3"/>
      <c r="GT130" s="3"/>
      <c r="GU130" s="3"/>
      <c r="GV130" s="3"/>
      <c r="GW130" s="3"/>
      <c r="GX130" s="3"/>
      <c r="GY130" s="3"/>
      <c r="GZ130" s="3"/>
      <c r="HA130" s="3"/>
      <c r="HB130" s="3"/>
      <c r="HC130" s="3"/>
      <c r="HD130" s="3"/>
      <c r="HE130" s="3"/>
      <c r="HF130" s="3"/>
      <c r="HG130" s="3"/>
      <c r="HH130" s="3"/>
      <c r="HI130" s="3"/>
      <c r="HJ130" s="3"/>
      <c r="HK130" s="3"/>
      <c r="HL130" s="3"/>
      <c r="HM130" s="3"/>
      <c r="HN130" s="3"/>
      <c r="HO130" s="3"/>
      <c r="HP130" s="3"/>
      <c r="HQ130" s="3"/>
      <c r="HR130" s="3"/>
      <c r="HS130" s="3"/>
      <c r="HT130" s="3"/>
      <c r="HU130" s="3"/>
      <c r="HV130" s="3"/>
      <c r="HW130" s="3"/>
      <c r="HX130" s="3"/>
      <c r="HY130" s="3"/>
      <c r="HZ130" s="3"/>
      <c r="IA130" s="3"/>
      <c r="IB130" s="3"/>
      <c r="IC130" s="3"/>
      <c r="ID130" s="3"/>
      <c r="IE130" s="3"/>
      <c r="IF130" s="3"/>
      <c r="IG130" s="3"/>
      <c r="IH130" s="3"/>
      <c r="II130" s="3"/>
      <c r="IJ130" s="3"/>
      <c r="IK130" s="3"/>
      <c r="IL130" s="3"/>
      <c r="IM130" s="3"/>
      <c r="IN130" s="3"/>
      <c r="IO130" s="3"/>
      <c r="IP130" s="3"/>
      <c r="IQ130" s="3"/>
      <c r="IR130" s="3"/>
      <c r="IS130" s="3"/>
      <c r="IT130" s="3"/>
      <c r="IU130" s="3"/>
      <c r="IV130" s="3"/>
      <c r="IW130" s="3"/>
      <c r="IX130" s="3"/>
      <c r="IY130" s="3"/>
      <c r="IZ130" s="3"/>
      <c r="JA130" s="3"/>
      <c r="JB130" s="3"/>
      <c r="JC130" s="3"/>
      <c r="JD130" s="3"/>
      <c r="JE130" s="3"/>
      <c r="JF130" s="3"/>
      <c r="JG130" s="3"/>
      <c r="JH130" s="3"/>
      <c r="JI130" s="3"/>
      <c r="JJ130" s="3"/>
      <c r="JK130" s="3"/>
      <c r="JL130" s="3"/>
      <c r="JM130" s="3"/>
      <c r="JN130" s="3"/>
      <c r="JO130" s="3"/>
      <c r="JP130" s="3"/>
      <c r="JQ130" s="3"/>
      <c r="JR130" s="3"/>
      <c r="JS130" s="3"/>
      <c r="JT130" s="3"/>
      <c r="JU130" s="3"/>
      <c r="JV130" s="3"/>
      <c r="JW130" s="3"/>
      <c r="JX130" s="3"/>
      <c r="JY130" s="3"/>
      <c r="JZ130" s="3"/>
      <c r="KA130" s="3"/>
    </row>
    <row r="131" spans="1:287" hidden="1" x14ac:dyDescent="0.2">
      <c r="C131" s="4"/>
    </row>
    <row r="133" spans="1:287" ht="28.5" hidden="1" customHeight="1" x14ac:dyDescent="0.2">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row>
    <row r="140" spans="1:287" hidden="1" x14ac:dyDescent="0.2">
      <c r="C140" s="4"/>
    </row>
    <row r="141" spans="1:287" hidden="1" x14ac:dyDescent="0.2">
      <c r="C141" s="16"/>
    </row>
    <row r="144" spans="1:287" hidden="1" x14ac:dyDescent="0.2">
      <c r="C144" s="4"/>
    </row>
    <row r="228" ht="15" customHeight="1" x14ac:dyDescent="0.2"/>
  </sheetData>
  <mergeCells count="1">
    <mergeCell ref="A2:D5"/>
  </mergeCells>
  <pageMargins left="0.25" right="0.25" top="0.75" bottom="0.75" header="0.3" footer="0.3"/>
  <pageSetup paperSize="9" scale="18"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FD4A7"/>
    <pageSetUpPr fitToPage="1"/>
  </sheetPr>
  <dimension ref="A1:KA241"/>
  <sheetViews>
    <sheetView showGridLines="0" zoomScaleNormal="100" workbookViewId="0">
      <pane xSplit="5" ySplit="5" topLeftCell="F6" activePane="bottomRight" state="frozen"/>
      <selection pane="topRight" activeCell="F1" sqref="F1"/>
      <selection pane="bottomLeft" activeCell="A6" sqref="A6"/>
      <selection pane="bottomRight" activeCell="D56" sqref="D56"/>
    </sheetView>
  </sheetViews>
  <sheetFormatPr baseColWidth="10" defaultColWidth="0" defaultRowHeight="15" customHeight="1" zeroHeight="1" x14ac:dyDescent="0.2"/>
  <cols>
    <col min="1" max="3" width="1.5" style="1" customWidth="1"/>
    <col min="4" max="4" width="35.5" style="1" customWidth="1"/>
    <col min="5" max="5" width="13.83203125" style="1" customWidth="1"/>
    <col min="6" max="41" width="18.5" style="1" customWidth="1"/>
    <col min="42" max="42" width="10.83203125" style="1" customWidth="1"/>
    <col min="43" max="43" width="2.5" style="1" customWidth="1"/>
    <col min="44" max="44" width="3" style="1" customWidth="1"/>
    <col min="45" max="16384" width="0" style="1" hidden="1"/>
  </cols>
  <sheetData>
    <row r="1" spans="1:43" s="38" customFormat="1" ht="50" customHeight="1" x14ac:dyDescent="0.2">
      <c r="A1" s="24" t="str">
        <f>Cover!$E$5</f>
        <v>Company X</v>
      </c>
      <c r="E1" s="39"/>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c r="AJ1" s="24"/>
      <c r="AK1" s="24"/>
      <c r="AL1" s="24"/>
      <c r="AM1" s="24"/>
      <c r="AN1" s="24"/>
      <c r="AO1" s="24"/>
      <c r="AP1" s="24"/>
    </row>
    <row r="2" spans="1:43" s="104" customFormat="1" ht="15.5" customHeight="1" x14ac:dyDescent="0.25">
      <c r="A2" s="156" t="s">
        <v>124</v>
      </c>
      <c r="B2" s="156"/>
      <c r="C2" s="156"/>
      <c r="D2" s="156"/>
      <c r="E2" s="102" t="s">
        <v>15</v>
      </c>
      <c r="F2" s="126">
        <f>'P&amp;L - monthly'!F2</f>
        <v>44409</v>
      </c>
      <c r="G2" s="126">
        <f>'P&amp;L - monthly'!G2</f>
        <v>44440</v>
      </c>
      <c r="H2" s="126">
        <f>'P&amp;L - monthly'!H2</f>
        <v>44470</v>
      </c>
      <c r="I2" s="126">
        <f>'P&amp;L - monthly'!I2</f>
        <v>44501</v>
      </c>
      <c r="J2" s="126">
        <f>'P&amp;L - monthly'!J2</f>
        <v>44531</v>
      </c>
      <c r="K2" s="126">
        <f>'P&amp;L - monthly'!K2</f>
        <v>44562</v>
      </c>
      <c r="L2" s="126">
        <f>'P&amp;L - monthly'!L2</f>
        <v>44593</v>
      </c>
      <c r="M2" s="126">
        <f>'P&amp;L - monthly'!M2</f>
        <v>44621</v>
      </c>
      <c r="N2" s="126">
        <f>'P&amp;L - monthly'!N2</f>
        <v>44652</v>
      </c>
      <c r="O2" s="126">
        <f>'P&amp;L - monthly'!O2</f>
        <v>44682</v>
      </c>
      <c r="P2" s="126">
        <f>'P&amp;L - monthly'!P2</f>
        <v>44713</v>
      </c>
      <c r="Q2" s="126">
        <f>'P&amp;L - monthly'!Q2</f>
        <v>44743</v>
      </c>
      <c r="R2" s="126">
        <f>'P&amp;L - monthly'!R2</f>
        <v>44774</v>
      </c>
      <c r="S2" s="126">
        <f>'P&amp;L - monthly'!S2</f>
        <v>44805</v>
      </c>
      <c r="T2" s="126">
        <f>'P&amp;L - monthly'!T2</f>
        <v>44835</v>
      </c>
      <c r="U2" s="126">
        <f>'P&amp;L - monthly'!U2</f>
        <v>44866</v>
      </c>
      <c r="V2" s="126">
        <f>'P&amp;L - monthly'!V2</f>
        <v>44896</v>
      </c>
      <c r="W2" s="126">
        <f>'P&amp;L - monthly'!W2</f>
        <v>44927</v>
      </c>
      <c r="X2" s="126">
        <f>'P&amp;L - monthly'!X2</f>
        <v>44958</v>
      </c>
      <c r="Y2" s="126">
        <f>'P&amp;L - monthly'!Y2</f>
        <v>44986</v>
      </c>
      <c r="Z2" s="126">
        <f>'P&amp;L - monthly'!Z2</f>
        <v>45017</v>
      </c>
      <c r="AA2" s="126">
        <f>'P&amp;L - monthly'!AA2</f>
        <v>45047</v>
      </c>
      <c r="AB2" s="126">
        <f>'P&amp;L - monthly'!AB2</f>
        <v>45078</v>
      </c>
      <c r="AC2" s="126">
        <f>'P&amp;L - monthly'!AC2</f>
        <v>45108</v>
      </c>
      <c r="AD2" s="126">
        <f>'P&amp;L - monthly'!AD2</f>
        <v>45139</v>
      </c>
      <c r="AE2" s="126">
        <f>'P&amp;L - monthly'!AE2</f>
        <v>45170</v>
      </c>
      <c r="AF2" s="126">
        <f>'P&amp;L - monthly'!AF2</f>
        <v>45200</v>
      </c>
      <c r="AG2" s="126">
        <f>'P&amp;L - monthly'!AG2</f>
        <v>45231</v>
      </c>
      <c r="AH2" s="126">
        <f>'P&amp;L - monthly'!AH2</f>
        <v>45261</v>
      </c>
      <c r="AI2" s="126">
        <f>'P&amp;L - monthly'!AI2</f>
        <v>45292</v>
      </c>
      <c r="AJ2" s="126">
        <f>'P&amp;L - monthly'!AJ2</f>
        <v>45323</v>
      </c>
      <c r="AK2" s="126">
        <f>'P&amp;L - monthly'!AK2</f>
        <v>45352</v>
      </c>
      <c r="AL2" s="126">
        <f>'P&amp;L - monthly'!AL2</f>
        <v>45383</v>
      </c>
      <c r="AM2" s="126">
        <f>'P&amp;L - monthly'!AM2</f>
        <v>45413</v>
      </c>
      <c r="AN2" s="126">
        <f>'P&amp;L - monthly'!AN2</f>
        <v>45444</v>
      </c>
      <c r="AO2" s="126">
        <f>'P&amp;L - monthly'!AO2</f>
        <v>45474</v>
      </c>
      <c r="AP2" s="127"/>
    </row>
    <row r="3" spans="1:43" s="105" customFormat="1" ht="15.5" customHeight="1" x14ac:dyDescent="0.2">
      <c r="A3" s="156"/>
      <c r="B3" s="156"/>
      <c r="C3" s="156"/>
      <c r="D3" s="156"/>
      <c r="E3" s="102" t="s">
        <v>17</v>
      </c>
      <c r="F3" s="126">
        <f>'P&amp;L - monthly'!F3</f>
        <v>44439</v>
      </c>
      <c r="G3" s="126">
        <f>'P&amp;L - monthly'!G3</f>
        <v>44469</v>
      </c>
      <c r="H3" s="126">
        <f>'P&amp;L - monthly'!H3</f>
        <v>44500</v>
      </c>
      <c r="I3" s="126">
        <f>'P&amp;L - monthly'!I3</f>
        <v>44530</v>
      </c>
      <c r="J3" s="126">
        <f>'P&amp;L - monthly'!J3</f>
        <v>44561</v>
      </c>
      <c r="K3" s="126">
        <f>'P&amp;L - monthly'!K3</f>
        <v>44592</v>
      </c>
      <c r="L3" s="126">
        <f>'P&amp;L - monthly'!L3</f>
        <v>44620</v>
      </c>
      <c r="M3" s="126">
        <f>'P&amp;L - monthly'!M3</f>
        <v>44651</v>
      </c>
      <c r="N3" s="126">
        <f>'P&amp;L - monthly'!N3</f>
        <v>44681</v>
      </c>
      <c r="O3" s="126">
        <f>'P&amp;L - monthly'!O3</f>
        <v>44712</v>
      </c>
      <c r="P3" s="126">
        <f>'P&amp;L - monthly'!P3</f>
        <v>44742</v>
      </c>
      <c r="Q3" s="126">
        <f>'P&amp;L - monthly'!Q3</f>
        <v>44773</v>
      </c>
      <c r="R3" s="126">
        <f>'P&amp;L - monthly'!R3</f>
        <v>44804</v>
      </c>
      <c r="S3" s="126">
        <f>'P&amp;L - monthly'!S3</f>
        <v>44834</v>
      </c>
      <c r="T3" s="126">
        <f>'P&amp;L - monthly'!T3</f>
        <v>44865</v>
      </c>
      <c r="U3" s="126">
        <f>'P&amp;L - monthly'!U3</f>
        <v>44895</v>
      </c>
      <c r="V3" s="126">
        <f>'P&amp;L - monthly'!V3</f>
        <v>44926</v>
      </c>
      <c r="W3" s="126">
        <f>'P&amp;L - monthly'!W3</f>
        <v>44957</v>
      </c>
      <c r="X3" s="126">
        <f>'P&amp;L - monthly'!X3</f>
        <v>44985</v>
      </c>
      <c r="Y3" s="126">
        <f>'P&amp;L - monthly'!Y3</f>
        <v>45016</v>
      </c>
      <c r="Z3" s="126">
        <f>'P&amp;L - monthly'!Z3</f>
        <v>45046</v>
      </c>
      <c r="AA3" s="126">
        <f>'P&amp;L - monthly'!AA3</f>
        <v>45077</v>
      </c>
      <c r="AB3" s="126">
        <f>'P&amp;L - monthly'!AB3</f>
        <v>45107</v>
      </c>
      <c r="AC3" s="126">
        <f>'P&amp;L - monthly'!AC3</f>
        <v>45138</v>
      </c>
      <c r="AD3" s="126">
        <f>'P&amp;L - monthly'!AD3</f>
        <v>45169</v>
      </c>
      <c r="AE3" s="126">
        <f>'P&amp;L - monthly'!AE3</f>
        <v>45199</v>
      </c>
      <c r="AF3" s="126">
        <f>'P&amp;L - monthly'!AF3</f>
        <v>45230</v>
      </c>
      <c r="AG3" s="126">
        <f>'P&amp;L - monthly'!AG3</f>
        <v>45260</v>
      </c>
      <c r="AH3" s="126">
        <f>'P&amp;L - monthly'!AH3</f>
        <v>45291</v>
      </c>
      <c r="AI3" s="126">
        <f>'P&amp;L - monthly'!AI3</f>
        <v>45322</v>
      </c>
      <c r="AJ3" s="126">
        <f>'P&amp;L - monthly'!AJ3</f>
        <v>45351</v>
      </c>
      <c r="AK3" s="126">
        <f>'P&amp;L - monthly'!AK3</f>
        <v>45382</v>
      </c>
      <c r="AL3" s="126">
        <f>'P&amp;L - monthly'!AL3</f>
        <v>45412</v>
      </c>
      <c r="AM3" s="126">
        <f>'P&amp;L - monthly'!AM3</f>
        <v>45443</v>
      </c>
      <c r="AN3" s="126">
        <f>'P&amp;L - monthly'!AN3</f>
        <v>45473</v>
      </c>
      <c r="AO3" s="126">
        <f>'P&amp;L - monthly'!AO3</f>
        <v>45504</v>
      </c>
      <c r="AP3" s="127" t="s">
        <v>16</v>
      </c>
    </row>
    <row r="4" spans="1:43" s="105" customFormat="1" ht="15.5" customHeight="1" x14ac:dyDescent="0.2">
      <c r="A4" s="156"/>
      <c r="B4" s="156"/>
      <c r="C4" s="156"/>
      <c r="D4" s="156"/>
      <c r="E4" s="106" t="s">
        <v>18</v>
      </c>
      <c r="F4" s="128">
        <f>'P&amp;L - monthly'!F4</f>
        <v>2022</v>
      </c>
      <c r="G4" s="128">
        <f>'P&amp;L - monthly'!G4</f>
        <v>2022</v>
      </c>
      <c r="H4" s="128">
        <f>'P&amp;L - monthly'!H4</f>
        <v>2022</v>
      </c>
      <c r="I4" s="128">
        <f>'P&amp;L - monthly'!I4</f>
        <v>2022</v>
      </c>
      <c r="J4" s="128">
        <f>'P&amp;L - monthly'!J4</f>
        <v>2022</v>
      </c>
      <c r="K4" s="128">
        <f>'P&amp;L - monthly'!K4</f>
        <v>2022</v>
      </c>
      <c r="L4" s="128">
        <f>'P&amp;L - monthly'!L4</f>
        <v>2022</v>
      </c>
      <c r="M4" s="128">
        <f>'P&amp;L - monthly'!M4</f>
        <v>2022</v>
      </c>
      <c r="N4" s="128">
        <f>'P&amp;L - monthly'!N4</f>
        <v>2022</v>
      </c>
      <c r="O4" s="128">
        <f>'P&amp;L - monthly'!O4</f>
        <v>2022</v>
      </c>
      <c r="P4" s="128">
        <f>'P&amp;L - monthly'!P4</f>
        <v>2022</v>
      </c>
      <c r="Q4" s="128">
        <f>'P&amp;L - monthly'!Q4</f>
        <v>2022</v>
      </c>
      <c r="R4" s="128">
        <f>'P&amp;L - monthly'!R4</f>
        <v>2023</v>
      </c>
      <c r="S4" s="128">
        <f>'P&amp;L - monthly'!S4</f>
        <v>2023</v>
      </c>
      <c r="T4" s="128">
        <f>'P&amp;L - monthly'!T4</f>
        <v>2023</v>
      </c>
      <c r="U4" s="128">
        <f>'P&amp;L - monthly'!U4</f>
        <v>2023</v>
      </c>
      <c r="V4" s="128">
        <f>'P&amp;L - monthly'!V4</f>
        <v>2023</v>
      </c>
      <c r="W4" s="128">
        <f>'P&amp;L - monthly'!W4</f>
        <v>2023</v>
      </c>
      <c r="X4" s="128">
        <f>'P&amp;L - monthly'!X4</f>
        <v>2023</v>
      </c>
      <c r="Y4" s="128">
        <f>'P&amp;L - monthly'!Y4</f>
        <v>2023</v>
      </c>
      <c r="Z4" s="128">
        <f>'P&amp;L - monthly'!Z4</f>
        <v>2023</v>
      </c>
      <c r="AA4" s="128">
        <f>'P&amp;L - monthly'!AA4</f>
        <v>2023</v>
      </c>
      <c r="AB4" s="128">
        <f>'P&amp;L - monthly'!AB4</f>
        <v>2023</v>
      </c>
      <c r="AC4" s="128">
        <f>'P&amp;L - monthly'!AC4</f>
        <v>2023</v>
      </c>
      <c r="AD4" s="128">
        <f>'P&amp;L - monthly'!AD4</f>
        <v>2024</v>
      </c>
      <c r="AE4" s="128">
        <f>'P&amp;L - monthly'!AE4</f>
        <v>2024</v>
      </c>
      <c r="AF4" s="128">
        <f>'P&amp;L - monthly'!AF4</f>
        <v>2024</v>
      </c>
      <c r="AG4" s="128">
        <f>'P&amp;L - monthly'!AG4</f>
        <v>2024</v>
      </c>
      <c r="AH4" s="128">
        <f>'P&amp;L - monthly'!AH4</f>
        <v>2024</v>
      </c>
      <c r="AI4" s="128">
        <f>'P&amp;L - monthly'!AI4</f>
        <v>2024</v>
      </c>
      <c r="AJ4" s="128">
        <f>'P&amp;L - monthly'!AJ4</f>
        <v>2024</v>
      </c>
      <c r="AK4" s="128">
        <f>'P&amp;L - monthly'!AK4</f>
        <v>2024</v>
      </c>
      <c r="AL4" s="128">
        <f>'P&amp;L - monthly'!AL4</f>
        <v>2024</v>
      </c>
      <c r="AM4" s="128">
        <f>'P&amp;L - monthly'!AM4</f>
        <v>2024</v>
      </c>
      <c r="AN4" s="128">
        <f>'P&amp;L - monthly'!AN4</f>
        <v>2024</v>
      </c>
      <c r="AO4" s="128">
        <f>'P&amp;L - monthly'!AO4</f>
        <v>2024</v>
      </c>
      <c r="AP4" s="128"/>
    </row>
    <row r="5" spans="1:43" s="105" customFormat="1" ht="15.5" customHeight="1" x14ac:dyDescent="0.2">
      <c r="A5" s="156"/>
      <c r="B5" s="156"/>
      <c r="C5" s="156"/>
      <c r="D5" s="156"/>
      <c r="E5" s="106" t="s">
        <v>19</v>
      </c>
      <c r="F5" s="128">
        <f>'P&amp;L - monthly'!F5</f>
        <v>1</v>
      </c>
      <c r="G5" s="128">
        <f>'P&amp;L - monthly'!G5</f>
        <v>2</v>
      </c>
      <c r="H5" s="128">
        <f>'P&amp;L - monthly'!H5</f>
        <v>3</v>
      </c>
      <c r="I5" s="128">
        <f>'P&amp;L - monthly'!I5</f>
        <v>4</v>
      </c>
      <c r="J5" s="128">
        <f>'P&amp;L - monthly'!J5</f>
        <v>5</v>
      </c>
      <c r="K5" s="128">
        <f>'P&amp;L - monthly'!K5</f>
        <v>6</v>
      </c>
      <c r="L5" s="128">
        <f>'P&amp;L - monthly'!L5</f>
        <v>7</v>
      </c>
      <c r="M5" s="128">
        <f>'P&amp;L - monthly'!M5</f>
        <v>8</v>
      </c>
      <c r="N5" s="128">
        <f>'P&amp;L - monthly'!N5</f>
        <v>9</v>
      </c>
      <c r="O5" s="128">
        <f>'P&amp;L - monthly'!O5</f>
        <v>10</v>
      </c>
      <c r="P5" s="128">
        <f>'P&amp;L - monthly'!P5</f>
        <v>11</v>
      </c>
      <c r="Q5" s="128">
        <f>'P&amp;L - monthly'!Q5</f>
        <v>12</v>
      </c>
      <c r="R5" s="128">
        <f>'P&amp;L - monthly'!R5</f>
        <v>13</v>
      </c>
      <c r="S5" s="128">
        <f>'P&amp;L - monthly'!S5</f>
        <v>14</v>
      </c>
      <c r="T5" s="128">
        <f>'P&amp;L - monthly'!T5</f>
        <v>15</v>
      </c>
      <c r="U5" s="128">
        <f>'P&amp;L - monthly'!U5</f>
        <v>16</v>
      </c>
      <c r="V5" s="128">
        <f>'P&amp;L - monthly'!V5</f>
        <v>17</v>
      </c>
      <c r="W5" s="128">
        <f>'P&amp;L - monthly'!W5</f>
        <v>18</v>
      </c>
      <c r="X5" s="128">
        <f>'P&amp;L - monthly'!X5</f>
        <v>19</v>
      </c>
      <c r="Y5" s="128">
        <f>'P&amp;L - monthly'!Y5</f>
        <v>20</v>
      </c>
      <c r="Z5" s="128">
        <f>'P&amp;L - monthly'!Z5</f>
        <v>21</v>
      </c>
      <c r="AA5" s="128">
        <f>'P&amp;L - monthly'!AA5</f>
        <v>22</v>
      </c>
      <c r="AB5" s="128">
        <f>'P&amp;L - monthly'!AB5</f>
        <v>23</v>
      </c>
      <c r="AC5" s="128">
        <f>'P&amp;L - monthly'!AC5</f>
        <v>24</v>
      </c>
      <c r="AD5" s="128">
        <f>'P&amp;L - monthly'!AD5</f>
        <v>25</v>
      </c>
      <c r="AE5" s="128">
        <f>'P&amp;L - monthly'!AE5</f>
        <v>26</v>
      </c>
      <c r="AF5" s="128">
        <f>'P&amp;L - monthly'!AF5</f>
        <v>27</v>
      </c>
      <c r="AG5" s="128">
        <f>'P&amp;L - monthly'!AG5</f>
        <v>28</v>
      </c>
      <c r="AH5" s="128">
        <f>'P&amp;L - monthly'!AH5</f>
        <v>29</v>
      </c>
      <c r="AI5" s="128">
        <f>'P&amp;L - monthly'!AI5</f>
        <v>30</v>
      </c>
      <c r="AJ5" s="128">
        <f>'P&amp;L - monthly'!AJ5</f>
        <v>31</v>
      </c>
      <c r="AK5" s="128">
        <f>'P&amp;L - monthly'!AK5</f>
        <v>32</v>
      </c>
      <c r="AL5" s="128">
        <f>'P&amp;L - monthly'!AL5</f>
        <v>33</v>
      </c>
      <c r="AM5" s="128">
        <f>'P&amp;L - monthly'!AM5</f>
        <v>34</v>
      </c>
      <c r="AN5" s="128">
        <f>'P&amp;L - monthly'!AN5</f>
        <v>35</v>
      </c>
      <c r="AO5" s="128">
        <f>'P&amp;L - monthly'!AO5</f>
        <v>36</v>
      </c>
      <c r="AP5" s="128"/>
    </row>
    <row r="6" spans="1:43" ht="25" customHeight="1" x14ac:dyDescent="0.2">
      <c r="A6" s="7"/>
      <c r="B6" s="7"/>
      <c r="C6" s="7"/>
      <c r="D6" s="7"/>
      <c r="E6" s="7"/>
      <c r="F6" s="98"/>
      <c r="G6" s="98"/>
      <c r="H6" s="98"/>
      <c r="I6" s="98"/>
      <c r="J6" s="98"/>
      <c r="K6" s="98"/>
      <c r="L6" s="98"/>
      <c r="M6" s="98"/>
      <c r="N6" s="98"/>
      <c r="O6" s="98"/>
      <c r="P6" s="98"/>
      <c r="Q6" s="98"/>
      <c r="R6" s="98"/>
      <c r="S6" s="98"/>
      <c r="T6" s="98"/>
      <c r="U6" s="98"/>
      <c r="V6" s="98"/>
      <c r="W6" s="98"/>
      <c r="X6" s="98"/>
      <c r="Y6" s="98"/>
      <c r="Z6" s="98"/>
      <c r="AA6" s="98"/>
      <c r="AB6" s="98"/>
      <c r="AC6" s="98"/>
      <c r="AD6" s="98"/>
      <c r="AE6" s="98"/>
      <c r="AF6" s="98"/>
      <c r="AG6" s="98"/>
      <c r="AH6" s="98"/>
      <c r="AI6" s="98"/>
      <c r="AJ6" s="98"/>
      <c r="AK6" s="98"/>
      <c r="AL6" s="98"/>
      <c r="AM6" s="98"/>
      <c r="AN6" s="98"/>
      <c r="AO6" s="98"/>
      <c r="AP6" s="43"/>
    </row>
    <row r="7" spans="1:43" x14ac:dyDescent="0.2">
      <c r="A7" s="73" t="s">
        <v>93</v>
      </c>
      <c r="B7" s="64"/>
      <c r="C7" s="64"/>
      <c r="D7" s="64"/>
      <c r="E7" s="64"/>
      <c r="F7" s="64"/>
      <c r="G7" s="64"/>
      <c r="H7" s="64"/>
      <c r="I7" s="64"/>
      <c r="J7" s="64"/>
      <c r="K7" s="64"/>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P7" s="43"/>
    </row>
    <row r="8" spans="1:43" x14ac:dyDescent="0.2">
      <c r="A8" s="73"/>
      <c r="B8" s="73" t="s">
        <v>59</v>
      </c>
      <c r="C8" s="64"/>
      <c r="D8" s="64"/>
      <c r="E8" s="59" t="str">
        <f t="shared" ref="E8:E16" si="0">Currency</f>
        <v>NZ$</v>
      </c>
      <c r="F8" s="92">
        <f>'Assumptions - monthly'!F123</f>
        <v>100000</v>
      </c>
      <c r="G8" s="162">
        <f>F16</f>
        <v>1067766.6666666667</v>
      </c>
      <c r="H8" s="92">
        <f>G16</f>
        <v>2293933.3333333335</v>
      </c>
      <c r="I8" s="92">
        <f>H16</f>
        <v>2694037.5</v>
      </c>
      <c r="J8" s="92">
        <f t="shared" ref="J8:AO8" si="1">I16</f>
        <v>3388038.541666667</v>
      </c>
      <c r="K8" s="92">
        <f t="shared" si="1"/>
        <v>4082039.583333334</v>
      </c>
      <c r="L8" s="92">
        <f t="shared" si="1"/>
        <v>4776040.6250000009</v>
      </c>
      <c r="M8" s="92">
        <f t="shared" si="1"/>
        <v>5470041.6666666679</v>
      </c>
      <c r="N8" s="92">
        <f t="shared" si="1"/>
        <v>6164042.7083333349</v>
      </c>
      <c r="O8" s="92">
        <f t="shared" si="1"/>
        <v>4858043.7500000019</v>
      </c>
      <c r="P8" s="92">
        <f t="shared" si="1"/>
        <v>5552044.7916666688</v>
      </c>
      <c r="Q8" s="92">
        <f t="shared" si="1"/>
        <v>6246045.8333333358</v>
      </c>
      <c r="R8" s="92">
        <f t="shared" si="1"/>
        <v>6940046.8750000028</v>
      </c>
      <c r="S8" s="92">
        <f t="shared" si="1"/>
        <v>7634047.9166666698</v>
      </c>
      <c r="T8" s="92">
        <f t="shared" si="1"/>
        <v>8328048.9583333367</v>
      </c>
      <c r="U8" s="92">
        <f t="shared" si="1"/>
        <v>9022050.0000000037</v>
      </c>
      <c r="V8" s="92">
        <f t="shared" si="1"/>
        <v>9716051.0416666698</v>
      </c>
      <c r="W8" s="92">
        <f t="shared" si="1"/>
        <v>10410052.083333336</v>
      </c>
      <c r="X8" s="92">
        <f t="shared" si="1"/>
        <v>11104053.125000002</v>
      </c>
      <c r="Y8" s="92">
        <f t="shared" si="1"/>
        <v>11798054.166666668</v>
      </c>
      <c r="Z8" s="92">
        <f t="shared" si="1"/>
        <v>12492055.208333334</v>
      </c>
      <c r="AA8" s="92">
        <f t="shared" si="1"/>
        <v>13186056.25</v>
      </c>
      <c r="AB8" s="92">
        <f t="shared" si="1"/>
        <v>13880057.291666666</v>
      </c>
      <c r="AC8" s="92">
        <f t="shared" si="1"/>
        <v>14574058.333333332</v>
      </c>
      <c r="AD8" s="92">
        <f t="shared" si="1"/>
        <v>15268059.374999998</v>
      </c>
      <c r="AE8" s="92">
        <f t="shared" si="1"/>
        <v>15962060.416666664</v>
      </c>
      <c r="AF8" s="92">
        <f t="shared" si="1"/>
        <v>16656061.45833333</v>
      </c>
      <c r="AG8" s="92">
        <f t="shared" si="1"/>
        <v>17350062.499999996</v>
      </c>
      <c r="AH8" s="92">
        <f t="shared" si="1"/>
        <v>18044063.541666664</v>
      </c>
      <c r="AI8" s="92">
        <f t="shared" si="1"/>
        <v>18738064.583333332</v>
      </c>
      <c r="AJ8" s="92">
        <f t="shared" si="1"/>
        <v>19432065.625</v>
      </c>
      <c r="AK8" s="92">
        <f t="shared" si="1"/>
        <v>20126066.666666668</v>
      </c>
      <c r="AL8" s="92">
        <f t="shared" si="1"/>
        <v>20820067.708333336</v>
      </c>
      <c r="AM8" s="92">
        <f t="shared" si="1"/>
        <v>21514068.750000004</v>
      </c>
      <c r="AN8" s="92">
        <f t="shared" si="1"/>
        <v>22208069.791666672</v>
      </c>
      <c r="AO8" s="92">
        <f t="shared" si="1"/>
        <v>22902070.83333334</v>
      </c>
      <c r="AP8" s="43"/>
    </row>
    <row r="9" spans="1:43" x14ac:dyDescent="0.2">
      <c r="A9" s="73"/>
      <c r="B9" s="74" t="s">
        <v>94</v>
      </c>
      <c r="C9" s="64"/>
      <c r="D9" s="64"/>
      <c r="E9" s="59" t="str">
        <f t="shared" si="0"/>
        <v>NZ$</v>
      </c>
      <c r="F9" s="86">
        <f>'P&amp;L - monthly'!F35</f>
        <v>-32233.333333333328</v>
      </c>
      <c r="G9" s="86">
        <f>'P&amp;L - monthly'!G35</f>
        <v>226166.66666666666</v>
      </c>
      <c r="H9" s="86">
        <f>'P&amp;L - monthly'!H35</f>
        <v>400104.16666666663</v>
      </c>
      <c r="I9" s="86">
        <f>'P&amp;L - monthly'!I35</f>
        <v>694001.04166666674</v>
      </c>
      <c r="J9" s="86">
        <f>'P&amp;L - monthly'!J35</f>
        <v>694001.04166666674</v>
      </c>
      <c r="K9" s="86">
        <f>'P&amp;L - monthly'!K35</f>
        <v>694001.04166666674</v>
      </c>
      <c r="L9" s="86">
        <f>'P&amp;L - monthly'!L35</f>
        <v>694001.04166666674</v>
      </c>
      <c r="M9" s="86">
        <f>'P&amp;L - monthly'!M35</f>
        <v>694001.04166666674</v>
      </c>
      <c r="N9" s="86">
        <f>'P&amp;L - monthly'!N35</f>
        <v>694001.04166666674</v>
      </c>
      <c r="O9" s="86">
        <f>'P&amp;L - monthly'!O35</f>
        <v>694001.04166666674</v>
      </c>
      <c r="P9" s="86">
        <f>'P&amp;L - monthly'!P35</f>
        <v>694001.04166666674</v>
      </c>
      <c r="Q9" s="86">
        <f>'P&amp;L - monthly'!Q35</f>
        <v>694001.04166666674</v>
      </c>
      <c r="R9" s="86">
        <f>'P&amp;L - monthly'!R35</f>
        <v>694001.04166666674</v>
      </c>
      <c r="S9" s="86">
        <f>'P&amp;L - monthly'!S35</f>
        <v>694001.04166666674</v>
      </c>
      <c r="T9" s="86">
        <f>'P&amp;L - monthly'!T35</f>
        <v>694001.04166666674</v>
      </c>
      <c r="U9" s="86">
        <f>'P&amp;L - monthly'!U35</f>
        <v>694001.04166666674</v>
      </c>
      <c r="V9" s="86">
        <f>'P&amp;L - monthly'!V35</f>
        <v>694001.04166666674</v>
      </c>
      <c r="W9" s="86">
        <f>'P&amp;L - monthly'!W35</f>
        <v>694001.04166666674</v>
      </c>
      <c r="X9" s="86">
        <f>'P&amp;L - monthly'!X35</f>
        <v>694001.04166666674</v>
      </c>
      <c r="Y9" s="86">
        <f>'P&amp;L - monthly'!Y35</f>
        <v>694001.04166666674</v>
      </c>
      <c r="Z9" s="86">
        <f>'P&amp;L - monthly'!Z35</f>
        <v>694001.04166666674</v>
      </c>
      <c r="AA9" s="86">
        <f>'P&amp;L - monthly'!AA35</f>
        <v>694001.04166666674</v>
      </c>
      <c r="AB9" s="86">
        <f>'P&amp;L - monthly'!AB35</f>
        <v>694001.04166666674</v>
      </c>
      <c r="AC9" s="86">
        <f>'P&amp;L - monthly'!AC35</f>
        <v>694001.04166666674</v>
      </c>
      <c r="AD9" s="86">
        <f>'P&amp;L - monthly'!AD35</f>
        <v>694001.04166666674</v>
      </c>
      <c r="AE9" s="86">
        <f>'P&amp;L - monthly'!AE35</f>
        <v>694001.04166666674</v>
      </c>
      <c r="AF9" s="86">
        <f>'P&amp;L - monthly'!AF35</f>
        <v>694001.04166666674</v>
      </c>
      <c r="AG9" s="86">
        <f>'P&amp;L - monthly'!AG35</f>
        <v>694001.04166666674</v>
      </c>
      <c r="AH9" s="86">
        <f>'P&amp;L - monthly'!AH35</f>
        <v>694001.04166666674</v>
      </c>
      <c r="AI9" s="86">
        <f>'P&amp;L - monthly'!AI35</f>
        <v>694001.04166666674</v>
      </c>
      <c r="AJ9" s="86">
        <f>'P&amp;L - monthly'!AJ35</f>
        <v>694001.04166666674</v>
      </c>
      <c r="AK9" s="86">
        <f>'P&amp;L - monthly'!AK35</f>
        <v>694001.04166666674</v>
      </c>
      <c r="AL9" s="86">
        <f>'P&amp;L - monthly'!AL35</f>
        <v>694001.04166666674</v>
      </c>
      <c r="AM9" s="86">
        <f>'P&amp;L - monthly'!AM35</f>
        <v>694001.04166666674</v>
      </c>
      <c r="AN9" s="86">
        <f>'P&amp;L - monthly'!AN35</f>
        <v>694001.04166666674</v>
      </c>
      <c r="AO9" s="86">
        <f>'P&amp;L - monthly'!AO35</f>
        <v>694001.04166666674</v>
      </c>
      <c r="AP9" s="43"/>
    </row>
    <row r="10" spans="1:43" x14ac:dyDescent="0.2">
      <c r="A10" s="73"/>
      <c r="B10" s="74" t="s">
        <v>60</v>
      </c>
      <c r="C10" s="64"/>
      <c r="D10" s="64"/>
      <c r="E10" s="59" t="str">
        <f t="shared" si="0"/>
        <v>NZ$</v>
      </c>
      <c r="F10" s="86">
        <f xml:space="preserve"> - 'Assumptions - monthly'!F124</f>
        <v>0</v>
      </c>
      <c r="G10" s="86">
        <f xml:space="preserve"> - 'Assumptions - monthly'!G124</f>
        <v>0</v>
      </c>
      <c r="H10" s="86">
        <f xml:space="preserve"> - 'Assumptions - monthly'!H124</f>
        <v>0</v>
      </c>
      <c r="I10" s="86">
        <f xml:space="preserve"> - 'Assumptions - monthly'!I124</f>
        <v>0</v>
      </c>
      <c r="J10" s="86">
        <f xml:space="preserve"> - 'Assumptions - monthly'!J124</f>
        <v>0</v>
      </c>
      <c r="K10" s="86">
        <f xml:space="preserve"> - 'Assumptions - monthly'!K124</f>
        <v>0</v>
      </c>
      <c r="L10" s="86">
        <f xml:space="preserve"> - 'Assumptions - monthly'!L124</f>
        <v>0</v>
      </c>
      <c r="M10" s="86">
        <f xml:space="preserve"> - 'Assumptions - monthly'!M124</f>
        <v>0</v>
      </c>
      <c r="N10" s="86">
        <f xml:space="preserve"> - 'Assumptions - monthly'!N124</f>
        <v>0</v>
      </c>
      <c r="O10" s="86">
        <f xml:space="preserve"> - 'Assumptions - monthly'!O124</f>
        <v>0</v>
      </c>
      <c r="P10" s="86">
        <f xml:space="preserve"> - 'Assumptions - monthly'!P124</f>
        <v>0</v>
      </c>
      <c r="Q10" s="86">
        <f xml:space="preserve"> - 'Assumptions - monthly'!Q124</f>
        <v>0</v>
      </c>
      <c r="R10" s="86">
        <f xml:space="preserve"> - 'Assumptions - monthly'!R124</f>
        <v>0</v>
      </c>
      <c r="S10" s="86">
        <f xml:space="preserve"> - 'Assumptions - monthly'!S124</f>
        <v>0</v>
      </c>
      <c r="T10" s="86">
        <f xml:space="preserve"> - 'Assumptions - monthly'!T124</f>
        <v>0</v>
      </c>
      <c r="U10" s="86">
        <f xml:space="preserve"> - 'Assumptions - monthly'!U124</f>
        <v>0</v>
      </c>
      <c r="V10" s="86">
        <f xml:space="preserve"> - 'Assumptions - monthly'!V124</f>
        <v>0</v>
      </c>
      <c r="W10" s="86">
        <f xml:space="preserve"> - 'Assumptions - monthly'!W124</f>
        <v>0</v>
      </c>
      <c r="X10" s="86">
        <f xml:space="preserve"> - 'Assumptions - monthly'!X124</f>
        <v>0</v>
      </c>
      <c r="Y10" s="86">
        <f xml:space="preserve"> - 'Assumptions - monthly'!Y124</f>
        <v>0</v>
      </c>
      <c r="Z10" s="86">
        <f xml:space="preserve"> - 'Assumptions - monthly'!Z124</f>
        <v>0</v>
      </c>
      <c r="AA10" s="86">
        <f xml:space="preserve"> - 'Assumptions - monthly'!AA124</f>
        <v>0</v>
      </c>
      <c r="AB10" s="86">
        <f xml:space="preserve"> - 'Assumptions - monthly'!AB124</f>
        <v>0</v>
      </c>
      <c r="AC10" s="86">
        <f xml:space="preserve"> - 'Assumptions - monthly'!AC124</f>
        <v>0</v>
      </c>
      <c r="AD10" s="86">
        <f xml:space="preserve"> - 'Assumptions - monthly'!AD124</f>
        <v>0</v>
      </c>
      <c r="AE10" s="86">
        <f xml:space="preserve"> - 'Assumptions - monthly'!AE124</f>
        <v>0</v>
      </c>
      <c r="AF10" s="86">
        <f xml:space="preserve"> - 'Assumptions - monthly'!AF124</f>
        <v>0</v>
      </c>
      <c r="AG10" s="86">
        <f xml:space="preserve"> - 'Assumptions - monthly'!AG124</f>
        <v>0</v>
      </c>
      <c r="AH10" s="86">
        <f xml:space="preserve"> - 'Assumptions - monthly'!AH124</f>
        <v>0</v>
      </c>
      <c r="AI10" s="86">
        <f xml:space="preserve"> - 'Assumptions - monthly'!AI124</f>
        <v>0</v>
      </c>
      <c r="AJ10" s="86">
        <f xml:space="preserve"> - 'Assumptions - monthly'!AJ124</f>
        <v>0</v>
      </c>
      <c r="AK10" s="86">
        <f xml:space="preserve"> - 'Assumptions - monthly'!AK124</f>
        <v>0</v>
      </c>
      <c r="AL10" s="86">
        <f xml:space="preserve"> - 'Assumptions - monthly'!AL124</f>
        <v>0</v>
      </c>
      <c r="AM10" s="86">
        <f xml:space="preserve"> - 'Assumptions - monthly'!AM124</f>
        <v>0</v>
      </c>
      <c r="AN10" s="86">
        <f xml:space="preserve"> - 'Assumptions - monthly'!AN124</f>
        <v>0</v>
      </c>
      <c r="AO10" s="86">
        <f xml:space="preserve"> - 'Assumptions - monthly'!AO124</f>
        <v>0</v>
      </c>
      <c r="AP10" s="61" t="s">
        <v>95</v>
      </c>
    </row>
    <row r="11" spans="1:43" x14ac:dyDescent="0.2">
      <c r="A11" s="73"/>
      <c r="B11" s="74" t="s">
        <v>62</v>
      </c>
      <c r="C11" s="64"/>
      <c r="D11" s="64"/>
      <c r="E11" s="59" t="str">
        <f t="shared" si="0"/>
        <v>NZ$</v>
      </c>
      <c r="F11" s="86">
        <f>'Assumptions - monthly'!F125</f>
        <v>1000000</v>
      </c>
      <c r="G11" s="86">
        <f>'Assumptions - monthly'!G125</f>
        <v>1000000</v>
      </c>
      <c r="H11" s="86">
        <f>'Assumptions - monthly'!H125</f>
        <v>0</v>
      </c>
      <c r="I11" s="86">
        <f>'Assumptions - monthly'!I125</f>
        <v>0</v>
      </c>
      <c r="J11" s="86">
        <f>'Assumptions - monthly'!J125</f>
        <v>0</v>
      </c>
      <c r="K11" s="86">
        <f>'Assumptions - monthly'!K125</f>
        <v>0</v>
      </c>
      <c r="L11" s="86">
        <f>'Assumptions - monthly'!L125</f>
        <v>0</v>
      </c>
      <c r="M11" s="86">
        <f>'Assumptions - monthly'!M125</f>
        <v>0</v>
      </c>
      <c r="N11" s="86">
        <f>'Assumptions - monthly'!N125</f>
        <v>0</v>
      </c>
      <c r="O11" s="86">
        <f>'Assumptions - monthly'!O125</f>
        <v>0</v>
      </c>
      <c r="P11" s="86">
        <f>'Assumptions - monthly'!P125</f>
        <v>0</v>
      </c>
      <c r="Q11" s="86">
        <f>'Assumptions - monthly'!Q125</f>
        <v>0</v>
      </c>
      <c r="R11" s="86">
        <f>'Assumptions - monthly'!R125</f>
        <v>0</v>
      </c>
      <c r="S11" s="86">
        <f>'Assumptions - monthly'!S125</f>
        <v>0</v>
      </c>
      <c r="T11" s="86">
        <f>'Assumptions - monthly'!T125</f>
        <v>0</v>
      </c>
      <c r="U11" s="86">
        <f>'Assumptions - monthly'!U125</f>
        <v>0</v>
      </c>
      <c r="V11" s="86">
        <f>'Assumptions - monthly'!V125</f>
        <v>0</v>
      </c>
      <c r="W11" s="86">
        <f>'Assumptions - monthly'!W125</f>
        <v>0</v>
      </c>
      <c r="X11" s="86">
        <f>'Assumptions - monthly'!X125</f>
        <v>0</v>
      </c>
      <c r="Y11" s="86">
        <f>'Assumptions - monthly'!Y125</f>
        <v>0</v>
      </c>
      <c r="Z11" s="86">
        <f>'Assumptions - monthly'!Z125</f>
        <v>0</v>
      </c>
      <c r="AA11" s="86">
        <f>'Assumptions - monthly'!AA125</f>
        <v>0</v>
      </c>
      <c r="AB11" s="86">
        <f>'Assumptions - monthly'!AB125</f>
        <v>0</v>
      </c>
      <c r="AC11" s="86">
        <f>'Assumptions - monthly'!AC125</f>
        <v>0</v>
      </c>
      <c r="AD11" s="86">
        <f>'Assumptions - monthly'!AD125</f>
        <v>0</v>
      </c>
      <c r="AE11" s="86">
        <f>'Assumptions - monthly'!AE125</f>
        <v>0</v>
      </c>
      <c r="AF11" s="86">
        <f>'Assumptions - monthly'!AF125</f>
        <v>0</v>
      </c>
      <c r="AG11" s="86">
        <f>'Assumptions - monthly'!AG125</f>
        <v>0</v>
      </c>
      <c r="AH11" s="86">
        <f>'Assumptions - monthly'!AH125</f>
        <v>0</v>
      </c>
      <c r="AI11" s="86">
        <f>'Assumptions - monthly'!AI125</f>
        <v>0</v>
      </c>
      <c r="AJ11" s="86">
        <f>'Assumptions - monthly'!AJ125</f>
        <v>0</v>
      </c>
      <c r="AK11" s="86">
        <f>'Assumptions - monthly'!AK125</f>
        <v>0</v>
      </c>
      <c r="AL11" s="86">
        <f>'Assumptions - monthly'!AL125</f>
        <v>0</v>
      </c>
      <c r="AM11" s="86">
        <f>'Assumptions - monthly'!AM125</f>
        <v>0</v>
      </c>
      <c r="AN11" s="86">
        <f>'Assumptions - monthly'!AN125</f>
        <v>0</v>
      </c>
      <c r="AO11" s="86">
        <f>'Assumptions - monthly'!AO125</f>
        <v>0</v>
      </c>
      <c r="AP11" s="61"/>
    </row>
    <row r="12" spans="1:43" x14ac:dyDescent="0.2">
      <c r="A12" s="73"/>
      <c r="B12" s="74" t="s">
        <v>63</v>
      </c>
      <c r="C12" s="64"/>
      <c r="D12" s="64"/>
      <c r="E12" s="59" t="str">
        <f t="shared" si="0"/>
        <v>NZ$</v>
      </c>
      <c r="F12" s="86">
        <f>'Assumptions - monthly'!F126</f>
        <v>0</v>
      </c>
      <c r="G12" s="86">
        <f>'Assumptions - monthly'!G126</f>
        <v>0</v>
      </c>
      <c r="H12" s="86">
        <f>'Assumptions - monthly'!H126</f>
        <v>0</v>
      </c>
      <c r="I12" s="86">
        <f>'Assumptions - monthly'!I126</f>
        <v>0</v>
      </c>
      <c r="J12" s="86">
        <f>'Assumptions - monthly'!J126</f>
        <v>0</v>
      </c>
      <c r="K12" s="86">
        <f>'Assumptions - monthly'!K126</f>
        <v>0</v>
      </c>
      <c r="L12" s="86">
        <f>'Assumptions - monthly'!L126</f>
        <v>0</v>
      </c>
      <c r="M12" s="86">
        <f>'Assumptions - monthly'!M126</f>
        <v>0</v>
      </c>
      <c r="N12" s="86">
        <f>'Assumptions - monthly'!N126</f>
        <v>0</v>
      </c>
      <c r="O12" s="86">
        <f>'Assumptions - monthly'!O126</f>
        <v>0</v>
      </c>
      <c r="P12" s="86">
        <f>'Assumptions - monthly'!P126</f>
        <v>0</v>
      </c>
      <c r="Q12" s="86">
        <f>'Assumptions - monthly'!Q126</f>
        <v>0</v>
      </c>
      <c r="R12" s="86">
        <f>'Assumptions - monthly'!R126</f>
        <v>0</v>
      </c>
      <c r="S12" s="86">
        <f>'Assumptions - monthly'!S126</f>
        <v>0</v>
      </c>
      <c r="T12" s="86">
        <f>'Assumptions - monthly'!T126</f>
        <v>0</v>
      </c>
      <c r="U12" s="86">
        <f>'Assumptions - monthly'!U126</f>
        <v>0</v>
      </c>
      <c r="V12" s="86">
        <f>'Assumptions - monthly'!V126</f>
        <v>0</v>
      </c>
      <c r="W12" s="86">
        <f>'Assumptions - monthly'!W126</f>
        <v>0</v>
      </c>
      <c r="X12" s="86">
        <f>'Assumptions - monthly'!X126</f>
        <v>0</v>
      </c>
      <c r="Y12" s="86">
        <f>'Assumptions - monthly'!Y126</f>
        <v>0</v>
      </c>
      <c r="Z12" s="86">
        <f>'Assumptions - monthly'!Z126</f>
        <v>0</v>
      </c>
      <c r="AA12" s="86">
        <f>'Assumptions - monthly'!AA126</f>
        <v>0</v>
      </c>
      <c r="AB12" s="86">
        <f>'Assumptions - monthly'!AB126</f>
        <v>0</v>
      </c>
      <c r="AC12" s="86">
        <f>'Assumptions - monthly'!AC126</f>
        <v>0</v>
      </c>
      <c r="AD12" s="86">
        <f>'Assumptions - monthly'!AD126</f>
        <v>0</v>
      </c>
      <c r="AE12" s="86">
        <f>'Assumptions - monthly'!AE126</f>
        <v>0</v>
      </c>
      <c r="AF12" s="86">
        <f>'Assumptions - monthly'!AF126</f>
        <v>0</v>
      </c>
      <c r="AG12" s="86">
        <f>'Assumptions - monthly'!AG126</f>
        <v>0</v>
      </c>
      <c r="AH12" s="86">
        <f>'Assumptions - monthly'!AH126</f>
        <v>0</v>
      </c>
      <c r="AI12" s="86">
        <f>'Assumptions - monthly'!AI126</f>
        <v>0</v>
      </c>
      <c r="AJ12" s="86">
        <f>'Assumptions - monthly'!AJ126</f>
        <v>0</v>
      </c>
      <c r="AK12" s="86">
        <f>'Assumptions - monthly'!AK126</f>
        <v>0</v>
      </c>
      <c r="AL12" s="86">
        <f>'Assumptions - monthly'!AL126</f>
        <v>0</v>
      </c>
      <c r="AM12" s="86">
        <f>'Assumptions - monthly'!AM126</f>
        <v>0</v>
      </c>
      <c r="AN12" s="86">
        <f>'Assumptions - monthly'!AN126</f>
        <v>0</v>
      </c>
      <c r="AO12" s="86">
        <f>'Assumptions - monthly'!AO126</f>
        <v>0</v>
      </c>
      <c r="AP12" s="61" t="s">
        <v>96</v>
      </c>
    </row>
    <row r="13" spans="1:43" x14ac:dyDescent="0.2">
      <c r="A13" s="73"/>
      <c r="B13" s="74" t="s">
        <v>65</v>
      </c>
      <c r="C13" s="64"/>
      <c r="D13" s="64"/>
      <c r="E13" s="59" t="str">
        <f t="shared" si="0"/>
        <v>NZ$</v>
      </c>
      <c r="F13" s="86">
        <f>'Assumptions - monthly'!F127</f>
        <v>0</v>
      </c>
      <c r="G13" s="86">
        <f>'Assumptions - monthly'!G127</f>
        <v>0</v>
      </c>
      <c r="H13" s="86">
        <f>'Assumptions - monthly'!H127</f>
        <v>0</v>
      </c>
      <c r="I13" s="86">
        <f>'Assumptions - monthly'!I127</f>
        <v>0</v>
      </c>
      <c r="J13" s="86">
        <f>'Assumptions - monthly'!J127</f>
        <v>0</v>
      </c>
      <c r="K13" s="86">
        <f>'Assumptions - monthly'!K127</f>
        <v>0</v>
      </c>
      <c r="L13" s="86">
        <f>'Assumptions - monthly'!L127</f>
        <v>0</v>
      </c>
      <c r="M13" s="86">
        <f>'Assumptions - monthly'!M127</f>
        <v>0</v>
      </c>
      <c r="N13" s="86">
        <f>'Assumptions - monthly'!N127</f>
        <v>0</v>
      </c>
      <c r="O13" s="86">
        <f>'Assumptions - monthly'!O127</f>
        <v>0</v>
      </c>
      <c r="P13" s="86">
        <f>'Assumptions - monthly'!P127</f>
        <v>0</v>
      </c>
      <c r="Q13" s="86">
        <f>'Assumptions - monthly'!Q127</f>
        <v>0</v>
      </c>
      <c r="R13" s="86">
        <f>'Assumptions - monthly'!R127</f>
        <v>0</v>
      </c>
      <c r="S13" s="86">
        <f>'Assumptions - monthly'!S127</f>
        <v>0</v>
      </c>
      <c r="T13" s="86">
        <f>'Assumptions - monthly'!T127</f>
        <v>0</v>
      </c>
      <c r="U13" s="86">
        <f>'Assumptions - monthly'!U127</f>
        <v>0</v>
      </c>
      <c r="V13" s="86">
        <f>'Assumptions - monthly'!V127</f>
        <v>0</v>
      </c>
      <c r="W13" s="86">
        <f>'Assumptions - monthly'!W127</f>
        <v>0</v>
      </c>
      <c r="X13" s="86">
        <f>'Assumptions - monthly'!X127</f>
        <v>0</v>
      </c>
      <c r="Y13" s="86">
        <f>'Assumptions - monthly'!Y127</f>
        <v>0</v>
      </c>
      <c r="Z13" s="86">
        <f>'Assumptions - monthly'!Z127</f>
        <v>0</v>
      </c>
      <c r="AA13" s="86">
        <f>'Assumptions - monthly'!AA127</f>
        <v>0</v>
      </c>
      <c r="AB13" s="86">
        <f>'Assumptions - monthly'!AB127</f>
        <v>0</v>
      </c>
      <c r="AC13" s="86">
        <f>'Assumptions - monthly'!AC127</f>
        <v>0</v>
      </c>
      <c r="AD13" s="86">
        <f>'Assumptions - monthly'!AD127</f>
        <v>0</v>
      </c>
      <c r="AE13" s="86">
        <f>'Assumptions - monthly'!AE127</f>
        <v>0</v>
      </c>
      <c r="AF13" s="86">
        <f>'Assumptions - monthly'!AF127</f>
        <v>0</v>
      </c>
      <c r="AG13" s="86">
        <f>'Assumptions - monthly'!AG127</f>
        <v>0</v>
      </c>
      <c r="AH13" s="86">
        <f>'Assumptions - monthly'!AH127</f>
        <v>0</v>
      </c>
      <c r="AI13" s="86">
        <f>'Assumptions - monthly'!AI127</f>
        <v>0</v>
      </c>
      <c r="AJ13" s="86">
        <f>'Assumptions - monthly'!AJ127</f>
        <v>0</v>
      </c>
      <c r="AK13" s="86">
        <f>'Assumptions - monthly'!AK127</f>
        <v>0</v>
      </c>
      <c r="AL13" s="86">
        <f>'Assumptions - monthly'!AL127</f>
        <v>0</v>
      </c>
      <c r="AM13" s="86">
        <f>'Assumptions - monthly'!AM127</f>
        <v>0</v>
      </c>
      <c r="AN13" s="86">
        <f>'Assumptions - monthly'!AN127</f>
        <v>0</v>
      </c>
      <c r="AO13" s="86">
        <f>'Assumptions - monthly'!AO127</f>
        <v>0</v>
      </c>
      <c r="AP13" s="61" t="s">
        <v>96</v>
      </c>
    </row>
    <row r="14" spans="1:43" x14ac:dyDescent="0.2">
      <c r="A14" s="73"/>
      <c r="B14" s="74" t="s">
        <v>66</v>
      </c>
      <c r="C14" s="64"/>
      <c r="D14" s="64"/>
      <c r="E14" s="59" t="str">
        <f t="shared" si="0"/>
        <v>NZ$</v>
      </c>
      <c r="F14" s="86">
        <f>'Assumptions - monthly'!F128</f>
        <v>0</v>
      </c>
      <c r="G14" s="86">
        <f>'Assumptions - monthly'!G128</f>
        <v>0</v>
      </c>
      <c r="H14" s="86">
        <f>'Assumptions - monthly'!H128</f>
        <v>0</v>
      </c>
      <c r="I14" s="86">
        <f>'Assumptions - monthly'!I128</f>
        <v>0</v>
      </c>
      <c r="J14" s="86">
        <f>'Assumptions - monthly'!J128</f>
        <v>0</v>
      </c>
      <c r="K14" s="86">
        <f>'Assumptions - monthly'!K128</f>
        <v>0</v>
      </c>
      <c r="L14" s="86">
        <f>'Assumptions - monthly'!L128</f>
        <v>0</v>
      </c>
      <c r="M14" s="86">
        <f>'Assumptions - monthly'!M128</f>
        <v>0</v>
      </c>
      <c r="N14" s="86">
        <f>'Assumptions - monthly'!N128</f>
        <v>0</v>
      </c>
      <c r="O14" s="86">
        <f>'Assumptions - monthly'!O128</f>
        <v>0</v>
      </c>
      <c r="P14" s="86">
        <f>'Assumptions - monthly'!P128</f>
        <v>0</v>
      </c>
      <c r="Q14" s="86">
        <f>'Assumptions - monthly'!Q128</f>
        <v>0</v>
      </c>
      <c r="R14" s="86">
        <f>'Assumptions - monthly'!R128</f>
        <v>0</v>
      </c>
      <c r="S14" s="86">
        <f>'Assumptions - monthly'!S128</f>
        <v>0</v>
      </c>
      <c r="T14" s="86">
        <f>'Assumptions - monthly'!T128</f>
        <v>0</v>
      </c>
      <c r="U14" s="86">
        <f>'Assumptions - monthly'!U128</f>
        <v>0</v>
      </c>
      <c r="V14" s="86">
        <f>'Assumptions - monthly'!V128</f>
        <v>0</v>
      </c>
      <c r="W14" s="86">
        <f>'Assumptions - monthly'!W128</f>
        <v>0</v>
      </c>
      <c r="X14" s="86">
        <f>'Assumptions - monthly'!X128</f>
        <v>0</v>
      </c>
      <c r="Y14" s="86">
        <f>'Assumptions - monthly'!Y128</f>
        <v>0</v>
      </c>
      <c r="Z14" s="86">
        <f>'Assumptions - monthly'!Z128</f>
        <v>0</v>
      </c>
      <c r="AA14" s="86">
        <f>'Assumptions - monthly'!AA128</f>
        <v>0</v>
      </c>
      <c r="AB14" s="86">
        <f>'Assumptions - monthly'!AB128</f>
        <v>0</v>
      </c>
      <c r="AC14" s="86">
        <f>'Assumptions - monthly'!AC128</f>
        <v>0</v>
      </c>
      <c r="AD14" s="86">
        <f>'Assumptions - monthly'!AD128</f>
        <v>0</v>
      </c>
      <c r="AE14" s="86">
        <f>'Assumptions - monthly'!AE128</f>
        <v>0</v>
      </c>
      <c r="AF14" s="86">
        <f>'Assumptions - monthly'!AF128</f>
        <v>0</v>
      </c>
      <c r="AG14" s="86">
        <f>'Assumptions - monthly'!AG128</f>
        <v>0</v>
      </c>
      <c r="AH14" s="86">
        <f>'Assumptions - monthly'!AH128</f>
        <v>0</v>
      </c>
      <c r="AI14" s="86">
        <f>'Assumptions - monthly'!AI128</f>
        <v>0</v>
      </c>
      <c r="AJ14" s="86">
        <f>'Assumptions - monthly'!AJ128</f>
        <v>0</v>
      </c>
      <c r="AK14" s="86">
        <f>'Assumptions - monthly'!AK128</f>
        <v>0</v>
      </c>
      <c r="AL14" s="86">
        <f>'Assumptions - monthly'!AL128</f>
        <v>0</v>
      </c>
      <c r="AM14" s="86">
        <f>'Assumptions - monthly'!AM128</f>
        <v>0</v>
      </c>
      <c r="AN14" s="86">
        <f>'Assumptions - monthly'!AN128</f>
        <v>0</v>
      </c>
      <c r="AO14" s="86">
        <f>'Assumptions - monthly'!AO128</f>
        <v>0</v>
      </c>
      <c r="AP14" s="61"/>
    </row>
    <row r="15" spans="1:43" x14ac:dyDescent="0.2">
      <c r="A15" s="73"/>
      <c r="B15" s="74" t="s">
        <v>67</v>
      </c>
      <c r="C15" s="64"/>
      <c r="D15" s="64"/>
      <c r="E15" s="59" t="str">
        <f t="shared" si="0"/>
        <v>NZ$</v>
      </c>
      <c r="F15" s="86">
        <f>'Assumptions - monthly'!F129</f>
        <v>0</v>
      </c>
      <c r="G15" s="86">
        <f>'Assumptions - monthly'!G129</f>
        <v>0</v>
      </c>
      <c r="H15" s="86">
        <f>'Assumptions - monthly'!H129</f>
        <v>0</v>
      </c>
      <c r="I15" s="86">
        <f>'Assumptions - monthly'!I129</f>
        <v>0</v>
      </c>
      <c r="J15" s="86">
        <f>'Assumptions - monthly'!J129</f>
        <v>0</v>
      </c>
      <c r="K15" s="86">
        <f>'Assumptions - monthly'!K129</f>
        <v>0</v>
      </c>
      <c r="L15" s="86">
        <f>'Assumptions - monthly'!L129</f>
        <v>0</v>
      </c>
      <c r="M15" s="86">
        <f>'Assumptions - monthly'!M129</f>
        <v>0</v>
      </c>
      <c r="N15" s="86">
        <f>'Assumptions - monthly'!N129</f>
        <v>2000000</v>
      </c>
      <c r="O15" s="86">
        <f>'Assumptions - monthly'!O129</f>
        <v>0</v>
      </c>
      <c r="P15" s="86">
        <f>'Assumptions - monthly'!P129</f>
        <v>0</v>
      </c>
      <c r="Q15" s="86">
        <f>'Assumptions - monthly'!Q129</f>
        <v>0</v>
      </c>
      <c r="R15" s="86">
        <f>'Assumptions - monthly'!R129</f>
        <v>0</v>
      </c>
      <c r="S15" s="86">
        <f>'Assumptions - monthly'!S129</f>
        <v>0</v>
      </c>
      <c r="T15" s="86">
        <f>'Assumptions - monthly'!T129</f>
        <v>0</v>
      </c>
      <c r="U15" s="86">
        <f>'Assumptions - monthly'!U129</f>
        <v>0</v>
      </c>
      <c r="V15" s="86">
        <f>'Assumptions - monthly'!V129</f>
        <v>0</v>
      </c>
      <c r="W15" s="86">
        <f>'Assumptions - monthly'!W129</f>
        <v>0</v>
      </c>
      <c r="X15" s="86">
        <f>'Assumptions - monthly'!X129</f>
        <v>0</v>
      </c>
      <c r="Y15" s="86">
        <f>'Assumptions - monthly'!Y129</f>
        <v>0</v>
      </c>
      <c r="Z15" s="86">
        <f>'Assumptions - monthly'!Z129</f>
        <v>0</v>
      </c>
      <c r="AA15" s="86">
        <f>'Assumptions - monthly'!AA129</f>
        <v>0</v>
      </c>
      <c r="AB15" s="86">
        <f>'Assumptions - monthly'!AB129</f>
        <v>0</v>
      </c>
      <c r="AC15" s="86">
        <f>'Assumptions - monthly'!AC129</f>
        <v>0</v>
      </c>
      <c r="AD15" s="86">
        <f>'Assumptions - monthly'!AD129</f>
        <v>0</v>
      </c>
      <c r="AE15" s="86">
        <f>'Assumptions - monthly'!AE129</f>
        <v>0</v>
      </c>
      <c r="AF15" s="86">
        <f>'Assumptions - monthly'!AF129</f>
        <v>0</v>
      </c>
      <c r="AG15" s="86">
        <f>'Assumptions - monthly'!AG129</f>
        <v>0</v>
      </c>
      <c r="AH15" s="86">
        <f>'Assumptions - monthly'!AH129</f>
        <v>0</v>
      </c>
      <c r="AI15" s="86">
        <f>'Assumptions - monthly'!AI129</f>
        <v>0</v>
      </c>
      <c r="AJ15" s="86">
        <f>'Assumptions - monthly'!AJ129</f>
        <v>0</v>
      </c>
      <c r="AK15" s="86">
        <f>'Assumptions - monthly'!AK129</f>
        <v>0</v>
      </c>
      <c r="AL15" s="86">
        <f>'Assumptions - monthly'!AL129</f>
        <v>0</v>
      </c>
      <c r="AM15" s="86">
        <f>'Assumptions - monthly'!AM129</f>
        <v>0</v>
      </c>
      <c r="AN15" s="86">
        <f>'Assumptions - monthly'!AN129</f>
        <v>0</v>
      </c>
      <c r="AO15" s="86">
        <f>'Assumptions - monthly'!AO129</f>
        <v>0</v>
      </c>
      <c r="AP15" s="61">
        <v>3</v>
      </c>
      <c r="AQ15" s="16"/>
    </row>
    <row r="16" spans="1:43" x14ac:dyDescent="0.2">
      <c r="A16" s="73"/>
      <c r="B16" s="73" t="s">
        <v>97</v>
      </c>
      <c r="C16" s="64"/>
      <c r="D16" s="64"/>
      <c r="E16" s="59" t="str">
        <f t="shared" si="0"/>
        <v>NZ$</v>
      </c>
      <c r="F16" s="88">
        <f>F8+F9+F10+F11+F12-F13-F14-F15</f>
        <v>1067766.6666666667</v>
      </c>
      <c r="G16" s="88">
        <f>G8+G9+G10+G11+G12-G13-G14-G15</f>
        <v>2293933.3333333335</v>
      </c>
      <c r="H16" s="88">
        <f>H8+H9+H10+H11+H12-H13-H14-H15</f>
        <v>2694037.5</v>
      </c>
      <c r="I16" s="88">
        <f>I8+I9+I10+I11+I12-I13-I14-I15</f>
        <v>3388038.541666667</v>
      </c>
      <c r="J16" s="88">
        <f t="shared" ref="J16:AO16" si="2">J8+J9+J10+J11+J12-J13-J14-J15</f>
        <v>4082039.583333334</v>
      </c>
      <c r="K16" s="88">
        <f t="shared" si="2"/>
        <v>4776040.6250000009</v>
      </c>
      <c r="L16" s="88">
        <f t="shared" si="2"/>
        <v>5470041.6666666679</v>
      </c>
      <c r="M16" s="88">
        <f t="shared" si="2"/>
        <v>6164042.7083333349</v>
      </c>
      <c r="N16" s="88">
        <f t="shared" si="2"/>
        <v>4858043.7500000019</v>
      </c>
      <c r="O16" s="88">
        <f t="shared" si="2"/>
        <v>5552044.7916666688</v>
      </c>
      <c r="P16" s="88">
        <f t="shared" si="2"/>
        <v>6246045.8333333358</v>
      </c>
      <c r="Q16" s="88">
        <f t="shared" si="2"/>
        <v>6940046.8750000028</v>
      </c>
      <c r="R16" s="88">
        <f t="shared" si="2"/>
        <v>7634047.9166666698</v>
      </c>
      <c r="S16" s="88">
        <f t="shared" si="2"/>
        <v>8328048.9583333367</v>
      </c>
      <c r="T16" s="88">
        <f t="shared" si="2"/>
        <v>9022050.0000000037</v>
      </c>
      <c r="U16" s="88">
        <f t="shared" si="2"/>
        <v>9716051.0416666698</v>
      </c>
      <c r="V16" s="88">
        <f t="shared" si="2"/>
        <v>10410052.083333336</v>
      </c>
      <c r="W16" s="88">
        <f t="shared" si="2"/>
        <v>11104053.125000002</v>
      </c>
      <c r="X16" s="88">
        <f t="shared" si="2"/>
        <v>11798054.166666668</v>
      </c>
      <c r="Y16" s="88">
        <f t="shared" si="2"/>
        <v>12492055.208333334</v>
      </c>
      <c r="Z16" s="88">
        <f t="shared" si="2"/>
        <v>13186056.25</v>
      </c>
      <c r="AA16" s="88">
        <f t="shared" si="2"/>
        <v>13880057.291666666</v>
      </c>
      <c r="AB16" s="88">
        <f t="shared" si="2"/>
        <v>14574058.333333332</v>
      </c>
      <c r="AC16" s="88">
        <f t="shared" si="2"/>
        <v>15268059.374999998</v>
      </c>
      <c r="AD16" s="88">
        <f t="shared" si="2"/>
        <v>15962060.416666664</v>
      </c>
      <c r="AE16" s="88">
        <f t="shared" si="2"/>
        <v>16656061.45833333</v>
      </c>
      <c r="AF16" s="88">
        <f t="shared" si="2"/>
        <v>17350062.499999996</v>
      </c>
      <c r="AG16" s="88">
        <f t="shared" si="2"/>
        <v>18044063.541666664</v>
      </c>
      <c r="AH16" s="88">
        <f t="shared" si="2"/>
        <v>18738064.583333332</v>
      </c>
      <c r="AI16" s="88">
        <f t="shared" si="2"/>
        <v>19432065.625</v>
      </c>
      <c r="AJ16" s="88">
        <f t="shared" si="2"/>
        <v>20126066.666666668</v>
      </c>
      <c r="AK16" s="88">
        <f t="shared" si="2"/>
        <v>20820067.708333336</v>
      </c>
      <c r="AL16" s="88">
        <f t="shared" si="2"/>
        <v>21514068.750000004</v>
      </c>
      <c r="AM16" s="88">
        <f t="shared" si="2"/>
        <v>22208069.791666672</v>
      </c>
      <c r="AN16" s="88">
        <f t="shared" si="2"/>
        <v>22902070.83333334</v>
      </c>
      <c r="AO16" s="88">
        <f t="shared" si="2"/>
        <v>23596071.875000007</v>
      </c>
      <c r="AP16" s="61"/>
    </row>
    <row r="17" spans="1:44" x14ac:dyDescent="0.2">
      <c r="A17" s="73"/>
      <c r="B17" s="73"/>
      <c r="C17" s="64"/>
      <c r="D17" s="64"/>
      <c r="E17" s="94"/>
      <c r="F17" s="92"/>
      <c r="G17" s="92"/>
      <c r="H17" s="92"/>
      <c r="I17" s="92"/>
      <c r="J17" s="92"/>
      <c r="K17" s="92"/>
      <c r="L17" s="92"/>
      <c r="M17" s="92"/>
      <c r="N17" s="92"/>
      <c r="O17" s="92"/>
      <c r="P17" s="92"/>
      <c r="Q17" s="92"/>
      <c r="R17" s="92"/>
      <c r="S17" s="92"/>
      <c r="T17" s="92"/>
      <c r="U17" s="92"/>
      <c r="V17" s="92"/>
      <c r="W17" s="92"/>
      <c r="X17" s="92"/>
      <c r="Y17" s="92"/>
      <c r="Z17" s="92"/>
      <c r="AA17" s="92"/>
      <c r="AB17" s="92"/>
      <c r="AC17" s="92"/>
      <c r="AD17" s="92"/>
      <c r="AE17" s="92"/>
      <c r="AF17" s="92"/>
      <c r="AG17" s="92"/>
      <c r="AH17" s="92"/>
      <c r="AI17" s="92"/>
      <c r="AJ17" s="92"/>
      <c r="AK17" s="92"/>
      <c r="AL17" s="92"/>
      <c r="AM17" s="92"/>
      <c r="AN17" s="92"/>
      <c r="AO17" s="92"/>
      <c r="AP17" s="43"/>
    </row>
    <row r="18" spans="1:44" x14ac:dyDescent="0.2">
      <c r="A18" s="73"/>
      <c r="B18" s="73" t="s">
        <v>98</v>
      </c>
      <c r="C18" s="64"/>
      <c r="D18" s="64"/>
      <c r="E18" s="59" t="str">
        <f>Currency</f>
        <v>NZ$</v>
      </c>
      <c r="F18" s="92">
        <f>F16-F8</f>
        <v>967766.66666666674</v>
      </c>
      <c r="G18" s="92">
        <f>G16-G8</f>
        <v>1226166.6666666667</v>
      </c>
      <c r="H18" s="92">
        <f>H16-H8</f>
        <v>400104.16666666651</v>
      </c>
      <c r="I18" s="92">
        <f>I16-I8</f>
        <v>694001.04166666698</v>
      </c>
      <c r="J18" s="92">
        <f t="shared" ref="J18:AO18" si="3">J16-J8</f>
        <v>694001.04166666698</v>
      </c>
      <c r="K18" s="92">
        <f t="shared" si="3"/>
        <v>694001.04166666698</v>
      </c>
      <c r="L18" s="92">
        <f t="shared" si="3"/>
        <v>694001.04166666698</v>
      </c>
      <c r="M18" s="92">
        <f t="shared" si="3"/>
        <v>694001.04166666698</v>
      </c>
      <c r="N18" s="92">
        <f t="shared" si="3"/>
        <v>-1305998.958333333</v>
      </c>
      <c r="O18" s="92">
        <f t="shared" si="3"/>
        <v>694001.04166666698</v>
      </c>
      <c r="P18" s="92">
        <f t="shared" si="3"/>
        <v>694001.04166666698</v>
      </c>
      <c r="Q18" s="92">
        <f t="shared" si="3"/>
        <v>694001.04166666698</v>
      </c>
      <c r="R18" s="92">
        <f t="shared" si="3"/>
        <v>694001.04166666698</v>
      </c>
      <c r="S18" s="92">
        <f t="shared" si="3"/>
        <v>694001.04166666698</v>
      </c>
      <c r="T18" s="92">
        <f t="shared" si="3"/>
        <v>694001.04166666698</v>
      </c>
      <c r="U18" s="92">
        <f t="shared" si="3"/>
        <v>694001.04166666605</v>
      </c>
      <c r="V18" s="92">
        <f t="shared" si="3"/>
        <v>694001.04166666605</v>
      </c>
      <c r="W18" s="92">
        <f t="shared" si="3"/>
        <v>694001.04166666605</v>
      </c>
      <c r="X18" s="92">
        <f t="shared" si="3"/>
        <v>694001.04166666605</v>
      </c>
      <c r="Y18" s="92">
        <f t="shared" si="3"/>
        <v>694001.04166666605</v>
      </c>
      <c r="Z18" s="92">
        <f t="shared" si="3"/>
        <v>694001.04166666605</v>
      </c>
      <c r="AA18" s="92">
        <f t="shared" si="3"/>
        <v>694001.04166666605</v>
      </c>
      <c r="AB18" s="92">
        <f t="shared" si="3"/>
        <v>694001.04166666605</v>
      </c>
      <c r="AC18" s="92">
        <f t="shared" si="3"/>
        <v>694001.04166666605</v>
      </c>
      <c r="AD18" s="92">
        <f t="shared" si="3"/>
        <v>694001.04166666605</v>
      </c>
      <c r="AE18" s="92">
        <f t="shared" si="3"/>
        <v>694001.04166666605</v>
      </c>
      <c r="AF18" s="92">
        <f t="shared" si="3"/>
        <v>694001.04166666605</v>
      </c>
      <c r="AG18" s="92">
        <f t="shared" si="3"/>
        <v>694001.04166666791</v>
      </c>
      <c r="AH18" s="92">
        <f t="shared" si="3"/>
        <v>694001.04166666791</v>
      </c>
      <c r="AI18" s="92">
        <f t="shared" si="3"/>
        <v>694001.04166666791</v>
      </c>
      <c r="AJ18" s="92">
        <f t="shared" si="3"/>
        <v>694001.04166666791</v>
      </c>
      <c r="AK18" s="92">
        <f t="shared" si="3"/>
        <v>694001.04166666791</v>
      </c>
      <c r="AL18" s="92">
        <f t="shared" si="3"/>
        <v>694001.04166666791</v>
      </c>
      <c r="AM18" s="92">
        <f t="shared" si="3"/>
        <v>694001.04166666791</v>
      </c>
      <c r="AN18" s="92">
        <f t="shared" si="3"/>
        <v>694001.04166666791</v>
      </c>
      <c r="AO18" s="92">
        <f t="shared" si="3"/>
        <v>694001.04166666791</v>
      </c>
      <c r="AP18" s="43"/>
    </row>
    <row r="19" spans="1:44" x14ac:dyDescent="0.2">
      <c r="A19" s="73"/>
      <c r="B19" s="73" t="s">
        <v>99</v>
      </c>
      <c r="C19" s="64"/>
      <c r="D19" s="64"/>
      <c r="E19" s="59" t="str">
        <f>Currency</f>
        <v>NZ$</v>
      </c>
      <c r="F19" s="88">
        <f>F9+F10-F14-F15</f>
        <v>-32233.333333333328</v>
      </c>
      <c r="G19" s="88">
        <f>G9+G10-G14-G15</f>
        <v>226166.66666666666</v>
      </c>
      <c r="H19" s="88">
        <f>H9+H10-H14-H15</f>
        <v>400104.16666666663</v>
      </c>
      <c r="I19" s="88">
        <f>I9+I10-I14-I15</f>
        <v>694001.04166666674</v>
      </c>
      <c r="J19" s="88">
        <f t="shared" ref="J19:AO19" si="4">J9+J10-J14-J15</f>
        <v>694001.04166666674</v>
      </c>
      <c r="K19" s="88">
        <f t="shared" si="4"/>
        <v>694001.04166666674</v>
      </c>
      <c r="L19" s="88">
        <f t="shared" si="4"/>
        <v>694001.04166666674</v>
      </c>
      <c r="M19" s="88">
        <f t="shared" si="4"/>
        <v>694001.04166666674</v>
      </c>
      <c r="N19" s="88">
        <f t="shared" si="4"/>
        <v>-1305998.9583333333</v>
      </c>
      <c r="O19" s="88">
        <f t="shared" si="4"/>
        <v>694001.04166666674</v>
      </c>
      <c r="P19" s="88">
        <f t="shared" si="4"/>
        <v>694001.04166666674</v>
      </c>
      <c r="Q19" s="88">
        <f t="shared" si="4"/>
        <v>694001.04166666674</v>
      </c>
      <c r="R19" s="88">
        <f t="shared" si="4"/>
        <v>694001.04166666674</v>
      </c>
      <c r="S19" s="88">
        <f t="shared" si="4"/>
        <v>694001.04166666674</v>
      </c>
      <c r="T19" s="88">
        <f t="shared" si="4"/>
        <v>694001.04166666674</v>
      </c>
      <c r="U19" s="88">
        <f t="shared" si="4"/>
        <v>694001.04166666674</v>
      </c>
      <c r="V19" s="88">
        <f t="shared" si="4"/>
        <v>694001.04166666674</v>
      </c>
      <c r="W19" s="88">
        <f t="shared" si="4"/>
        <v>694001.04166666674</v>
      </c>
      <c r="X19" s="88">
        <f t="shared" si="4"/>
        <v>694001.04166666674</v>
      </c>
      <c r="Y19" s="88">
        <f t="shared" si="4"/>
        <v>694001.04166666674</v>
      </c>
      <c r="Z19" s="88">
        <f t="shared" si="4"/>
        <v>694001.04166666674</v>
      </c>
      <c r="AA19" s="88">
        <f t="shared" si="4"/>
        <v>694001.04166666674</v>
      </c>
      <c r="AB19" s="88">
        <f t="shared" si="4"/>
        <v>694001.04166666674</v>
      </c>
      <c r="AC19" s="88">
        <f t="shared" si="4"/>
        <v>694001.04166666674</v>
      </c>
      <c r="AD19" s="88">
        <f t="shared" si="4"/>
        <v>694001.04166666674</v>
      </c>
      <c r="AE19" s="88">
        <f t="shared" si="4"/>
        <v>694001.04166666674</v>
      </c>
      <c r="AF19" s="88">
        <f t="shared" si="4"/>
        <v>694001.04166666674</v>
      </c>
      <c r="AG19" s="88">
        <f t="shared" si="4"/>
        <v>694001.04166666674</v>
      </c>
      <c r="AH19" s="88">
        <f t="shared" si="4"/>
        <v>694001.04166666674</v>
      </c>
      <c r="AI19" s="88">
        <f t="shared" si="4"/>
        <v>694001.04166666674</v>
      </c>
      <c r="AJ19" s="88">
        <f t="shared" si="4"/>
        <v>694001.04166666674</v>
      </c>
      <c r="AK19" s="88">
        <f t="shared" si="4"/>
        <v>694001.04166666674</v>
      </c>
      <c r="AL19" s="88">
        <f t="shared" si="4"/>
        <v>694001.04166666674</v>
      </c>
      <c r="AM19" s="88">
        <f t="shared" si="4"/>
        <v>694001.04166666674</v>
      </c>
      <c r="AN19" s="88">
        <f t="shared" si="4"/>
        <v>694001.04166666674</v>
      </c>
      <c r="AO19" s="88">
        <f t="shared" si="4"/>
        <v>694001.04166666674</v>
      </c>
      <c r="AP19" s="43"/>
    </row>
    <row r="20" spans="1:44" ht="16" thickBot="1" x14ac:dyDescent="0.25">
      <c r="A20" s="73"/>
      <c r="B20" s="74"/>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4"/>
      <c r="AO20" s="64"/>
      <c r="AP20" s="43"/>
    </row>
    <row r="21" spans="1:44" ht="16" thickBot="1" x14ac:dyDescent="0.25">
      <c r="A21" s="73"/>
      <c r="B21" s="95" t="s">
        <v>100</v>
      </c>
      <c r="C21" s="64"/>
      <c r="D21" s="64"/>
      <c r="E21" s="59" t="s">
        <v>101</v>
      </c>
      <c r="F21" s="161">
        <f>SUMPRODUCT(F22:AO22,F5:AO5)-1</f>
        <v>-1</v>
      </c>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43"/>
      <c r="AQ21" s="16"/>
      <c r="AR21" s="16"/>
    </row>
    <row r="22" spans="1:44" x14ac:dyDescent="0.2">
      <c r="A22" s="73"/>
      <c r="B22" s="74"/>
      <c r="C22" s="93" t="s">
        <v>102</v>
      </c>
      <c r="D22" s="64"/>
      <c r="E22" s="96" t="s">
        <v>103</v>
      </c>
      <c r="F22" s="99">
        <f>IF(AND(E16&gt;=0,F16&lt;0),1,0)</f>
        <v>0</v>
      </c>
      <c r="G22" s="99">
        <f t="shared" ref="G22:AO22" si="5">IF(AND(F16&gt;=0,G16&lt;0),1,0)</f>
        <v>0</v>
      </c>
      <c r="H22" s="99">
        <f t="shared" si="5"/>
        <v>0</v>
      </c>
      <c r="I22" s="99">
        <f t="shared" si="5"/>
        <v>0</v>
      </c>
      <c r="J22" s="99">
        <f t="shared" si="5"/>
        <v>0</v>
      </c>
      <c r="K22" s="99">
        <f t="shared" si="5"/>
        <v>0</v>
      </c>
      <c r="L22" s="99">
        <f t="shared" si="5"/>
        <v>0</v>
      </c>
      <c r="M22" s="99">
        <f t="shared" si="5"/>
        <v>0</v>
      </c>
      <c r="N22" s="99">
        <f t="shared" si="5"/>
        <v>0</v>
      </c>
      <c r="O22" s="99">
        <f t="shared" si="5"/>
        <v>0</v>
      </c>
      <c r="P22" s="99">
        <f t="shared" si="5"/>
        <v>0</v>
      </c>
      <c r="Q22" s="99">
        <f t="shared" si="5"/>
        <v>0</v>
      </c>
      <c r="R22" s="99">
        <f t="shared" si="5"/>
        <v>0</v>
      </c>
      <c r="S22" s="99">
        <f t="shared" si="5"/>
        <v>0</v>
      </c>
      <c r="T22" s="99">
        <f t="shared" si="5"/>
        <v>0</v>
      </c>
      <c r="U22" s="99">
        <f t="shared" si="5"/>
        <v>0</v>
      </c>
      <c r="V22" s="99">
        <f t="shared" si="5"/>
        <v>0</v>
      </c>
      <c r="W22" s="99">
        <f t="shared" si="5"/>
        <v>0</v>
      </c>
      <c r="X22" s="99">
        <f t="shared" si="5"/>
        <v>0</v>
      </c>
      <c r="Y22" s="99">
        <f t="shared" si="5"/>
        <v>0</v>
      </c>
      <c r="Z22" s="99">
        <f t="shared" si="5"/>
        <v>0</v>
      </c>
      <c r="AA22" s="99">
        <f t="shared" si="5"/>
        <v>0</v>
      </c>
      <c r="AB22" s="99">
        <f t="shared" si="5"/>
        <v>0</v>
      </c>
      <c r="AC22" s="99">
        <f t="shared" si="5"/>
        <v>0</v>
      </c>
      <c r="AD22" s="99">
        <f t="shared" si="5"/>
        <v>0</v>
      </c>
      <c r="AE22" s="99">
        <f t="shared" si="5"/>
        <v>0</v>
      </c>
      <c r="AF22" s="99">
        <f t="shared" si="5"/>
        <v>0</v>
      </c>
      <c r="AG22" s="99">
        <f t="shared" si="5"/>
        <v>0</v>
      </c>
      <c r="AH22" s="99">
        <f t="shared" si="5"/>
        <v>0</v>
      </c>
      <c r="AI22" s="99">
        <f t="shared" si="5"/>
        <v>0</v>
      </c>
      <c r="AJ22" s="99">
        <f t="shared" si="5"/>
        <v>0</v>
      </c>
      <c r="AK22" s="99">
        <f t="shared" si="5"/>
        <v>0</v>
      </c>
      <c r="AL22" s="99">
        <f t="shared" si="5"/>
        <v>0</v>
      </c>
      <c r="AM22" s="99">
        <f t="shared" si="5"/>
        <v>0</v>
      </c>
      <c r="AN22" s="99">
        <f t="shared" si="5"/>
        <v>0</v>
      </c>
      <c r="AO22" s="99">
        <f t="shared" si="5"/>
        <v>0</v>
      </c>
      <c r="AP22" s="43"/>
      <c r="AQ22" s="16"/>
      <c r="AR22" s="16"/>
    </row>
    <row r="23" spans="1:44" ht="25" customHeight="1" x14ac:dyDescent="0.2">
      <c r="A23" s="73"/>
      <c r="B23" s="74"/>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43"/>
    </row>
    <row r="24" spans="1:44" s="129" customFormat="1" ht="25" customHeight="1" x14ac:dyDescent="0.2">
      <c r="A24" s="114" t="s">
        <v>122</v>
      </c>
      <c r="B24" s="114"/>
      <c r="C24" s="114"/>
      <c r="D24" s="114"/>
      <c r="E24" s="114"/>
      <c r="F24" s="114"/>
      <c r="G24" s="114"/>
      <c r="H24" s="114"/>
      <c r="I24" s="114"/>
      <c r="J24" s="114"/>
      <c r="K24" s="114"/>
      <c r="L24" s="114"/>
      <c r="M24" s="114"/>
      <c r="N24" s="114"/>
      <c r="O24" s="114"/>
      <c r="P24" s="114"/>
      <c r="Q24" s="114"/>
      <c r="R24" s="114"/>
      <c r="S24" s="114"/>
      <c r="T24" s="114"/>
      <c r="U24" s="114"/>
      <c r="V24" s="114"/>
      <c r="W24" s="114"/>
      <c r="X24" s="114"/>
      <c r="Y24" s="114"/>
      <c r="Z24" s="114"/>
      <c r="AA24" s="114"/>
      <c r="AB24" s="114"/>
      <c r="AC24" s="114"/>
      <c r="AD24" s="114"/>
      <c r="AE24" s="114"/>
      <c r="AF24" s="114"/>
      <c r="AG24" s="114"/>
      <c r="AH24" s="114"/>
      <c r="AI24" s="114"/>
      <c r="AJ24" s="114"/>
      <c r="AK24" s="114"/>
      <c r="AL24" s="114"/>
      <c r="AM24" s="114"/>
      <c r="AN24" s="114"/>
      <c r="AO24" s="114"/>
    </row>
    <row r="25" spans="1:44" ht="25" customHeight="1" x14ac:dyDescent="0.2">
      <c r="A25" s="8"/>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row>
    <row r="26" spans="1:44" ht="16" x14ac:dyDescent="0.2">
      <c r="A26" s="8"/>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row>
    <row r="27" spans="1:44" ht="16" x14ac:dyDescent="0.2">
      <c r="A27" s="8"/>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row>
    <row r="28" spans="1:44" ht="16" x14ac:dyDescent="0.2">
      <c r="A28" s="8"/>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row>
    <row r="29" spans="1:44" ht="16" x14ac:dyDescent="0.2">
      <c r="A29" s="8"/>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row>
    <row r="30" spans="1:44" ht="16" x14ac:dyDescent="0.2">
      <c r="A30" s="8"/>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row>
    <row r="31" spans="1:44" ht="16" x14ac:dyDescent="0.2">
      <c r="A31" s="8"/>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row>
    <row r="32" spans="1:44" ht="16" x14ac:dyDescent="0.2">
      <c r="A32" s="8"/>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row>
    <row r="33" spans="1:41" ht="16" x14ac:dyDescent="0.2">
      <c r="A33" s="8"/>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row>
    <row r="34" spans="1:41" ht="16" x14ac:dyDescent="0.2">
      <c r="A34" s="8"/>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row>
    <row r="35" spans="1:41" ht="16" x14ac:dyDescent="0.2">
      <c r="A35" s="8"/>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row>
    <row r="36" spans="1:41" ht="16" x14ac:dyDescent="0.2">
      <c r="A36" s="8"/>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row>
    <row r="37" spans="1:41" ht="16" x14ac:dyDescent="0.2">
      <c r="A37" s="8"/>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row>
    <row r="38" spans="1:41" ht="16" x14ac:dyDescent="0.2">
      <c r="A38" s="8"/>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row>
    <row r="39" spans="1:41" ht="16" x14ac:dyDescent="0.2">
      <c r="A39" s="8"/>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row>
    <row r="40" spans="1:41" ht="16" x14ac:dyDescent="0.2">
      <c r="A40" s="8"/>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row>
    <row r="41" spans="1:41" ht="16" x14ac:dyDescent="0.2">
      <c r="A41" s="8"/>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row>
    <row r="42" spans="1:41" ht="16" x14ac:dyDescent="0.2">
      <c r="A42" s="8"/>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row>
    <row r="43" spans="1:41" ht="16" x14ac:dyDescent="0.2">
      <c r="A43" s="8"/>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row>
    <row r="44" spans="1:41" ht="16" x14ac:dyDescent="0.2">
      <c r="A44" s="8"/>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row>
    <row r="45" spans="1:41" ht="16" x14ac:dyDescent="0.2">
      <c r="A45" s="8"/>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row>
    <row r="46" spans="1:41" ht="16" x14ac:dyDescent="0.2">
      <c r="A46" s="8"/>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row>
    <row r="47" spans="1:41" ht="16" x14ac:dyDescent="0.2">
      <c r="A47" s="8"/>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row>
    <row r="48" spans="1:41" ht="16" x14ac:dyDescent="0.2">
      <c r="A48" s="8"/>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row>
    <row r="49" spans="1:41" ht="16" x14ac:dyDescent="0.2">
      <c r="A49" s="8"/>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row>
    <row r="50" spans="1:41" ht="30" customHeight="1" x14ac:dyDescent="0.2">
      <c r="A50" s="8"/>
      <c r="B50" s="9"/>
    </row>
    <row r="51" spans="1:41" ht="16" x14ac:dyDescent="0.2">
      <c r="A51" s="8"/>
      <c r="B51" s="9"/>
    </row>
    <row r="52" spans="1:41" ht="16" x14ac:dyDescent="0.2">
      <c r="A52" s="8"/>
      <c r="B52" s="9"/>
      <c r="C52" s="4"/>
    </row>
    <row r="53" spans="1:41" ht="16" x14ac:dyDescent="0.2">
      <c r="A53" s="8"/>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row>
    <row r="54" spans="1:41" ht="16" x14ac:dyDescent="0.2">
      <c r="A54" s="8"/>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row>
    <row r="55" spans="1:41" ht="16" x14ac:dyDescent="0.2">
      <c r="A55" s="8"/>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row>
    <row r="56" spans="1:41" ht="16" x14ac:dyDescent="0.2">
      <c r="A56" s="8"/>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row>
    <row r="57" spans="1:41" ht="16" x14ac:dyDescent="0.2">
      <c r="A57" s="8"/>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row>
    <row r="58" spans="1:41" ht="16" x14ac:dyDescent="0.2">
      <c r="A58" s="8"/>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row>
    <row r="59" spans="1:41" ht="16" x14ac:dyDescent="0.2">
      <c r="A59" s="8"/>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row>
    <row r="60" spans="1:41" ht="16" x14ac:dyDescent="0.2">
      <c r="A60" s="8"/>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row>
    <row r="61" spans="1:41" ht="16" x14ac:dyDescent="0.2">
      <c r="A61" s="8"/>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row>
    <row r="62" spans="1:41" ht="16" x14ac:dyDescent="0.2">
      <c r="A62" s="8"/>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row>
    <row r="63" spans="1:41" ht="16" x14ac:dyDescent="0.2">
      <c r="A63" s="8"/>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row>
    <row r="64" spans="1:41" ht="16" x14ac:dyDescent="0.2">
      <c r="A64" s="8"/>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row>
    <row r="65" spans="1:41" ht="16" x14ac:dyDescent="0.2">
      <c r="A65" s="8"/>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row>
    <row r="66" spans="1:41" ht="16" x14ac:dyDescent="0.2">
      <c r="A66" s="8"/>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row>
    <row r="67" spans="1:41" ht="16" x14ac:dyDescent="0.2">
      <c r="A67" s="8"/>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row>
    <row r="68" spans="1:41" ht="16" x14ac:dyDescent="0.2">
      <c r="A68" s="8"/>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row>
    <row r="69" spans="1:41" ht="16" x14ac:dyDescent="0.2">
      <c r="A69" s="8"/>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row>
    <row r="70" spans="1:41" ht="16" x14ac:dyDescent="0.2">
      <c r="A70" s="8"/>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row>
    <row r="71" spans="1:41" ht="16" x14ac:dyDescent="0.2">
      <c r="A71" s="8"/>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row>
    <row r="72" spans="1:41" ht="16" x14ac:dyDescent="0.2">
      <c r="A72" s="8"/>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row>
    <row r="73" spans="1:41" ht="16" x14ac:dyDescent="0.2">
      <c r="A73" s="8"/>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row>
    <row r="74" spans="1:41" ht="16" x14ac:dyDescent="0.2">
      <c r="A74" s="8"/>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row>
    <row r="75" spans="1:41" ht="16" x14ac:dyDescent="0.2">
      <c r="A75" s="8"/>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row>
    <row r="76" spans="1:41" ht="16" x14ac:dyDescent="0.2">
      <c r="A76" s="8"/>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row>
    <row r="77" spans="1:41" ht="16" x14ac:dyDescent="0.2">
      <c r="A77" s="8"/>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row>
    <row r="78" spans="1:41" ht="16" x14ac:dyDescent="0.2">
      <c r="A78" s="8"/>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row>
    <row r="79" spans="1:41" ht="16" x14ac:dyDescent="0.2">
      <c r="A79" s="8"/>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row>
    <row r="80" spans="1:41" ht="16" x14ac:dyDescent="0.2">
      <c r="A80" s="8"/>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row>
    <row r="81" spans="1:41" ht="16" x14ac:dyDescent="0.2">
      <c r="A81" s="8"/>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row>
    <row r="82" spans="1:41" ht="16" x14ac:dyDescent="0.2">
      <c r="A82" s="8"/>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row>
    <row r="83" spans="1:41" ht="16" x14ac:dyDescent="0.2">
      <c r="A83" s="8"/>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row>
    <row r="84" spans="1:41" ht="16" x14ac:dyDescent="0.2">
      <c r="A84" s="8"/>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row>
    <row r="85" spans="1:41" ht="16" x14ac:dyDescent="0.2">
      <c r="A85" s="8"/>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row>
    <row r="86" spans="1:41" ht="16" x14ac:dyDescent="0.2">
      <c r="A86" s="8"/>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row>
    <row r="87" spans="1:41" ht="16" x14ac:dyDescent="0.2">
      <c r="A87" s="8"/>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row>
    <row r="88" spans="1:41" ht="16" x14ac:dyDescent="0.2">
      <c r="A88" s="8"/>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row>
    <row r="89" spans="1:41" ht="16" x14ac:dyDescent="0.2">
      <c r="A89" s="8"/>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row>
    <row r="90" spans="1:41" ht="16" x14ac:dyDescent="0.2">
      <c r="A90" s="8"/>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row>
    <row r="91" spans="1:41" ht="16" x14ac:dyDescent="0.2">
      <c r="A91" s="8"/>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row>
    <row r="92" spans="1:41" ht="16" x14ac:dyDescent="0.2">
      <c r="A92" s="8"/>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row>
    <row r="93" spans="1:41" ht="16" x14ac:dyDescent="0.2">
      <c r="A93" s="8"/>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row>
    <row r="94" spans="1:41" ht="16" x14ac:dyDescent="0.2">
      <c r="A94" s="8"/>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row>
    <row r="95" spans="1:41" ht="16" x14ac:dyDescent="0.2">
      <c r="A95" s="8"/>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row>
    <row r="96" spans="1:41" ht="16" x14ac:dyDescent="0.2">
      <c r="A96" s="8"/>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9"/>
      <c r="AM96" s="9"/>
      <c r="AN96" s="9"/>
      <c r="AO96" s="9"/>
    </row>
    <row r="97" spans="1:41" ht="16" x14ac:dyDescent="0.2">
      <c r="A97" s="8"/>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c r="AM97" s="9"/>
      <c r="AN97" s="9"/>
      <c r="AO97" s="9"/>
    </row>
    <row r="98" spans="1:41" ht="16" x14ac:dyDescent="0.2">
      <c r="A98" s="8"/>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row>
    <row r="99" spans="1:41" ht="16" x14ac:dyDescent="0.2">
      <c r="A99" s="8"/>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9"/>
      <c r="AM99" s="9"/>
      <c r="AN99" s="9"/>
      <c r="AO99" s="9"/>
    </row>
    <row r="100" spans="1:41" ht="16" x14ac:dyDescent="0.2">
      <c r="A100" s="8"/>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row>
    <row r="101" spans="1:41" x14ac:dyDescent="0.2"/>
    <row r="102" spans="1:41" x14ac:dyDescent="0.2"/>
    <row r="103" spans="1:41" x14ac:dyDescent="0.2"/>
    <row r="104" spans="1:41" x14ac:dyDescent="0.2"/>
    <row r="105" spans="1:41" x14ac:dyDescent="0.2"/>
    <row r="106" spans="1:41" x14ac:dyDescent="0.2"/>
    <row r="107" spans="1:41" x14ac:dyDescent="0.2">
      <c r="C107" s="4"/>
    </row>
    <row r="108" spans="1:41" x14ac:dyDescent="0.2">
      <c r="C108" s="16"/>
    </row>
    <row r="109" spans="1:41" x14ac:dyDescent="0.2">
      <c r="C109" s="16"/>
    </row>
    <row r="110" spans="1:41" x14ac:dyDescent="0.2">
      <c r="C110" s="16"/>
    </row>
    <row r="111" spans="1:41" x14ac:dyDescent="0.2">
      <c r="C111" s="16"/>
    </row>
    <row r="112" spans="1:41" x14ac:dyDescent="0.2">
      <c r="C112" s="16"/>
    </row>
    <row r="113" spans="1:287" x14ac:dyDescent="0.2"/>
    <row r="114" spans="1:287" x14ac:dyDescent="0.2">
      <c r="A114" s="3"/>
      <c r="B114" s="2"/>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row>
    <row r="115" spans="1:287" x14ac:dyDescent="0.2">
      <c r="C115" s="4"/>
    </row>
    <row r="116" spans="1:287" x14ac:dyDescent="0.2"/>
    <row r="117" spans="1:287" ht="28.5" customHeight="1" x14ac:dyDescent="0.2">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row>
    <row r="118" spans="1:287" x14ac:dyDescent="0.2"/>
    <row r="119" spans="1:287" x14ac:dyDescent="0.2"/>
    <row r="120" spans="1:287" x14ac:dyDescent="0.2"/>
    <row r="121" spans="1:287" x14ac:dyDescent="0.2"/>
    <row r="122" spans="1:287" x14ac:dyDescent="0.2"/>
    <row r="123" spans="1:287" x14ac:dyDescent="0.2"/>
    <row r="124" spans="1:287" x14ac:dyDescent="0.2">
      <c r="C124" s="4"/>
    </row>
    <row r="125" spans="1:287" x14ac:dyDescent="0.2">
      <c r="C125" s="16"/>
    </row>
    <row r="126" spans="1:287" x14ac:dyDescent="0.2"/>
    <row r="127" spans="1:287" x14ac:dyDescent="0.2"/>
    <row r="128" spans="1:287" x14ac:dyDescent="0.2">
      <c r="C128" s="4"/>
    </row>
    <row r="129" x14ac:dyDescent="0.2"/>
    <row r="130" x14ac:dyDescent="0.2"/>
    <row r="131"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sheetData>
  <mergeCells count="1">
    <mergeCell ref="A2:D5"/>
  </mergeCells>
  <conditionalFormatting sqref="F16:AO16">
    <cfRule type="cellIs" dxfId="7" priority="3" operator="lessThan">
      <formula>0</formula>
    </cfRule>
    <cfRule type="expression" dxfId="6" priority="6">
      <formula>"&lt;0"</formula>
    </cfRule>
  </conditionalFormatting>
  <conditionalFormatting sqref="F8:AO8">
    <cfRule type="cellIs" dxfId="5" priority="1" operator="lessThan">
      <formula>0</formula>
    </cfRule>
    <cfRule type="expression" dxfId="4" priority="2">
      <formula>"&lt;0"</formula>
    </cfRule>
  </conditionalFormatting>
  <pageMargins left="0.25" right="0.25" top="0.75" bottom="0.75" header="0.3" footer="0.3"/>
  <pageSetup paperSize="9" scale="77" fitToHeight="0" orientation="portrait" r:id="rId1"/>
  <ignoredErrors>
    <ignoredError sqref="AP10 AP12:AP13" numberStoredAsText="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1CB98-EB56-4568-81A4-AB2298C44665}">
  <sheetPr>
    <tabColor rgb="FFD2F1B2"/>
    <pageSetUpPr fitToPage="1"/>
  </sheetPr>
  <dimension ref="A1:IV240"/>
  <sheetViews>
    <sheetView showGridLines="0" zoomScaleNormal="100" workbookViewId="0">
      <pane ySplit="3" topLeftCell="A4" activePane="bottomLeft" state="frozen"/>
      <selection activeCell="J31" sqref="J31"/>
      <selection pane="bottomLeft" activeCell="A39" sqref="A39:XFD39"/>
    </sheetView>
  </sheetViews>
  <sheetFormatPr baseColWidth="10" defaultColWidth="0" defaultRowHeight="15" customHeight="1" zeroHeight="1" x14ac:dyDescent="0.2"/>
  <cols>
    <col min="1" max="3" width="1.5" style="1" customWidth="1"/>
    <col min="4" max="4" width="35.5" style="1" customWidth="1"/>
    <col min="5" max="5" width="13.83203125" style="1" customWidth="1"/>
    <col min="6" max="8" width="16.5" style="1" customWidth="1"/>
    <col min="9" max="10" width="12.5" style="1" customWidth="1"/>
    <col min="11" max="11" width="10.83203125" style="1" customWidth="1"/>
    <col min="12" max="12" width="3.5" style="1" customWidth="1"/>
    <col min="13" max="13" width="3" style="1" customWidth="1"/>
    <col min="14" max="16384" width="0" style="1" hidden="1"/>
  </cols>
  <sheetData>
    <row r="1" spans="1:12" s="38" customFormat="1" ht="50" customHeight="1" x14ac:dyDescent="0.2">
      <c r="A1" s="24" t="str">
        <f>Cover!$E$5</f>
        <v>Company X</v>
      </c>
      <c r="E1" s="39"/>
      <c r="F1" s="24"/>
      <c r="G1" s="24"/>
      <c r="H1" s="24"/>
      <c r="I1" s="24"/>
      <c r="J1" s="24"/>
    </row>
    <row r="2" spans="1:12" s="104" customFormat="1" ht="20.25" customHeight="1" x14ac:dyDescent="0.25">
      <c r="A2" s="157" t="s">
        <v>125</v>
      </c>
      <c r="B2" s="157"/>
      <c r="C2" s="157"/>
      <c r="D2" s="157"/>
      <c r="E2" s="102" t="s">
        <v>15</v>
      </c>
      <c r="F2" s="103">
        <f>'P&amp;L - monthly'!F2</f>
        <v>44409</v>
      </c>
      <c r="G2" s="103">
        <f>F3+1</f>
        <v>44774</v>
      </c>
      <c r="H2" s="103">
        <f t="shared" ref="H2" si="0">G3+1</f>
        <v>45139</v>
      </c>
      <c r="I2" s="130"/>
      <c r="J2" s="130"/>
      <c r="K2" s="131"/>
      <c r="L2" s="132"/>
    </row>
    <row r="3" spans="1:12" s="105" customFormat="1" ht="15" customHeight="1" x14ac:dyDescent="0.2">
      <c r="A3" s="157"/>
      <c r="B3" s="157"/>
      <c r="C3" s="157"/>
      <c r="D3" s="157"/>
      <c r="E3" s="102" t="s">
        <v>17</v>
      </c>
      <c r="F3" s="103">
        <f>DATE(F4,MONTH(FY_End),DAY(EOMONTH(FY_End,0)))</f>
        <v>44773</v>
      </c>
      <c r="G3" s="103">
        <f>MIN(EOMONTH(G2,11),EOMONTH(End_Month,0))</f>
        <v>45138</v>
      </c>
      <c r="H3" s="103">
        <f>MIN(EOMONTH(H2,11),EOMONTH(End_Month,0))</f>
        <v>45504</v>
      </c>
      <c r="I3" s="130"/>
      <c r="J3" s="130"/>
      <c r="K3" s="131"/>
      <c r="L3" s="132"/>
    </row>
    <row r="4" spans="1:12" s="105" customFormat="1" ht="15.5" customHeight="1" x14ac:dyDescent="0.2">
      <c r="A4" s="133"/>
      <c r="B4" s="133"/>
      <c r="C4" s="133"/>
      <c r="D4" s="133"/>
      <c r="E4" s="106" t="s">
        <v>18</v>
      </c>
      <c r="F4" s="107">
        <f>'Assumptions - monthly'!F4</f>
        <v>2022</v>
      </c>
      <c r="G4" s="107">
        <f>F4+1</f>
        <v>2023</v>
      </c>
      <c r="H4" s="107">
        <f t="shared" ref="H4" si="1">G4+1</f>
        <v>2024</v>
      </c>
      <c r="I4" s="107"/>
      <c r="J4" s="107"/>
      <c r="K4" s="134"/>
      <c r="L4" s="132"/>
    </row>
    <row r="5" spans="1:12" s="105" customFormat="1" ht="15.5" customHeight="1" x14ac:dyDescent="0.2">
      <c r="A5" s="133"/>
      <c r="B5" s="133"/>
      <c r="C5" s="133"/>
      <c r="D5" s="133"/>
      <c r="E5" s="106" t="s">
        <v>104</v>
      </c>
      <c r="F5" s="107">
        <f>COUNTIF('Assumptions - monthly'!$F$4:$AO$4,"="&amp;'P&amp;L - annual'!F4)</f>
        <v>12</v>
      </c>
      <c r="G5" s="107">
        <f>COUNTIF('Assumptions - monthly'!$F$4:$AO$4,"="&amp;'P&amp;L - annual'!G4)</f>
        <v>12</v>
      </c>
      <c r="H5" s="107">
        <f>COUNTIF('Assumptions - monthly'!$F$4:$AO$4,"="&amp;'P&amp;L - annual'!H4)</f>
        <v>12</v>
      </c>
      <c r="I5" s="107"/>
      <c r="J5" s="107"/>
      <c r="K5" s="134"/>
      <c r="L5" s="132"/>
    </row>
    <row r="6" spans="1:12" ht="25" customHeight="1" x14ac:dyDescent="0.2">
      <c r="A6" s="97"/>
      <c r="B6" s="97"/>
      <c r="C6" s="97"/>
      <c r="D6" s="97"/>
      <c r="E6" s="97"/>
      <c r="F6" s="97"/>
      <c r="G6" s="97"/>
      <c r="H6" s="97"/>
      <c r="I6" s="97"/>
      <c r="J6" s="97"/>
      <c r="K6" s="40"/>
    </row>
    <row r="7" spans="1:12" x14ac:dyDescent="0.2">
      <c r="A7" s="73" t="s">
        <v>20</v>
      </c>
      <c r="B7" s="64"/>
      <c r="C7" s="64"/>
      <c r="D7" s="64"/>
      <c r="E7" s="64"/>
      <c r="F7" s="64"/>
      <c r="G7" s="64"/>
      <c r="H7" s="64"/>
      <c r="I7" s="64"/>
      <c r="J7" s="64"/>
      <c r="K7" s="40"/>
    </row>
    <row r="8" spans="1:12" x14ac:dyDescent="0.2">
      <c r="A8" s="73"/>
      <c r="B8" s="64" t="str">
        <f>'Assumptions - monthly'!$B$7&amp;" - "&amp;'Assumptions - monthly'!$C$8</f>
        <v>Market 1 - Product 1</v>
      </c>
      <c r="C8" s="64"/>
      <c r="D8" s="64"/>
      <c r="E8" s="59" t="str">
        <f t="shared" ref="E8:E13" si="2">Currency</f>
        <v>NZ$</v>
      </c>
      <c r="F8" s="86">
        <f>SUMIF('P&amp;L - monthly'!$F$4:$AO$4,"="&amp;'P&amp;L - annual'!F$4,'P&amp;L - monthly'!$F8:$AO8)</f>
        <v>3242781.25</v>
      </c>
      <c r="G8" s="86">
        <f>SUMIF('P&amp;L - monthly'!$F$4:$AO$4,"="&amp;'P&amp;L - annual'!G$4,'P&amp;L - monthly'!$F8:$AO8)</f>
        <v>3472875</v>
      </c>
      <c r="H8" s="86">
        <f>SUMIF('P&amp;L - monthly'!$F$4:$AO$4,"="&amp;'P&amp;L - annual'!H$4,'P&amp;L - monthly'!$F8:$AO8)</f>
        <v>3472875</v>
      </c>
      <c r="I8" s="86"/>
      <c r="J8" s="86"/>
      <c r="K8" s="40"/>
    </row>
    <row r="9" spans="1:12" x14ac:dyDescent="0.2">
      <c r="A9" s="73"/>
      <c r="B9" s="64" t="str">
        <f>'Assumptions - monthly'!$B$7&amp;" - "&amp;'Assumptions - monthly'!$C$12</f>
        <v>Market 1 - Product 2</v>
      </c>
      <c r="C9" s="64"/>
      <c r="D9" s="64"/>
      <c r="E9" s="59" t="str">
        <f t="shared" si="2"/>
        <v>NZ$</v>
      </c>
      <c r="F9" s="86">
        <f>SUMIF('P&amp;L - monthly'!$F$4:$AO$4,"="&amp;'P&amp;L - annual'!F$4,'P&amp;L - monthly'!$F9:$AO9)</f>
        <v>555000</v>
      </c>
      <c r="G9" s="86">
        <f>SUMIF('P&amp;L - monthly'!$F$4:$AO$4,"="&amp;'P&amp;L - annual'!G$4,'P&amp;L - monthly'!$F9:$AO9)</f>
        <v>600000</v>
      </c>
      <c r="H9" s="86">
        <f>SUMIF('P&amp;L - monthly'!$F$4:$AO$4,"="&amp;'P&amp;L - annual'!H$4,'P&amp;L - monthly'!$F9:$AO9)</f>
        <v>600000</v>
      </c>
      <c r="I9" s="86"/>
      <c r="J9" s="86"/>
      <c r="K9" s="40"/>
    </row>
    <row r="10" spans="1:12" x14ac:dyDescent="0.2">
      <c r="A10" s="73"/>
      <c r="B10" s="64" t="str">
        <f>'Assumptions - monthly'!$B$19&amp;" - "&amp;'Assumptions - monthly'!$C$8</f>
        <v>Market 2 - Product 1</v>
      </c>
      <c r="C10" s="64"/>
      <c r="D10" s="64"/>
      <c r="E10" s="59" t="str">
        <f t="shared" si="2"/>
        <v>NZ$</v>
      </c>
      <c r="F10" s="86">
        <f>SUMIF('P&amp;L - monthly'!$F$4:$AO$4,"="&amp;'P&amp;L - annual'!F$4,'P&amp;L - monthly'!$F10:$AO10)</f>
        <v>1652500</v>
      </c>
      <c r="G10" s="86">
        <f>SUMIF('P&amp;L - monthly'!$F$4:$AO$4,"="&amp;'P&amp;L - annual'!G$4,'P&amp;L - monthly'!$F10:$AO10)</f>
        <v>1800000</v>
      </c>
      <c r="H10" s="86">
        <f>SUMIF('P&amp;L - monthly'!$F$4:$AO$4,"="&amp;'P&amp;L - annual'!H$4,'P&amp;L - monthly'!$F10:$AO10)</f>
        <v>1800000</v>
      </c>
      <c r="I10" s="86"/>
      <c r="J10" s="86"/>
      <c r="K10" s="40"/>
    </row>
    <row r="11" spans="1:12" x14ac:dyDescent="0.2">
      <c r="A11" s="73"/>
      <c r="B11" s="64" t="str">
        <f>'Assumptions - monthly'!$B$19&amp;" - "&amp;'Assumptions - monthly'!$C$12</f>
        <v>Market 2 - Product 2</v>
      </c>
      <c r="C11" s="64"/>
      <c r="D11" s="64"/>
      <c r="E11" s="59" t="str">
        <f t="shared" si="2"/>
        <v>NZ$</v>
      </c>
      <c r="F11" s="86">
        <f>SUMIF('P&amp;L - monthly'!$F$4:$AO$4,"="&amp;'P&amp;L - annual'!F$4,'P&amp;L - monthly'!$F11:$AO11)</f>
        <v>5828000</v>
      </c>
      <c r="G11" s="86">
        <f>SUMIF('P&amp;L - monthly'!$F$4:$AO$4,"="&amp;'P&amp;L - annual'!G$4,'P&amp;L - monthly'!$F11:$AO11)</f>
        <v>7200000</v>
      </c>
      <c r="H11" s="86">
        <f>SUMIF('P&amp;L - monthly'!$F$4:$AO$4,"="&amp;'P&amp;L - annual'!H$4,'P&amp;L - monthly'!$F11:$AO11)</f>
        <v>7200000</v>
      </c>
      <c r="I11" s="86"/>
      <c r="J11" s="86"/>
      <c r="K11" s="40"/>
    </row>
    <row r="12" spans="1:12" x14ac:dyDescent="0.2">
      <c r="A12" s="73"/>
      <c r="B12" s="64" t="str">
        <f>'Assumptions - monthly'!B33</f>
        <v>Other Revenue</v>
      </c>
      <c r="C12" s="64"/>
      <c r="D12" s="64"/>
      <c r="E12" s="59" t="str">
        <f t="shared" si="2"/>
        <v>NZ$</v>
      </c>
      <c r="F12" s="86">
        <f>SUMIF('P&amp;L - monthly'!$F$4:$AO$4,"="&amp;'P&amp;L - annual'!F$4,'P&amp;L - monthly'!$F12:$AO12)</f>
        <v>60000</v>
      </c>
      <c r="G12" s="86">
        <f>SUMIF('P&amp;L - monthly'!$F$4:$AO$4,"="&amp;'P&amp;L - annual'!G$4,'P&amp;L - monthly'!$F12:$AO12)</f>
        <v>60000</v>
      </c>
      <c r="H12" s="86">
        <f>SUMIF('P&amp;L - monthly'!$F$4:$AO$4,"="&amp;'P&amp;L - annual'!H$4,'P&amp;L - monthly'!$F12:$AO12)</f>
        <v>60000</v>
      </c>
      <c r="I12" s="86"/>
      <c r="J12" s="86"/>
      <c r="K12" s="40"/>
    </row>
    <row r="13" spans="1:12" x14ac:dyDescent="0.2">
      <c r="A13" s="73"/>
      <c r="B13" s="73" t="s">
        <v>31</v>
      </c>
      <c r="C13" s="64"/>
      <c r="D13" s="64"/>
      <c r="E13" s="59" t="str">
        <f t="shared" si="2"/>
        <v>NZ$</v>
      </c>
      <c r="F13" s="88">
        <f>SUM(F8:F12)</f>
        <v>11338281.25</v>
      </c>
      <c r="G13" s="88">
        <f>SUM(G8:G12)</f>
        <v>13132875</v>
      </c>
      <c r="H13" s="88">
        <f>SUM(H8:H12)</f>
        <v>13132875</v>
      </c>
      <c r="I13" s="86"/>
      <c r="J13" s="86"/>
      <c r="K13" s="40"/>
    </row>
    <row r="14" spans="1:12" x14ac:dyDescent="0.2">
      <c r="A14" s="73"/>
      <c r="B14" s="73"/>
      <c r="C14" s="93" t="s">
        <v>82</v>
      </c>
      <c r="D14" s="93"/>
      <c r="E14" s="59" t="s">
        <v>33</v>
      </c>
      <c r="F14" s="89" t="s">
        <v>83</v>
      </c>
      <c r="G14" s="89">
        <f>IF(OR(G13&lt;0,F13&lt;0),"NA",G13/F13-1)</f>
        <v>0.1582774064631709</v>
      </c>
      <c r="H14" s="89">
        <f>IF(OR(H13&lt;0,G13&lt;0),"NA",H13/G13-1)</f>
        <v>0</v>
      </c>
      <c r="I14" s="86"/>
      <c r="J14" s="86"/>
      <c r="K14" s="40"/>
    </row>
    <row r="15" spans="1:12" x14ac:dyDescent="0.2">
      <c r="A15" s="73"/>
      <c r="B15" s="73"/>
      <c r="C15" s="64"/>
      <c r="D15" s="64"/>
      <c r="E15" s="59"/>
      <c r="F15" s="90"/>
      <c r="G15" s="90"/>
      <c r="H15" s="90"/>
      <c r="I15" s="86"/>
      <c r="J15" s="86"/>
      <c r="K15" s="40"/>
    </row>
    <row r="16" spans="1:12" x14ac:dyDescent="0.2">
      <c r="A16" s="73" t="s">
        <v>84</v>
      </c>
      <c r="B16" s="73"/>
      <c r="C16" s="64"/>
      <c r="D16" s="64"/>
      <c r="E16" s="59"/>
      <c r="F16" s="90"/>
      <c r="G16" s="90"/>
      <c r="H16" s="90"/>
      <c r="I16" s="86"/>
      <c r="J16" s="86"/>
      <c r="K16" s="40"/>
    </row>
    <row r="17" spans="1:11" x14ac:dyDescent="0.2">
      <c r="A17" s="64" t="s">
        <v>85</v>
      </c>
      <c r="B17" s="73"/>
      <c r="C17" s="64"/>
      <c r="D17" s="64"/>
      <c r="E17" s="59" t="str">
        <f>Currency</f>
        <v>NZ$</v>
      </c>
      <c r="F17" s="86">
        <f>SUMIF('P&amp;L - monthly'!$F$4:$AO$4,"="&amp;'P&amp;L - annual'!F$4,'P&amp;L - monthly'!$F17:$AO17)</f>
        <v>2864734.375</v>
      </c>
      <c r="G17" s="86">
        <f>SUMIF('P&amp;L - monthly'!$F$4:$AO$4,"="&amp;'P&amp;L - annual'!G$4,'P&amp;L - monthly'!$F17:$AO17)</f>
        <v>3153862.5</v>
      </c>
      <c r="H17" s="86">
        <f>SUMIF('P&amp;L - monthly'!$F$4:$AO$4,"="&amp;'P&amp;L - annual'!H$4,'P&amp;L - monthly'!$F17:$AO17)</f>
        <v>3153862.5</v>
      </c>
      <c r="I17" s="86"/>
      <c r="J17" s="86"/>
      <c r="K17" s="40"/>
    </row>
    <row r="18" spans="1:11" x14ac:dyDescent="0.2">
      <c r="A18" s="64" t="s">
        <v>86</v>
      </c>
      <c r="B18" s="43"/>
      <c r="C18" s="64"/>
      <c r="D18" s="64"/>
      <c r="E18" s="59" t="str">
        <f>Currency</f>
        <v>NZ$</v>
      </c>
      <c r="F18" s="86">
        <f>SUMIF('P&amp;L - monthly'!$F$4:$AO$4,"="&amp;'P&amp;L - annual'!F$4,'P&amp;L - monthly'!$F18:$AO18)</f>
        <v>1028499.9999999999</v>
      </c>
      <c r="G18" s="86">
        <f>SUMIF('P&amp;L - monthly'!$F$4:$AO$4,"="&amp;'P&amp;L - annual'!G$4,'P&amp;L - monthly'!$F18:$AO18)</f>
        <v>1045999.9999999999</v>
      </c>
      <c r="H18" s="86">
        <f>SUMIF('P&amp;L - monthly'!$F$4:$AO$4,"="&amp;'P&amp;L - annual'!H$4,'P&amp;L - monthly'!$F18:$AO18)</f>
        <v>1045999.9999999999</v>
      </c>
      <c r="I18" s="86"/>
      <c r="J18" s="86"/>
      <c r="K18" s="40"/>
    </row>
    <row r="19" spans="1:11" x14ac:dyDescent="0.2">
      <c r="A19" s="73" t="s">
        <v>87</v>
      </c>
      <c r="B19" s="73"/>
      <c r="C19" s="64"/>
      <c r="D19" s="64"/>
      <c r="E19" s="59" t="str">
        <f>Currency</f>
        <v>NZ$</v>
      </c>
      <c r="F19" s="88">
        <f>F13-F17-F18</f>
        <v>7445046.875</v>
      </c>
      <c r="G19" s="88">
        <f>G13-G17-G18</f>
        <v>8933012.5</v>
      </c>
      <c r="H19" s="88">
        <f>H13-H17-H18</f>
        <v>8933012.5</v>
      </c>
      <c r="I19" s="86"/>
      <c r="J19" s="86"/>
      <c r="K19" s="40"/>
    </row>
    <row r="20" spans="1:11" x14ac:dyDescent="0.2">
      <c r="A20" s="73"/>
      <c r="B20" s="73"/>
      <c r="C20" s="93" t="s">
        <v>88</v>
      </c>
      <c r="D20" s="93"/>
      <c r="E20" s="59" t="s">
        <v>33</v>
      </c>
      <c r="F20" s="89">
        <f>F19/F13</f>
        <v>0.65662922896713294</v>
      </c>
      <c r="G20" s="89">
        <f t="shared" ref="G20:H20" si="3">G19/G13</f>
        <v>0.6802023547776096</v>
      </c>
      <c r="H20" s="89">
        <f t="shared" si="3"/>
        <v>0.6802023547776096</v>
      </c>
      <c r="I20" s="86"/>
      <c r="J20" s="86"/>
      <c r="K20" s="40"/>
    </row>
    <row r="21" spans="1:11" x14ac:dyDescent="0.2">
      <c r="A21" s="73"/>
      <c r="B21" s="73"/>
      <c r="C21" s="93" t="s">
        <v>82</v>
      </c>
      <c r="D21" s="93"/>
      <c r="E21" s="59" t="s">
        <v>33</v>
      </c>
      <c r="F21" s="89" t="s">
        <v>83</v>
      </c>
      <c r="G21" s="89">
        <f>IF(OR(G19&lt;0,F19&lt;0),"NA",G19/F19-1)</f>
        <v>0.19985980612109988</v>
      </c>
      <c r="H21" s="89">
        <f>IF(OR(H19&lt;0,G19&lt;0),"NA",H19/G19-1)</f>
        <v>0</v>
      </c>
      <c r="I21" s="86"/>
      <c r="J21" s="86"/>
      <c r="K21" s="40"/>
    </row>
    <row r="22" spans="1:11" x14ac:dyDescent="0.2">
      <c r="A22" s="73"/>
      <c r="B22" s="73"/>
      <c r="C22" s="64"/>
      <c r="D22" s="64"/>
      <c r="E22" s="59"/>
      <c r="F22" s="90"/>
      <c r="G22" s="90"/>
      <c r="H22" s="90"/>
      <c r="I22" s="86"/>
      <c r="J22" s="86"/>
      <c r="K22" s="40"/>
    </row>
    <row r="23" spans="1:11" x14ac:dyDescent="0.2">
      <c r="A23" s="73" t="s">
        <v>89</v>
      </c>
      <c r="B23" s="73"/>
      <c r="C23" s="64"/>
      <c r="D23" s="64"/>
      <c r="E23" s="59"/>
      <c r="F23" s="90"/>
      <c r="G23" s="90"/>
      <c r="H23" s="90"/>
      <c r="I23" s="86"/>
      <c r="J23" s="86"/>
      <c r="K23" s="40"/>
    </row>
    <row r="24" spans="1:11" x14ac:dyDescent="0.2">
      <c r="A24" s="73"/>
      <c r="B24" s="64" t="s">
        <v>90</v>
      </c>
      <c r="C24" s="64"/>
      <c r="D24" s="64"/>
      <c r="E24" s="59" t="str">
        <f t="shared" ref="E24:E33" si="4">Currency</f>
        <v>NZ$</v>
      </c>
      <c r="F24" s="86">
        <f>SUMIF('P&amp;L - monthly'!$F$4:$AO$4,"="&amp;'P&amp;L - annual'!F$4,'P&amp;L - monthly'!$F24:$AO24)</f>
        <v>274999.99999999994</v>
      </c>
      <c r="G24" s="86">
        <f>SUMIF('P&amp;L - monthly'!$F$4:$AO$4,"="&amp;'P&amp;L - annual'!G$4,'P&amp;L - monthly'!$F24:$AO24)</f>
        <v>274999.99999999994</v>
      </c>
      <c r="H24" s="86">
        <f>SUMIF('P&amp;L - monthly'!$F$4:$AO$4,"="&amp;'P&amp;L - annual'!H$4,'P&amp;L - monthly'!$F24:$AO24)</f>
        <v>274999.99999999994</v>
      </c>
      <c r="I24" s="86"/>
      <c r="J24" s="86"/>
      <c r="K24" s="40"/>
    </row>
    <row r="25" spans="1:11" x14ac:dyDescent="0.2">
      <c r="A25" s="73"/>
      <c r="B25" s="64" t="str">
        <f>'Assumptions - monthly'!B112</f>
        <v>Consultancy fees</v>
      </c>
      <c r="C25" s="64"/>
      <c r="D25" s="64"/>
      <c r="E25" s="59" t="str">
        <f t="shared" si="4"/>
        <v>NZ$</v>
      </c>
      <c r="F25" s="86">
        <f>SUMIF('P&amp;L - monthly'!$F$4:$AO$4,"="&amp;'P&amp;L - annual'!F$4,'P&amp;L - monthly'!$F25:$AO25)</f>
        <v>99999.999999999985</v>
      </c>
      <c r="G25" s="86">
        <f>SUMIF('P&amp;L - monthly'!$F$4:$AO$4,"="&amp;'P&amp;L - annual'!G$4,'P&amp;L - monthly'!$F25:$AO25)</f>
        <v>99999.999999999985</v>
      </c>
      <c r="H25" s="86">
        <f>SUMIF('P&amp;L - monthly'!$F$4:$AO$4,"="&amp;'P&amp;L - annual'!H$4,'P&amp;L - monthly'!$F25:$AO25)</f>
        <v>99999.999999999985</v>
      </c>
      <c r="I25" s="86"/>
      <c r="J25" s="86"/>
      <c r="K25" s="40"/>
    </row>
    <row r="26" spans="1:11" x14ac:dyDescent="0.2">
      <c r="A26" s="73"/>
      <c r="B26" s="64" t="str">
        <f>'Assumptions - monthly'!B113</f>
        <v>Insurance</v>
      </c>
      <c r="C26" s="64"/>
      <c r="D26" s="64"/>
      <c r="E26" s="59" t="str">
        <f t="shared" si="4"/>
        <v>NZ$</v>
      </c>
      <c r="F26" s="86">
        <f>SUMIF('P&amp;L - monthly'!$F$4:$AO$4,"="&amp;'P&amp;L - annual'!F$4,'P&amp;L - monthly'!$F26:$AO26)</f>
        <v>20000</v>
      </c>
      <c r="G26" s="86">
        <f>SUMIF('P&amp;L - monthly'!$F$4:$AO$4,"="&amp;'P&amp;L - annual'!G$4,'P&amp;L - monthly'!$F26:$AO26)</f>
        <v>20000</v>
      </c>
      <c r="H26" s="86">
        <f>SUMIF('P&amp;L - monthly'!$F$4:$AO$4,"="&amp;'P&amp;L - annual'!H$4,'P&amp;L - monthly'!$F26:$AO26)</f>
        <v>20000</v>
      </c>
      <c r="I26" s="86"/>
      <c r="J26" s="86"/>
      <c r="K26" s="40"/>
    </row>
    <row r="27" spans="1:11" x14ac:dyDescent="0.2">
      <c r="A27" s="73"/>
      <c r="B27" s="64" t="str">
        <f>'Assumptions - monthly'!B114</f>
        <v>Legal &amp; Accounting fees</v>
      </c>
      <c r="C27" s="64"/>
      <c r="D27" s="64"/>
      <c r="E27" s="59" t="str">
        <f t="shared" si="4"/>
        <v>NZ$</v>
      </c>
      <c r="F27" s="86">
        <f>SUMIF('P&amp;L - monthly'!$F$4:$AO$4,"="&amp;'P&amp;L - annual'!F$4,'P&amp;L - monthly'!$F27:$AO27)</f>
        <v>49999.999999999993</v>
      </c>
      <c r="G27" s="86">
        <f>SUMIF('P&amp;L - monthly'!$F$4:$AO$4,"="&amp;'P&amp;L - annual'!G$4,'P&amp;L - monthly'!$F27:$AO27)</f>
        <v>49999.999999999993</v>
      </c>
      <c r="H27" s="86">
        <f>SUMIF('P&amp;L - monthly'!$F$4:$AO$4,"="&amp;'P&amp;L - annual'!H$4,'P&amp;L - monthly'!$F27:$AO27)</f>
        <v>49999.999999999993</v>
      </c>
      <c r="I27" s="86"/>
      <c r="J27" s="86"/>
      <c r="K27" s="40"/>
    </row>
    <row r="28" spans="1:11" x14ac:dyDescent="0.2">
      <c r="A28" s="73"/>
      <c r="B28" s="64" t="str">
        <f>'Assumptions - monthly'!B115</f>
        <v>Advertising</v>
      </c>
      <c r="C28" s="64"/>
      <c r="D28" s="64"/>
      <c r="E28" s="59" t="str">
        <f t="shared" si="4"/>
        <v>NZ$</v>
      </c>
      <c r="F28" s="86">
        <f>SUMIF('P&amp;L - monthly'!$F$4:$AO$4,"="&amp;'P&amp;L - annual'!F$4,'P&amp;L - monthly'!$F28:$AO28)</f>
        <v>49999.999999999993</v>
      </c>
      <c r="G28" s="86">
        <f>SUMIF('P&amp;L - monthly'!$F$4:$AO$4,"="&amp;'P&amp;L - annual'!G$4,'P&amp;L - monthly'!$F28:$AO28)</f>
        <v>49999.999999999993</v>
      </c>
      <c r="H28" s="86">
        <f>SUMIF('P&amp;L - monthly'!$F$4:$AO$4,"="&amp;'P&amp;L - annual'!H$4,'P&amp;L - monthly'!$F28:$AO28)</f>
        <v>49999.999999999993</v>
      </c>
      <c r="I28" s="86"/>
      <c r="J28" s="86"/>
      <c r="K28" s="40"/>
    </row>
    <row r="29" spans="1:11" x14ac:dyDescent="0.2">
      <c r="A29" s="73"/>
      <c r="B29" s="64" t="str">
        <f>'Assumptions - monthly'!B116</f>
        <v>Marketing expenses</v>
      </c>
      <c r="C29" s="64"/>
      <c r="D29" s="64"/>
      <c r="E29" s="59" t="str">
        <f t="shared" si="4"/>
        <v>NZ$</v>
      </c>
      <c r="F29" s="86">
        <f>SUMIF('P&amp;L - monthly'!$F$4:$AO$4,"="&amp;'P&amp;L - annual'!F$4,'P&amp;L - monthly'!$F29:$AO29)</f>
        <v>49999.999999999993</v>
      </c>
      <c r="G29" s="86">
        <f>SUMIF('P&amp;L - monthly'!$F$4:$AO$4,"="&amp;'P&amp;L - annual'!G$4,'P&amp;L - monthly'!$F29:$AO29)</f>
        <v>49999.999999999993</v>
      </c>
      <c r="H29" s="86">
        <f>SUMIF('P&amp;L - monthly'!$F$4:$AO$4,"="&amp;'P&amp;L - annual'!H$4,'P&amp;L - monthly'!$F29:$AO29)</f>
        <v>49999.999999999993</v>
      </c>
      <c r="I29" s="86"/>
      <c r="J29" s="86"/>
      <c r="K29" s="40"/>
    </row>
    <row r="30" spans="1:11" x14ac:dyDescent="0.2">
      <c r="A30" s="73"/>
      <c r="B30" s="64" t="str">
        <f>'Assumptions - monthly'!B117</f>
        <v>Occupancy costs</v>
      </c>
      <c r="C30" s="64"/>
      <c r="D30" s="64"/>
      <c r="E30" s="59" t="str">
        <f t="shared" si="4"/>
        <v>NZ$</v>
      </c>
      <c r="F30" s="86">
        <f>SUMIF('P&amp;L - monthly'!$F$4:$AO$4,"="&amp;'P&amp;L - annual'!F$4,'P&amp;L - monthly'!$F30:$AO30)</f>
        <v>30000</v>
      </c>
      <c r="G30" s="86">
        <f>SUMIF('P&amp;L - monthly'!$F$4:$AO$4,"="&amp;'P&amp;L - annual'!G$4,'P&amp;L - monthly'!$F30:$AO30)</f>
        <v>30000</v>
      </c>
      <c r="H30" s="86">
        <f>SUMIF('P&amp;L - monthly'!$F$4:$AO$4,"="&amp;'P&amp;L - annual'!H$4,'P&amp;L - monthly'!$F30:$AO30)</f>
        <v>30000</v>
      </c>
      <c r="I30" s="86"/>
      <c r="J30" s="86"/>
      <c r="K30" s="40"/>
    </row>
    <row r="31" spans="1:11" x14ac:dyDescent="0.2">
      <c r="A31" s="73"/>
      <c r="B31" s="64" t="str">
        <f>'Assumptions - monthly'!B118</f>
        <v>Research &amp; Development</v>
      </c>
      <c r="C31" s="64"/>
      <c r="D31" s="64"/>
      <c r="E31" s="59" t="str">
        <f t="shared" si="4"/>
        <v>NZ$</v>
      </c>
      <c r="F31" s="86">
        <f>SUMIF('P&amp;L - monthly'!$F$4:$AO$4,"="&amp;'P&amp;L - annual'!F$4,'P&amp;L - monthly'!$F31:$AO31)</f>
        <v>20000</v>
      </c>
      <c r="G31" s="86">
        <f>SUMIF('P&amp;L - monthly'!$F$4:$AO$4,"="&amp;'P&amp;L - annual'!G$4,'P&amp;L - monthly'!$F31:$AO31)</f>
        <v>20000</v>
      </c>
      <c r="H31" s="86">
        <f>SUMIF('P&amp;L - monthly'!$F$4:$AO$4,"="&amp;'P&amp;L - annual'!H$4,'P&amp;L - monthly'!$F31:$AO31)</f>
        <v>20000</v>
      </c>
      <c r="I31" s="86"/>
      <c r="J31" s="86"/>
      <c r="K31" s="40"/>
    </row>
    <row r="32" spans="1:11" x14ac:dyDescent="0.2">
      <c r="A32" s="73"/>
      <c r="B32" s="64" t="str">
        <f>'Assumptions - monthly'!B119</f>
        <v>Other</v>
      </c>
      <c r="C32" s="64"/>
      <c r="D32" s="64"/>
      <c r="E32" s="59" t="str">
        <f t="shared" si="4"/>
        <v>NZ$</v>
      </c>
      <c r="F32" s="86">
        <f>SUMIF('P&amp;L - monthly'!$F$4:$AO$4,"="&amp;'P&amp;L - annual'!F$4,'P&amp;L - monthly'!$F32:$AO32)</f>
        <v>10000</v>
      </c>
      <c r="G32" s="86">
        <f>SUMIF('P&amp;L - monthly'!$F$4:$AO$4,"="&amp;'P&amp;L - annual'!G$4,'P&amp;L - monthly'!$F32:$AO32)</f>
        <v>10000</v>
      </c>
      <c r="H32" s="86">
        <f>SUMIF('P&amp;L - monthly'!$F$4:$AO$4,"="&amp;'P&amp;L - annual'!H$4,'P&amp;L - monthly'!$F32:$AO32)</f>
        <v>10000</v>
      </c>
      <c r="I32" s="86"/>
      <c r="J32" s="86"/>
      <c r="K32" s="40"/>
    </row>
    <row r="33" spans="1:11" x14ac:dyDescent="0.2">
      <c r="A33" s="73"/>
      <c r="B33" s="73" t="s">
        <v>91</v>
      </c>
      <c r="C33" s="64"/>
      <c r="D33" s="64"/>
      <c r="E33" s="59" t="str">
        <f t="shared" si="4"/>
        <v>NZ$</v>
      </c>
      <c r="F33" s="88">
        <f>SUM(F24:F32)</f>
        <v>604999.99999999988</v>
      </c>
      <c r="G33" s="88">
        <f t="shared" ref="G33:H33" si="5">SUM(G24:G32)</f>
        <v>604999.99999999988</v>
      </c>
      <c r="H33" s="88">
        <f t="shared" si="5"/>
        <v>604999.99999999988</v>
      </c>
      <c r="I33" s="86"/>
      <c r="J33" s="86"/>
      <c r="K33" s="40"/>
    </row>
    <row r="34" spans="1:11" x14ac:dyDescent="0.2">
      <c r="A34" s="73"/>
      <c r="B34" s="73"/>
      <c r="C34" s="64"/>
      <c r="D34" s="64"/>
      <c r="E34" s="59"/>
      <c r="F34" s="92"/>
      <c r="G34" s="92"/>
      <c r="H34" s="92"/>
      <c r="I34" s="86"/>
      <c r="J34" s="86"/>
      <c r="K34" s="40"/>
    </row>
    <row r="35" spans="1:11" x14ac:dyDescent="0.2">
      <c r="A35" s="73" t="s">
        <v>92</v>
      </c>
      <c r="B35" s="73"/>
      <c r="C35" s="64"/>
      <c r="D35" s="64"/>
      <c r="E35" s="59" t="str">
        <f>Currency</f>
        <v>NZ$</v>
      </c>
      <c r="F35" s="88">
        <f>F19-F33</f>
        <v>6840046.875</v>
      </c>
      <c r="G35" s="88">
        <f>G19-G33</f>
        <v>8328012.5</v>
      </c>
      <c r="H35" s="88">
        <f>H19-H33</f>
        <v>8328012.5</v>
      </c>
      <c r="I35" s="86"/>
      <c r="J35" s="86"/>
      <c r="K35" s="40"/>
    </row>
    <row r="36" spans="1:11" x14ac:dyDescent="0.2">
      <c r="A36" s="73"/>
      <c r="B36" s="73"/>
      <c r="C36" s="93" t="s">
        <v>88</v>
      </c>
      <c r="D36" s="93"/>
      <c r="E36" s="59" t="s">
        <v>33</v>
      </c>
      <c r="F36" s="89">
        <f>F35/F13</f>
        <v>0.60327017157031626</v>
      </c>
      <c r="G36" s="89">
        <f t="shared" ref="G36:H36" si="6">G35/G13</f>
        <v>0.63413475724089352</v>
      </c>
      <c r="H36" s="89">
        <f t="shared" si="6"/>
        <v>0.63413475724089352</v>
      </c>
      <c r="I36" s="86"/>
      <c r="J36" s="86"/>
      <c r="K36" s="40"/>
    </row>
    <row r="37" spans="1:11" x14ac:dyDescent="0.2">
      <c r="A37" s="73"/>
      <c r="B37" s="64"/>
      <c r="C37" s="93" t="s">
        <v>82</v>
      </c>
      <c r="D37" s="93"/>
      <c r="E37" s="59" t="s">
        <v>33</v>
      </c>
      <c r="F37" s="89" t="s">
        <v>83</v>
      </c>
      <c r="G37" s="89">
        <f>IF(OR(G35&lt;0,F35&lt;0),"NA",G35/F35-1)</f>
        <v>0.21753734326564822</v>
      </c>
      <c r="H37" s="89">
        <f>IF(OR(H35&lt;0,G35&lt;0),"NA",H35/G35-1)</f>
        <v>0</v>
      </c>
      <c r="I37" s="86"/>
      <c r="J37" s="86"/>
      <c r="K37" s="40"/>
    </row>
    <row r="38" spans="1:11" ht="25" customHeight="1" x14ac:dyDescent="0.2">
      <c r="A38" s="73"/>
      <c r="B38" s="64"/>
      <c r="C38" s="100" t="s">
        <v>105</v>
      </c>
      <c r="D38" s="64"/>
      <c r="E38" s="64"/>
      <c r="F38" s="64"/>
      <c r="G38" s="64"/>
      <c r="H38" s="64"/>
      <c r="I38" s="64"/>
      <c r="J38" s="64"/>
      <c r="K38" s="40"/>
    </row>
    <row r="39" spans="1:11" s="122" customFormat="1" ht="25" customHeight="1" x14ac:dyDescent="0.2">
      <c r="A39" s="118" t="s">
        <v>121</v>
      </c>
      <c r="B39" s="118"/>
      <c r="C39" s="118"/>
      <c r="D39" s="118"/>
      <c r="E39" s="118"/>
      <c r="F39" s="118"/>
      <c r="G39" s="118"/>
      <c r="H39" s="118"/>
      <c r="I39" s="118"/>
      <c r="J39" s="118"/>
    </row>
    <row r="40" spans="1:11" s="158" customFormat="1" ht="25" customHeight="1" x14ac:dyDescent="0.2"/>
    <row r="41" spans="1:11" ht="16" x14ac:dyDescent="0.2">
      <c r="A41" s="8"/>
      <c r="B41" s="9"/>
      <c r="C41" s="9"/>
      <c r="D41" s="9"/>
      <c r="E41" s="9"/>
      <c r="F41" s="9"/>
      <c r="G41" s="9"/>
      <c r="H41" s="9"/>
      <c r="I41" s="9"/>
      <c r="J41" s="9"/>
    </row>
    <row r="42" spans="1:11" ht="16" x14ac:dyDescent="0.2">
      <c r="A42" s="8"/>
      <c r="B42" s="9"/>
      <c r="C42" s="9"/>
      <c r="D42" s="9"/>
      <c r="E42" s="9"/>
      <c r="F42" s="9"/>
      <c r="G42" s="9"/>
      <c r="H42" s="9"/>
      <c r="I42" s="9"/>
      <c r="J42" s="9"/>
    </row>
    <row r="43" spans="1:11" ht="16" x14ac:dyDescent="0.2">
      <c r="A43" s="8"/>
      <c r="B43" s="9"/>
      <c r="C43" s="9"/>
      <c r="D43" s="9"/>
      <c r="E43" s="9"/>
      <c r="F43" s="9"/>
      <c r="G43" s="9"/>
      <c r="H43" s="9"/>
      <c r="I43" s="9"/>
      <c r="J43" s="9"/>
    </row>
    <row r="44" spans="1:11" ht="16" x14ac:dyDescent="0.2">
      <c r="A44" s="8"/>
      <c r="B44" s="9"/>
      <c r="C44" s="9"/>
      <c r="D44" s="9"/>
      <c r="E44" s="9"/>
      <c r="F44" s="9"/>
      <c r="G44" s="9"/>
      <c r="H44" s="9"/>
      <c r="I44" s="9"/>
      <c r="J44" s="9"/>
    </row>
    <row r="45" spans="1:11" ht="16" x14ac:dyDescent="0.2">
      <c r="A45" s="8"/>
      <c r="B45" s="9"/>
      <c r="C45" s="9"/>
      <c r="D45" s="9"/>
      <c r="E45" s="9"/>
      <c r="F45" s="9"/>
      <c r="G45" s="9"/>
      <c r="H45" s="9"/>
      <c r="I45" s="9"/>
      <c r="J45" s="9"/>
    </row>
    <row r="46" spans="1:11" ht="16" x14ac:dyDescent="0.2">
      <c r="A46" s="8"/>
      <c r="B46" s="9"/>
      <c r="C46" s="9"/>
      <c r="D46" s="9"/>
      <c r="E46" s="9"/>
      <c r="F46" s="9"/>
      <c r="G46" s="9"/>
      <c r="H46" s="9"/>
      <c r="I46" s="9"/>
      <c r="J46" s="9"/>
    </row>
    <row r="47" spans="1:11" ht="16" x14ac:dyDescent="0.2">
      <c r="A47" s="8"/>
      <c r="B47" s="9"/>
      <c r="C47" s="9"/>
      <c r="D47" s="9"/>
      <c r="E47" s="9"/>
      <c r="F47" s="9"/>
      <c r="G47" s="9"/>
      <c r="H47" s="9"/>
      <c r="I47" s="9"/>
      <c r="J47" s="9"/>
    </row>
    <row r="48" spans="1:11" ht="16" x14ac:dyDescent="0.2">
      <c r="A48" s="8"/>
      <c r="B48" s="9"/>
      <c r="C48" s="9"/>
      <c r="D48" s="9"/>
      <c r="E48" s="9"/>
      <c r="F48" s="9"/>
      <c r="G48" s="9"/>
      <c r="H48" s="9"/>
      <c r="I48" s="9"/>
      <c r="J48" s="9"/>
    </row>
    <row r="49" spans="1:10" ht="16" x14ac:dyDescent="0.2">
      <c r="A49" s="8"/>
      <c r="B49" s="9"/>
      <c r="C49" s="9"/>
      <c r="D49" s="9"/>
      <c r="E49" s="9"/>
      <c r="F49" s="9"/>
      <c r="G49" s="9"/>
      <c r="H49" s="9"/>
      <c r="I49" s="9"/>
      <c r="J49" s="9"/>
    </row>
    <row r="50" spans="1:10" ht="16" x14ac:dyDescent="0.2">
      <c r="A50" s="8"/>
      <c r="B50" s="9"/>
      <c r="C50" s="9"/>
      <c r="D50" s="9"/>
      <c r="E50" s="9"/>
      <c r="F50" s="9"/>
      <c r="G50" s="9"/>
      <c r="H50" s="9"/>
      <c r="I50" s="9"/>
      <c r="J50" s="9"/>
    </row>
    <row r="51" spans="1:10" ht="16" x14ac:dyDescent="0.2">
      <c r="A51" s="8"/>
      <c r="B51" s="9"/>
      <c r="C51" s="9"/>
      <c r="D51" s="9"/>
      <c r="E51" s="9"/>
      <c r="F51" s="9"/>
      <c r="G51" s="9"/>
      <c r="H51" s="9"/>
      <c r="I51" s="9"/>
      <c r="J51" s="9"/>
    </row>
    <row r="52" spans="1:10" ht="16" x14ac:dyDescent="0.2">
      <c r="A52" s="8"/>
      <c r="B52" s="9"/>
      <c r="C52" s="9"/>
      <c r="D52" s="9"/>
      <c r="E52" s="9"/>
      <c r="F52" s="9"/>
      <c r="G52" s="9"/>
      <c r="H52" s="9"/>
      <c r="I52" s="9"/>
      <c r="J52" s="9"/>
    </row>
    <row r="53" spans="1:10" ht="16" x14ac:dyDescent="0.2">
      <c r="A53" s="8"/>
      <c r="B53" s="9"/>
      <c r="C53" s="9"/>
      <c r="D53" s="9"/>
      <c r="E53" s="9"/>
      <c r="F53" s="9"/>
      <c r="G53" s="9"/>
      <c r="H53" s="9"/>
      <c r="I53" s="9"/>
      <c r="J53" s="9"/>
    </row>
    <row r="54" spans="1:10" ht="16" x14ac:dyDescent="0.2">
      <c r="A54" s="8"/>
      <c r="B54" s="9"/>
      <c r="C54" s="9"/>
      <c r="D54" s="9"/>
      <c r="E54" s="9"/>
      <c r="F54" s="9"/>
      <c r="G54" s="9"/>
      <c r="H54" s="9"/>
      <c r="I54" s="9"/>
      <c r="J54" s="9"/>
    </row>
    <row r="55" spans="1:10" ht="16" x14ac:dyDescent="0.2">
      <c r="A55" s="8"/>
      <c r="B55" s="9"/>
      <c r="C55" s="9"/>
      <c r="D55" s="9"/>
      <c r="E55" s="9"/>
      <c r="F55" s="9"/>
      <c r="G55" s="9"/>
      <c r="H55" s="9"/>
      <c r="I55" s="9"/>
      <c r="J55" s="9"/>
    </row>
    <row r="56" spans="1:10" ht="16" x14ac:dyDescent="0.2">
      <c r="A56" s="8"/>
      <c r="B56" s="9"/>
      <c r="C56" s="9"/>
      <c r="D56" s="9"/>
      <c r="E56" s="9"/>
      <c r="F56" s="9"/>
      <c r="G56" s="9"/>
      <c r="H56" s="9"/>
      <c r="I56" s="9"/>
      <c r="J56" s="9"/>
    </row>
    <row r="57" spans="1:10" ht="16" x14ac:dyDescent="0.2">
      <c r="A57" s="8"/>
      <c r="B57" s="9"/>
      <c r="C57" s="9"/>
      <c r="D57" s="9"/>
      <c r="E57" s="9"/>
      <c r="F57" s="9"/>
      <c r="G57" s="9"/>
      <c r="H57" s="9"/>
      <c r="I57" s="9"/>
      <c r="J57" s="9"/>
    </row>
    <row r="58" spans="1:10" ht="16" x14ac:dyDescent="0.2">
      <c r="A58" s="8"/>
      <c r="B58" s="9"/>
      <c r="C58" s="9"/>
      <c r="D58" s="9"/>
      <c r="E58" s="9"/>
      <c r="F58" s="9"/>
      <c r="G58" s="9"/>
      <c r="H58" s="9"/>
      <c r="I58" s="9"/>
      <c r="J58" s="9"/>
    </row>
    <row r="59" spans="1:10" ht="16" x14ac:dyDescent="0.2">
      <c r="A59" s="8"/>
      <c r="B59" s="9"/>
      <c r="C59" s="9"/>
      <c r="D59" s="9"/>
      <c r="E59" s="9"/>
      <c r="F59" s="9"/>
      <c r="G59" s="9"/>
      <c r="H59" s="9"/>
      <c r="I59" s="9"/>
      <c r="J59" s="9"/>
    </row>
    <row r="60" spans="1:10" ht="16" x14ac:dyDescent="0.2">
      <c r="A60" s="8"/>
      <c r="B60" s="9"/>
      <c r="C60" s="9"/>
      <c r="D60" s="9"/>
      <c r="E60" s="9"/>
      <c r="F60" s="9"/>
      <c r="G60" s="9"/>
      <c r="H60" s="9"/>
      <c r="I60" s="9"/>
      <c r="J60" s="9"/>
    </row>
    <row r="61" spans="1:10" ht="16" x14ac:dyDescent="0.2">
      <c r="A61" s="8"/>
      <c r="B61" s="9"/>
      <c r="C61" s="9"/>
      <c r="D61" s="9"/>
      <c r="E61" s="9"/>
      <c r="F61" s="9"/>
      <c r="G61" s="9"/>
      <c r="H61" s="9"/>
      <c r="I61" s="9"/>
      <c r="J61" s="9"/>
    </row>
    <row r="62" spans="1:10" ht="16" x14ac:dyDescent="0.2">
      <c r="A62" s="8"/>
      <c r="B62" s="9"/>
      <c r="C62" s="9"/>
      <c r="D62" s="9"/>
      <c r="E62" s="9"/>
      <c r="F62" s="9"/>
      <c r="G62" s="9"/>
      <c r="H62" s="9"/>
      <c r="I62" s="9"/>
      <c r="J62" s="9"/>
    </row>
    <row r="63" spans="1:10" ht="16" x14ac:dyDescent="0.2">
      <c r="A63" s="8"/>
      <c r="B63" s="9"/>
      <c r="C63" s="9"/>
      <c r="D63" s="9"/>
      <c r="E63" s="9"/>
      <c r="F63" s="9"/>
      <c r="G63" s="9"/>
      <c r="H63" s="9"/>
      <c r="I63" s="9"/>
      <c r="J63" s="9"/>
    </row>
    <row r="64" spans="1:10" ht="16" x14ac:dyDescent="0.2">
      <c r="A64" s="8"/>
      <c r="B64" s="9"/>
      <c r="C64" s="9"/>
      <c r="D64" s="9"/>
      <c r="E64" s="9"/>
      <c r="F64" s="9"/>
      <c r="G64" s="9"/>
      <c r="H64" s="9"/>
      <c r="I64" s="9"/>
      <c r="J64" s="9"/>
    </row>
    <row r="65" spans="1:10" ht="16" x14ac:dyDescent="0.2">
      <c r="A65" s="8"/>
      <c r="B65" s="9"/>
      <c r="C65" s="9"/>
      <c r="D65" s="9"/>
      <c r="E65" s="9"/>
      <c r="F65" s="9"/>
      <c r="G65" s="9"/>
      <c r="H65" s="9"/>
      <c r="I65" s="9"/>
      <c r="J65" s="9"/>
    </row>
    <row r="66" spans="1:10" ht="16" x14ac:dyDescent="0.2">
      <c r="A66" s="8"/>
      <c r="B66" s="9"/>
      <c r="C66" s="9"/>
      <c r="D66" s="9"/>
      <c r="E66" s="9"/>
      <c r="F66" s="9"/>
      <c r="G66" s="9"/>
      <c r="H66" s="9"/>
      <c r="I66" s="9"/>
      <c r="J66" s="9"/>
    </row>
    <row r="67" spans="1:10" ht="16" x14ac:dyDescent="0.2">
      <c r="A67" s="8"/>
      <c r="B67" s="9"/>
      <c r="C67" s="9"/>
      <c r="D67" s="9"/>
      <c r="E67" s="9"/>
      <c r="F67" s="9"/>
      <c r="G67" s="9"/>
      <c r="H67" s="9"/>
      <c r="I67" s="9"/>
      <c r="J67" s="9"/>
    </row>
    <row r="68" spans="1:10" ht="16" x14ac:dyDescent="0.2">
      <c r="A68" s="8"/>
      <c r="B68" s="9"/>
      <c r="C68" s="9"/>
      <c r="D68" s="9"/>
      <c r="E68" s="9"/>
      <c r="F68" s="9"/>
      <c r="G68" s="9"/>
      <c r="H68" s="9"/>
      <c r="I68" s="9"/>
      <c r="J68" s="9"/>
    </row>
    <row r="69" spans="1:10" ht="16" x14ac:dyDescent="0.2">
      <c r="A69" s="8"/>
      <c r="B69" s="9"/>
      <c r="C69" s="9"/>
      <c r="D69" s="9"/>
      <c r="E69" s="9"/>
      <c r="F69" s="9"/>
      <c r="G69" s="9"/>
      <c r="H69" s="9"/>
      <c r="I69" s="9"/>
      <c r="J69" s="9"/>
    </row>
    <row r="70" spans="1:10" ht="16" x14ac:dyDescent="0.2">
      <c r="A70" s="8"/>
      <c r="B70" s="9"/>
      <c r="C70" s="9"/>
      <c r="D70" s="9"/>
      <c r="E70" s="9"/>
      <c r="F70" s="9"/>
      <c r="G70" s="9"/>
      <c r="H70" s="9"/>
      <c r="I70" s="9"/>
      <c r="J70" s="9"/>
    </row>
    <row r="71" spans="1:10" ht="16" x14ac:dyDescent="0.2">
      <c r="A71" s="8"/>
      <c r="B71" s="9"/>
      <c r="C71" s="9"/>
      <c r="D71" s="9"/>
      <c r="E71" s="9"/>
      <c r="F71" s="9"/>
      <c r="G71" s="9"/>
      <c r="H71" s="9"/>
      <c r="I71" s="9"/>
      <c r="J71" s="9"/>
    </row>
    <row r="72" spans="1:10" ht="16" x14ac:dyDescent="0.2">
      <c r="A72" s="8"/>
      <c r="B72" s="9"/>
      <c r="C72" s="9"/>
      <c r="D72" s="9"/>
      <c r="E72" s="9"/>
      <c r="F72" s="9"/>
      <c r="G72" s="9"/>
      <c r="H72" s="9"/>
      <c r="I72" s="9"/>
      <c r="J72" s="9"/>
    </row>
    <row r="73" spans="1:10" ht="16" x14ac:dyDescent="0.2">
      <c r="A73" s="8"/>
      <c r="B73" s="9"/>
      <c r="C73" s="9"/>
      <c r="D73" s="9"/>
      <c r="E73" s="9"/>
      <c r="F73" s="9"/>
      <c r="G73" s="9"/>
      <c r="H73" s="9"/>
      <c r="I73" s="9"/>
      <c r="J73" s="9"/>
    </row>
    <row r="74" spans="1:10" ht="16" x14ac:dyDescent="0.2">
      <c r="A74" s="8"/>
      <c r="B74" s="9"/>
      <c r="C74" s="9"/>
      <c r="D74" s="9"/>
      <c r="E74" s="9"/>
      <c r="F74" s="9"/>
      <c r="G74" s="9"/>
      <c r="H74" s="9"/>
      <c r="I74" s="9"/>
      <c r="J74" s="9"/>
    </row>
    <row r="75" spans="1:10" ht="16" x14ac:dyDescent="0.2">
      <c r="A75" s="8"/>
      <c r="B75" s="9"/>
      <c r="C75" s="9"/>
      <c r="D75" s="9"/>
      <c r="E75" s="9"/>
      <c r="F75" s="9"/>
      <c r="G75" s="9"/>
      <c r="H75" s="9"/>
      <c r="I75" s="9"/>
      <c r="J75" s="9"/>
    </row>
    <row r="76" spans="1:10" ht="16" x14ac:dyDescent="0.2">
      <c r="A76" s="8"/>
      <c r="B76" s="9"/>
      <c r="C76" s="9"/>
      <c r="D76" s="9"/>
      <c r="E76" s="9"/>
      <c r="F76" s="9"/>
      <c r="G76" s="9"/>
      <c r="H76" s="9"/>
      <c r="I76" s="9"/>
      <c r="J76" s="9"/>
    </row>
    <row r="77" spans="1:10" ht="16" x14ac:dyDescent="0.2">
      <c r="A77" s="8"/>
      <c r="B77" s="9"/>
      <c r="C77" s="9"/>
      <c r="D77" s="9"/>
      <c r="E77" s="9"/>
      <c r="F77" s="9"/>
      <c r="G77" s="9"/>
      <c r="H77" s="9"/>
      <c r="I77" s="9"/>
      <c r="J77" s="9"/>
    </row>
    <row r="78" spans="1:10" ht="16" x14ac:dyDescent="0.2">
      <c r="A78" s="8"/>
      <c r="B78" s="9"/>
      <c r="C78" s="9"/>
      <c r="D78" s="9"/>
      <c r="E78" s="9"/>
      <c r="F78" s="9"/>
      <c r="G78" s="9"/>
      <c r="H78" s="9"/>
      <c r="I78" s="9"/>
      <c r="J78" s="9"/>
    </row>
    <row r="79" spans="1:10" ht="16" x14ac:dyDescent="0.2">
      <c r="A79" s="8"/>
      <c r="B79" s="9"/>
      <c r="C79" s="9"/>
      <c r="D79" s="9"/>
      <c r="E79" s="9"/>
      <c r="F79" s="9"/>
      <c r="G79" s="9"/>
      <c r="H79" s="9"/>
      <c r="I79" s="9"/>
      <c r="J79" s="9"/>
    </row>
    <row r="80" spans="1:10" ht="16" x14ac:dyDescent="0.2">
      <c r="A80" s="8"/>
      <c r="B80" s="9"/>
      <c r="C80" s="9"/>
      <c r="D80" s="9"/>
      <c r="E80" s="9"/>
      <c r="F80" s="9"/>
      <c r="G80" s="9"/>
      <c r="H80" s="9"/>
      <c r="I80" s="9"/>
      <c r="J80" s="9"/>
    </row>
    <row r="81" spans="1:10" ht="16" x14ac:dyDescent="0.2">
      <c r="A81" s="8"/>
      <c r="B81" s="9"/>
      <c r="C81" s="9"/>
      <c r="D81" s="9"/>
      <c r="E81" s="9"/>
      <c r="F81" s="9"/>
      <c r="G81" s="9"/>
      <c r="H81" s="9"/>
      <c r="I81" s="9"/>
      <c r="J81" s="9"/>
    </row>
    <row r="82" spans="1:10" ht="16" x14ac:dyDescent="0.2">
      <c r="A82" s="8"/>
      <c r="B82" s="9"/>
      <c r="C82" s="9"/>
      <c r="D82" s="9"/>
      <c r="E82" s="9"/>
      <c r="F82" s="9"/>
      <c r="G82" s="9"/>
      <c r="H82" s="9"/>
      <c r="I82" s="9"/>
      <c r="J82" s="9"/>
    </row>
    <row r="83" spans="1:10" ht="16" x14ac:dyDescent="0.2">
      <c r="A83" s="8"/>
      <c r="B83" s="9"/>
      <c r="C83" s="9"/>
      <c r="D83" s="9"/>
      <c r="E83" s="9"/>
      <c r="F83" s="9"/>
      <c r="G83" s="9"/>
      <c r="H83" s="9"/>
      <c r="I83" s="9"/>
      <c r="J83" s="9"/>
    </row>
    <row r="84" spans="1:10" ht="16" x14ac:dyDescent="0.2">
      <c r="A84" s="8"/>
      <c r="B84" s="9"/>
      <c r="C84" s="9"/>
      <c r="D84" s="9"/>
      <c r="E84" s="9"/>
      <c r="F84" s="9"/>
      <c r="G84" s="9"/>
      <c r="H84" s="9"/>
      <c r="I84" s="9"/>
      <c r="J84" s="9"/>
    </row>
    <row r="85" spans="1:10" ht="16" x14ac:dyDescent="0.2">
      <c r="A85" s="8"/>
      <c r="B85" s="9"/>
      <c r="C85" s="9"/>
      <c r="D85" s="9"/>
      <c r="E85" s="9"/>
      <c r="F85" s="9"/>
      <c r="G85" s="9"/>
      <c r="H85" s="9"/>
      <c r="I85" s="9"/>
      <c r="J85" s="9"/>
    </row>
    <row r="86" spans="1:10" ht="16" x14ac:dyDescent="0.2">
      <c r="A86" s="8"/>
      <c r="B86" s="9"/>
      <c r="C86" s="9"/>
      <c r="D86" s="9"/>
      <c r="E86" s="9"/>
      <c r="F86" s="9"/>
      <c r="G86" s="9"/>
      <c r="H86" s="9"/>
      <c r="I86" s="9"/>
      <c r="J86" s="9"/>
    </row>
    <row r="87" spans="1:10" ht="16" x14ac:dyDescent="0.2">
      <c r="A87" s="8"/>
      <c r="B87" s="9"/>
      <c r="C87" s="9"/>
      <c r="D87" s="9"/>
      <c r="E87" s="9"/>
      <c r="F87" s="9"/>
      <c r="G87" s="9"/>
      <c r="H87" s="9"/>
      <c r="I87" s="9"/>
      <c r="J87" s="9"/>
    </row>
    <row r="88" spans="1:10" ht="16" x14ac:dyDescent="0.2">
      <c r="A88" s="8"/>
      <c r="B88" s="9"/>
      <c r="C88" s="9"/>
      <c r="D88" s="9"/>
      <c r="E88" s="9"/>
      <c r="F88" s="9"/>
      <c r="G88" s="9"/>
      <c r="H88" s="9"/>
      <c r="I88" s="9"/>
      <c r="J88" s="9"/>
    </row>
    <row r="89" spans="1:10" ht="16" x14ac:dyDescent="0.2">
      <c r="A89" s="8"/>
      <c r="B89" s="9"/>
      <c r="C89" s="9"/>
      <c r="D89" s="9"/>
      <c r="E89" s="9"/>
      <c r="F89" s="9"/>
      <c r="G89" s="9"/>
      <c r="H89" s="9"/>
      <c r="I89" s="9"/>
      <c r="J89" s="9"/>
    </row>
    <row r="90" spans="1:10" ht="16" x14ac:dyDescent="0.2">
      <c r="A90" s="8"/>
      <c r="B90" s="9"/>
      <c r="C90" s="9"/>
      <c r="D90" s="9"/>
      <c r="E90" s="9"/>
      <c r="F90" s="9"/>
      <c r="G90" s="9"/>
      <c r="H90" s="9"/>
      <c r="I90" s="9"/>
      <c r="J90" s="9"/>
    </row>
    <row r="91" spans="1:10" ht="16" x14ac:dyDescent="0.2">
      <c r="A91" s="8"/>
      <c r="B91" s="9"/>
      <c r="C91" s="9"/>
      <c r="D91" s="9"/>
      <c r="E91" s="9"/>
      <c r="F91" s="9"/>
      <c r="G91" s="9"/>
      <c r="H91" s="9"/>
      <c r="I91" s="9"/>
      <c r="J91" s="9"/>
    </row>
    <row r="92" spans="1:10" ht="16" x14ac:dyDescent="0.2">
      <c r="A92" s="8"/>
      <c r="B92" s="9"/>
      <c r="C92" s="9"/>
      <c r="D92" s="9"/>
      <c r="E92" s="9"/>
      <c r="F92" s="9"/>
      <c r="G92" s="9"/>
      <c r="H92" s="9"/>
      <c r="I92" s="9"/>
      <c r="J92" s="9"/>
    </row>
    <row r="93" spans="1:10" ht="16" x14ac:dyDescent="0.2">
      <c r="A93" s="8"/>
      <c r="B93" s="9"/>
      <c r="C93" s="9"/>
      <c r="D93" s="9"/>
      <c r="E93" s="9"/>
      <c r="F93" s="9"/>
      <c r="G93" s="9"/>
      <c r="H93" s="9"/>
      <c r="I93" s="9"/>
      <c r="J93" s="9"/>
    </row>
    <row r="94" spans="1:10" ht="16" x14ac:dyDescent="0.2">
      <c r="A94" s="8"/>
      <c r="B94" s="9"/>
      <c r="C94" s="9"/>
      <c r="D94" s="9"/>
      <c r="E94" s="9"/>
      <c r="F94" s="9"/>
      <c r="G94" s="9"/>
      <c r="H94" s="9"/>
      <c r="I94" s="9"/>
      <c r="J94" s="9"/>
    </row>
    <row r="95" spans="1:10" ht="16" x14ac:dyDescent="0.2">
      <c r="A95" s="8"/>
      <c r="B95" s="9"/>
      <c r="C95" s="9"/>
      <c r="D95" s="9"/>
      <c r="E95" s="9"/>
      <c r="F95" s="9"/>
      <c r="G95" s="9"/>
      <c r="H95" s="9"/>
      <c r="I95" s="9"/>
      <c r="J95" s="9"/>
    </row>
    <row r="96" spans="1:10" ht="16" x14ac:dyDescent="0.2">
      <c r="A96" s="8"/>
      <c r="B96" s="9"/>
      <c r="C96" s="9"/>
      <c r="D96" s="9"/>
      <c r="E96" s="9"/>
      <c r="F96" s="9"/>
      <c r="G96" s="9"/>
      <c r="H96" s="9"/>
      <c r="I96" s="9"/>
      <c r="J96" s="9"/>
    </row>
    <row r="97" spans="1:10" ht="16" x14ac:dyDescent="0.2">
      <c r="A97" s="8"/>
      <c r="B97" s="9"/>
      <c r="C97" s="9"/>
      <c r="D97" s="9"/>
      <c r="E97" s="9"/>
      <c r="F97" s="9"/>
      <c r="G97" s="9"/>
      <c r="H97" s="9"/>
      <c r="I97" s="9"/>
      <c r="J97" s="9"/>
    </row>
    <row r="98" spans="1:10" ht="16" x14ac:dyDescent="0.2">
      <c r="A98" s="8"/>
      <c r="B98" s="9"/>
      <c r="C98" s="9"/>
      <c r="D98" s="9"/>
      <c r="E98" s="9"/>
      <c r="F98" s="9"/>
      <c r="G98" s="9"/>
      <c r="H98" s="9"/>
      <c r="I98" s="9"/>
      <c r="J98" s="9"/>
    </row>
    <row r="99" spans="1:10" ht="16" x14ac:dyDescent="0.2">
      <c r="A99" s="8"/>
      <c r="B99" s="9"/>
      <c r="C99" s="9"/>
      <c r="D99" s="9"/>
      <c r="E99" s="9"/>
      <c r="F99" s="9"/>
      <c r="G99" s="9"/>
      <c r="H99" s="9"/>
      <c r="I99" s="9"/>
      <c r="J99" s="9"/>
    </row>
    <row r="100" spans="1:10" ht="16" x14ac:dyDescent="0.2">
      <c r="A100" s="8"/>
      <c r="B100" s="9"/>
      <c r="C100" s="9"/>
      <c r="D100" s="9"/>
      <c r="E100" s="9"/>
      <c r="F100" s="9"/>
      <c r="G100" s="9"/>
      <c r="H100" s="9"/>
      <c r="I100" s="9"/>
      <c r="J100" s="9"/>
    </row>
    <row r="101" spans="1:10" ht="16" x14ac:dyDescent="0.2">
      <c r="A101" s="8"/>
      <c r="B101" s="9"/>
      <c r="C101" s="9"/>
      <c r="D101" s="9"/>
      <c r="E101" s="9"/>
      <c r="F101" s="9"/>
      <c r="G101" s="9"/>
      <c r="H101" s="9"/>
      <c r="I101" s="9"/>
      <c r="J101" s="9"/>
    </row>
    <row r="102" spans="1:10" ht="16" x14ac:dyDescent="0.2">
      <c r="A102" s="8"/>
      <c r="B102" s="9"/>
      <c r="C102" s="9"/>
      <c r="D102" s="9"/>
      <c r="E102" s="9"/>
      <c r="F102" s="9"/>
      <c r="G102" s="9"/>
      <c r="H102" s="9"/>
      <c r="I102" s="9"/>
      <c r="J102" s="9"/>
    </row>
    <row r="103" spans="1:10" ht="16" x14ac:dyDescent="0.2">
      <c r="A103" s="8"/>
      <c r="B103" s="9"/>
      <c r="C103" s="9"/>
      <c r="D103" s="9"/>
      <c r="E103" s="9"/>
      <c r="F103" s="9"/>
      <c r="G103" s="9"/>
      <c r="H103" s="9"/>
      <c r="I103" s="9"/>
      <c r="J103" s="9"/>
    </row>
    <row r="104" spans="1:10" ht="16" x14ac:dyDescent="0.2">
      <c r="A104" s="8"/>
      <c r="B104" s="9"/>
      <c r="C104" s="9"/>
      <c r="D104" s="9"/>
      <c r="E104" s="9"/>
      <c r="F104" s="9"/>
      <c r="G104" s="9"/>
      <c r="H104" s="9"/>
      <c r="I104" s="9"/>
      <c r="J104" s="9"/>
    </row>
    <row r="105" spans="1:10" ht="16" x14ac:dyDescent="0.2">
      <c r="A105" s="8"/>
      <c r="B105" s="9"/>
      <c r="C105" s="9"/>
      <c r="D105" s="9"/>
      <c r="E105" s="9"/>
      <c r="F105" s="9"/>
      <c r="G105" s="9"/>
      <c r="H105" s="9"/>
      <c r="I105" s="9"/>
      <c r="J105" s="9"/>
    </row>
    <row r="106" spans="1:10" ht="16" x14ac:dyDescent="0.2">
      <c r="A106" s="8"/>
      <c r="B106" s="9"/>
      <c r="C106" s="9"/>
      <c r="D106" s="9"/>
      <c r="E106" s="9"/>
      <c r="F106" s="9"/>
      <c r="G106" s="9"/>
      <c r="H106" s="9"/>
      <c r="I106" s="9"/>
      <c r="J106" s="9"/>
    </row>
    <row r="107" spans="1:10" ht="16" x14ac:dyDescent="0.2">
      <c r="A107" s="8"/>
      <c r="B107" s="9"/>
      <c r="C107" s="9"/>
      <c r="D107" s="9"/>
      <c r="E107" s="9"/>
      <c r="F107" s="9"/>
      <c r="G107" s="9"/>
      <c r="H107" s="9"/>
      <c r="I107" s="9"/>
      <c r="J107" s="9"/>
    </row>
    <row r="108" spans="1:10" ht="16" x14ac:dyDescent="0.2">
      <c r="A108" s="8"/>
      <c r="B108" s="9"/>
      <c r="C108" s="9"/>
      <c r="D108" s="9"/>
      <c r="E108" s="9"/>
      <c r="F108" s="9"/>
      <c r="G108" s="9"/>
      <c r="H108" s="9"/>
      <c r="I108" s="9"/>
      <c r="J108" s="9"/>
    </row>
    <row r="109" spans="1:10" ht="16" x14ac:dyDescent="0.2">
      <c r="A109" s="8"/>
      <c r="B109" s="9"/>
      <c r="C109" s="9"/>
      <c r="D109" s="9"/>
      <c r="E109" s="9"/>
      <c r="F109" s="9"/>
      <c r="G109" s="9"/>
      <c r="H109" s="9"/>
      <c r="I109" s="9"/>
      <c r="J109" s="9"/>
    </row>
    <row r="110" spans="1:10" ht="16" x14ac:dyDescent="0.2">
      <c r="A110" s="8"/>
      <c r="B110" s="9"/>
      <c r="C110" s="9"/>
      <c r="D110" s="9"/>
      <c r="E110" s="9"/>
      <c r="F110" s="9"/>
      <c r="G110" s="9"/>
      <c r="H110" s="9"/>
      <c r="I110" s="9"/>
      <c r="J110" s="9"/>
    </row>
    <row r="111" spans="1:10" ht="16" x14ac:dyDescent="0.2">
      <c r="A111" s="8"/>
      <c r="B111" s="9"/>
      <c r="C111" s="9"/>
      <c r="D111" s="9"/>
      <c r="E111" s="9"/>
      <c r="F111" s="9"/>
      <c r="G111" s="9"/>
      <c r="H111" s="9"/>
      <c r="I111" s="9"/>
      <c r="J111" s="9"/>
    </row>
    <row r="112" spans="1:10" ht="16" x14ac:dyDescent="0.2">
      <c r="A112" s="8"/>
      <c r="B112" s="9"/>
      <c r="C112" s="9"/>
      <c r="D112" s="9"/>
      <c r="E112" s="9"/>
      <c r="F112" s="9"/>
      <c r="G112" s="9"/>
      <c r="H112" s="9"/>
      <c r="I112" s="9"/>
      <c r="J112" s="9"/>
    </row>
    <row r="113" spans="1:10" ht="16" x14ac:dyDescent="0.2">
      <c r="A113" s="8"/>
      <c r="B113" s="9"/>
      <c r="C113" s="9"/>
      <c r="D113" s="9"/>
      <c r="E113" s="9"/>
      <c r="F113" s="9"/>
      <c r="G113" s="9"/>
      <c r="H113" s="9"/>
      <c r="I113" s="9"/>
      <c r="J113" s="9"/>
    </row>
    <row r="114" spans="1:10" ht="16" x14ac:dyDescent="0.2">
      <c r="A114" s="8"/>
      <c r="B114" s="9"/>
      <c r="C114" s="9"/>
      <c r="D114" s="9"/>
      <c r="E114" s="9"/>
      <c r="F114" s="9"/>
      <c r="G114" s="9"/>
      <c r="H114" s="9"/>
      <c r="I114" s="9"/>
      <c r="J114" s="9"/>
    </row>
    <row r="115" spans="1:10" ht="16" x14ac:dyDescent="0.2">
      <c r="A115" s="8"/>
      <c r="B115" s="9"/>
      <c r="C115" s="9"/>
      <c r="D115" s="9"/>
      <c r="E115" s="9"/>
      <c r="F115" s="9"/>
      <c r="G115" s="9"/>
      <c r="H115" s="9"/>
      <c r="I115" s="9"/>
      <c r="J115" s="9"/>
    </row>
    <row r="116" spans="1:10" ht="16" x14ac:dyDescent="0.2">
      <c r="A116" s="8"/>
      <c r="B116" s="9"/>
      <c r="C116" s="9"/>
      <c r="D116" s="9"/>
      <c r="E116" s="9"/>
      <c r="F116" s="9"/>
      <c r="G116" s="9"/>
      <c r="H116" s="9"/>
      <c r="I116" s="9"/>
      <c r="J116" s="9"/>
    </row>
    <row r="117" spans="1:10" ht="15" customHeight="1" x14ac:dyDescent="0.2"/>
    <row r="118" spans="1:10" ht="15" customHeight="1" x14ac:dyDescent="0.2"/>
    <row r="119" spans="1:10" ht="15" customHeight="1" x14ac:dyDescent="0.2"/>
    <row r="120" spans="1:10" ht="15" customHeight="1" x14ac:dyDescent="0.2"/>
    <row r="121" spans="1:10" ht="15" customHeight="1" x14ac:dyDescent="0.2"/>
    <row r="122" spans="1:10" ht="15" customHeight="1" x14ac:dyDescent="0.2"/>
    <row r="123" spans="1:10" x14ac:dyDescent="0.2">
      <c r="C123" s="4"/>
    </row>
    <row r="124" spans="1:10" x14ac:dyDescent="0.2">
      <c r="C124" s="16"/>
    </row>
    <row r="125" spans="1:10" x14ac:dyDescent="0.2">
      <c r="C125" s="16"/>
    </row>
    <row r="126" spans="1:10" x14ac:dyDescent="0.2">
      <c r="C126" s="16"/>
    </row>
    <row r="127" spans="1:10" x14ac:dyDescent="0.2">
      <c r="C127" s="16"/>
    </row>
    <row r="128" spans="1:10" x14ac:dyDescent="0.2">
      <c r="C128" s="16"/>
    </row>
    <row r="129" spans="1:256" ht="15" customHeight="1" x14ac:dyDescent="0.2"/>
    <row r="130" spans="1:256" x14ac:dyDescent="0.2">
      <c r="A130" s="3"/>
      <c r="B130" s="2"/>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3"/>
      <c r="DG130" s="3"/>
      <c r="DH130" s="3"/>
      <c r="DI130" s="3"/>
      <c r="DJ130" s="3"/>
      <c r="DK130" s="3"/>
      <c r="DL130" s="3"/>
      <c r="DM130" s="3"/>
      <c r="DN130" s="3"/>
      <c r="DO130" s="3"/>
      <c r="DP130" s="3"/>
      <c r="DQ130" s="3"/>
      <c r="DR130" s="3"/>
      <c r="DS130" s="3"/>
      <c r="DT130" s="3"/>
      <c r="DU130" s="3"/>
      <c r="DV130" s="3"/>
      <c r="DW130" s="3"/>
      <c r="DX130" s="3"/>
      <c r="DY130" s="3"/>
      <c r="DZ130" s="3"/>
      <c r="EA130" s="3"/>
      <c r="EB130" s="3"/>
      <c r="EC130" s="3"/>
      <c r="ED130" s="3"/>
      <c r="EE130" s="3"/>
      <c r="EF130" s="3"/>
      <c r="EG130" s="3"/>
      <c r="EH130" s="3"/>
      <c r="EI130" s="3"/>
      <c r="EJ130" s="3"/>
      <c r="EK130" s="3"/>
      <c r="EL130" s="3"/>
      <c r="EM130" s="3"/>
      <c r="EN130" s="3"/>
      <c r="EO130" s="3"/>
      <c r="EP130" s="3"/>
      <c r="EQ130" s="3"/>
      <c r="ER130" s="3"/>
      <c r="ES130" s="3"/>
      <c r="ET130" s="3"/>
      <c r="EU130" s="3"/>
      <c r="EV130" s="3"/>
      <c r="EW130" s="3"/>
      <c r="EX130" s="3"/>
      <c r="EY130" s="3"/>
      <c r="EZ130" s="3"/>
      <c r="FA130" s="3"/>
      <c r="FB130" s="3"/>
      <c r="FC130" s="3"/>
      <c r="FD130" s="3"/>
      <c r="FE130" s="3"/>
      <c r="FF130" s="3"/>
      <c r="FG130" s="3"/>
      <c r="FH130" s="3"/>
      <c r="FI130" s="3"/>
      <c r="FJ130" s="3"/>
      <c r="FK130" s="3"/>
      <c r="FL130" s="3"/>
      <c r="FM130" s="3"/>
      <c r="FN130" s="3"/>
      <c r="FO130" s="3"/>
      <c r="FP130" s="3"/>
      <c r="FQ130" s="3"/>
      <c r="FR130" s="3"/>
      <c r="FS130" s="3"/>
      <c r="FT130" s="3"/>
      <c r="FU130" s="3"/>
      <c r="FV130" s="3"/>
      <c r="FW130" s="3"/>
      <c r="FX130" s="3"/>
      <c r="FY130" s="3"/>
      <c r="FZ130" s="3"/>
      <c r="GA130" s="3"/>
      <c r="GB130" s="3"/>
      <c r="GC130" s="3"/>
      <c r="GD130" s="3"/>
      <c r="GE130" s="3"/>
      <c r="GF130" s="3"/>
      <c r="GG130" s="3"/>
      <c r="GH130" s="3"/>
      <c r="GI130" s="3"/>
      <c r="GJ130" s="3"/>
      <c r="GK130" s="3"/>
      <c r="GL130" s="3"/>
      <c r="GM130" s="3"/>
      <c r="GN130" s="3"/>
      <c r="GO130" s="3"/>
      <c r="GP130" s="3"/>
      <c r="GQ130" s="3"/>
      <c r="GR130" s="3"/>
      <c r="GS130" s="3"/>
      <c r="GT130" s="3"/>
      <c r="GU130" s="3"/>
      <c r="GV130" s="3"/>
      <c r="GW130" s="3"/>
      <c r="GX130" s="3"/>
      <c r="GY130" s="3"/>
      <c r="GZ130" s="3"/>
      <c r="HA130" s="3"/>
      <c r="HB130" s="3"/>
      <c r="HC130" s="3"/>
      <c r="HD130" s="3"/>
      <c r="HE130" s="3"/>
      <c r="HF130" s="3"/>
      <c r="HG130" s="3"/>
      <c r="HH130" s="3"/>
      <c r="HI130" s="3"/>
      <c r="HJ130" s="3"/>
      <c r="HK130" s="3"/>
      <c r="HL130" s="3"/>
      <c r="HM130" s="3"/>
      <c r="HN130" s="3"/>
      <c r="HO130" s="3"/>
      <c r="HP130" s="3"/>
      <c r="HQ130" s="3"/>
      <c r="HR130" s="3"/>
      <c r="HS130" s="3"/>
      <c r="HT130" s="3"/>
      <c r="HU130" s="3"/>
      <c r="HV130" s="3"/>
      <c r="HW130" s="3"/>
      <c r="HX130" s="3"/>
      <c r="HY130" s="3"/>
      <c r="HZ130" s="3"/>
      <c r="IA130" s="3"/>
      <c r="IB130" s="3"/>
      <c r="IC130" s="3"/>
      <c r="ID130" s="3"/>
      <c r="IE130" s="3"/>
      <c r="IF130" s="3"/>
      <c r="IG130" s="3"/>
      <c r="IH130" s="3"/>
      <c r="II130" s="3"/>
      <c r="IJ130" s="3"/>
      <c r="IK130" s="3"/>
      <c r="IL130" s="3"/>
      <c r="IM130" s="3"/>
      <c r="IN130" s="3"/>
      <c r="IO130" s="3"/>
      <c r="IP130" s="3"/>
      <c r="IQ130" s="3"/>
      <c r="IR130" s="3"/>
      <c r="IS130" s="3"/>
      <c r="IT130" s="3"/>
      <c r="IU130" s="3"/>
      <c r="IV130" s="3"/>
    </row>
    <row r="131" spans="1:256" x14ac:dyDescent="0.2">
      <c r="C131" s="4"/>
    </row>
    <row r="132" spans="1:256" ht="15" customHeight="1" x14ac:dyDescent="0.2"/>
    <row r="133" spans="1:256" ht="28.5" customHeight="1" x14ac:dyDescent="0.2">
      <c r="C133" s="6"/>
      <c r="D133" s="6"/>
      <c r="E133" s="6"/>
      <c r="F133" s="6"/>
      <c r="G133" s="6"/>
      <c r="H133" s="6"/>
      <c r="I133" s="6"/>
      <c r="J133" s="6"/>
    </row>
    <row r="134" spans="1:256" ht="15" customHeight="1" x14ac:dyDescent="0.2"/>
    <row r="135" spans="1:256" ht="15" customHeight="1" x14ac:dyDescent="0.2"/>
    <row r="136" spans="1:256" ht="15" customHeight="1" x14ac:dyDescent="0.2"/>
    <row r="137" spans="1:256" ht="15" customHeight="1" x14ac:dyDescent="0.2"/>
    <row r="138" spans="1:256" ht="15" customHeight="1" x14ac:dyDescent="0.2"/>
    <row r="139" spans="1:256" ht="15" customHeight="1" x14ac:dyDescent="0.2"/>
    <row r="140" spans="1:256" x14ac:dyDescent="0.2">
      <c r="C140" s="4"/>
    </row>
    <row r="141" spans="1:256" x14ac:dyDescent="0.2">
      <c r="C141" s="16"/>
    </row>
    <row r="142" spans="1:256" ht="15" customHeight="1" x14ac:dyDescent="0.2"/>
    <row r="143" spans="1:256" ht="15" customHeight="1" x14ac:dyDescent="0.2"/>
    <row r="144" spans="1:256" x14ac:dyDescent="0.2">
      <c r="C144" s="4"/>
    </row>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sheetData>
  <mergeCells count="2">
    <mergeCell ref="A2:D3"/>
    <mergeCell ref="A40:XFD40"/>
  </mergeCells>
  <pageMargins left="0.25" right="0.25" top="0.75" bottom="0.75" header="0.3" footer="0.3"/>
  <pageSetup paperSize="9" scale="37"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49BD5-AAF2-4A22-9BE9-56E1C00BB42C}">
  <sheetPr>
    <tabColor rgb="FFD2F1B2"/>
    <pageSetUpPr fitToPage="1"/>
  </sheetPr>
  <dimension ref="A1:IV125"/>
  <sheetViews>
    <sheetView showGridLines="0" zoomScale="67" zoomScaleNormal="67" workbookViewId="0">
      <pane ySplit="3" topLeftCell="A4" activePane="bottomLeft" state="frozen"/>
      <selection activeCell="J31" sqref="J31"/>
      <selection pane="bottomLeft" activeCell="D49" sqref="D49"/>
    </sheetView>
  </sheetViews>
  <sheetFormatPr baseColWidth="10" defaultColWidth="0" defaultRowHeight="15" customHeight="1" x14ac:dyDescent="0.2"/>
  <cols>
    <col min="1" max="3" width="1.5" style="1" customWidth="1"/>
    <col min="4" max="4" width="31.5" style="1" customWidth="1"/>
    <col min="5" max="5" width="13.83203125" style="1" customWidth="1"/>
    <col min="6" max="8" width="18.5" style="1" customWidth="1"/>
    <col min="9" max="10" width="12.5" style="1" customWidth="1"/>
    <col min="11" max="11" width="10.83203125" style="1" customWidth="1"/>
    <col min="12" max="12" width="2.5" style="1" customWidth="1"/>
    <col min="13" max="13" width="3" style="1" customWidth="1"/>
    <col min="14" max="16384" width="0" style="1" hidden="1"/>
  </cols>
  <sheetData>
    <row r="1" spans="1:13" s="35" customFormat="1" ht="50" customHeight="1" x14ac:dyDescent="0.2">
      <c r="A1" s="34" t="str">
        <f>Cover!$E$5</f>
        <v>Company X</v>
      </c>
      <c r="E1" s="36"/>
      <c r="F1" s="37"/>
      <c r="G1" s="37"/>
      <c r="H1" s="37"/>
      <c r="I1" s="37"/>
      <c r="J1" s="37"/>
      <c r="K1" s="101"/>
    </row>
    <row r="2" spans="1:13" s="104" customFormat="1" ht="15.5" customHeight="1" x14ac:dyDescent="0.25">
      <c r="A2" s="156" t="s">
        <v>126</v>
      </c>
      <c r="B2" s="156"/>
      <c r="C2" s="156"/>
      <c r="D2" s="156"/>
      <c r="E2" s="102" t="s">
        <v>15</v>
      </c>
      <c r="F2" s="103">
        <f>'P&amp;L - annual'!F2</f>
        <v>44409</v>
      </c>
      <c r="G2" s="103">
        <f>'P&amp;L - annual'!G2</f>
        <v>44774</v>
      </c>
      <c r="H2" s="103">
        <f>'P&amp;L - annual'!H2</f>
        <v>45139</v>
      </c>
      <c r="I2" s="130"/>
      <c r="J2" s="130"/>
      <c r="K2" s="131"/>
      <c r="L2" s="131"/>
      <c r="M2" s="131"/>
    </row>
    <row r="3" spans="1:13" s="105" customFormat="1" ht="15.5" customHeight="1" x14ac:dyDescent="0.2">
      <c r="A3" s="156"/>
      <c r="B3" s="156"/>
      <c r="C3" s="156"/>
      <c r="D3" s="156"/>
      <c r="E3" s="102" t="s">
        <v>17</v>
      </c>
      <c r="F3" s="103">
        <f>'P&amp;L - annual'!F3</f>
        <v>44773</v>
      </c>
      <c r="G3" s="103">
        <f>'P&amp;L - annual'!G3</f>
        <v>45138</v>
      </c>
      <c r="H3" s="103">
        <f>'P&amp;L - annual'!H3</f>
        <v>45504</v>
      </c>
      <c r="I3" s="130"/>
      <c r="J3" s="112"/>
      <c r="K3" s="131"/>
      <c r="L3" s="131"/>
      <c r="M3" s="131"/>
    </row>
    <row r="4" spans="1:13" s="105" customFormat="1" ht="15.5" customHeight="1" x14ac:dyDescent="0.2">
      <c r="A4" s="135"/>
      <c r="B4" s="135"/>
      <c r="C4" s="135"/>
      <c r="D4" s="135"/>
      <c r="E4" s="106" t="s">
        <v>18</v>
      </c>
      <c r="F4" s="107">
        <f>'P&amp;L - annual'!F4</f>
        <v>2022</v>
      </c>
      <c r="G4" s="107">
        <f>'P&amp;L - annual'!G4</f>
        <v>2023</v>
      </c>
      <c r="H4" s="107">
        <f>'P&amp;L - annual'!H4</f>
        <v>2024</v>
      </c>
      <c r="I4" s="107"/>
      <c r="J4" s="107"/>
      <c r="K4" s="131"/>
      <c r="L4" s="131"/>
      <c r="M4" s="131"/>
    </row>
    <row r="5" spans="1:13" s="105" customFormat="1" ht="15.5" customHeight="1" x14ac:dyDescent="0.2">
      <c r="A5" s="135"/>
      <c r="B5" s="136"/>
      <c r="C5" s="136"/>
      <c r="D5" s="136"/>
      <c r="E5" s="106" t="s">
        <v>19</v>
      </c>
      <c r="F5" s="107">
        <f>'P&amp;L - annual'!F5</f>
        <v>12</v>
      </c>
      <c r="G5" s="107">
        <f>'P&amp;L - annual'!G5</f>
        <v>12</v>
      </c>
      <c r="H5" s="107">
        <f>'P&amp;L - annual'!H5</f>
        <v>12</v>
      </c>
      <c r="I5" s="107"/>
      <c r="J5" s="107"/>
      <c r="K5" s="131"/>
      <c r="L5" s="131"/>
      <c r="M5" s="131"/>
    </row>
    <row r="6" spans="1:13" ht="25" customHeight="1" x14ac:dyDescent="0.2">
      <c r="A6" s="7"/>
      <c r="B6" s="7"/>
      <c r="C6" s="7"/>
      <c r="D6" s="7"/>
      <c r="E6" s="7"/>
      <c r="F6" s="7"/>
      <c r="G6" s="7"/>
      <c r="H6" s="7"/>
      <c r="I6" s="7"/>
    </row>
    <row r="7" spans="1:13" x14ac:dyDescent="0.2">
      <c r="A7" s="73" t="s">
        <v>93</v>
      </c>
      <c r="B7" s="64"/>
      <c r="C7" s="64"/>
      <c r="D7" s="64"/>
      <c r="E7" s="64"/>
      <c r="F7" s="64"/>
      <c r="G7" s="64"/>
      <c r="H7" s="64"/>
      <c r="I7" s="64"/>
      <c r="J7" s="43"/>
      <c r="K7" s="43"/>
      <c r="L7" s="43"/>
      <c r="M7" s="43"/>
    </row>
    <row r="8" spans="1:13" x14ac:dyDescent="0.2">
      <c r="A8" s="73"/>
      <c r="B8" s="73" t="s">
        <v>59</v>
      </c>
      <c r="C8" s="64"/>
      <c r="D8" s="64"/>
      <c r="E8" s="59" t="str">
        <f t="shared" ref="E8:E16" si="0">Currency</f>
        <v>NZ$</v>
      </c>
      <c r="F8" s="88">
        <f>INDEX('CF - monthly'!$F$8:$AO$8,MATCH('CF - annual'!F$2,'CF - monthly'!$F$2:$AO$2,0))</f>
        <v>100000</v>
      </c>
      <c r="G8" s="88">
        <f>INDEX('CF - monthly'!$F$8:$AO$8,MATCH('CF - annual'!G$2,'CF - monthly'!$F$2:$AO$2,0))</f>
        <v>6940046.8750000028</v>
      </c>
      <c r="H8" s="88">
        <f>INDEX('CF - monthly'!$F$8:$AO$8,MATCH('CF - annual'!H$2,'CF - monthly'!$F$2:$AO$2,0))</f>
        <v>15268059.374999998</v>
      </c>
      <c r="I8" s="83"/>
      <c r="J8" s="43"/>
      <c r="K8" s="43"/>
      <c r="L8" s="43"/>
      <c r="M8" s="43"/>
    </row>
    <row r="9" spans="1:13" x14ac:dyDescent="0.2">
      <c r="A9" s="73"/>
      <c r="B9" s="74" t="s">
        <v>94</v>
      </c>
      <c r="C9" s="64"/>
      <c r="D9" s="64"/>
      <c r="E9" s="59" t="str">
        <f t="shared" si="0"/>
        <v>NZ$</v>
      </c>
      <c r="F9" s="86">
        <f>'P&amp;L - annual'!F35</f>
        <v>6840046.875</v>
      </c>
      <c r="G9" s="86">
        <f>'P&amp;L - annual'!G35</f>
        <v>8328012.5</v>
      </c>
      <c r="H9" s="86">
        <f>'P&amp;L - annual'!H35</f>
        <v>8328012.5</v>
      </c>
      <c r="I9" s="83"/>
      <c r="J9" s="43"/>
      <c r="K9" s="43"/>
      <c r="L9" s="43"/>
      <c r="M9" s="43"/>
    </row>
    <row r="10" spans="1:13" x14ac:dyDescent="0.2">
      <c r="A10" s="73"/>
      <c r="B10" s="74" t="s">
        <v>60</v>
      </c>
      <c r="C10" s="64"/>
      <c r="D10" s="64"/>
      <c r="E10" s="59" t="str">
        <f t="shared" si="0"/>
        <v>NZ$</v>
      </c>
      <c r="F10" s="86">
        <f>SUMIFS('CF - monthly'!$F10:$AO10,'CF - monthly'!$F$4:$AO$4,"="&amp;'CF - annual'!F$4)</f>
        <v>0</v>
      </c>
      <c r="G10" s="86">
        <f>SUMIFS('CF - monthly'!$F10:$AO10,'CF - monthly'!$F$4:$AO$4,"="&amp;'CF - annual'!G$4)</f>
        <v>0</v>
      </c>
      <c r="H10" s="86">
        <f>SUMIFS('CF - monthly'!$F10:$AO10,'CF - monthly'!$F$4:$AO$4,"="&amp;'CF - annual'!H$4)</f>
        <v>0</v>
      </c>
      <c r="I10" s="83"/>
      <c r="J10" s="43"/>
      <c r="K10" s="43"/>
      <c r="L10" s="43"/>
      <c r="M10" s="43"/>
    </row>
    <row r="11" spans="1:13" x14ac:dyDescent="0.2">
      <c r="A11" s="73"/>
      <c r="B11" s="74" t="s">
        <v>62</v>
      </c>
      <c r="C11" s="64"/>
      <c r="D11" s="64"/>
      <c r="E11" s="59" t="str">
        <f t="shared" si="0"/>
        <v>NZ$</v>
      </c>
      <c r="F11" s="86">
        <f>SUMIFS('CF - monthly'!$F11:$AO11,'CF - monthly'!$F$4:$AO$4,"="&amp;'CF - annual'!F$4)</f>
        <v>2000000</v>
      </c>
      <c r="G11" s="86">
        <f>SUMIFS('CF - monthly'!$F11:$AO11,'CF - monthly'!$F$4:$AO$4,"="&amp;'CF - annual'!G$4)</f>
        <v>0</v>
      </c>
      <c r="H11" s="86">
        <f>SUMIFS('CF - monthly'!$F11:$AO11,'CF - monthly'!$F$4:$AO$4,"="&amp;'CF - annual'!H$4)</f>
        <v>0</v>
      </c>
      <c r="I11" s="83"/>
      <c r="J11" s="43"/>
      <c r="K11" s="43"/>
      <c r="L11" s="43"/>
      <c r="M11" s="43"/>
    </row>
    <row r="12" spans="1:13" x14ac:dyDescent="0.2">
      <c r="A12" s="73"/>
      <c r="B12" s="74" t="s">
        <v>63</v>
      </c>
      <c r="C12" s="64"/>
      <c r="D12" s="64"/>
      <c r="E12" s="59" t="str">
        <f t="shared" si="0"/>
        <v>NZ$</v>
      </c>
      <c r="F12" s="86">
        <f>SUMIFS('CF - monthly'!$F12:$AO12,'CF - monthly'!$F$4:$AO$4,"="&amp;'CF - annual'!F$4)</f>
        <v>0</v>
      </c>
      <c r="G12" s="86">
        <f>SUMIFS('CF - monthly'!$F12:$AO12,'CF - monthly'!$F$4:$AO$4,"="&amp;'CF - annual'!G$4)</f>
        <v>0</v>
      </c>
      <c r="H12" s="86">
        <f>SUMIFS('CF - monthly'!$F12:$AO12,'CF - monthly'!$F$4:$AO$4,"="&amp;'CF - annual'!H$4)</f>
        <v>0</v>
      </c>
      <c r="I12" s="83"/>
      <c r="J12" s="43"/>
      <c r="K12" s="43"/>
      <c r="L12" s="43"/>
      <c r="M12" s="43"/>
    </row>
    <row r="13" spans="1:13" x14ac:dyDescent="0.2">
      <c r="A13" s="73"/>
      <c r="B13" s="74" t="s">
        <v>65</v>
      </c>
      <c r="C13" s="64"/>
      <c r="D13" s="64"/>
      <c r="E13" s="59" t="str">
        <f t="shared" si="0"/>
        <v>NZ$</v>
      </c>
      <c r="F13" s="86">
        <f>SUMIFS('CF - monthly'!$F13:$AO13,'CF - monthly'!$F$4:$AO$4,"="&amp;'CF - annual'!F$4)</f>
        <v>0</v>
      </c>
      <c r="G13" s="86">
        <f>SUMIFS('CF - monthly'!$F13:$AO13,'CF - monthly'!$F$4:$AO$4,"="&amp;'CF - annual'!G$4)</f>
        <v>0</v>
      </c>
      <c r="H13" s="86">
        <f>SUMIFS('CF - monthly'!$F13:$AO13,'CF - monthly'!$F$4:$AO$4,"="&amp;'CF - annual'!H$4)</f>
        <v>0</v>
      </c>
      <c r="I13" s="83"/>
      <c r="J13" s="43"/>
      <c r="K13" s="43"/>
      <c r="L13" s="43"/>
      <c r="M13" s="43"/>
    </row>
    <row r="14" spans="1:13" x14ac:dyDescent="0.2">
      <c r="A14" s="73"/>
      <c r="B14" s="74" t="s">
        <v>66</v>
      </c>
      <c r="C14" s="64"/>
      <c r="D14" s="64"/>
      <c r="E14" s="59" t="str">
        <f t="shared" si="0"/>
        <v>NZ$</v>
      </c>
      <c r="F14" s="86">
        <f>SUMIFS('CF - monthly'!$F14:$AO14,'CF - monthly'!$F$4:$AO$4,"="&amp;'CF - annual'!F$4)</f>
        <v>0</v>
      </c>
      <c r="G14" s="86">
        <f>SUMIFS('CF - monthly'!$F14:$AO14,'CF - monthly'!$F$4:$AO$4,"="&amp;'CF - annual'!G$4)</f>
        <v>0</v>
      </c>
      <c r="H14" s="86">
        <f>SUMIFS('CF - monthly'!$F14:$AO14,'CF - monthly'!$F$4:$AO$4,"="&amp;'CF - annual'!H$4)</f>
        <v>0</v>
      </c>
      <c r="I14" s="83"/>
      <c r="J14" s="43"/>
      <c r="K14" s="43"/>
      <c r="L14" s="43"/>
      <c r="M14" s="43"/>
    </row>
    <row r="15" spans="1:13" x14ac:dyDescent="0.2">
      <c r="A15" s="73"/>
      <c r="B15" s="74" t="s">
        <v>67</v>
      </c>
      <c r="C15" s="64"/>
      <c r="D15" s="64"/>
      <c r="E15" s="59" t="str">
        <f t="shared" si="0"/>
        <v>NZ$</v>
      </c>
      <c r="F15" s="86">
        <f>SUMIFS('CF - monthly'!$F15:$AO15,'CF - monthly'!$F$4:$AO$4,"="&amp;'CF - annual'!F$4)</f>
        <v>2000000</v>
      </c>
      <c r="G15" s="86">
        <f>SUMIFS('CF - monthly'!$F15:$AO15,'CF - monthly'!$F$4:$AO$4,"="&amp;'CF - annual'!G$4)</f>
        <v>0</v>
      </c>
      <c r="H15" s="86">
        <f>SUMIFS('CF - monthly'!$F15:$AO15,'CF - monthly'!$F$4:$AO$4,"="&amp;'CF - annual'!H$4)</f>
        <v>0</v>
      </c>
      <c r="I15" s="83"/>
      <c r="J15" s="43"/>
      <c r="K15" s="43"/>
      <c r="L15" s="43"/>
      <c r="M15" s="43"/>
    </row>
    <row r="16" spans="1:13" x14ac:dyDescent="0.2">
      <c r="A16" s="73"/>
      <c r="B16" s="73" t="s">
        <v>97</v>
      </c>
      <c r="C16" s="64"/>
      <c r="D16" s="64"/>
      <c r="E16" s="59" t="str">
        <f t="shared" si="0"/>
        <v>NZ$</v>
      </c>
      <c r="F16" s="88">
        <f>INDEX('CF - monthly'!$F$16:$AO$16,MATCH('CF - annual'!F$3,'CF - monthly'!$F$3:$AO$3,0))</f>
        <v>6940046.8750000028</v>
      </c>
      <c r="G16" s="88">
        <f>INDEX('CF - monthly'!$F$16:$AO$16,MATCH('CF - annual'!G$3,'CF - monthly'!$F$3:$AO$3,0))</f>
        <v>15268059.374999998</v>
      </c>
      <c r="H16" s="88">
        <f>INDEX('CF - monthly'!$F$16:$AO$16,MATCH('CF - annual'!H$3,'CF - monthly'!$F$3:$AO$3,0))</f>
        <v>23596071.875000007</v>
      </c>
      <c r="I16" s="83"/>
      <c r="J16" s="43"/>
      <c r="K16" s="61"/>
      <c r="L16" s="43"/>
      <c r="M16" s="43"/>
    </row>
    <row r="17" spans="1:13" x14ac:dyDescent="0.2">
      <c r="A17" s="73"/>
      <c r="B17" s="73"/>
      <c r="C17" s="64"/>
      <c r="D17" s="64"/>
      <c r="E17" s="94"/>
      <c r="F17" s="92"/>
      <c r="G17" s="92"/>
      <c r="H17" s="92"/>
      <c r="I17" s="83"/>
      <c r="J17" s="83"/>
      <c r="K17" s="43"/>
      <c r="L17" s="43"/>
      <c r="M17" s="43"/>
    </row>
    <row r="18" spans="1:13" x14ac:dyDescent="0.2">
      <c r="A18" s="73"/>
      <c r="B18" s="73" t="s">
        <v>98</v>
      </c>
      <c r="C18" s="64"/>
      <c r="D18" s="64"/>
      <c r="E18" s="59" t="str">
        <f>Currency</f>
        <v>NZ$</v>
      </c>
      <c r="F18" s="92">
        <f>F16-F8</f>
        <v>6840046.8750000028</v>
      </c>
      <c r="G18" s="92">
        <f>G16-G8</f>
        <v>8328012.4999999953</v>
      </c>
      <c r="H18" s="92">
        <f>H16-H8</f>
        <v>8328012.5000000093</v>
      </c>
      <c r="I18" s="83"/>
      <c r="J18" s="83"/>
      <c r="K18" s="43"/>
      <c r="L18" s="43"/>
      <c r="M18" s="43"/>
    </row>
    <row r="19" spans="1:13" x14ac:dyDescent="0.2">
      <c r="A19" s="73"/>
      <c r="B19" s="160" t="s">
        <v>99</v>
      </c>
      <c r="C19" s="160"/>
      <c r="D19" s="160"/>
      <c r="E19" s="59" t="str">
        <f>Currency</f>
        <v>NZ$</v>
      </c>
      <c r="F19" s="88">
        <f>F9+F10-F14-F15</f>
        <v>4840046.875</v>
      </c>
      <c r="G19" s="88">
        <f>G9+G10-G14-G15</f>
        <v>8328012.5</v>
      </c>
      <c r="H19" s="88">
        <f>H9+H10-H14-H15</f>
        <v>8328012.5</v>
      </c>
      <c r="I19" s="83"/>
      <c r="J19" s="83"/>
      <c r="K19" s="43"/>
      <c r="L19" s="43"/>
      <c r="M19" s="43"/>
    </row>
    <row r="20" spans="1:13" ht="25" customHeight="1" x14ac:dyDescent="0.2">
      <c r="A20" s="73"/>
      <c r="B20" s="160"/>
      <c r="C20" s="160"/>
      <c r="D20" s="160"/>
      <c r="E20" s="64"/>
      <c r="F20" s="64"/>
      <c r="G20" s="64"/>
      <c r="H20" s="64"/>
      <c r="I20" s="83"/>
      <c r="J20" s="83"/>
      <c r="K20" s="43"/>
      <c r="L20" s="43"/>
      <c r="M20" s="43"/>
    </row>
    <row r="21" spans="1:13" s="122" customFormat="1" ht="25" customHeight="1" x14ac:dyDescent="0.2">
      <c r="A21" s="118" t="s">
        <v>122</v>
      </c>
      <c r="B21" s="118"/>
      <c r="C21" s="118"/>
      <c r="D21" s="118"/>
      <c r="E21" s="118"/>
      <c r="F21" s="118"/>
      <c r="G21" s="118"/>
      <c r="H21" s="118"/>
      <c r="I21" s="118"/>
      <c r="J21" s="118"/>
    </row>
    <row r="22" spans="1:13" ht="25" customHeight="1" x14ac:dyDescent="0.2">
      <c r="A22" s="8"/>
      <c r="B22" s="9"/>
      <c r="C22" s="9"/>
      <c r="D22" s="9"/>
      <c r="E22" s="9"/>
      <c r="F22" s="9"/>
      <c r="G22" s="9"/>
      <c r="H22" s="9"/>
      <c r="I22" s="9"/>
      <c r="J22" s="9"/>
    </row>
    <row r="23" spans="1:13" ht="16" x14ac:dyDescent="0.2">
      <c r="A23" s="8"/>
      <c r="B23" s="9"/>
      <c r="C23" s="9"/>
      <c r="D23" s="9"/>
      <c r="E23" s="9"/>
      <c r="F23" s="9"/>
      <c r="G23" s="9"/>
      <c r="H23" s="9"/>
      <c r="I23" s="9"/>
      <c r="J23" s="9"/>
    </row>
    <row r="24" spans="1:13" ht="16" x14ac:dyDescent="0.2">
      <c r="A24" s="8"/>
      <c r="B24" s="9"/>
      <c r="C24" s="9"/>
      <c r="D24" s="9"/>
      <c r="E24" s="9"/>
      <c r="F24" s="9"/>
      <c r="G24" s="9"/>
      <c r="H24" s="9"/>
      <c r="I24" s="9"/>
      <c r="J24" s="9"/>
    </row>
    <row r="25" spans="1:13" ht="16" x14ac:dyDescent="0.2">
      <c r="A25" s="8"/>
      <c r="B25" s="9"/>
      <c r="C25" s="9"/>
      <c r="D25" s="9"/>
      <c r="E25" s="9"/>
      <c r="F25" s="9"/>
      <c r="G25" s="9"/>
      <c r="H25" s="9"/>
      <c r="I25" s="9"/>
      <c r="J25" s="9"/>
    </row>
    <row r="26" spans="1:13" ht="16" x14ac:dyDescent="0.2">
      <c r="A26" s="8"/>
      <c r="B26" s="9"/>
      <c r="C26" s="9"/>
      <c r="D26" s="9"/>
      <c r="E26" s="9"/>
      <c r="F26" s="9"/>
      <c r="G26" s="9"/>
      <c r="H26" s="9"/>
      <c r="I26" s="9"/>
      <c r="J26" s="9"/>
    </row>
    <row r="27" spans="1:13" ht="16" x14ac:dyDescent="0.2">
      <c r="A27" s="8"/>
      <c r="B27" s="9"/>
      <c r="C27" s="9"/>
      <c r="D27" s="9"/>
      <c r="E27" s="9"/>
      <c r="F27" s="9"/>
      <c r="G27" s="9"/>
      <c r="H27" s="9"/>
      <c r="I27" s="9"/>
      <c r="J27" s="9"/>
    </row>
    <row r="28" spans="1:13" ht="16" x14ac:dyDescent="0.2">
      <c r="A28" s="8"/>
      <c r="B28" s="9"/>
      <c r="C28" s="9"/>
      <c r="D28" s="9"/>
      <c r="E28" s="9"/>
      <c r="F28" s="9"/>
      <c r="G28" s="9"/>
      <c r="H28" s="9"/>
      <c r="I28" s="9"/>
      <c r="J28" s="9"/>
    </row>
    <row r="29" spans="1:13" ht="16" x14ac:dyDescent="0.2">
      <c r="A29" s="8"/>
      <c r="B29" s="9"/>
      <c r="C29" s="9"/>
      <c r="D29" s="9"/>
      <c r="E29" s="9"/>
      <c r="F29" s="9"/>
      <c r="G29" s="9"/>
      <c r="H29" s="9"/>
      <c r="I29" s="9"/>
      <c r="J29" s="9"/>
    </row>
    <row r="30" spans="1:13" ht="16" x14ac:dyDescent="0.2">
      <c r="A30" s="8"/>
      <c r="B30" s="9"/>
      <c r="C30" s="9"/>
      <c r="D30" s="9"/>
      <c r="E30" s="9"/>
      <c r="F30" s="9"/>
      <c r="G30" s="9"/>
      <c r="H30" s="9"/>
      <c r="I30" s="9"/>
      <c r="J30" s="9"/>
    </row>
    <row r="31" spans="1:13" ht="16" x14ac:dyDescent="0.2">
      <c r="A31" s="8"/>
      <c r="B31" s="9"/>
      <c r="C31" s="9"/>
      <c r="D31" s="9"/>
      <c r="E31" s="9"/>
      <c r="F31" s="9"/>
      <c r="G31" s="9"/>
      <c r="H31" s="9"/>
      <c r="I31" s="9"/>
      <c r="J31" s="9"/>
    </row>
    <row r="32" spans="1:13" ht="16" x14ac:dyDescent="0.2">
      <c r="A32" s="8"/>
      <c r="B32" s="9"/>
      <c r="C32" s="9"/>
      <c r="D32" s="9"/>
      <c r="E32" s="9"/>
      <c r="F32" s="9"/>
      <c r="G32" s="9"/>
      <c r="H32" s="9"/>
      <c r="I32" s="9"/>
      <c r="J32" s="9"/>
    </row>
    <row r="33" spans="1:10" ht="16" x14ac:dyDescent="0.2">
      <c r="A33" s="8"/>
      <c r="B33" s="9"/>
      <c r="C33" s="9"/>
      <c r="D33" s="9"/>
      <c r="E33" s="9"/>
      <c r="F33" s="9"/>
      <c r="G33" s="9"/>
      <c r="H33" s="9"/>
      <c r="I33" s="9"/>
      <c r="J33" s="9"/>
    </row>
    <row r="34" spans="1:10" ht="16" x14ac:dyDescent="0.2">
      <c r="A34" s="8"/>
      <c r="B34" s="9"/>
      <c r="C34" s="9"/>
      <c r="D34" s="9"/>
      <c r="E34" s="9"/>
      <c r="F34" s="9"/>
      <c r="G34" s="9"/>
      <c r="H34" s="9"/>
      <c r="I34" s="9"/>
      <c r="J34" s="9"/>
    </row>
    <row r="35" spans="1:10" ht="16" x14ac:dyDescent="0.2">
      <c r="A35" s="8"/>
      <c r="B35" s="9"/>
      <c r="C35" s="9"/>
      <c r="D35" s="9"/>
      <c r="E35" s="9"/>
      <c r="F35" s="9"/>
      <c r="G35" s="9"/>
      <c r="H35" s="9"/>
      <c r="I35" s="9"/>
      <c r="J35" s="9"/>
    </row>
    <row r="36" spans="1:10" ht="16" x14ac:dyDescent="0.2">
      <c r="A36" s="8"/>
      <c r="B36" s="9"/>
      <c r="C36" s="9"/>
      <c r="D36" s="9"/>
      <c r="E36" s="9"/>
      <c r="F36" s="9"/>
      <c r="G36" s="9"/>
      <c r="H36" s="9"/>
      <c r="I36" s="9"/>
      <c r="J36" s="9"/>
    </row>
    <row r="37" spans="1:10" ht="16" x14ac:dyDescent="0.2">
      <c r="A37" s="8"/>
      <c r="B37" s="9"/>
      <c r="C37" s="9"/>
      <c r="D37" s="9"/>
      <c r="E37" s="9"/>
      <c r="F37" s="9"/>
      <c r="G37" s="9"/>
      <c r="H37" s="9"/>
      <c r="I37" s="9"/>
      <c r="J37" s="9"/>
    </row>
    <row r="38" spans="1:10" ht="16" x14ac:dyDescent="0.2">
      <c r="A38" s="8"/>
      <c r="B38" s="9"/>
      <c r="C38" s="9"/>
      <c r="D38" s="9"/>
      <c r="E38" s="9"/>
      <c r="F38" s="9"/>
      <c r="G38" s="9"/>
      <c r="H38" s="9"/>
      <c r="I38" s="9"/>
      <c r="J38" s="9"/>
    </row>
    <row r="39" spans="1:10" ht="16" x14ac:dyDescent="0.2">
      <c r="A39" s="8"/>
      <c r="B39" s="9"/>
      <c r="C39" s="9"/>
      <c r="D39" s="9"/>
      <c r="E39" s="9"/>
      <c r="F39" s="9"/>
      <c r="G39" s="9"/>
      <c r="H39" s="9"/>
      <c r="I39" s="9"/>
      <c r="J39" s="9"/>
    </row>
    <row r="40" spans="1:10" ht="16" x14ac:dyDescent="0.2">
      <c r="A40" s="8"/>
      <c r="B40" s="9"/>
      <c r="C40" s="9"/>
      <c r="D40" s="9"/>
      <c r="E40" s="9"/>
      <c r="F40" s="9"/>
      <c r="G40" s="9"/>
      <c r="H40" s="9"/>
      <c r="I40" s="9"/>
      <c r="J40" s="9"/>
    </row>
    <row r="41" spans="1:10" ht="16" x14ac:dyDescent="0.2">
      <c r="A41" s="8"/>
      <c r="B41" s="9"/>
      <c r="C41" s="9"/>
      <c r="D41" s="9"/>
      <c r="E41" s="9"/>
      <c r="F41" s="9"/>
      <c r="G41" s="9"/>
      <c r="H41" s="9"/>
      <c r="I41" s="9"/>
      <c r="J41" s="9"/>
    </row>
    <row r="42" spans="1:10" ht="16" x14ac:dyDescent="0.2">
      <c r="A42" s="8"/>
      <c r="B42" s="9"/>
      <c r="C42" s="9"/>
      <c r="D42" s="9"/>
      <c r="E42" s="9"/>
      <c r="F42" s="9"/>
      <c r="G42" s="9"/>
      <c r="H42" s="9"/>
      <c r="I42" s="9"/>
      <c r="J42" s="9"/>
    </row>
    <row r="43" spans="1:10" ht="16" x14ac:dyDescent="0.2">
      <c r="A43" s="8"/>
      <c r="B43" s="9"/>
      <c r="C43" s="9"/>
      <c r="D43" s="9"/>
      <c r="E43" s="9"/>
      <c r="F43" s="9"/>
      <c r="G43" s="9"/>
      <c r="H43" s="9"/>
      <c r="I43" s="9"/>
      <c r="J43" s="9"/>
    </row>
    <row r="44" spans="1:10" ht="16" x14ac:dyDescent="0.2">
      <c r="A44" s="8"/>
      <c r="B44" s="9"/>
      <c r="C44" s="9"/>
      <c r="D44" s="9"/>
      <c r="E44" s="9"/>
      <c r="F44" s="9"/>
      <c r="G44" s="9"/>
      <c r="H44" s="9"/>
      <c r="I44" s="9"/>
      <c r="J44" s="9"/>
    </row>
    <row r="45" spans="1:10" ht="16" x14ac:dyDescent="0.2">
      <c r="A45" s="8"/>
      <c r="B45" s="9"/>
      <c r="C45" s="9"/>
      <c r="D45" s="9"/>
      <c r="E45" s="9"/>
      <c r="F45" s="9"/>
      <c r="G45" s="9"/>
      <c r="H45" s="9"/>
      <c r="I45" s="9"/>
      <c r="J45" s="9"/>
    </row>
    <row r="46" spans="1:10" ht="16" x14ac:dyDescent="0.2">
      <c r="A46" s="8"/>
      <c r="B46" s="9"/>
      <c r="C46" s="4"/>
      <c r="E46" s="9"/>
      <c r="F46" s="9"/>
      <c r="G46" s="9"/>
      <c r="H46" s="9"/>
      <c r="I46" s="9"/>
      <c r="J46" s="9"/>
    </row>
    <row r="47" spans="1:10" ht="30" customHeight="1" x14ac:dyDescent="0.2">
      <c r="A47" s="8"/>
      <c r="B47" s="9"/>
      <c r="D47" s="159"/>
      <c r="E47" s="159"/>
      <c r="F47" s="159"/>
      <c r="G47" s="159"/>
      <c r="H47" s="159"/>
      <c r="I47" s="159"/>
      <c r="J47" s="159"/>
    </row>
    <row r="48" spans="1:10" ht="16" x14ac:dyDescent="0.2">
      <c r="A48" s="8"/>
      <c r="B48" s="9"/>
      <c r="D48" s="16"/>
      <c r="E48" s="9"/>
      <c r="F48" s="9"/>
      <c r="G48" s="9"/>
      <c r="H48" s="9"/>
      <c r="I48" s="9"/>
      <c r="J48" s="9"/>
    </row>
    <row r="49" spans="1:10" ht="16" x14ac:dyDescent="0.2">
      <c r="A49" s="8"/>
      <c r="B49" s="9"/>
      <c r="C49" s="4"/>
      <c r="D49" s="16"/>
      <c r="E49" s="9"/>
      <c r="F49" s="9"/>
      <c r="G49" s="9"/>
      <c r="H49" s="9"/>
      <c r="I49" s="9"/>
      <c r="J49" s="9"/>
    </row>
    <row r="50" spans="1:10" ht="16" x14ac:dyDescent="0.2">
      <c r="A50" s="8"/>
      <c r="B50" s="9"/>
      <c r="C50" s="9"/>
      <c r="D50" s="9"/>
      <c r="E50" s="9"/>
      <c r="F50" s="9"/>
      <c r="G50" s="9"/>
      <c r="H50" s="9"/>
      <c r="I50" s="9"/>
      <c r="J50" s="9"/>
    </row>
    <row r="51" spans="1:10" ht="16" x14ac:dyDescent="0.2">
      <c r="A51" s="8"/>
      <c r="B51" s="9"/>
      <c r="C51" s="9"/>
      <c r="D51" s="9"/>
      <c r="E51" s="9"/>
      <c r="F51" s="9"/>
      <c r="G51" s="9"/>
      <c r="H51" s="9"/>
      <c r="I51" s="9"/>
      <c r="J51" s="9"/>
    </row>
    <row r="52" spans="1:10" ht="16" x14ac:dyDescent="0.2">
      <c r="A52" s="8"/>
      <c r="B52" s="9"/>
      <c r="C52" s="9"/>
      <c r="D52" s="9"/>
      <c r="E52" s="9"/>
      <c r="F52" s="9"/>
      <c r="G52" s="9"/>
      <c r="H52" s="9"/>
      <c r="I52" s="9"/>
      <c r="J52" s="9"/>
    </row>
    <row r="53" spans="1:10" ht="16" x14ac:dyDescent="0.2">
      <c r="A53" s="8"/>
      <c r="B53" s="9"/>
      <c r="C53" s="9"/>
      <c r="D53" s="9"/>
      <c r="E53" s="9"/>
      <c r="F53" s="9"/>
      <c r="G53" s="9"/>
      <c r="H53" s="9"/>
      <c r="I53" s="9"/>
      <c r="J53" s="9"/>
    </row>
    <row r="54" spans="1:10" ht="16" x14ac:dyDescent="0.2">
      <c r="A54" s="8"/>
      <c r="B54" s="9"/>
      <c r="C54" s="9"/>
      <c r="D54" s="9"/>
      <c r="E54" s="9"/>
      <c r="F54" s="9"/>
      <c r="G54" s="9"/>
      <c r="H54" s="9"/>
      <c r="I54" s="9"/>
      <c r="J54" s="9"/>
    </row>
    <row r="55" spans="1:10" ht="16" x14ac:dyDescent="0.2">
      <c r="A55" s="8"/>
      <c r="B55" s="9"/>
      <c r="C55" s="9"/>
      <c r="D55" s="9"/>
      <c r="E55" s="9"/>
      <c r="F55" s="9"/>
      <c r="G55" s="9"/>
      <c r="H55" s="9"/>
      <c r="I55" s="9"/>
      <c r="J55" s="9"/>
    </row>
    <row r="56" spans="1:10" ht="16" x14ac:dyDescent="0.2">
      <c r="A56" s="8"/>
      <c r="B56" s="9"/>
      <c r="C56" s="9"/>
      <c r="D56" s="9"/>
      <c r="E56" s="9"/>
      <c r="F56" s="9"/>
      <c r="G56" s="9"/>
      <c r="H56" s="9"/>
      <c r="I56" s="9"/>
      <c r="J56" s="9"/>
    </row>
    <row r="57" spans="1:10" ht="16" x14ac:dyDescent="0.2">
      <c r="A57" s="8"/>
      <c r="B57" s="9"/>
      <c r="C57" s="9"/>
      <c r="D57" s="9"/>
      <c r="E57" s="9"/>
      <c r="F57" s="9"/>
      <c r="G57" s="9"/>
      <c r="H57" s="9"/>
      <c r="I57" s="9"/>
      <c r="J57" s="9"/>
    </row>
    <row r="58" spans="1:10" ht="16" x14ac:dyDescent="0.2">
      <c r="A58" s="8"/>
      <c r="B58" s="9"/>
      <c r="C58" s="9"/>
      <c r="D58" s="9"/>
      <c r="E58" s="9"/>
      <c r="F58" s="9"/>
      <c r="G58" s="9"/>
      <c r="H58" s="9"/>
      <c r="I58" s="9"/>
      <c r="J58" s="9"/>
    </row>
    <row r="59" spans="1:10" ht="16" x14ac:dyDescent="0.2">
      <c r="A59" s="8"/>
      <c r="B59" s="9"/>
      <c r="C59" s="9"/>
      <c r="D59" s="9"/>
      <c r="E59" s="9"/>
      <c r="F59" s="9"/>
      <c r="G59" s="9"/>
      <c r="H59" s="9"/>
      <c r="I59" s="9"/>
      <c r="J59" s="9"/>
    </row>
    <row r="60" spans="1:10" ht="16" x14ac:dyDescent="0.2">
      <c r="A60" s="8"/>
      <c r="B60" s="9"/>
      <c r="C60" s="9"/>
      <c r="D60" s="9"/>
      <c r="E60" s="9"/>
      <c r="F60" s="9"/>
      <c r="G60" s="9"/>
      <c r="H60" s="9"/>
      <c r="I60" s="9"/>
      <c r="J60" s="9"/>
    </row>
    <row r="61" spans="1:10" ht="16" x14ac:dyDescent="0.2">
      <c r="A61" s="8"/>
      <c r="B61" s="9"/>
      <c r="C61" s="9"/>
      <c r="D61" s="9"/>
      <c r="E61" s="9"/>
      <c r="F61" s="9"/>
      <c r="G61" s="9"/>
      <c r="H61" s="9"/>
      <c r="I61" s="9"/>
      <c r="J61" s="9"/>
    </row>
    <row r="62" spans="1:10" ht="16" x14ac:dyDescent="0.2">
      <c r="A62" s="8"/>
      <c r="B62" s="9"/>
      <c r="C62" s="9"/>
      <c r="D62" s="9"/>
      <c r="E62" s="9"/>
      <c r="F62" s="9"/>
      <c r="G62" s="9"/>
      <c r="H62" s="9"/>
      <c r="I62" s="9"/>
      <c r="J62" s="9"/>
    </row>
    <row r="63" spans="1:10" ht="16" x14ac:dyDescent="0.2">
      <c r="A63" s="8"/>
      <c r="B63" s="9"/>
      <c r="C63" s="9"/>
      <c r="D63" s="9"/>
      <c r="E63" s="9"/>
      <c r="F63" s="9"/>
      <c r="G63" s="9"/>
      <c r="H63" s="9"/>
      <c r="I63" s="9"/>
      <c r="J63" s="9"/>
    </row>
    <row r="64" spans="1:10" ht="16" x14ac:dyDescent="0.2">
      <c r="A64" s="8"/>
      <c r="B64" s="9"/>
      <c r="C64" s="9"/>
      <c r="D64" s="9"/>
      <c r="E64" s="9"/>
      <c r="F64" s="9"/>
      <c r="G64" s="9"/>
      <c r="H64" s="9"/>
      <c r="I64" s="9"/>
      <c r="J64" s="9"/>
    </row>
    <row r="65" spans="1:10" ht="16" x14ac:dyDescent="0.2">
      <c r="A65" s="8"/>
      <c r="B65" s="9"/>
      <c r="C65" s="9"/>
      <c r="D65" s="9"/>
      <c r="E65" s="9"/>
      <c r="F65" s="9"/>
      <c r="G65" s="9"/>
      <c r="H65" s="9"/>
      <c r="I65" s="9"/>
      <c r="J65" s="9"/>
    </row>
    <row r="66" spans="1:10" ht="16" x14ac:dyDescent="0.2">
      <c r="A66" s="8"/>
      <c r="B66" s="9"/>
      <c r="C66" s="9"/>
      <c r="D66" s="9"/>
      <c r="E66" s="9"/>
      <c r="F66" s="9"/>
      <c r="G66" s="9"/>
      <c r="H66" s="9"/>
      <c r="I66" s="9"/>
      <c r="J66" s="9"/>
    </row>
    <row r="67" spans="1:10" ht="16" x14ac:dyDescent="0.2">
      <c r="A67" s="8"/>
      <c r="B67" s="9"/>
      <c r="C67" s="9"/>
      <c r="D67" s="9"/>
      <c r="E67" s="9"/>
      <c r="F67" s="9"/>
      <c r="G67" s="9"/>
      <c r="H67" s="9"/>
      <c r="I67" s="9"/>
      <c r="J67" s="9"/>
    </row>
    <row r="68" spans="1:10" ht="16" x14ac:dyDescent="0.2">
      <c r="A68" s="8"/>
      <c r="B68" s="9"/>
      <c r="C68" s="9"/>
      <c r="D68" s="9"/>
      <c r="E68" s="9"/>
      <c r="F68" s="9"/>
      <c r="G68" s="9"/>
      <c r="H68" s="9"/>
      <c r="I68" s="9"/>
      <c r="J68" s="9"/>
    </row>
    <row r="69" spans="1:10" ht="16" x14ac:dyDescent="0.2">
      <c r="A69" s="8"/>
      <c r="B69" s="9"/>
      <c r="C69" s="9"/>
      <c r="D69" s="9"/>
      <c r="E69" s="9"/>
      <c r="F69" s="9"/>
      <c r="G69" s="9"/>
      <c r="H69" s="9"/>
      <c r="I69" s="9"/>
      <c r="J69" s="9"/>
    </row>
    <row r="70" spans="1:10" ht="16" x14ac:dyDescent="0.2">
      <c r="A70" s="8"/>
      <c r="B70" s="9"/>
      <c r="C70" s="9"/>
      <c r="D70" s="9"/>
      <c r="E70" s="9"/>
      <c r="F70" s="9"/>
      <c r="G70" s="9"/>
      <c r="H70" s="9"/>
      <c r="I70" s="9"/>
      <c r="J70" s="9"/>
    </row>
    <row r="71" spans="1:10" ht="16" x14ac:dyDescent="0.2">
      <c r="A71" s="8"/>
      <c r="B71" s="9"/>
      <c r="C71" s="9"/>
      <c r="D71" s="9"/>
      <c r="E71" s="9"/>
      <c r="F71" s="9"/>
      <c r="G71" s="9"/>
      <c r="H71" s="9"/>
      <c r="I71" s="9"/>
      <c r="J71" s="9"/>
    </row>
    <row r="72" spans="1:10" ht="16" x14ac:dyDescent="0.2">
      <c r="A72" s="8"/>
      <c r="B72" s="9"/>
      <c r="C72" s="9"/>
      <c r="D72" s="9"/>
      <c r="E72" s="9"/>
      <c r="F72" s="9"/>
      <c r="G72" s="9"/>
      <c r="H72" s="9"/>
      <c r="I72" s="9"/>
      <c r="J72" s="9"/>
    </row>
    <row r="73" spans="1:10" ht="16" x14ac:dyDescent="0.2">
      <c r="A73" s="8"/>
      <c r="B73" s="9"/>
      <c r="C73" s="9"/>
      <c r="D73" s="9"/>
      <c r="E73" s="9"/>
      <c r="F73" s="9"/>
      <c r="G73" s="9"/>
      <c r="H73" s="9"/>
      <c r="I73" s="9"/>
      <c r="J73" s="9"/>
    </row>
    <row r="74" spans="1:10" ht="16" x14ac:dyDescent="0.2">
      <c r="A74" s="8"/>
      <c r="B74" s="9"/>
      <c r="C74" s="9"/>
      <c r="D74" s="9"/>
      <c r="E74" s="9"/>
      <c r="F74" s="9"/>
      <c r="G74" s="9"/>
      <c r="H74" s="9"/>
      <c r="I74" s="9"/>
      <c r="J74" s="9"/>
    </row>
    <row r="75" spans="1:10" ht="16" x14ac:dyDescent="0.2">
      <c r="A75" s="8"/>
      <c r="B75" s="9"/>
      <c r="C75" s="9"/>
      <c r="D75" s="9"/>
      <c r="E75" s="9"/>
      <c r="F75" s="9"/>
      <c r="G75" s="9"/>
      <c r="H75" s="9"/>
      <c r="I75" s="9"/>
      <c r="J75" s="9"/>
    </row>
    <row r="76" spans="1:10" ht="16" x14ac:dyDescent="0.2">
      <c r="A76" s="8"/>
      <c r="B76" s="9"/>
      <c r="C76" s="9"/>
      <c r="D76" s="9"/>
      <c r="E76" s="9"/>
      <c r="F76" s="9"/>
      <c r="G76" s="9"/>
      <c r="H76" s="9"/>
      <c r="I76" s="9"/>
      <c r="J76" s="9"/>
    </row>
    <row r="77" spans="1:10" ht="16" x14ac:dyDescent="0.2">
      <c r="A77" s="8"/>
      <c r="B77" s="9"/>
      <c r="C77" s="9"/>
      <c r="D77" s="9"/>
      <c r="E77" s="9"/>
      <c r="F77" s="9"/>
      <c r="G77" s="9"/>
      <c r="H77" s="9"/>
      <c r="I77" s="9"/>
      <c r="J77" s="9"/>
    </row>
    <row r="78" spans="1:10" ht="16" x14ac:dyDescent="0.2">
      <c r="A78" s="8"/>
      <c r="B78" s="9"/>
      <c r="C78" s="9"/>
      <c r="D78" s="9"/>
      <c r="E78" s="9"/>
      <c r="F78" s="9"/>
      <c r="G78" s="9"/>
      <c r="H78" s="9"/>
      <c r="I78" s="9"/>
      <c r="J78" s="9"/>
    </row>
    <row r="79" spans="1:10" ht="16" x14ac:dyDescent="0.2">
      <c r="A79" s="8"/>
      <c r="B79" s="9"/>
      <c r="C79" s="9"/>
      <c r="D79" s="9"/>
      <c r="E79" s="9"/>
      <c r="F79" s="9"/>
      <c r="G79" s="9"/>
      <c r="H79" s="9"/>
      <c r="I79" s="9"/>
      <c r="J79" s="9"/>
    </row>
    <row r="80" spans="1:10" ht="16" x14ac:dyDescent="0.2">
      <c r="A80" s="8"/>
      <c r="B80" s="9"/>
      <c r="C80" s="9"/>
      <c r="D80" s="9"/>
      <c r="E80" s="9"/>
      <c r="F80" s="9"/>
      <c r="G80" s="9"/>
      <c r="H80" s="9"/>
      <c r="I80" s="9"/>
      <c r="J80" s="9"/>
    </row>
    <row r="81" spans="1:10" ht="16" x14ac:dyDescent="0.2">
      <c r="A81" s="8"/>
      <c r="B81" s="9"/>
      <c r="C81" s="9"/>
      <c r="D81" s="9"/>
      <c r="E81" s="9"/>
      <c r="F81" s="9"/>
      <c r="G81" s="9"/>
      <c r="H81" s="9"/>
      <c r="I81" s="9"/>
      <c r="J81" s="9"/>
    </row>
    <row r="82" spans="1:10" ht="16" x14ac:dyDescent="0.2">
      <c r="A82" s="8"/>
      <c r="B82" s="9"/>
      <c r="C82" s="9"/>
      <c r="D82" s="9"/>
      <c r="E82" s="9"/>
      <c r="F82" s="9"/>
      <c r="G82" s="9"/>
      <c r="H82" s="9"/>
      <c r="I82" s="9"/>
      <c r="J82" s="9"/>
    </row>
    <row r="83" spans="1:10" ht="16" x14ac:dyDescent="0.2">
      <c r="A83" s="8"/>
      <c r="B83" s="9"/>
      <c r="C83" s="9"/>
      <c r="D83" s="9"/>
      <c r="E83" s="9"/>
      <c r="F83" s="9"/>
      <c r="G83" s="9"/>
      <c r="H83" s="9"/>
      <c r="I83" s="9"/>
      <c r="J83" s="9"/>
    </row>
    <row r="84" spans="1:10" ht="16" x14ac:dyDescent="0.2">
      <c r="A84" s="8"/>
      <c r="B84" s="9"/>
      <c r="C84" s="9"/>
      <c r="D84" s="9"/>
      <c r="E84" s="9"/>
      <c r="F84" s="9"/>
      <c r="G84" s="9"/>
      <c r="H84" s="9"/>
      <c r="I84" s="9"/>
      <c r="J84" s="9"/>
    </row>
    <row r="85" spans="1:10" ht="16" x14ac:dyDescent="0.2">
      <c r="A85" s="8"/>
      <c r="B85" s="9"/>
      <c r="C85" s="9"/>
      <c r="D85" s="9"/>
      <c r="E85" s="9"/>
      <c r="F85" s="9"/>
      <c r="G85" s="9"/>
      <c r="H85" s="9"/>
      <c r="I85" s="9"/>
      <c r="J85" s="9"/>
    </row>
    <row r="86" spans="1:10" ht="16" x14ac:dyDescent="0.2">
      <c r="A86" s="8"/>
      <c r="B86" s="9"/>
      <c r="C86" s="9"/>
      <c r="D86" s="9"/>
      <c r="E86" s="9"/>
      <c r="F86" s="9"/>
      <c r="G86" s="9"/>
      <c r="H86" s="9"/>
      <c r="I86" s="9"/>
      <c r="J86" s="9"/>
    </row>
    <row r="87" spans="1:10" ht="16" x14ac:dyDescent="0.2">
      <c r="A87" s="8"/>
      <c r="B87" s="9"/>
      <c r="C87" s="9"/>
      <c r="D87" s="9"/>
      <c r="E87" s="9"/>
      <c r="F87" s="9"/>
      <c r="G87" s="9"/>
      <c r="H87" s="9"/>
      <c r="I87" s="9"/>
      <c r="J87" s="9"/>
    </row>
    <row r="88" spans="1:10" ht="16" x14ac:dyDescent="0.2">
      <c r="A88" s="8"/>
      <c r="B88" s="9"/>
      <c r="C88" s="9"/>
      <c r="D88" s="9"/>
      <c r="E88" s="9"/>
      <c r="F88" s="9"/>
      <c r="G88" s="9"/>
      <c r="H88" s="9"/>
      <c r="I88" s="9"/>
      <c r="J88" s="9"/>
    </row>
    <row r="89" spans="1:10" ht="16" x14ac:dyDescent="0.2">
      <c r="A89" s="8"/>
      <c r="B89" s="9"/>
      <c r="C89" s="9"/>
      <c r="D89" s="9"/>
      <c r="E89" s="9"/>
      <c r="F89" s="9"/>
      <c r="G89" s="9"/>
      <c r="H89" s="9"/>
      <c r="I89" s="9"/>
      <c r="J89" s="9"/>
    </row>
    <row r="90" spans="1:10" ht="16" x14ac:dyDescent="0.2">
      <c r="A90" s="8"/>
      <c r="B90" s="9"/>
      <c r="C90" s="9"/>
      <c r="D90" s="9"/>
      <c r="E90" s="9"/>
      <c r="F90" s="9"/>
      <c r="G90" s="9"/>
      <c r="H90" s="9"/>
      <c r="I90" s="9"/>
      <c r="J90" s="9"/>
    </row>
    <row r="91" spans="1:10" ht="16" x14ac:dyDescent="0.2">
      <c r="A91" s="8"/>
      <c r="B91" s="9"/>
      <c r="C91" s="9"/>
      <c r="D91" s="9"/>
      <c r="E91" s="9"/>
      <c r="F91" s="9"/>
      <c r="G91" s="9"/>
      <c r="H91" s="9"/>
      <c r="I91" s="9"/>
      <c r="J91" s="9"/>
    </row>
    <row r="92" spans="1:10" ht="16" x14ac:dyDescent="0.2">
      <c r="A92" s="8"/>
      <c r="B92" s="9"/>
      <c r="C92" s="9"/>
      <c r="D92" s="9"/>
      <c r="E92" s="9"/>
      <c r="F92" s="9"/>
      <c r="G92" s="9"/>
      <c r="H92" s="9"/>
      <c r="I92" s="9"/>
      <c r="J92" s="9"/>
    </row>
    <row r="93" spans="1:10" ht="16" x14ac:dyDescent="0.2">
      <c r="A93" s="8"/>
      <c r="B93" s="9"/>
      <c r="C93" s="9"/>
      <c r="D93" s="9"/>
      <c r="E93" s="9"/>
      <c r="F93" s="9"/>
      <c r="G93" s="9"/>
      <c r="H93" s="9"/>
      <c r="I93" s="9"/>
      <c r="J93" s="9"/>
    </row>
    <row r="94" spans="1:10" ht="16" x14ac:dyDescent="0.2">
      <c r="A94" s="8"/>
      <c r="B94" s="9"/>
      <c r="C94" s="9"/>
      <c r="D94" s="9"/>
      <c r="E94" s="9"/>
      <c r="F94" s="9"/>
      <c r="G94" s="9"/>
      <c r="H94" s="9"/>
      <c r="I94" s="9"/>
      <c r="J94" s="9"/>
    </row>
    <row r="95" spans="1:10" ht="16" x14ac:dyDescent="0.2">
      <c r="A95" s="8"/>
      <c r="B95" s="9"/>
      <c r="C95" s="9"/>
      <c r="D95" s="9"/>
      <c r="E95" s="9"/>
      <c r="F95" s="9"/>
      <c r="G95" s="9"/>
      <c r="H95" s="9"/>
      <c r="I95" s="9"/>
      <c r="J95" s="9"/>
    </row>
    <row r="96" spans="1:10" ht="16" x14ac:dyDescent="0.2">
      <c r="A96" s="8"/>
      <c r="B96" s="9"/>
      <c r="C96" s="9"/>
      <c r="D96" s="9"/>
      <c r="E96" s="9"/>
      <c r="F96" s="9"/>
      <c r="G96" s="9"/>
      <c r="H96" s="9"/>
      <c r="I96" s="9"/>
      <c r="J96" s="9"/>
    </row>
    <row r="97" spans="1:256" ht="16" x14ac:dyDescent="0.2">
      <c r="A97" s="8"/>
      <c r="B97" s="9"/>
      <c r="C97" s="9"/>
      <c r="D97" s="9"/>
      <c r="E97" s="9"/>
      <c r="F97" s="9"/>
      <c r="G97" s="9"/>
      <c r="H97" s="9"/>
      <c r="I97" s="9"/>
      <c r="J97" s="9"/>
    </row>
    <row r="104" spans="1:256" x14ac:dyDescent="0.2">
      <c r="C104" s="4"/>
    </row>
    <row r="105" spans="1:256" x14ac:dyDescent="0.2">
      <c r="C105" s="16"/>
    </row>
    <row r="106" spans="1:256" x14ac:dyDescent="0.2">
      <c r="C106" s="16"/>
    </row>
    <row r="107" spans="1:256" x14ac:dyDescent="0.2">
      <c r="C107" s="16"/>
    </row>
    <row r="108" spans="1:256" x14ac:dyDescent="0.2">
      <c r="C108" s="16"/>
    </row>
    <row r="109" spans="1:256" x14ac:dyDescent="0.2">
      <c r="C109" s="16"/>
    </row>
    <row r="111" spans="1:256" x14ac:dyDescent="0.2">
      <c r="A111" s="3"/>
      <c r="B111" s="2"/>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row>
    <row r="112" spans="1:256" x14ac:dyDescent="0.2">
      <c r="C112" s="4"/>
    </row>
    <row r="114" spans="3:10" ht="28.5" customHeight="1" x14ac:dyDescent="0.2">
      <c r="C114" s="6"/>
      <c r="D114" s="6"/>
      <c r="E114" s="6"/>
      <c r="F114" s="6"/>
      <c r="G114" s="6"/>
      <c r="H114" s="6"/>
      <c r="I114" s="6"/>
      <c r="J114" s="6"/>
    </row>
    <row r="121" spans="3:10" x14ac:dyDescent="0.2">
      <c r="C121" s="4"/>
    </row>
    <row r="122" spans="3:10" x14ac:dyDescent="0.2">
      <c r="C122" s="16"/>
    </row>
    <row r="125" spans="3:10" x14ac:dyDescent="0.2">
      <c r="C125" s="4"/>
    </row>
  </sheetData>
  <mergeCells count="3">
    <mergeCell ref="A2:D3"/>
    <mergeCell ref="D47:J47"/>
    <mergeCell ref="B19:D20"/>
  </mergeCells>
  <conditionalFormatting sqref="F8:H8">
    <cfRule type="cellIs" dxfId="3" priority="3" operator="lessThan">
      <formula>0</formula>
    </cfRule>
    <cfRule type="expression" dxfId="2" priority="4">
      <formula>"&lt;0"</formula>
    </cfRule>
  </conditionalFormatting>
  <conditionalFormatting sqref="F16:H16">
    <cfRule type="cellIs" dxfId="1" priority="1" operator="lessThan">
      <formula>0</formula>
    </cfRule>
    <cfRule type="expression" dxfId="0" priority="2">
      <formula>"&lt;0"</formula>
    </cfRule>
  </conditionalFormatting>
  <pageMargins left="0.25" right="0.25" top="0.75" bottom="0.75" header="0.3" footer="0.3"/>
  <pageSetup paperSize="9" scale="65"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NZTE Document" ma:contentTypeID="0x010100046469DF86EEF440A2451956C3C434B400EF57915BCA91F646A64FD32EC054B316" ma:contentTypeVersion="4" ma:contentTypeDescription="Core NZTE Document Content type" ma:contentTypeScope="" ma:versionID="090f14b4ec70dbbf47e4c51ceb9ceaa1">
  <xsd:schema xmlns:xsd="http://www.w3.org/2001/XMLSchema" xmlns:xs="http://www.w3.org/2001/XMLSchema" xmlns:p="http://schemas.microsoft.com/office/2006/metadata/properties" xmlns:ns2="52e52761-0a8e-4bbf-af5b-fe6e34e81153" targetNamespace="http://schemas.microsoft.com/office/2006/metadata/properties" ma:root="true" ma:fieldsID="4ee2788aab5d517603c95ce1ccdbc1ca" ns2:_="">
    <xsd:import namespace="52e52761-0a8e-4bbf-af5b-fe6e34e81153"/>
    <xsd:element name="properties">
      <xsd:complexType>
        <xsd:sequence>
          <xsd:element name="documentManagement">
            <xsd:complexType>
              <xsd:all>
                <xsd:element ref="ns2:a25f6e5bb71146ae92652ba8bc29dad8" minOccurs="0"/>
                <xsd:element ref="ns2:TaxCatchAll" minOccurs="0"/>
                <xsd:element ref="ns2:TaxCatchAllLabel" minOccurs="0"/>
                <xsd:element ref="ns2:g03271879b9a4880958557098c4ee9d2" minOccurs="0"/>
                <xsd:element ref="ns2:b6d35cbfb7df47e2ac3575c980ea776d" minOccurs="0"/>
                <xsd:element ref="ns2:k84500088c374e069a04a477050b64c9"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e52761-0a8e-4bbf-af5b-fe6e34e81153" elementFormDefault="qualified">
    <xsd:import namespace="http://schemas.microsoft.com/office/2006/documentManagement/types"/>
    <xsd:import namespace="http://schemas.microsoft.com/office/infopath/2007/PartnerControls"/>
    <xsd:element name="a25f6e5bb71146ae92652ba8bc29dad8" ma:index="8" nillable="true" ma:taxonomy="true" ma:internalName="a25f6e5bb71146ae92652ba8bc29dad8" ma:taxonomyFieldName="DocumentCategory" ma:displayName="Document Category" ma:readOnly="false" ma:default="" ma:fieldId="{a25f6e5b-b711-46ae-9265-2ba8bc29dad8}" ma:sspId="ee6e1394-6499-4a7b-8c10-fab519a20670" ma:termSetId="b756c66c-0bb3-4d66-804c-bf741b13350c"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1e7ba344-1081-49b5-833f-aa4f0ee45952}" ma:internalName="TaxCatchAll" ma:showField="CatchAllData" ma:web="dfe5f742-ce37-4826-b6ed-86a9c7a6b1a7">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1e7ba344-1081-49b5-833f-aa4f0ee45952}" ma:internalName="TaxCatchAllLabel" ma:readOnly="true" ma:showField="CatchAllDataLabel" ma:web="dfe5f742-ce37-4826-b6ed-86a9c7a6b1a7">
      <xsd:complexType>
        <xsd:complexContent>
          <xsd:extension base="dms:MultiChoiceLookup">
            <xsd:sequence>
              <xsd:element name="Value" type="dms:Lookup" maxOccurs="unbounded" minOccurs="0" nillable="true"/>
            </xsd:sequence>
          </xsd:extension>
        </xsd:complexContent>
      </xsd:complexType>
    </xsd:element>
    <xsd:element name="g03271879b9a4880958557098c4ee9d2" ma:index="12" nillable="true" ma:taxonomy="true" ma:internalName="g03271879b9a4880958557098c4ee9d2" ma:taxonomyFieldName="TeamOwner" ma:displayName="Team Owner" ma:readOnly="false" ma:default="" ma:fieldId="{00327187-9b9a-4880-9585-57098c4ee9d2}" ma:taxonomyMulti="true" ma:sspId="ee6e1394-6499-4a7b-8c10-fab519a20670" ma:termSetId="81fedde3-a82b-46be-9555-52493917e880" ma:anchorId="00000000-0000-0000-0000-000000000000" ma:open="false" ma:isKeyword="false">
      <xsd:complexType>
        <xsd:sequence>
          <xsd:element ref="pc:Terms" minOccurs="0" maxOccurs="1"/>
        </xsd:sequence>
      </xsd:complexType>
    </xsd:element>
    <xsd:element name="b6d35cbfb7df47e2ac3575c980ea776d" ma:index="14" nillable="true" ma:taxonomy="true" ma:internalName="b6d35cbfb7df47e2ac3575c980ea776d" ma:taxonomyFieldName="DocumentSecurity" ma:displayName="Document Security" ma:readOnly="false" ma:default="1;#Internal only|850d43ad-87cf-498e-b36b-964fe985dc77" ma:fieldId="{b6d35cbf-b7df-47e2-ac35-75c980ea776d}" ma:sspId="ee6e1394-6499-4a7b-8c10-fab519a20670" ma:termSetId="036f95df-bdc2-4a75-a3c2-006e22d1851f" ma:anchorId="00000000-0000-0000-0000-000000000000" ma:open="false" ma:isKeyword="false">
      <xsd:complexType>
        <xsd:sequence>
          <xsd:element ref="pc:Terms" minOccurs="0" maxOccurs="1"/>
        </xsd:sequence>
      </xsd:complexType>
    </xsd:element>
    <xsd:element name="k84500088c374e069a04a477050b64c9" ma:index="16" nillable="true" ma:taxonomy="true" ma:internalName="k84500088c374e069a04a477050b64c9" ma:taxonomyFieldName="FinancialYear" ma:displayName="Financial Year" ma:default="12;#FY 21/22|638fd895-ad3f-443b-9d44-3351bdc7e28e" ma:fieldId="{48450008-8c37-4e06-9a04-a477050b64c9}" ma:sspId="ee6e1394-6499-4a7b-8c10-fab519a20670" ma:termSetId="d2e88d97-dd57-452a-b959-be703cf48ec2"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k84500088c374e069a04a477050b64c9 xmlns="52e52761-0a8e-4bbf-af5b-fe6e34e81153">
      <Terms xmlns="http://schemas.microsoft.com/office/infopath/2007/PartnerControls"/>
    </k84500088c374e069a04a477050b64c9>
    <TaxCatchAll xmlns="52e52761-0a8e-4bbf-af5b-fe6e34e81153">
      <Value>10</Value>
      <Value>6</Value>
    </TaxCatchAll>
    <g03271879b9a4880958557098c4ee9d2 xmlns="52e52761-0a8e-4bbf-af5b-fe6e34e81153">
      <Terms xmlns="http://schemas.microsoft.com/office/infopath/2007/PartnerControls">
        <TermInfo xmlns="http://schemas.microsoft.com/office/infopath/2007/PartnerControls">
          <TermName xmlns="http://schemas.microsoft.com/office/infopath/2007/PartnerControls">Investment</TermName>
          <TermId xmlns="http://schemas.microsoft.com/office/infopath/2007/PartnerControls">52a1fdf8-de27-4ae5-9658-2266d9aae229</TermId>
        </TermInfo>
      </Terms>
    </g03271879b9a4880958557098c4ee9d2>
    <b6d35cbfb7df47e2ac3575c980ea776d xmlns="52e52761-0a8e-4bbf-af5b-fe6e34e81153">
      <Terms xmlns="http://schemas.microsoft.com/office/infopath/2007/PartnerControls"/>
    </b6d35cbfb7df47e2ac3575c980ea776d>
    <a25f6e5bb71146ae92652ba8bc29dad8 xmlns="52e52761-0a8e-4bbf-af5b-fe6e34e81153">
      <Terms xmlns="http://schemas.microsoft.com/office/infopath/2007/PartnerControls">
        <TermInfo xmlns="http://schemas.microsoft.com/office/infopath/2007/PartnerControls">
          <TermName xmlns="http://schemas.microsoft.com/office/infopath/2007/PartnerControls">General</TermName>
          <TermId xmlns="http://schemas.microsoft.com/office/infopath/2007/PartnerControls">5923767d-3fec-4f20-bb29-a35286cedda6</TermId>
        </TermInfo>
      </Terms>
    </a25f6e5bb71146ae92652ba8bc29dad8>
  </documentManagement>
</p:properties>
</file>

<file path=customXml/item4.xml><?xml version="1.0" encoding="utf-8"?>
<?mso-contentType ?>
<SharedContentType xmlns="Microsoft.SharePoint.Taxonomy.ContentTypeSync" SourceId="ee6e1394-6499-4a7b-8c10-fab519a20670" ContentTypeId="0x010100046469DF86EEF440A2451956C3C434B4" PreviousValue="false"/>
</file>

<file path=customXml/item5.xml><?xml version="1.0" encoding="utf-8"?>
<LongProperties xmlns="http://schemas.microsoft.com/office/2006/metadata/longProperties"/>
</file>

<file path=customXml/itemProps1.xml><?xml version="1.0" encoding="utf-8"?>
<ds:datastoreItem xmlns:ds="http://schemas.openxmlformats.org/officeDocument/2006/customXml" ds:itemID="{416AA2C4-35AD-4DC4-977F-0E044D3F204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e52761-0a8e-4bbf-af5b-fe6e34e8115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C6F117C-35BC-4184-9254-D19B952C186F}">
  <ds:schemaRefs>
    <ds:schemaRef ds:uri="http://schemas.microsoft.com/sharepoint/v3/contenttype/forms"/>
  </ds:schemaRefs>
</ds:datastoreItem>
</file>

<file path=customXml/itemProps3.xml><?xml version="1.0" encoding="utf-8"?>
<ds:datastoreItem xmlns:ds="http://schemas.openxmlformats.org/officeDocument/2006/customXml" ds:itemID="{99E4EE3F-D3A2-4286-A6A5-B44A7BB59EFB}">
  <ds:schemaRefs>
    <ds:schemaRef ds:uri="http://purl.org/dc/elements/1.1/"/>
    <ds:schemaRef ds:uri="http://schemas.microsoft.com/office/2006/metadata/properties"/>
    <ds:schemaRef ds:uri="http://purl.org/dc/terms/"/>
    <ds:schemaRef ds:uri="http://purl.org/dc/dcmitype/"/>
    <ds:schemaRef ds:uri="http://schemas.microsoft.com/office/2006/documentManagement/types"/>
    <ds:schemaRef ds:uri="52e52761-0a8e-4bbf-af5b-fe6e34e81153"/>
    <ds:schemaRef ds:uri="http://schemas.openxmlformats.org/package/2006/metadata/core-properties"/>
    <ds:schemaRef ds:uri="http://schemas.microsoft.com/office/infopath/2007/PartnerControls"/>
    <ds:schemaRef ds:uri="http://www.w3.org/XML/1998/namespace"/>
  </ds:schemaRefs>
</ds:datastoreItem>
</file>

<file path=customXml/itemProps4.xml><?xml version="1.0" encoding="utf-8"?>
<ds:datastoreItem xmlns:ds="http://schemas.openxmlformats.org/officeDocument/2006/customXml" ds:itemID="{DEE5C340-FCB2-4642-AB09-B6E29943DF59}">
  <ds:schemaRefs>
    <ds:schemaRef ds:uri="Microsoft.SharePoint.Taxonomy.ContentTypeSync"/>
  </ds:schemaRefs>
</ds:datastoreItem>
</file>

<file path=customXml/itemProps5.xml><?xml version="1.0" encoding="utf-8"?>
<ds:datastoreItem xmlns:ds="http://schemas.openxmlformats.org/officeDocument/2006/customXml" ds:itemID="{9D6648F9-94E9-4BDB-9BF8-26BC387303B4}">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Cover</vt:lpstr>
      <vt:lpstr>Assumptions - monthly</vt:lpstr>
      <vt:lpstr>P&amp;L - monthly</vt:lpstr>
      <vt:lpstr>CF - monthly</vt:lpstr>
      <vt:lpstr>P&amp;L - annual</vt:lpstr>
      <vt:lpstr>CF - annual</vt:lpstr>
      <vt:lpstr>Currency</vt:lpstr>
      <vt:lpstr>End_Month</vt:lpstr>
      <vt:lpstr>FY_End</vt:lpstr>
      <vt:lpstr>'Assumptions - monthly'!Print_Area</vt:lpstr>
      <vt:lpstr>'CF - annual'!Print_Area</vt:lpstr>
      <vt:lpstr>'CF - monthly'!Print_Area</vt:lpstr>
      <vt:lpstr>'P&amp;L - annual'!Print_Area</vt:lpstr>
      <vt:lpstr>'P&amp;L - monthly'!Print_Area</vt:lpstr>
      <vt:lpstr>Start_Month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Montgomery</dc:creator>
  <cp:keywords/>
  <dc:description/>
  <cp:lastModifiedBy>Microsoft Office User</cp:lastModifiedBy>
  <cp:revision>4</cp:revision>
  <cp:lastPrinted>2022-03-03T02:08:38Z</cp:lastPrinted>
  <dcterms:created xsi:type="dcterms:W3CDTF">2016-11-10T04:08:58Z</dcterms:created>
  <dcterms:modified xsi:type="dcterms:W3CDTF">2022-03-08T09:54:08Z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0x010100046469DF86EEF440A2451956C3C434B400EF57915BCA91F646A64FD32EC054B316</vt:lpwstr>
  </property>
  <property fmtid="{D5CDD505-2E9C-101B-9397-08002B2CF9AE}" pid="9" name="_dlc_DocIdItemGuid">
    <vt:lpwstr>70c2bfcc-c936-47ad-b300-6f90ada4893a</vt:lpwstr>
  </property>
  <property fmtid="{D5CDD505-2E9C-101B-9397-08002B2CF9AE}" pid="10" name="TaxKeyword">
    <vt:lpwstr/>
  </property>
  <property fmtid="{D5CDD505-2E9C-101B-9397-08002B2CF9AE}" pid="11" name="PingarCustomer_Auto_Classified">
    <vt:lpwstr/>
  </property>
  <property fmtid="{D5CDD505-2E9C-101B-9397-08002B2CF9AE}" pid="12" name="PingarService_Auto_Classified">
    <vt:lpwstr/>
  </property>
  <property fmtid="{D5CDD505-2E9C-101B-9397-08002B2CF9AE}" pid="13" name="C3Topic">
    <vt:lpwstr/>
  </property>
  <property fmtid="{D5CDD505-2E9C-101B-9397-08002B2CF9AE}" pid="14" name="PingarLastProcessed">
    <vt:filetime>2017-07-25T10:01:08Z</vt:filetime>
  </property>
  <property fmtid="{D5CDD505-2E9C-101B-9397-08002B2CF9AE}" pid="15" name="TeamOwner">
    <vt:lpwstr>10;#Investment|52a1fdf8-de27-4ae5-9658-2266d9aae229</vt:lpwstr>
  </property>
  <property fmtid="{D5CDD505-2E9C-101B-9397-08002B2CF9AE}" pid="16" name="DocumentCategory">
    <vt:lpwstr>6;#General|5923767d-3fec-4f20-bb29-a35286cedda6</vt:lpwstr>
  </property>
  <property fmtid="{D5CDD505-2E9C-101B-9397-08002B2CF9AE}" pid="17" name="Document Status">
    <vt:lpwstr/>
  </property>
  <property fmtid="{D5CDD505-2E9C-101B-9397-08002B2CF9AE}" pid="18" name="_dlc_DocId">
    <vt:lpwstr>TEAM-1720059986-28074</vt:lpwstr>
  </property>
  <property fmtid="{D5CDD505-2E9C-101B-9397-08002B2CF9AE}" pid="19" name="_dlc_DocIdUrl">
    <vt:lpwstr>https://nztradeandenterprise.sharepoint.com/sites/Teams/InternalPartners/CommsDigitalSocial/_layouts/15/DocIdRedir.aspx?ID=TEAM-1720059986-28074, TEAM-1720059986-28074</vt:lpwstr>
  </property>
  <property fmtid="{D5CDD505-2E9C-101B-9397-08002B2CF9AE}" pid="20" name="SharedWithUsers">
    <vt:lpwstr/>
  </property>
  <property fmtid="{D5CDD505-2E9C-101B-9397-08002B2CF9AE}" pid="21" name="xd_ProgID">
    <vt:lpwstr/>
  </property>
  <property fmtid="{D5CDD505-2E9C-101B-9397-08002B2CF9AE}" pid="22" name="ComplianceAssetId">
    <vt:lpwstr/>
  </property>
  <property fmtid="{D5CDD505-2E9C-101B-9397-08002B2CF9AE}" pid="23" name="TemplateUrl">
    <vt:lpwstr/>
  </property>
  <property fmtid="{D5CDD505-2E9C-101B-9397-08002B2CF9AE}" pid="24" name="xd_Signature">
    <vt:bool>false</vt:bool>
  </property>
  <property fmtid="{D5CDD505-2E9C-101B-9397-08002B2CF9AE}" pid="25" name="Order">
    <vt:r8>442800</vt:r8>
  </property>
  <property fmtid="{D5CDD505-2E9C-101B-9397-08002B2CF9AE}" pid="26" name="Content Status">
    <vt:lpwstr>(1) Raw content for review</vt:lpwstr>
  </property>
  <property fmtid="{D5CDD505-2E9C-101B-9397-08002B2CF9AE}" pid="27" name="Content type">
    <vt:lpwstr>Master Template</vt:lpwstr>
  </property>
  <property fmtid="{D5CDD505-2E9C-101B-9397-08002B2CF9AE}" pid="28" name="Audience1">
    <vt:lpwstr>Landing - mixed</vt:lpwstr>
  </property>
  <property fmtid="{D5CDD505-2E9C-101B-9397-08002B2CF9AE}" pid="29" name="FinancialYear">
    <vt:lpwstr/>
  </property>
  <property fmtid="{D5CDD505-2E9C-101B-9397-08002B2CF9AE}" pid="30" name="DocumentSecurity">
    <vt:lpwstr/>
  </property>
  <property fmtid="{D5CDD505-2E9C-101B-9397-08002B2CF9AE}" pid="31" name="TaxCatchAll">
    <vt:lpwstr>688;#Investment|52a1fdf8-de27-4ae5-9658-2266d9aae229;#6;#General|5923767d-3fec-4f20-bb29-a35286cedda6</vt:lpwstr>
  </property>
  <property fmtid="{D5CDD505-2E9C-101B-9397-08002B2CF9AE}" pid="32" name="g03271879b9a4880958557098c4ee9d2">
    <vt:lpwstr>Investment|52a1fdf8-de27-4ae5-9658-2266d9aae229</vt:lpwstr>
  </property>
  <property fmtid="{D5CDD505-2E9C-101B-9397-08002B2CF9AE}" pid="33" name="b6d35cbfb7df47e2ac3575c980ea776d">
    <vt:lpwstr/>
  </property>
  <property fmtid="{D5CDD505-2E9C-101B-9397-08002B2CF9AE}" pid="34" name="a25f6e5bb71146ae92652ba8bc29dad8">
    <vt:lpwstr>General|5923767d-3fec-4f20-bb29-a35286cedda6</vt:lpwstr>
  </property>
  <property fmtid="{D5CDD505-2E9C-101B-9397-08002B2CF9AE}" pid="35" name="k84500088c374e069a04a477050b64c9">
    <vt:lpwstr/>
  </property>
  <property fmtid="{D5CDD505-2E9C-101B-9397-08002B2CF9AE}" pid="36" name="_dlc_DocIdPersistId">
    <vt:lpwstr>0</vt:lpwstr>
  </property>
  <property fmtid="{D5CDD505-2E9C-101B-9397-08002B2CF9AE}" pid="37" name="Related document name">
    <vt:lpwstr>;#Introduction to the Investment Way;#Companies Way We Work;#Greenfield Way We Work;#International Way We Work;#Solutions Way We Work;#</vt:lpwstr>
  </property>
</Properties>
</file>