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dl/Documents/Kerjaan/0. Digital Delivery Enablement/1. Architect/Sizing/"/>
    </mc:Choice>
  </mc:AlternateContent>
  <xr:revisionPtr revIDLastSave="0" documentId="13_ncr:1_{C542CABA-034B-EF47-B93A-BD8160CD1E7D}" xr6:coauthVersionLast="47" xr6:coauthVersionMax="47" xr10:uidLastSave="{00000000-0000-0000-0000-000000000000}"/>
  <bookViews>
    <workbookView xWindow="0" yWindow="0" windowWidth="38400" windowHeight="21600" activeTab="37" xr2:uid="{17918C9E-A1E9-A14B-8399-40A9EF6D4019}"/>
  </bookViews>
  <sheets>
    <sheet name="Komparasi BM vs VM" sheetId="52" state="hidden" r:id="rId1"/>
    <sheet name="Pricing Per Items - old" sheetId="47" state="hidden" r:id="rId2"/>
    <sheet name="Pricing Per Items - old adj" sheetId="51" state="hidden" r:id="rId3"/>
    <sheet name="Pricing" sheetId="70" r:id="rId4"/>
    <sheet name="Sheet1" sheetId="31" state="hidden" r:id="rId5"/>
    <sheet name="Opsi Oracle" sheetId="19" state="hidden" r:id="rId6"/>
    <sheet name="FS Opsi Oracle 20260515" sheetId="54" state="hidden" r:id="rId7"/>
    <sheet name="FS Opsi Oracle 20260620" sheetId="55" state="hidden" r:id="rId8"/>
    <sheet name="FS Opsi Oracle RAC T3" sheetId="58" state="hidden" r:id="rId9"/>
    <sheet name="FS Opsi Oracle Single T3" sheetId="59" state="hidden" r:id="rId10"/>
    <sheet name="FS Opsi Oracle VM DB T2" sheetId="60" state="hidden" r:id="rId11"/>
    <sheet name="FS Opsi Oracle VM RAC DB T3 60T" sheetId="61" state="hidden" r:id="rId12"/>
    <sheet name="FS Opsi Oracle VM RAC DB T3 30T" sheetId="66" state="hidden" r:id="rId13"/>
    <sheet name="Summary" sheetId="65" state="hidden" r:id="rId14"/>
    <sheet name="Summarya" sheetId="62" state="hidden" r:id="rId15"/>
    <sheet name="Opsi Oracle - old adj" sheetId="50" state="hidden" r:id="rId16"/>
    <sheet name="oret oret" sheetId="56" state="hidden" r:id="rId17"/>
    <sheet name="FS Opsi Oracle Spec Exist" sheetId="57" state="hidden" r:id="rId18"/>
    <sheet name="Min Spec Prod" sheetId="53" state="hidden" r:id="rId19"/>
    <sheet name="Opsi Oracle - old" sheetId="48" state="hidden" r:id="rId20"/>
    <sheet name="TCO Oracle" sheetId="34" state="hidden" r:id="rId21"/>
    <sheet name="Opsi Oceanbase" sheetId="32" state="hidden" r:id="rId22"/>
    <sheet name="Opsi Oceanbase -old" sheetId="49" state="hidden" r:id="rId23"/>
    <sheet name="TCO Oceabase" sheetId="35" state="hidden" r:id="rId24"/>
    <sheet name="Opsi Platform Only" sheetId="36" state="hidden" r:id="rId25"/>
    <sheet name="TCO Platform Only" sheetId="37" state="hidden" r:id="rId26"/>
    <sheet name="Opsi Oracle BM Only" sheetId="39" state="hidden" r:id="rId27"/>
    <sheet name="Opsi Oracle VM Only" sheetId="46" state="hidden" r:id="rId28"/>
    <sheet name="TCO Oracle Only" sheetId="38" state="hidden" r:id="rId29"/>
    <sheet name="Opsi Oceanbase Only" sheetId="40" state="hidden" r:id="rId30"/>
    <sheet name="Opsi Oceanbase BM Only" sheetId="43" state="hidden" r:id="rId31"/>
    <sheet name="TCO Oceabase Only" sheetId="42" state="hidden" r:id="rId32"/>
    <sheet name="TCO Oceabase BM Only" sheetId="44" state="hidden" r:id="rId33"/>
    <sheet name="Opsi Oracle (2)" sheetId="45" state="hidden" r:id="rId34"/>
    <sheet name="OCP - BM Nota" sheetId="22" state="hidden" r:id="rId35"/>
    <sheet name="FS Opsi Oracle 20260623" sheetId="67" state="hidden" r:id="rId36"/>
    <sheet name="FS Opsi Oracle 20260629" sheetId="68" state="hidden" r:id="rId37"/>
    <sheet name="Sample" sheetId="69" r:id="rId38"/>
  </sheets>
  <externalReferences>
    <externalReference r:id="rId3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69" l="1"/>
  <c r="P20" i="69"/>
  <c r="P8" i="69"/>
  <c r="M42" i="69"/>
  <c r="O42" i="69" s="1"/>
  <c r="L42" i="69"/>
  <c r="K42" i="69"/>
  <c r="N42" i="69" s="1"/>
  <c r="O33" i="69"/>
  <c r="R33" i="69" s="1"/>
  <c r="M28" i="69"/>
  <c r="L28" i="69"/>
  <c r="K28" i="69"/>
  <c r="N28" i="69" s="1"/>
  <c r="Q20" i="69"/>
  <c r="Q18" i="69"/>
  <c r="Q8" i="69"/>
  <c r="Q6" i="69"/>
  <c r="M15" i="69"/>
  <c r="L15" i="69"/>
  <c r="K15" i="69"/>
  <c r="N15" i="69" s="1"/>
  <c r="M3" i="69"/>
  <c r="L3" i="69"/>
  <c r="K3" i="69"/>
  <c r="N3" i="69" s="1"/>
  <c r="D4" i="70"/>
  <c r="D3" i="70"/>
  <c r="J43" i="69"/>
  <c r="M43" i="69" s="1"/>
  <c r="O43" i="69" s="1"/>
  <c r="K43" i="69"/>
  <c r="N43" i="69" s="1"/>
  <c r="K44" i="69"/>
  <c r="N44" i="69" s="1"/>
  <c r="L44" i="69"/>
  <c r="M44" i="69"/>
  <c r="K45" i="69"/>
  <c r="N45" i="69" s="1"/>
  <c r="L45" i="69"/>
  <c r="M45" i="69"/>
  <c r="O45" i="69" s="1"/>
  <c r="K46" i="69"/>
  <c r="N46" i="69" s="1"/>
  <c r="L46" i="69"/>
  <c r="M46" i="69"/>
  <c r="O46" i="69" s="1"/>
  <c r="K47" i="69"/>
  <c r="N47" i="69" s="1"/>
  <c r="L47" i="69"/>
  <c r="M47" i="69"/>
  <c r="O47" i="69" s="1"/>
  <c r="K48" i="69"/>
  <c r="N48" i="69" s="1"/>
  <c r="L48" i="69"/>
  <c r="M48" i="69"/>
  <c r="O48" i="69" s="1"/>
  <c r="K49" i="69"/>
  <c r="N49" i="69" s="1"/>
  <c r="L49" i="69"/>
  <c r="M49" i="69"/>
  <c r="K29" i="69"/>
  <c r="N29" i="69" s="1"/>
  <c r="L29" i="69"/>
  <c r="M29" i="69"/>
  <c r="K30" i="69"/>
  <c r="N30" i="69" s="1"/>
  <c r="L30" i="69"/>
  <c r="M30" i="69"/>
  <c r="K31" i="69"/>
  <c r="L31" i="69"/>
  <c r="M31" i="69"/>
  <c r="O31" i="69" s="1"/>
  <c r="K32" i="69"/>
  <c r="N32" i="69" s="1"/>
  <c r="L32" i="69"/>
  <c r="M32" i="69"/>
  <c r="K33" i="69"/>
  <c r="L33" i="69"/>
  <c r="K34" i="69"/>
  <c r="N34" i="69" s="1"/>
  <c r="L34" i="69"/>
  <c r="M34" i="69"/>
  <c r="O34" i="69" s="1"/>
  <c r="K35" i="69"/>
  <c r="N35" i="69" s="1"/>
  <c r="L35" i="69"/>
  <c r="M35" i="69"/>
  <c r="K36" i="69"/>
  <c r="N36" i="69" s="1"/>
  <c r="L36" i="69"/>
  <c r="M36" i="69"/>
  <c r="O36" i="69" s="1"/>
  <c r="K37" i="69"/>
  <c r="N37" i="69" s="1"/>
  <c r="L37" i="69"/>
  <c r="M37" i="69"/>
  <c r="O37" i="69" s="1"/>
  <c r="K38" i="69"/>
  <c r="N38" i="69" s="1"/>
  <c r="L38" i="69"/>
  <c r="M38" i="69"/>
  <c r="O38" i="69" s="1"/>
  <c r="K39" i="69"/>
  <c r="N39" i="69" s="1"/>
  <c r="L39" i="69"/>
  <c r="M39" i="69"/>
  <c r="O39" i="69" s="1"/>
  <c r="K40" i="69"/>
  <c r="N40" i="69" s="1"/>
  <c r="L40" i="69"/>
  <c r="M40" i="69"/>
  <c r="K4" i="69"/>
  <c r="N4" i="69" s="1"/>
  <c r="L4" i="69"/>
  <c r="M4" i="69"/>
  <c r="O4" i="69" s="1"/>
  <c r="K5" i="69"/>
  <c r="N5" i="69" s="1"/>
  <c r="L5" i="69"/>
  <c r="M5" i="69"/>
  <c r="O5" i="69" s="1"/>
  <c r="K6" i="69"/>
  <c r="L6" i="69"/>
  <c r="M6" i="69"/>
  <c r="O6" i="69" s="1"/>
  <c r="K7" i="69"/>
  <c r="N7" i="69" s="1"/>
  <c r="L7" i="69"/>
  <c r="M7" i="69"/>
  <c r="O7" i="69" s="1"/>
  <c r="K8" i="69"/>
  <c r="L8" i="69"/>
  <c r="M8" i="69"/>
  <c r="K9" i="69"/>
  <c r="N9" i="69" s="1"/>
  <c r="L9" i="69"/>
  <c r="M9" i="69"/>
  <c r="O9" i="69" s="1"/>
  <c r="K10" i="69"/>
  <c r="N10" i="69" s="1"/>
  <c r="L10" i="69"/>
  <c r="M10" i="69"/>
  <c r="O10" i="69" s="1"/>
  <c r="K11" i="69"/>
  <c r="N11" i="69" s="1"/>
  <c r="L11" i="69"/>
  <c r="M11" i="69"/>
  <c r="O11" i="69" s="1"/>
  <c r="K12" i="69"/>
  <c r="N12" i="69" s="1"/>
  <c r="L12" i="69"/>
  <c r="M12" i="69"/>
  <c r="O12" i="69" s="1"/>
  <c r="K13" i="69"/>
  <c r="N13" i="69" s="1"/>
  <c r="L13" i="69"/>
  <c r="M13" i="69"/>
  <c r="O13" i="69" s="1"/>
  <c r="K14" i="69"/>
  <c r="N14" i="69" s="1"/>
  <c r="L14" i="69"/>
  <c r="M14" i="69"/>
  <c r="O14" i="69" s="1"/>
  <c r="K16" i="69"/>
  <c r="N16" i="69" s="1"/>
  <c r="L16" i="69"/>
  <c r="M16" i="69"/>
  <c r="O16" i="69" s="1"/>
  <c r="K17" i="69"/>
  <c r="N17" i="69" s="1"/>
  <c r="L17" i="69"/>
  <c r="M17" i="69"/>
  <c r="K18" i="69"/>
  <c r="L18" i="69"/>
  <c r="M18" i="69"/>
  <c r="K19" i="69"/>
  <c r="N19" i="69" s="1"/>
  <c r="L19" i="69"/>
  <c r="M19" i="69"/>
  <c r="O19" i="69" s="1"/>
  <c r="K20" i="69"/>
  <c r="L20" i="69"/>
  <c r="M20" i="69"/>
  <c r="K21" i="69"/>
  <c r="N21" i="69" s="1"/>
  <c r="L21" i="69"/>
  <c r="M21" i="69"/>
  <c r="O21" i="69" s="1"/>
  <c r="K22" i="69"/>
  <c r="N22" i="69" s="1"/>
  <c r="L22" i="69"/>
  <c r="M22" i="69"/>
  <c r="O22" i="69" s="1"/>
  <c r="K23" i="69"/>
  <c r="N23" i="69" s="1"/>
  <c r="L23" i="69"/>
  <c r="M23" i="69"/>
  <c r="O23" i="69" s="1"/>
  <c r="K24" i="69"/>
  <c r="N24" i="69" s="1"/>
  <c r="L24" i="69"/>
  <c r="M24" i="69"/>
  <c r="O24" i="69" s="1"/>
  <c r="K25" i="69"/>
  <c r="N25" i="69" s="1"/>
  <c r="L25" i="69"/>
  <c r="M25" i="69"/>
  <c r="O25" i="69" s="1"/>
  <c r="K26" i="69"/>
  <c r="N26" i="69" s="1"/>
  <c r="L26" i="69"/>
  <c r="M26" i="69"/>
  <c r="O26" i="69" s="1"/>
  <c r="D123" i="68"/>
  <c r="D117" i="68"/>
  <c r="D98" i="68"/>
  <c r="Q19" i="68"/>
  <c r="Q17" i="68"/>
  <c r="R17" i="68" s="1"/>
  <c r="Q7" i="68"/>
  <c r="Q5" i="68"/>
  <c r="R5" i="68" s="1"/>
  <c r="F144" i="68"/>
  <c r="D153" i="68" s="1"/>
  <c r="F143" i="68"/>
  <c r="F137" i="68"/>
  <c r="F136" i="68"/>
  <c r="E135" i="68"/>
  <c r="E134" i="68"/>
  <c r="F134" i="68" s="1"/>
  <c r="E133" i="68"/>
  <c r="E132" i="68"/>
  <c r="E131" i="68"/>
  <c r="E130" i="68"/>
  <c r="F125" i="68"/>
  <c r="D124" i="68"/>
  <c r="F124" i="68" s="1"/>
  <c r="E123" i="68"/>
  <c r="E122" i="68"/>
  <c r="E121" i="68"/>
  <c r="D121" i="68"/>
  <c r="E120" i="68"/>
  <c r="D120" i="68"/>
  <c r="E119" i="68"/>
  <c r="E118" i="68"/>
  <c r="E117" i="68"/>
  <c r="F116" i="68"/>
  <c r="F110" i="68"/>
  <c r="F109" i="68"/>
  <c r="F108" i="68"/>
  <c r="F107" i="68"/>
  <c r="E106" i="68"/>
  <c r="F106" i="68" s="1"/>
  <c r="F105" i="68"/>
  <c r="F104" i="68"/>
  <c r="E103" i="68"/>
  <c r="E102" i="68"/>
  <c r="E101" i="68"/>
  <c r="E100" i="68"/>
  <c r="E99" i="68"/>
  <c r="E98" i="68"/>
  <c r="D97" i="68"/>
  <c r="F97" i="68" s="1"/>
  <c r="Q52" i="68"/>
  <c r="R52" i="68" s="1"/>
  <c r="D91" i="68" s="1"/>
  <c r="M52" i="68"/>
  <c r="L52" i="68"/>
  <c r="K52" i="68"/>
  <c r="O51" i="68"/>
  <c r="N51" i="68"/>
  <c r="M51" i="68"/>
  <c r="L51" i="68"/>
  <c r="K51" i="68"/>
  <c r="N50" i="68"/>
  <c r="M50" i="68"/>
  <c r="O50" i="68" s="1"/>
  <c r="L50" i="68"/>
  <c r="K50" i="68"/>
  <c r="M49" i="68"/>
  <c r="O49" i="68" s="1"/>
  <c r="L49" i="68"/>
  <c r="K49" i="68"/>
  <c r="O48" i="68"/>
  <c r="M48" i="68"/>
  <c r="L48" i="68"/>
  <c r="K48" i="68"/>
  <c r="O47" i="68"/>
  <c r="R47" i="68" s="1"/>
  <c r="D87" i="68" s="1"/>
  <c r="M47" i="68"/>
  <c r="L47" i="68"/>
  <c r="K47" i="68"/>
  <c r="M46" i="68"/>
  <c r="O46" i="68" s="1"/>
  <c r="L46" i="68"/>
  <c r="K46" i="68"/>
  <c r="M45" i="68"/>
  <c r="O45" i="68" s="1"/>
  <c r="L45" i="68"/>
  <c r="K45" i="68"/>
  <c r="O44" i="68"/>
  <c r="M44" i="68"/>
  <c r="L44" i="68"/>
  <c r="K44" i="68"/>
  <c r="O43" i="68"/>
  <c r="R43" i="68" s="1"/>
  <c r="D82" i="68" s="1"/>
  <c r="M43" i="68"/>
  <c r="L43" i="68"/>
  <c r="K43" i="68"/>
  <c r="M42" i="68"/>
  <c r="K42" i="68"/>
  <c r="D130" i="68" s="1"/>
  <c r="J42" i="68"/>
  <c r="M40" i="68"/>
  <c r="O40" i="68" s="1"/>
  <c r="L40" i="68"/>
  <c r="K40" i="68"/>
  <c r="O39" i="68"/>
  <c r="M39" i="68"/>
  <c r="L39" i="68"/>
  <c r="K39" i="68"/>
  <c r="O38" i="68"/>
  <c r="R38" i="68" s="1"/>
  <c r="M38" i="68"/>
  <c r="L38" i="68"/>
  <c r="K38" i="68"/>
  <c r="M37" i="68"/>
  <c r="O37" i="68" s="1"/>
  <c r="L37" i="68"/>
  <c r="K37" i="68"/>
  <c r="M36" i="68"/>
  <c r="O36" i="68" s="1"/>
  <c r="L36" i="68"/>
  <c r="K36" i="68"/>
  <c r="O35" i="68"/>
  <c r="M35" i="68"/>
  <c r="L35" i="68"/>
  <c r="K35" i="68"/>
  <c r="O34" i="68"/>
  <c r="R34" i="68"/>
  <c r="D71" i="68" s="1"/>
  <c r="M34" i="68"/>
  <c r="L34" i="68"/>
  <c r="K34" i="68"/>
  <c r="M33" i="68"/>
  <c r="L33" i="68"/>
  <c r="K33" i="68"/>
  <c r="O32" i="68"/>
  <c r="R32" i="68" s="1"/>
  <c r="D72" i="68" s="1"/>
  <c r="L32" i="68"/>
  <c r="K32" i="68"/>
  <c r="D119" i="68" s="1"/>
  <c r="M31" i="68"/>
  <c r="O31" i="68" s="1"/>
  <c r="L31" i="68"/>
  <c r="K31" i="68"/>
  <c r="Q30" i="68"/>
  <c r="R30" i="68" s="1"/>
  <c r="M30" i="68"/>
  <c r="L30" i="68"/>
  <c r="K30" i="68"/>
  <c r="O29" i="68"/>
  <c r="M29" i="68"/>
  <c r="L29" i="68"/>
  <c r="K29" i="68"/>
  <c r="O28" i="68"/>
  <c r="R28" i="68" s="1"/>
  <c r="M28" i="68"/>
  <c r="L28" i="68"/>
  <c r="K28" i="68"/>
  <c r="M26" i="68"/>
  <c r="O26" i="68" s="1"/>
  <c r="L26" i="68"/>
  <c r="K26" i="68"/>
  <c r="M25" i="68"/>
  <c r="O25" i="68" s="1"/>
  <c r="L25" i="68"/>
  <c r="K25" i="68"/>
  <c r="M24" i="68"/>
  <c r="O24" i="68" s="1"/>
  <c r="L24" i="68"/>
  <c r="K24" i="68"/>
  <c r="M23" i="68"/>
  <c r="O23" i="68" s="1"/>
  <c r="L23" i="68"/>
  <c r="K23" i="68"/>
  <c r="O22" i="68"/>
  <c r="M22" i="68"/>
  <c r="L22" i="68"/>
  <c r="K22" i="68"/>
  <c r="O21" i="68"/>
  <c r="R21" i="68" s="1"/>
  <c r="M21" i="68"/>
  <c r="L21" i="68"/>
  <c r="K21" i="68"/>
  <c r="M20" i="68"/>
  <c r="O20" i="68" s="1"/>
  <c r="L20" i="68"/>
  <c r="K20" i="68"/>
  <c r="M19" i="68"/>
  <c r="P19" i="68" s="1"/>
  <c r="L19" i="68"/>
  <c r="K19" i="68"/>
  <c r="D101" i="68" s="1"/>
  <c r="O18" i="68"/>
  <c r="M18" i="68"/>
  <c r="L18" i="68"/>
  <c r="K18" i="68"/>
  <c r="M17" i="68"/>
  <c r="L17" i="68"/>
  <c r="K17" i="68"/>
  <c r="M16" i="68"/>
  <c r="O16" i="68" s="1"/>
  <c r="L16" i="68"/>
  <c r="K16" i="68"/>
  <c r="O15" i="68"/>
  <c r="M15" i="68"/>
  <c r="L15" i="68"/>
  <c r="K15" i="68"/>
  <c r="O14" i="68"/>
  <c r="M14" i="68"/>
  <c r="L14" i="68"/>
  <c r="K14" i="68"/>
  <c r="M13" i="68"/>
  <c r="O13" i="68" s="1"/>
  <c r="R13" i="68" s="1"/>
  <c r="L13" i="68"/>
  <c r="K13" i="68"/>
  <c r="M12" i="68"/>
  <c r="O12" i="68" s="1"/>
  <c r="L12" i="68"/>
  <c r="K12" i="68"/>
  <c r="O11" i="68"/>
  <c r="M11" i="68"/>
  <c r="L11" i="68"/>
  <c r="K11" i="68"/>
  <c r="O10" i="68"/>
  <c r="M10" i="68"/>
  <c r="L10" i="68"/>
  <c r="K10" i="68"/>
  <c r="M9" i="68"/>
  <c r="L9" i="68"/>
  <c r="K9" i="68"/>
  <c r="M8" i="68"/>
  <c r="O8" i="68" s="1"/>
  <c r="L8" i="68"/>
  <c r="K8" i="68"/>
  <c r="D106" i="68" s="1"/>
  <c r="M7" i="68"/>
  <c r="L7" i="68"/>
  <c r="K7" i="68"/>
  <c r="D103" i="68" s="1"/>
  <c r="O6" i="68"/>
  <c r="R6" i="68" s="1"/>
  <c r="M6" i="68"/>
  <c r="L6" i="68"/>
  <c r="K6" i="68"/>
  <c r="M5" i="68"/>
  <c r="L5" i="68"/>
  <c r="K5" i="68"/>
  <c r="M4" i="68"/>
  <c r="O4" i="68" s="1"/>
  <c r="L4" i="68"/>
  <c r="K4" i="68"/>
  <c r="O3" i="68"/>
  <c r="M3" i="68"/>
  <c r="L3" i="68"/>
  <c r="K3" i="68"/>
  <c r="N32" i="67"/>
  <c r="F151" i="67"/>
  <c r="F143" i="67"/>
  <c r="F144" i="67" s="1"/>
  <c r="D153" i="67" s="1"/>
  <c r="D130" i="67"/>
  <c r="E130" i="67"/>
  <c r="D131" i="67"/>
  <c r="E131" i="67"/>
  <c r="D132" i="67"/>
  <c r="E132" i="67"/>
  <c r="E133" i="67"/>
  <c r="E134" i="67"/>
  <c r="F134" i="67" s="1"/>
  <c r="E135" i="67"/>
  <c r="F136" i="67"/>
  <c r="F137" i="67"/>
  <c r="F116" i="67"/>
  <c r="E117" i="67"/>
  <c r="E118" i="67"/>
  <c r="E119" i="67"/>
  <c r="E120" i="67"/>
  <c r="E121" i="67"/>
  <c r="E122" i="67"/>
  <c r="E123" i="67"/>
  <c r="F125" i="67"/>
  <c r="D97" i="67"/>
  <c r="F97" i="67" s="1"/>
  <c r="E98" i="67"/>
  <c r="E99" i="67"/>
  <c r="E100" i="67"/>
  <c r="E101" i="67"/>
  <c r="E102" i="67"/>
  <c r="E103" i="67"/>
  <c r="F104" i="67"/>
  <c r="J77" i="67" s="1"/>
  <c r="F105" i="67"/>
  <c r="D106" i="67"/>
  <c r="E106" i="67"/>
  <c r="F106" i="67" s="1"/>
  <c r="F107" i="67"/>
  <c r="F108" i="67"/>
  <c r="F109" i="67"/>
  <c r="F110" i="67"/>
  <c r="I59" i="67"/>
  <c r="J72" i="67"/>
  <c r="J75" i="67" s="1"/>
  <c r="J42" i="67"/>
  <c r="M42" i="67" s="1"/>
  <c r="K42" i="67"/>
  <c r="D133" i="67" s="1"/>
  <c r="N42" i="67"/>
  <c r="K43" i="67"/>
  <c r="N43" i="67" s="1"/>
  <c r="L43" i="67"/>
  <c r="H61" i="67" s="1"/>
  <c r="M43" i="67"/>
  <c r="O43" i="67" s="1"/>
  <c r="K44" i="67"/>
  <c r="L44" i="67"/>
  <c r="M44" i="67"/>
  <c r="O44" i="67" s="1"/>
  <c r="N44" i="67"/>
  <c r="K45" i="67"/>
  <c r="L45" i="67"/>
  <c r="M45" i="67"/>
  <c r="N45" i="67"/>
  <c r="O45" i="67"/>
  <c r="K46" i="67"/>
  <c r="L46" i="67"/>
  <c r="M46" i="67"/>
  <c r="N46" i="67"/>
  <c r="O46" i="67"/>
  <c r="K47" i="67"/>
  <c r="N47" i="67" s="1"/>
  <c r="L47" i="67"/>
  <c r="M47" i="67"/>
  <c r="O47" i="67" s="1"/>
  <c r="K48" i="67"/>
  <c r="L48" i="67"/>
  <c r="M48" i="67"/>
  <c r="O48" i="67" s="1"/>
  <c r="N48" i="67"/>
  <c r="R48" i="67" s="1"/>
  <c r="K49" i="67"/>
  <c r="L49" i="67"/>
  <c r="M49" i="67"/>
  <c r="N49" i="67"/>
  <c r="O49" i="67"/>
  <c r="K50" i="67"/>
  <c r="L50" i="67"/>
  <c r="M50" i="67"/>
  <c r="N50" i="67"/>
  <c r="O50" i="67"/>
  <c r="K51" i="67"/>
  <c r="N51" i="67" s="1"/>
  <c r="L51" i="67"/>
  <c r="M51" i="67"/>
  <c r="O51" i="67" s="1"/>
  <c r="K52" i="67"/>
  <c r="L52" i="67"/>
  <c r="M52" i="67"/>
  <c r="Q52" i="67"/>
  <c r="R52" i="67" s="1"/>
  <c r="D91" i="67" s="1"/>
  <c r="K28" i="67"/>
  <c r="L28" i="67"/>
  <c r="M28" i="67"/>
  <c r="N28" i="67"/>
  <c r="O28" i="67"/>
  <c r="K29" i="67"/>
  <c r="N29" i="67" s="1"/>
  <c r="L29" i="67"/>
  <c r="M29" i="67"/>
  <c r="O29" i="67"/>
  <c r="K30" i="67"/>
  <c r="L30" i="67"/>
  <c r="M30" i="67"/>
  <c r="Q30" i="67"/>
  <c r="R30" i="67" s="1"/>
  <c r="V30" i="67"/>
  <c r="K31" i="67"/>
  <c r="N31" i="67" s="1"/>
  <c r="L31" i="67"/>
  <c r="H59" i="67" s="1"/>
  <c r="H62" i="67" s="1"/>
  <c r="M31" i="67"/>
  <c r="O31" i="67" s="1"/>
  <c r="K32" i="67"/>
  <c r="D124" i="67" s="1"/>
  <c r="F124" i="67" s="1"/>
  <c r="J78" i="67" s="1"/>
  <c r="L32" i="67"/>
  <c r="O32" i="67"/>
  <c r="K33" i="67"/>
  <c r="L33" i="67"/>
  <c r="M33" i="67"/>
  <c r="U30" i="67" s="1"/>
  <c r="N33" i="67"/>
  <c r="O33" i="67"/>
  <c r="K34" i="67"/>
  <c r="L34" i="67"/>
  <c r="M34" i="67"/>
  <c r="N34" i="67"/>
  <c r="O34" i="67"/>
  <c r="K35" i="67"/>
  <c r="L35" i="67"/>
  <c r="M35" i="67"/>
  <c r="N35" i="67"/>
  <c r="O35" i="67"/>
  <c r="K36" i="67"/>
  <c r="N36" i="67" s="1"/>
  <c r="L36" i="67"/>
  <c r="M36" i="67"/>
  <c r="O36" i="67" s="1"/>
  <c r="K37" i="67"/>
  <c r="L37" i="67"/>
  <c r="M37" i="67"/>
  <c r="O37" i="67" s="1"/>
  <c r="N37" i="67"/>
  <c r="K38" i="67"/>
  <c r="L38" i="67"/>
  <c r="M38" i="67"/>
  <c r="N38" i="67"/>
  <c r="O38" i="67"/>
  <c r="K39" i="67"/>
  <c r="L39" i="67"/>
  <c r="M39" i="67"/>
  <c r="N39" i="67"/>
  <c r="O39" i="67"/>
  <c r="K40" i="67"/>
  <c r="N40" i="67" s="1"/>
  <c r="L40" i="67"/>
  <c r="M40" i="67"/>
  <c r="O40" i="67" s="1"/>
  <c r="K3" i="67"/>
  <c r="G57" i="67" s="1"/>
  <c r="L3" i="67"/>
  <c r="H57" i="67" s="1"/>
  <c r="M3" i="67"/>
  <c r="I57" i="67" s="1"/>
  <c r="N3" i="67"/>
  <c r="K4" i="67"/>
  <c r="L4" i="67"/>
  <c r="M4" i="67"/>
  <c r="N4" i="67"/>
  <c r="O4" i="67"/>
  <c r="K5" i="67"/>
  <c r="L5" i="67"/>
  <c r="M5" i="67"/>
  <c r="Q5" i="67"/>
  <c r="R5" i="67" s="1"/>
  <c r="K6" i="67"/>
  <c r="N6" i="67" s="1"/>
  <c r="L6" i="67"/>
  <c r="M6" i="67"/>
  <c r="O6" i="67" s="1"/>
  <c r="K7" i="67"/>
  <c r="L7" i="67"/>
  <c r="M7" i="67"/>
  <c r="U24" i="67" s="1"/>
  <c r="V24" i="67" s="1"/>
  <c r="P7" i="67"/>
  <c r="Q7" i="67"/>
  <c r="K8" i="67"/>
  <c r="L8" i="67"/>
  <c r="M8" i="67"/>
  <c r="N8" i="67"/>
  <c r="O8" i="67"/>
  <c r="K9" i="67"/>
  <c r="L9" i="67"/>
  <c r="M9" i="67"/>
  <c r="N9" i="67"/>
  <c r="O9" i="67"/>
  <c r="K10" i="67"/>
  <c r="N10" i="67" s="1"/>
  <c r="L10" i="67"/>
  <c r="M10" i="67"/>
  <c r="O10" i="67" s="1"/>
  <c r="K11" i="67"/>
  <c r="L11" i="67"/>
  <c r="M11" i="67"/>
  <c r="O11" i="67" s="1"/>
  <c r="N11" i="67"/>
  <c r="K12" i="67"/>
  <c r="L12" i="67"/>
  <c r="M12" i="67"/>
  <c r="N12" i="67"/>
  <c r="O12" i="67"/>
  <c r="K13" i="67"/>
  <c r="L13" i="67"/>
  <c r="M13" i="67"/>
  <c r="N13" i="67"/>
  <c r="O13" i="67"/>
  <c r="K14" i="67"/>
  <c r="N14" i="67" s="1"/>
  <c r="L14" i="67"/>
  <c r="M14" i="67"/>
  <c r="O14" i="67" s="1"/>
  <c r="K15" i="67"/>
  <c r="L15" i="67"/>
  <c r="M15" i="67"/>
  <c r="O15" i="67" s="1"/>
  <c r="N15" i="67"/>
  <c r="K16" i="67"/>
  <c r="L16" i="67"/>
  <c r="M16" i="67"/>
  <c r="N16" i="67"/>
  <c r="O16" i="67"/>
  <c r="K17" i="67"/>
  <c r="L17" i="67"/>
  <c r="M17" i="67"/>
  <c r="Q17" i="67"/>
  <c r="R17" i="67" s="1"/>
  <c r="K18" i="67"/>
  <c r="N18" i="67" s="1"/>
  <c r="L18" i="67"/>
  <c r="M18" i="67"/>
  <c r="O18" i="67" s="1"/>
  <c r="K19" i="67"/>
  <c r="D100" i="67" s="1"/>
  <c r="L19" i="67"/>
  <c r="M19" i="67"/>
  <c r="P19" i="67"/>
  <c r="Q19" i="67"/>
  <c r="K20" i="67"/>
  <c r="L20" i="67"/>
  <c r="M20" i="67"/>
  <c r="N20" i="67"/>
  <c r="O20" i="67"/>
  <c r="K21" i="67"/>
  <c r="L21" i="67"/>
  <c r="M21" i="67"/>
  <c r="N21" i="67"/>
  <c r="O21" i="67"/>
  <c r="K22" i="67"/>
  <c r="N22" i="67" s="1"/>
  <c r="L22" i="67"/>
  <c r="M22" i="67"/>
  <c r="O22" i="67" s="1"/>
  <c r="K23" i="67"/>
  <c r="L23" i="67"/>
  <c r="M23" i="67"/>
  <c r="O23" i="67" s="1"/>
  <c r="N23" i="67"/>
  <c r="K24" i="67"/>
  <c r="L24" i="67"/>
  <c r="M24" i="67"/>
  <c r="N24" i="67"/>
  <c r="O24" i="67"/>
  <c r="K25" i="67"/>
  <c r="L25" i="67"/>
  <c r="M25" i="67"/>
  <c r="N25" i="67"/>
  <c r="O25" i="67"/>
  <c r="U25" i="67"/>
  <c r="K26" i="67"/>
  <c r="L26" i="67"/>
  <c r="M26" i="67"/>
  <c r="N26" i="67"/>
  <c r="O26" i="67"/>
  <c r="R6" i="69" l="1"/>
  <c r="R43" i="69"/>
  <c r="O44" i="69"/>
  <c r="R44" i="69" s="1"/>
  <c r="O49" i="69"/>
  <c r="R49" i="69" s="1"/>
  <c r="R46" i="69"/>
  <c r="R48" i="69"/>
  <c r="R47" i="69"/>
  <c r="R45" i="69"/>
  <c r="R42" i="69"/>
  <c r="R31" i="69"/>
  <c r="O35" i="69"/>
  <c r="R35" i="69" s="1"/>
  <c r="O32" i="69"/>
  <c r="R32" i="69" s="1"/>
  <c r="R4" i="69"/>
  <c r="R34" i="69"/>
  <c r="O28" i="69"/>
  <c r="R28" i="69" s="1"/>
  <c r="O30" i="69"/>
  <c r="R30" i="69" s="1"/>
  <c r="O40" i="69"/>
  <c r="R40" i="69" s="1"/>
  <c r="O29" i="69"/>
  <c r="R29" i="69" s="1"/>
  <c r="R38" i="69"/>
  <c r="R37" i="69"/>
  <c r="R36" i="69"/>
  <c r="R39" i="69"/>
  <c r="R18" i="69"/>
  <c r="R23" i="69"/>
  <c r="R7" i="69"/>
  <c r="O17" i="69"/>
  <c r="R17" i="69" s="1"/>
  <c r="R16" i="69"/>
  <c r="R5" i="69"/>
  <c r="R19" i="69"/>
  <c r="O3" i="69"/>
  <c r="R3" i="69" s="1"/>
  <c r="R13" i="69"/>
  <c r="O15" i="69"/>
  <c r="R15" i="69" s="1"/>
  <c r="O20" i="69"/>
  <c r="R20" i="69" s="1"/>
  <c r="R26" i="69"/>
  <c r="R22" i="69"/>
  <c r="R21" i="69"/>
  <c r="R25" i="69"/>
  <c r="R24" i="69"/>
  <c r="O8" i="69"/>
  <c r="R8" i="69" s="1"/>
  <c r="R12" i="69"/>
  <c r="R9" i="69"/>
  <c r="R14" i="69"/>
  <c r="R10" i="69"/>
  <c r="R11" i="69"/>
  <c r="R12" i="67"/>
  <c r="R25" i="67"/>
  <c r="R24" i="67"/>
  <c r="D62" i="67" s="1"/>
  <c r="R35" i="67"/>
  <c r="D73" i="67" s="1"/>
  <c r="R8" i="67"/>
  <c r="R50" i="67"/>
  <c r="D89" i="67" s="1"/>
  <c r="R45" i="67"/>
  <c r="D85" i="67" s="1"/>
  <c r="R9" i="67"/>
  <c r="D59" i="67" s="1"/>
  <c r="R4" i="67"/>
  <c r="R28" i="67"/>
  <c r="R18" i="68"/>
  <c r="R19" i="68"/>
  <c r="R34" i="67"/>
  <c r="D71" i="67" s="1"/>
  <c r="R21" i="67"/>
  <c r="R15" i="68"/>
  <c r="R39" i="67"/>
  <c r="R12" i="68"/>
  <c r="R16" i="68"/>
  <c r="R16" i="67"/>
  <c r="R13" i="67"/>
  <c r="R4" i="68"/>
  <c r="R14" i="68"/>
  <c r="R23" i="68"/>
  <c r="R11" i="68"/>
  <c r="R38" i="67"/>
  <c r="R51" i="68"/>
  <c r="D90" i="68" s="1"/>
  <c r="R39" i="68"/>
  <c r="D74" i="68" s="1"/>
  <c r="R20" i="67"/>
  <c r="R29" i="67"/>
  <c r="R46" i="67"/>
  <c r="D88" i="67" s="1"/>
  <c r="R26" i="67"/>
  <c r="R48" i="68"/>
  <c r="R35" i="68"/>
  <c r="D73" i="68" s="1"/>
  <c r="R22" i="68"/>
  <c r="R37" i="67"/>
  <c r="D75" i="67" s="1"/>
  <c r="R32" i="67"/>
  <c r="D72" i="67" s="1"/>
  <c r="G78" i="67" s="1"/>
  <c r="H78" i="67" s="1"/>
  <c r="R3" i="68"/>
  <c r="R44" i="68"/>
  <c r="D83" i="68" s="1"/>
  <c r="R44" i="67"/>
  <c r="D83" i="67" s="1"/>
  <c r="R51" i="67"/>
  <c r="D90" i="67" s="1"/>
  <c r="R49" i="67"/>
  <c r="D86" i="67" s="1"/>
  <c r="R40" i="67"/>
  <c r="D77" i="67" s="1"/>
  <c r="R33" i="67"/>
  <c r="D70" i="67" s="1"/>
  <c r="R10" i="68"/>
  <c r="F123" i="68"/>
  <c r="F126" i="68" s="1"/>
  <c r="D159" i="68" s="1"/>
  <c r="F112" i="68"/>
  <c r="D152" i="68" s="1"/>
  <c r="R7" i="67"/>
  <c r="R19" i="67"/>
  <c r="R36" i="68"/>
  <c r="D76" i="68" s="1"/>
  <c r="R40" i="68"/>
  <c r="D77" i="68" s="1"/>
  <c r="R20" i="68"/>
  <c r="R26" i="68"/>
  <c r="R46" i="68"/>
  <c r="D88" i="68" s="1"/>
  <c r="R50" i="68"/>
  <c r="D89" i="68" s="1"/>
  <c r="R37" i="68"/>
  <c r="D75" i="68" s="1"/>
  <c r="R24" i="68"/>
  <c r="R25" i="68"/>
  <c r="R45" i="68"/>
  <c r="D85" i="68" s="1"/>
  <c r="R49" i="68"/>
  <c r="R8" i="68"/>
  <c r="D100" i="68"/>
  <c r="D131" i="68"/>
  <c r="D135" i="68"/>
  <c r="F135" i="68" s="1"/>
  <c r="D132" i="68"/>
  <c r="O9" i="68"/>
  <c r="R9" i="68" s="1"/>
  <c r="D59" i="68" s="1"/>
  <c r="O33" i="68"/>
  <c r="R33" i="68" s="1"/>
  <c r="D70" i="68" s="1"/>
  <c r="D102" i="68"/>
  <c r="D133" i="68"/>
  <c r="O42" i="68"/>
  <c r="R42" i="68" s="1"/>
  <c r="D84" i="68" s="1"/>
  <c r="R31" i="68"/>
  <c r="D118" i="68"/>
  <c r="D122" i="68"/>
  <c r="P7" i="68"/>
  <c r="R7" i="68" s="1"/>
  <c r="R29" i="68"/>
  <c r="D99" i="68"/>
  <c r="R10" i="67"/>
  <c r="R23" i="67"/>
  <c r="R11" i="67"/>
  <c r="D101" i="67"/>
  <c r="D98" i="67"/>
  <c r="U33" i="67"/>
  <c r="D122" i="67"/>
  <c r="D118" i="67"/>
  <c r="R15" i="67"/>
  <c r="R31" i="67"/>
  <c r="R14" i="67"/>
  <c r="R6" i="67"/>
  <c r="F112" i="67"/>
  <c r="D152" i="67" s="1"/>
  <c r="O42" i="67"/>
  <c r="R42" i="67" s="1"/>
  <c r="D84" i="67" s="1"/>
  <c r="G79" i="67" s="1"/>
  <c r="H79" i="67" s="1"/>
  <c r="I61" i="67"/>
  <c r="I62" i="67" s="1"/>
  <c r="R36" i="67"/>
  <c r="D76" i="67" s="1"/>
  <c r="R18" i="67"/>
  <c r="R47" i="67"/>
  <c r="D87" i="67" s="1"/>
  <c r="R22" i="67"/>
  <c r="R43" i="67"/>
  <c r="D82" i="67" s="1"/>
  <c r="U29" i="67"/>
  <c r="V29" i="67" s="1"/>
  <c r="G59" i="67"/>
  <c r="G62" i="67" s="1"/>
  <c r="D117" i="67"/>
  <c r="O3" i="67"/>
  <c r="R3" i="67" s="1"/>
  <c r="M59" i="67"/>
  <c r="D123" i="67"/>
  <c r="F123" i="67" s="1"/>
  <c r="D119" i="67"/>
  <c r="D135" i="67"/>
  <c r="F135" i="67" s="1"/>
  <c r="J74" i="67" s="1"/>
  <c r="D120" i="67"/>
  <c r="D121" i="67"/>
  <c r="G61" i="67"/>
  <c r="D103" i="67"/>
  <c r="D99" i="67"/>
  <c r="U32" i="67"/>
  <c r="V32" i="67" s="1"/>
  <c r="D102" i="67"/>
  <c r="D58" i="67" l="1"/>
  <c r="D74" i="67"/>
  <c r="D60" i="68"/>
  <c r="D64" i="67"/>
  <c r="G77" i="67" s="1"/>
  <c r="H77" i="67" s="1"/>
  <c r="H80" i="67" s="1"/>
  <c r="D63" i="67"/>
  <c r="D63" i="68"/>
  <c r="D62" i="68"/>
  <c r="D69" i="67"/>
  <c r="G73" i="67" s="1"/>
  <c r="F138" i="67"/>
  <c r="D165" i="67" s="1"/>
  <c r="D64" i="68"/>
  <c r="D61" i="67"/>
  <c r="D86" i="68"/>
  <c r="D92" i="68" s="1"/>
  <c r="D164" i="68" s="1"/>
  <c r="D57" i="68"/>
  <c r="D60" i="67"/>
  <c r="D69" i="68"/>
  <c r="D78" i="68" s="1"/>
  <c r="D158" i="68" s="1"/>
  <c r="D160" i="68" s="1"/>
  <c r="D61" i="68"/>
  <c r="D58" i="68"/>
  <c r="F138" i="68"/>
  <c r="D165" i="68" s="1"/>
  <c r="D57" i="67"/>
  <c r="G74" i="67"/>
  <c r="H74" i="67" s="1"/>
  <c r="D92" i="67"/>
  <c r="D164" i="67" s="1"/>
  <c r="J73" i="67"/>
  <c r="F126" i="67"/>
  <c r="D159" i="67" s="1"/>
  <c r="D78" i="67" l="1"/>
  <c r="D158" i="67" s="1"/>
  <c r="D65" i="68"/>
  <c r="D151" i="68" s="1"/>
  <c r="D166" i="67"/>
  <c r="D154" i="68"/>
  <c r="D166" i="68"/>
  <c r="G72" i="67"/>
  <c r="D65" i="67"/>
  <c r="D151" i="67" s="1"/>
  <c r="H73" i="67"/>
  <c r="D160" i="67"/>
  <c r="E167" i="68" l="1"/>
  <c r="E151" i="67"/>
  <c r="F152" i="67" s="1"/>
  <c r="D154" i="67"/>
  <c r="E167" i="67" s="1"/>
  <c r="G75" i="67"/>
  <c r="H72" i="67"/>
  <c r="H75" i="67" s="1"/>
  <c r="H81" i="67" s="1"/>
  <c r="F158" i="67" l="1"/>
  <c r="I55" i="65" l="1"/>
  <c r="I56" i="65"/>
  <c r="I61" i="65"/>
  <c r="I63" i="65"/>
  <c r="I64" i="65"/>
  <c r="I66" i="65"/>
  <c r="I68" i="65"/>
  <c r="I69" i="65"/>
  <c r="H55" i="65"/>
  <c r="H56" i="65"/>
  <c r="H61" i="65"/>
  <c r="H63" i="65"/>
  <c r="H64" i="65"/>
  <c r="H68" i="65"/>
  <c r="H69" i="65"/>
  <c r="G55" i="65"/>
  <c r="G56" i="65"/>
  <c r="G61" i="65"/>
  <c r="G63" i="65"/>
  <c r="G64" i="65"/>
  <c r="G68" i="65"/>
  <c r="G69" i="65"/>
  <c r="F55" i="65"/>
  <c r="F56" i="65"/>
  <c r="F61" i="65"/>
  <c r="F63" i="65"/>
  <c r="F64" i="65"/>
  <c r="F68" i="65"/>
  <c r="F69" i="65"/>
  <c r="F151" i="66"/>
  <c r="F143" i="66"/>
  <c r="F144" i="66" s="1"/>
  <c r="D153" i="66" s="1"/>
  <c r="F137" i="66"/>
  <c r="F136" i="66"/>
  <c r="E135" i="66"/>
  <c r="E134" i="66"/>
  <c r="F134" i="66" s="1"/>
  <c r="E133" i="66"/>
  <c r="E132" i="66"/>
  <c r="E131" i="66"/>
  <c r="D131" i="66"/>
  <c r="E130" i="66"/>
  <c r="F125" i="66"/>
  <c r="E123" i="66"/>
  <c r="E122" i="66"/>
  <c r="E121" i="66"/>
  <c r="E120" i="66"/>
  <c r="E119" i="66"/>
  <c r="E118" i="66"/>
  <c r="E117" i="66"/>
  <c r="F116" i="66"/>
  <c r="F110" i="66"/>
  <c r="I59" i="65" s="1"/>
  <c r="F109" i="66"/>
  <c r="I58" i="65" s="1"/>
  <c r="F108" i="66"/>
  <c r="F107" i="66"/>
  <c r="E106" i="66"/>
  <c r="F105" i="66"/>
  <c r="F104" i="66"/>
  <c r="J77" i="66" s="1"/>
  <c r="E103" i="66"/>
  <c r="E102" i="66"/>
  <c r="E101" i="66"/>
  <c r="E100" i="66"/>
  <c r="D100" i="66"/>
  <c r="E99" i="66"/>
  <c r="E98" i="66"/>
  <c r="D97" i="66"/>
  <c r="F97" i="66" s="1"/>
  <c r="I54" i="65" s="1"/>
  <c r="J72" i="66"/>
  <c r="J75" i="66" s="1"/>
  <c r="Q52" i="66"/>
  <c r="R52" i="66" s="1"/>
  <c r="D91" i="66" s="1"/>
  <c r="M52" i="66"/>
  <c r="L52" i="66"/>
  <c r="K52" i="66"/>
  <c r="N51" i="66"/>
  <c r="M51" i="66"/>
  <c r="O51" i="66" s="1"/>
  <c r="L51" i="66"/>
  <c r="K51" i="66"/>
  <c r="M50" i="66"/>
  <c r="O50" i="66" s="1"/>
  <c r="L50" i="66"/>
  <c r="K50" i="66"/>
  <c r="N50" i="66" s="1"/>
  <c r="M49" i="66"/>
  <c r="O49" i="66" s="1"/>
  <c r="L49" i="66"/>
  <c r="K49" i="66"/>
  <c r="N49" i="66" s="1"/>
  <c r="R49" i="66" s="1"/>
  <c r="I49" i="65" s="1"/>
  <c r="O48" i="66"/>
  <c r="N48" i="66"/>
  <c r="M48" i="66"/>
  <c r="L48" i="66"/>
  <c r="K48" i="66"/>
  <c r="N47" i="66"/>
  <c r="M47" i="66"/>
  <c r="O47" i="66" s="1"/>
  <c r="L47" i="66"/>
  <c r="K47" i="66"/>
  <c r="M46" i="66"/>
  <c r="O46" i="66" s="1"/>
  <c r="L46" i="66"/>
  <c r="K46" i="66"/>
  <c r="D135" i="66" s="1"/>
  <c r="M45" i="66"/>
  <c r="O45" i="66" s="1"/>
  <c r="L45" i="66"/>
  <c r="K45" i="66"/>
  <c r="N45" i="66" s="1"/>
  <c r="R45" i="66" s="1"/>
  <c r="D85" i="66" s="1"/>
  <c r="O44" i="66"/>
  <c r="N44" i="66"/>
  <c r="M44" i="66"/>
  <c r="L44" i="66"/>
  <c r="K44" i="66"/>
  <c r="N43" i="66"/>
  <c r="M43" i="66"/>
  <c r="O43" i="66" s="1"/>
  <c r="L43" i="66"/>
  <c r="H61" i="66" s="1"/>
  <c r="K43" i="66"/>
  <c r="K42" i="66"/>
  <c r="D130" i="66" s="1"/>
  <c r="J42" i="66"/>
  <c r="M42" i="66" s="1"/>
  <c r="M40" i="66"/>
  <c r="O40" i="66" s="1"/>
  <c r="L40" i="66"/>
  <c r="K40" i="66"/>
  <c r="N40" i="66" s="1"/>
  <c r="O39" i="66"/>
  <c r="N39" i="66"/>
  <c r="M39" i="66"/>
  <c r="L39" i="66"/>
  <c r="K39" i="66"/>
  <c r="N38" i="66"/>
  <c r="M38" i="66"/>
  <c r="O38" i="66" s="1"/>
  <c r="L38" i="66"/>
  <c r="K38" i="66"/>
  <c r="M37" i="66"/>
  <c r="O37" i="66" s="1"/>
  <c r="L37" i="66"/>
  <c r="K37" i="66"/>
  <c r="N37" i="66" s="1"/>
  <c r="M36" i="66"/>
  <c r="O36" i="66" s="1"/>
  <c r="L36" i="66"/>
  <c r="K36" i="66"/>
  <c r="N36" i="66" s="1"/>
  <c r="O35" i="66"/>
  <c r="N35" i="66"/>
  <c r="M35" i="66"/>
  <c r="L35" i="66"/>
  <c r="K35" i="66"/>
  <c r="N34" i="66"/>
  <c r="M34" i="66"/>
  <c r="O34" i="66" s="1"/>
  <c r="L34" i="66"/>
  <c r="K34" i="66"/>
  <c r="N33" i="66"/>
  <c r="M33" i="66"/>
  <c r="I59" i="66" s="1"/>
  <c r="L33" i="66"/>
  <c r="H59" i="66" s="1"/>
  <c r="H62" i="66" s="1"/>
  <c r="K33" i="66"/>
  <c r="O32" i="66"/>
  <c r="L32" i="66"/>
  <c r="K32" i="66"/>
  <c r="D119" i="66" s="1"/>
  <c r="M31" i="66"/>
  <c r="O31" i="66" s="1"/>
  <c r="L31" i="66"/>
  <c r="K31" i="66"/>
  <c r="D123" i="66" s="1"/>
  <c r="V30" i="66"/>
  <c r="U30" i="66"/>
  <c r="Q30" i="66"/>
  <c r="R30" i="66" s="1"/>
  <c r="I30" i="65" s="1"/>
  <c r="M30" i="66"/>
  <c r="L30" i="66"/>
  <c r="K30" i="66"/>
  <c r="O29" i="66"/>
  <c r="M29" i="66"/>
  <c r="L29" i="66"/>
  <c r="U33" i="66" s="1"/>
  <c r="K29" i="66"/>
  <c r="N29" i="66" s="1"/>
  <c r="O28" i="66"/>
  <c r="N28" i="66"/>
  <c r="M28" i="66"/>
  <c r="L28" i="66"/>
  <c r="K28" i="66"/>
  <c r="G59" i="66" s="1"/>
  <c r="N26" i="66"/>
  <c r="M26" i="66"/>
  <c r="O26" i="66" s="1"/>
  <c r="L26" i="66"/>
  <c r="K26" i="66"/>
  <c r="U25" i="66"/>
  <c r="M25" i="66"/>
  <c r="O25" i="66" s="1"/>
  <c r="L25" i="66"/>
  <c r="K25" i="66"/>
  <c r="N25" i="66" s="1"/>
  <c r="M24" i="66"/>
  <c r="O24" i="66" s="1"/>
  <c r="L24" i="66"/>
  <c r="K24" i="66"/>
  <c r="N24" i="66" s="1"/>
  <c r="M23" i="66"/>
  <c r="O23" i="66" s="1"/>
  <c r="L23" i="66"/>
  <c r="K23" i="66"/>
  <c r="N23" i="66" s="1"/>
  <c r="O22" i="66"/>
  <c r="N22" i="66"/>
  <c r="M22" i="66"/>
  <c r="L22" i="66"/>
  <c r="K22" i="66"/>
  <c r="N21" i="66"/>
  <c r="M21" i="66"/>
  <c r="O21" i="66" s="1"/>
  <c r="L21" i="66"/>
  <c r="K21" i="66"/>
  <c r="M20" i="66"/>
  <c r="O20" i="66" s="1"/>
  <c r="L20" i="66"/>
  <c r="K20" i="66"/>
  <c r="N20" i="66" s="1"/>
  <c r="M19" i="66"/>
  <c r="P19" i="66" s="1"/>
  <c r="L19" i="66"/>
  <c r="K19" i="66"/>
  <c r="N19" i="66" s="1"/>
  <c r="O18" i="66"/>
  <c r="M18" i="66"/>
  <c r="L18" i="66"/>
  <c r="K18" i="66"/>
  <c r="N18" i="66" s="1"/>
  <c r="Q17" i="66"/>
  <c r="R17" i="66" s="1"/>
  <c r="I17" i="65" s="1"/>
  <c r="M17" i="66"/>
  <c r="L17" i="66"/>
  <c r="K17" i="66"/>
  <c r="M16" i="66"/>
  <c r="O16" i="66" s="1"/>
  <c r="L16" i="66"/>
  <c r="K16" i="66"/>
  <c r="N16" i="66" s="1"/>
  <c r="M15" i="66"/>
  <c r="O15" i="66" s="1"/>
  <c r="L15" i="66"/>
  <c r="K15" i="66"/>
  <c r="N15" i="66" s="1"/>
  <c r="R15" i="66" s="1"/>
  <c r="I15" i="65" s="1"/>
  <c r="O14" i="66"/>
  <c r="N14" i="66"/>
  <c r="M14" i="66"/>
  <c r="L14" i="66"/>
  <c r="K14" i="66"/>
  <c r="N13" i="66"/>
  <c r="M13" i="66"/>
  <c r="O13" i="66" s="1"/>
  <c r="L13" i="66"/>
  <c r="K13" i="66"/>
  <c r="M12" i="66"/>
  <c r="O12" i="66" s="1"/>
  <c r="L12" i="66"/>
  <c r="K12" i="66"/>
  <c r="N12" i="66" s="1"/>
  <c r="M11" i="66"/>
  <c r="O11" i="66" s="1"/>
  <c r="L11" i="66"/>
  <c r="K11" i="66"/>
  <c r="N11" i="66" s="1"/>
  <c r="O10" i="66"/>
  <c r="N10" i="66"/>
  <c r="M10" i="66"/>
  <c r="L10" i="66"/>
  <c r="K10" i="66"/>
  <c r="N9" i="66"/>
  <c r="M9" i="66"/>
  <c r="O9" i="66" s="1"/>
  <c r="L9" i="66"/>
  <c r="K9" i="66"/>
  <c r="M8" i="66"/>
  <c r="O8" i="66" s="1"/>
  <c r="L8" i="66"/>
  <c r="K8" i="66"/>
  <c r="N8" i="66" s="1"/>
  <c r="M7" i="66"/>
  <c r="U24" i="66" s="1"/>
  <c r="V24" i="66" s="1"/>
  <c r="L7" i="66"/>
  <c r="K7" i="66"/>
  <c r="D103" i="66" s="1"/>
  <c r="M6" i="66"/>
  <c r="O6" i="66" s="1"/>
  <c r="L6" i="66"/>
  <c r="K6" i="66"/>
  <c r="N6" i="66" s="1"/>
  <c r="Q5" i="66"/>
  <c r="R5" i="66" s="1"/>
  <c r="I5" i="65" s="1"/>
  <c r="M5" i="66"/>
  <c r="L5" i="66"/>
  <c r="K5" i="66"/>
  <c r="M4" i="66"/>
  <c r="O4" i="66" s="1"/>
  <c r="L4" i="66"/>
  <c r="K4" i="66"/>
  <c r="N4" i="66" s="1"/>
  <c r="M3" i="66"/>
  <c r="O3" i="66" s="1"/>
  <c r="L3" i="66"/>
  <c r="U32" i="66" s="1"/>
  <c r="V32" i="66" s="1"/>
  <c r="K3" i="66"/>
  <c r="N3" i="66" s="1"/>
  <c r="N32" i="61"/>
  <c r="F151" i="61"/>
  <c r="F143" i="61"/>
  <c r="F144" i="61" s="1"/>
  <c r="D153" i="61" s="1"/>
  <c r="F137" i="61"/>
  <c r="F136" i="61"/>
  <c r="E135" i="61"/>
  <c r="E134" i="61"/>
  <c r="F134" i="61" s="1"/>
  <c r="H66" i="65" s="1"/>
  <c r="E133" i="61"/>
  <c r="E132" i="61"/>
  <c r="E131" i="61"/>
  <c r="E130" i="61"/>
  <c r="F125" i="61"/>
  <c r="E123" i="61"/>
  <c r="E122" i="61"/>
  <c r="E121" i="61"/>
  <c r="E120" i="61"/>
  <c r="E119" i="61"/>
  <c r="E118" i="61"/>
  <c r="E117" i="61"/>
  <c r="F116" i="61"/>
  <c r="F110" i="61"/>
  <c r="H59" i="65" s="1"/>
  <c r="F109" i="61"/>
  <c r="H58" i="65" s="1"/>
  <c r="F108" i="61"/>
  <c r="F107" i="61"/>
  <c r="E106" i="61"/>
  <c r="F105" i="61"/>
  <c r="F104" i="61"/>
  <c r="J77" i="61" s="1"/>
  <c r="E103" i="61"/>
  <c r="E102" i="61"/>
  <c r="E101" i="61"/>
  <c r="E100" i="61"/>
  <c r="E99" i="61"/>
  <c r="E98" i="61"/>
  <c r="D97" i="61"/>
  <c r="F97" i="61" s="1"/>
  <c r="H54" i="65" s="1"/>
  <c r="J72" i="61"/>
  <c r="J75" i="61" s="1"/>
  <c r="Q52" i="61"/>
  <c r="R52" i="61" s="1"/>
  <c r="D91" i="61" s="1"/>
  <c r="M52" i="61"/>
  <c r="L52" i="61"/>
  <c r="K52" i="61"/>
  <c r="N51" i="61"/>
  <c r="M51" i="61"/>
  <c r="O51" i="61" s="1"/>
  <c r="L51" i="61"/>
  <c r="K51" i="61"/>
  <c r="M50" i="61"/>
  <c r="O50" i="61" s="1"/>
  <c r="L50" i="61"/>
  <c r="K50" i="61"/>
  <c r="N50" i="61" s="1"/>
  <c r="M49" i="61"/>
  <c r="O49" i="61" s="1"/>
  <c r="L49" i="61"/>
  <c r="K49" i="61"/>
  <c r="N49" i="61" s="1"/>
  <c r="O48" i="61"/>
  <c r="M48" i="61"/>
  <c r="L48" i="61"/>
  <c r="K48" i="61"/>
  <c r="N48" i="61" s="1"/>
  <c r="N47" i="61"/>
  <c r="M47" i="61"/>
  <c r="O47" i="61" s="1"/>
  <c r="L47" i="61"/>
  <c r="K47" i="61"/>
  <c r="M46" i="61"/>
  <c r="O46" i="61" s="1"/>
  <c r="L46" i="61"/>
  <c r="K46" i="61"/>
  <c r="N46" i="61" s="1"/>
  <c r="M45" i="61"/>
  <c r="O45" i="61" s="1"/>
  <c r="L45" i="61"/>
  <c r="H61" i="61" s="1"/>
  <c r="K45" i="61"/>
  <c r="N45" i="61" s="1"/>
  <c r="O44" i="61"/>
  <c r="M44" i="61"/>
  <c r="L44" i="61"/>
  <c r="K44" i="61"/>
  <c r="N44" i="61" s="1"/>
  <c r="N43" i="61"/>
  <c r="M43" i="61"/>
  <c r="O43" i="61" s="1"/>
  <c r="L43" i="61"/>
  <c r="K43" i="61"/>
  <c r="K42" i="61"/>
  <c r="D130" i="61" s="1"/>
  <c r="J42" i="61"/>
  <c r="M42" i="61" s="1"/>
  <c r="M40" i="61"/>
  <c r="O40" i="61" s="1"/>
  <c r="L40" i="61"/>
  <c r="K40" i="61"/>
  <c r="N40" i="61" s="1"/>
  <c r="O39" i="61"/>
  <c r="M39" i="61"/>
  <c r="L39" i="61"/>
  <c r="K39" i="61"/>
  <c r="N39" i="61" s="1"/>
  <c r="N38" i="61"/>
  <c r="M38" i="61"/>
  <c r="O38" i="61" s="1"/>
  <c r="L38" i="61"/>
  <c r="K38" i="61"/>
  <c r="M37" i="61"/>
  <c r="O37" i="61" s="1"/>
  <c r="L37" i="61"/>
  <c r="K37" i="61"/>
  <c r="N37" i="61" s="1"/>
  <c r="M36" i="61"/>
  <c r="O36" i="61" s="1"/>
  <c r="L36" i="61"/>
  <c r="K36" i="61"/>
  <c r="N36" i="61" s="1"/>
  <c r="O35" i="61"/>
  <c r="M35" i="61"/>
  <c r="L35" i="61"/>
  <c r="K35" i="61"/>
  <c r="N35" i="61" s="1"/>
  <c r="N34" i="61"/>
  <c r="M34" i="61"/>
  <c r="O34" i="61" s="1"/>
  <c r="L34" i="61"/>
  <c r="K34" i="61"/>
  <c r="N33" i="61"/>
  <c r="M33" i="61"/>
  <c r="O33" i="61" s="1"/>
  <c r="L33" i="61"/>
  <c r="H59" i="61" s="1"/>
  <c r="H62" i="61" s="1"/>
  <c r="K33" i="61"/>
  <c r="O32" i="61"/>
  <c r="L32" i="61"/>
  <c r="K32" i="61"/>
  <c r="D119" i="61" s="1"/>
  <c r="M31" i="61"/>
  <c r="O31" i="61" s="1"/>
  <c r="L31" i="61"/>
  <c r="K31" i="61"/>
  <c r="D123" i="61" s="1"/>
  <c r="V30" i="61"/>
  <c r="Q30" i="61"/>
  <c r="R30" i="61" s="1"/>
  <c r="H30" i="65" s="1"/>
  <c r="M30" i="61"/>
  <c r="L30" i="61"/>
  <c r="K30" i="61"/>
  <c r="O29" i="61"/>
  <c r="M29" i="61"/>
  <c r="L29" i="61"/>
  <c r="K29" i="61"/>
  <c r="N29" i="61" s="1"/>
  <c r="O28" i="61"/>
  <c r="N28" i="61"/>
  <c r="M28" i="61"/>
  <c r="L28" i="61"/>
  <c r="U33" i="61" s="1"/>
  <c r="K28" i="61"/>
  <c r="G59" i="61" s="1"/>
  <c r="N26" i="61"/>
  <c r="M26" i="61"/>
  <c r="O26" i="61" s="1"/>
  <c r="L26" i="61"/>
  <c r="K26" i="61"/>
  <c r="U25" i="61"/>
  <c r="M25" i="61"/>
  <c r="O25" i="61" s="1"/>
  <c r="L25" i="61"/>
  <c r="K25" i="61"/>
  <c r="N25" i="61" s="1"/>
  <c r="M24" i="61"/>
  <c r="O24" i="61" s="1"/>
  <c r="L24" i="61"/>
  <c r="K24" i="61"/>
  <c r="N24" i="61" s="1"/>
  <c r="M23" i="61"/>
  <c r="O23" i="61" s="1"/>
  <c r="L23" i="61"/>
  <c r="K23" i="61"/>
  <c r="N23" i="61" s="1"/>
  <c r="O22" i="61"/>
  <c r="M22" i="61"/>
  <c r="L22" i="61"/>
  <c r="K22" i="61"/>
  <c r="N22" i="61" s="1"/>
  <c r="N21" i="61"/>
  <c r="M21" i="61"/>
  <c r="O21" i="61" s="1"/>
  <c r="L21" i="61"/>
  <c r="K21" i="61"/>
  <c r="M20" i="61"/>
  <c r="O20" i="61" s="1"/>
  <c r="L20" i="61"/>
  <c r="K20" i="61"/>
  <c r="N20" i="61" s="1"/>
  <c r="M19" i="61"/>
  <c r="P19" i="61" s="1"/>
  <c r="L19" i="61"/>
  <c r="K19" i="61"/>
  <c r="N19" i="61" s="1"/>
  <c r="O18" i="61"/>
  <c r="M18" i="61"/>
  <c r="L18" i="61"/>
  <c r="K18" i="61"/>
  <c r="N18" i="61" s="1"/>
  <c r="Q17" i="61"/>
  <c r="R17" i="61" s="1"/>
  <c r="H17" i="65" s="1"/>
  <c r="M17" i="61"/>
  <c r="L17" i="61"/>
  <c r="K17" i="61"/>
  <c r="M16" i="61"/>
  <c r="O16" i="61" s="1"/>
  <c r="L16" i="61"/>
  <c r="K16" i="61"/>
  <c r="N16" i="61" s="1"/>
  <c r="M15" i="61"/>
  <c r="O15" i="61" s="1"/>
  <c r="L15" i="61"/>
  <c r="K15" i="61"/>
  <c r="N15" i="61" s="1"/>
  <c r="O14" i="61"/>
  <c r="M14" i="61"/>
  <c r="L14" i="61"/>
  <c r="K14" i="61"/>
  <c r="N14" i="61" s="1"/>
  <c r="N13" i="61"/>
  <c r="M13" i="61"/>
  <c r="O13" i="61" s="1"/>
  <c r="L13" i="61"/>
  <c r="K13" i="61"/>
  <c r="M12" i="61"/>
  <c r="O12" i="61" s="1"/>
  <c r="L12" i="61"/>
  <c r="K12" i="61"/>
  <c r="N12" i="61" s="1"/>
  <c r="M11" i="61"/>
  <c r="O11" i="61" s="1"/>
  <c r="L11" i="61"/>
  <c r="K11" i="61"/>
  <c r="N11" i="61" s="1"/>
  <c r="O10" i="61"/>
  <c r="M10" i="61"/>
  <c r="L10" i="61"/>
  <c r="K10" i="61"/>
  <c r="N10" i="61" s="1"/>
  <c r="N9" i="61"/>
  <c r="M9" i="61"/>
  <c r="O9" i="61" s="1"/>
  <c r="L9" i="61"/>
  <c r="K9" i="61"/>
  <c r="M8" i="61"/>
  <c r="O8" i="61" s="1"/>
  <c r="L8" i="61"/>
  <c r="K8" i="61"/>
  <c r="N8" i="61" s="1"/>
  <c r="M7" i="61"/>
  <c r="U24" i="61" s="1"/>
  <c r="V24" i="61" s="1"/>
  <c r="L7" i="61"/>
  <c r="K7" i="61"/>
  <c r="D103" i="61" s="1"/>
  <c r="O6" i="61"/>
  <c r="M6" i="61"/>
  <c r="L6" i="61"/>
  <c r="K6" i="61"/>
  <c r="N6" i="61" s="1"/>
  <c r="Q5" i="61"/>
  <c r="R5" i="61" s="1"/>
  <c r="H5" i="65" s="1"/>
  <c r="M5" i="61"/>
  <c r="L5" i="61"/>
  <c r="K5" i="61"/>
  <c r="M4" i="61"/>
  <c r="L4" i="61"/>
  <c r="K4" i="61"/>
  <c r="N4" i="61" s="1"/>
  <c r="M3" i="61"/>
  <c r="O3" i="61" s="1"/>
  <c r="L3" i="61"/>
  <c r="U32" i="61" s="1"/>
  <c r="K3" i="61"/>
  <c r="N3" i="61" s="1"/>
  <c r="N19" i="60"/>
  <c r="N7" i="60"/>
  <c r="F151" i="60"/>
  <c r="F143" i="60"/>
  <c r="F144" i="60" s="1"/>
  <c r="D153" i="60" s="1"/>
  <c r="F137" i="60"/>
  <c r="F136" i="60"/>
  <c r="E135" i="60"/>
  <c r="E134" i="60"/>
  <c r="F134" i="60" s="1"/>
  <c r="E133" i="60"/>
  <c r="E132" i="60"/>
  <c r="E131" i="60"/>
  <c r="E130" i="60"/>
  <c r="F125" i="60"/>
  <c r="E123" i="60"/>
  <c r="E122" i="60"/>
  <c r="E121" i="60"/>
  <c r="D121" i="60"/>
  <c r="E120" i="60"/>
  <c r="E119" i="60"/>
  <c r="D119" i="60"/>
  <c r="E118" i="60"/>
  <c r="E117" i="60"/>
  <c r="F116" i="60"/>
  <c r="F110" i="60"/>
  <c r="F109" i="60"/>
  <c r="F108" i="60"/>
  <c r="F107" i="60"/>
  <c r="E106" i="60"/>
  <c r="F105" i="60"/>
  <c r="F104" i="60"/>
  <c r="J77" i="60" s="1"/>
  <c r="E103" i="60"/>
  <c r="E102" i="60"/>
  <c r="E101" i="60"/>
  <c r="E100" i="60"/>
  <c r="E99" i="60"/>
  <c r="E98" i="60"/>
  <c r="D97" i="60"/>
  <c r="F97" i="60" s="1"/>
  <c r="J72" i="60"/>
  <c r="J75" i="60" s="1"/>
  <c r="Q52" i="60"/>
  <c r="R52" i="60" s="1"/>
  <c r="D91" i="60" s="1"/>
  <c r="M52" i="60"/>
  <c r="L52" i="60"/>
  <c r="K52" i="60"/>
  <c r="O51" i="60"/>
  <c r="N51" i="60"/>
  <c r="M51" i="60"/>
  <c r="L51" i="60"/>
  <c r="K51" i="60"/>
  <c r="M50" i="60"/>
  <c r="O50" i="60" s="1"/>
  <c r="L50" i="60"/>
  <c r="K50" i="60"/>
  <c r="N50" i="60" s="1"/>
  <c r="M49" i="60"/>
  <c r="O49" i="60" s="1"/>
  <c r="L49" i="60"/>
  <c r="K49" i="60"/>
  <c r="N49" i="60" s="1"/>
  <c r="O48" i="60"/>
  <c r="N48" i="60"/>
  <c r="M48" i="60"/>
  <c r="L48" i="60"/>
  <c r="K48" i="60"/>
  <c r="N47" i="60"/>
  <c r="M47" i="60"/>
  <c r="O47" i="60" s="1"/>
  <c r="L47" i="60"/>
  <c r="K47" i="60"/>
  <c r="N46" i="60"/>
  <c r="M46" i="60"/>
  <c r="O46" i="60" s="1"/>
  <c r="L46" i="60"/>
  <c r="K46" i="60"/>
  <c r="M45" i="60"/>
  <c r="O45" i="60" s="1"/>
  <c r="L45" i="60"/>
  <c r="K45" i="60"/>
  <c r="N45" i="60" s="1"/>
  <c r="O44" i="60"/>
  <c r="N44" i="60"/>
  <c r="M44" i="60"/>
  <c r="L44" i="60"/>
  <c r="K44" i="60"/>
  <c r="O43" i="60"/>
  <c r="N43" i="60"/>
  <c r="M43" i="60"/>
  <c r="L43" i="60"/>
  <c r="K43" i="60"/>
  <c r="K42" i="60"/>
  <c r="N42" i="60" s="1"/>
  <c r="J42" i="60"/>
  <c r="M42" i="60" s="1"/>
  <c r="M40" i="60"/>
  <c r="O40" i="60" s="1"/>
  <c r="L40" i="60"/>
  <c r="K40" i="60"/>
  <c r="N40" i="60" s="1"/>
  <c r="O39" i="60"/>
  <c r="N39" i="60"/>
  <c r="M39" i="60"/>
  <c r="L39" i="60"/>
  <c r="K39" i="60"/>
  <c r="N38" i="60"/>
  <c r="M38" i="60"/>
  <c r="O38" i="60" s="1"/>
  <c r="L38" i="60"/>
  <c r="K38" i="60"/>
  <c r="N37" i="60"/>
  <c r="M37" i="60"/>
  <c r="O37" i="60" s="1"/>
  <c r="L37" i="60"/>
  <c r="K37" i="60"/>
  <c r="M36" i="60"/>
  <c r="O36" i="60" s="1"/>
  <c r="L36" i="60"/>
  <c r="K36" i="60"/>
  <c r="N36" i="60" s="1"/>
  <c r="O35" i="60"/>
  <c r="N35" i="60"/>
  <c r="R35" i="60" s="1"/>
  <c r="D73" i="60" s="1"/>
  <c r="M35" i="60"/>
  <c r="L35" i="60"/>
  <c r="K35" i="60"/>
  <c r="O34" i="60"/>
  <c r="N34" i="60"/>
  <c r="M34" i="60"/>
  <c r="L34" i="60"/>
  <c r="K34" i="60"/>
  <c r="M33" i="60"/>
  <c r="O33" i="60" s="1"/>
  <c r="L33" i="60"/>
  <c r="K33" i="60"/>
  <c r="N33" i="60" s="1"/>
  <c r="Q32" i="60"/>
  <c r="O32" i="60"/>
  <c r="L32" i="60"/>
  <c r="K32" i="60"/>
  <c r="M31" i="60"/>
  <c r="O31" i="60" s="1"/>
  <c r="L31" i="60"/>
  <c r="H59" i="60" s="1"/>
  <c r="K31" i="60"/>
  <c r="V30" i="60"/>
  <c r="Q30" i="60"/>
  <c r="R30" i="60" s="1"/>
  <c r="M30" i="60"/>
  <c r="L30" i="60"/>
  <c r="K30" i="60"/>
  <c r="O29" i="60"/>
  <c r="M29" i="60"/>
  <c r="L29" i="60"/>
  <c r="K29" i="60"/>
  <c r="N29" i="60" s="1"/>
  <c r="O28" i="60"/>
  <c r="N28" i="60"/>
  <c r="M28" i="60"/>
  <c r="L28" i="60"/>
  <c r="K28" i="60"/>
  <c r="M26" i="60"/>
  <c r="O26" i="60" s="1"/>
  <c r="L26" i="60"/>
  <c r="K26" i="60"/>
  <c r="N26" i="60" s="1"/>
  <c r="U25" i="60"/>
  <c r="M25" i="60"/>
  <c r="O25" i="60" s="1"/>
  <c r="L25" i="60"/>
  <c r="K25" i="60"/>
  <c r="N25" i="60" s="1"/>
  <c r="N24" i="60"/>
  <c r="M24" i="60"/>
  <c r="O24" i="60" s="1"/>
  <c r="L24" i="60"/>
  <c r="K24" i="60"/>
  <c r="M23" i="60"/>
  <c r="O23" i="60" s="1"/>
  <c r="L23" i="60"/>
  <c r="K23" i="60"/>
  <c r="N23" i="60" s="1"/>
  <c r="O22" i="60"/>
  <c r="N22" i="60"/>
  <c r="M22" i="60"/>
  <c r="L22" i="60"/>
  <c r="K22" i="60"/>
  <c r="O21" i="60"/>
  <c r="N21" i="60"/>
  <c r="M21" i="60"/>
  <c r="L21" i="60"/>
  <c r="K21" i="60"/>
  <c r="M20" i="60"/>
  <c r="O20" i="60" s="1"/>
  <c r="L20" i="60"/>
  <c r="K20" i="60"/>
  <c r="N20" i="60" s="1"/>
  <c r="M19" i="60"/>
  <c r="L19" i="60"/>
  <c r="K19" i="60"/>
  <c r="O18" i="60"/>
  <c r="M18" i="60"/>
  <c r="L18" i="60"/>
  <c r="K18" i="60"/>
  <c r="N18" i="60" s="1"/>
  <c r="Q17" i="60"/>
  <c r="R17" i="60" s="1"/>
  <c r="M17" i="60"/>
  <c r="L17" i="60"/>
  <c r="K17" i="60"/>
  <c r="O16" i="60"/>
  <c r="N16" i="60"/>
  <c r="M16" i="60"/>
  <c r="L16" i="60"/>
  <c r="K16" i="60"/>
  <c r="M15" i="60"/>
  <c r="O15" i="60" s="1"/>
  <c r="L15" i="60"/>
  <c r="K15" i="60"/>
  <c r="N15" i="60" s="1"/>
  <c r="O14" i="60"/>
  <c r="M14" i="60"/>
  <c r="L14" i="60"/>
  <c r="K14" i="60"/>
  <c r="N14" i="60" s="1"/>
  <c r="O13" i="60"/>
  <c r="N13" i="60"/>
  <c r="M13" i="60"/>
  <c r="L13" i="60"/>
  <c r="K13" i="60"/>
  <c r="M12" i="60"/>
  <c r="O12" i="60" s="1"/>
  <c r="L12" i="60"/>
  <c r="K12" i="60"/>
  <c r="N12" i="60" s="1"/>
  <c r="M11" i="60"/>
  <c r="O11" i="60" s="1"/>
  <c r="L11" i="60"/>
  <c r="K11" i="60"/>
  <c r="N11" i="60" s="1"/>
  <c r="O10" i="60"/>
  <c r="N10" i="60"/>
  <c r="M10" i="60"/>
  <c r="L10" i="60"/>
  <c r="K10" i="60"/>
  <c r="N9" i="60"/>
  <c r="M9" i="60"/>
  <c r="O9" i="60" s="1"/>
  <c r="L9" i="60"/>
  <c r="K9" i="60"/>
  <c r="O8" i="60"/>
  <c r="M8" i="60"/>
  <c r="L8" i="60"/>
  <c r="K8" i="60"/>
  <c r="N8" i="60" s="1"/>
  <c r="O7" i="60"/>
  <c r="M7" i="60"/>
  <c r="L7" i="60"/>
  <c r="K7" i="60"/>
  <c r="O6" i="60"/>
  <c r="M6" i="60"/>
  <c r="L6" i="60"/>
  <c r="K6" i="60"/>
  <c r="N6" i="60" s="1"/>
  <c r="Q5" i="60"/>
  <c r="R5" i="60" s="1"/>
  <c r="M5" i="60"/>
  <c r="L5" i="60"/>
  <c r="K5" i="60"/>
  <c r="N4" i="60"/>
  <c r="M4" i="60"/>
  <c r="O4" i="60" s="1"/>
  <c r="L4" i="60"/>
  <c r="H57" i="60" s="1"/>
  <c r="K4" i="60"/>
  <c r="M3" i="60"/>
  <c r="L3" i="60"/>
  <c r="K3" i="60"/>
  <c r="N3" i="60" s="1"/>
  <c r="F151" i="59"/>
  <c r="F143" i="59"/>
  <c r="F144" i="59" s="1"/>
  <c r="D153" i="59" s="1"/>
  <c r="F137" i="59"/>
  <c r="F136" i="59"/>
  <c r="E135" i="59"/>
  <c r="E134" i="59"/>
  <c r="F134" i="59" s="1"/>
  <c r="G66" i="65" s="1"/>
  <c r="E133" i="59"/>
  <c r="E132" i="59"/>
  <c r="D132" i="59"/>
  <c r="E131" i="59"/>
  <c r="D131" i="59"/>
  <c r="E130" i="59"/>
  <c r="F125" i="59"/>
  <c r="D124" i="59"/>
  <c r="F124" i="59" s="1"/>
  <c r="J78" i="59" s="1"/>
  <c r="E123" i="59"/>
  <c r="F123" i="59" s="1"/>
  <c r="G62" i="65" s="1"/>
  <c r="E122" i="59"/>
  <c r="E121" i="59"/>
  <c r="E120" i="59"/>
  <c r="E119" i="59"/>
  <c r="E118" i="59"/>
  <c r="E117" i="59"/>
  <c r="F116" i="59"/>
  <c r="F110" i="59"/>
  <c r="G59" i="65" s="1"/>
  <c r="F109" i="59"/>
  <c r="G58" i="65" s="1"/>
  <c r="F108" i="59"/>
  <c r="F107" i="59"/>
  <c r="E106" i="59"/>
  <c r="F105" i="59"/>
  <c r="F104" i="59"/>
  <c r="J77" i="59" s="1"/>
  <c r="E103" i="59"/>
  <c r="E102" i="59"/>
  <c r="E101" i="59"/>
  <c r="E100" i="59"/>
  <c r="E99" i="59"/>
  <c r="E98" i="59"/>
  <c r="D97" i="59"/>
  <c r="F97" i="59" s="1"/>
  <c r="G54" i="65" s="1"/>
  <c r="J72" i="59"/>
  <c r="J75" i="59" s="1"/>
  <c r="Q52" i="59"/>
  <c r="R52" i="59" s="1"/>
  <c r="D91" i="59" s="1"/>
  <c r="M52" i="59"/>
  <c r="L52" i="59"/>
  <c r="K52" i="59"/>
  <c r="O51" i="59"/>
  <c r="N51" i="59"/>
  <c r="M51" i="59"/>
  <c r="L51" i="59"/>
  <c r="K51" i="59"/>
  <c r="N50" i="59"/>
  <c r="M50" i="59"/>
  <c r="O50" i="59" s="1"/>
  <c r="L50" i="59"/>
  <c r="K50" i="59"/>
  <c r="O49" i="59"/>
  <c r="M49" i="59"/>
  <c r="L49" i="59"/>
  <c r="K49" i="59"/>
  <c r="N49" i="59" s="1"/>
  <c r="O48" i="59"/>
  <c r="N48" i="59"/>
  <c r="M48" i="59"/>
  <c r="L48" i="59"/>
  <c r="K48" i="59"/>
  <c r="O47" i="59"/>
  <c r="N47" i="59"/>
  <c r="M47" i="59"/>
  <c r="L47" i="59"/>
  <c r="K47" i="59"/>
  <c r="M46" i="59"/>
  <c r="O46" i="59" s="1"/>
  <c r="L46" i="59"/>
  <c r="K46" i="59"/>
  <c r="N46" i="59" s="1"/>
  <c r="O45" i="59"/>
  <c r="M45" i="59"/>
  <c r="L45" i="59"/>
  <c r="K45" i="59"/>
  <c r="N45" i="59" s="1"/>
  <c r="O44" i="59"/>
  <c r="N44" i="59"/>
  <c r="M44" i="59"/>
  <c r="L44" i="59"/>
  <c r="K44" i="59"/>
  <c r="O43" i="59"/>
  <c r="N43" i="59"/>
  <c r="M43" i="59"/>
  <c r="L43" i="59"/>
  <c r="H61" i="59" s="1"/>
  <c r="K43" i="59"/>
  <c r="N42" i="59"/>
  <c r="M42" i="59"/>
  <c r="I61" i="59" s="1"/>
  <c r="K42" i="59"/>
  <c r="G61" i="59" s="1"/>
  <c r="J42" i="59"/>
  <c r="O40" i="59"/>
  <c r="M40" i="59"/>
  <c r="L40" i="59"/>
  <c r="K40" i="59"/>
  <c r="N40" i="59" s="1"/>
  <c r="O39" i="59"/>
  <c r="N39" i="59"/>
  <c r="M39" i="59"/>
  <c r="L39" i="59"/>
  <c r="K39" i="59"/>
  <c r="O38" i="59"/>
  <c r="N38" i="59"/>
  <c r="M38" i="59"/>
  <c r="L38" i="59"/>
  <c r="K38" i="59"/>
  <c r="M37" i="59"/>
  <c r="O37" i="59" s="1"/>
  <c r="L37" i="59"/>
  <c r="K37" i="59"/>
  <c r="N37" i="59" s="1"/>
  <c r="O36" i="59"/>
  <c r="M36" i="59"/>
  <c r="L36" i="59"/>
  <c r="K36" i="59"/>
  <c r="N36" i="59" s="1"/>
  <c r="O35" i="59"/>
  <c r="N35" i="59"/>
  <c r="M35" i="59"/>
  <c r="L35" i="59"/>
  <c r="K35" i="59"/>
  <c r="O34" i="59"/>
  <c r="N34" i="59"/>
  <c r="M34" i="59"/>
  <c r="L34" i="59"/>
  <c r="K34" i="59"/>
  <c r="O33" i="59"/>
  <c r="N33" i="59"/>
  <c r="M33" i="59"/>
  <c r="L33" i="59"/>
  <c r="K33" i="59"/>
  <c r="Q32" i="59"/>
  <c r="O32" i="59"/>
  <c r="L32" i="59"/>
  <c r="K32" i="59"/>
  <c r="D119" i="59" s="1"/>
  <c r="M31" i="59"/>
  <c r="O31" i="59" s="1"/>
  <c r="L31" i="59"/>
  <c r="U33" i="59" s="1"/>
  <c r="K31" i="59"/>
  <c r="D123" i="59" s="1"/>
  <c r="V30" i="59"/>
  <c r="Q30" i="59"/>
  <c r="R30" i="59" s="1"/>
  <c r="G30" i="65" s="1"/>
  <c r="M30" i="59"/>
  <c r="L30" i="59"/>
  <c r="K30" i="59"/>
  <c r="M29" i="59"/>
  <c r="O29" i="59" s="1"/>
  <c r="L29" i="59"/>
  <c r="K29" i="59"/>
  <c r="N29" i="59" s="1"/>
  <c r="O28" i="59"/>
  <c r="N28" i="59"/>
  <c r="M28" i="59"/>
  <c r="L28" i="59"/>
  <c r="K28" i="59"/>
  <c r="G59" i="59" s="1"/>
  <c r="O26" i="59"/>
  <c r="N26" i="59"/>
  <c r="M26" i="59"/>
  <c r="L26" i="59"/>
  <c r="K26" i="59"/>
  <c r="U25" i="59"/>
  <c r="M25" i="59"/>
  <c r="O25" i="59" s="1"/>
  <c r="L25" i="59"/>
  <c r="K25" i="59"/>
  <c r="N25" i="59" s="1"/>
  <c r="M24" i="59"/>
  <c r="O24" i="59" s="1"/>
  <c r="L24" i="59"/>
  <c r="K24" i="59"/>
  <c r="N24" i="59" s="1"/>
  <c r="M23" i="59"/>
  <c r="O23" i="59" s="1"/>
  <c r="L23" i="59"/>
  <c r="K23" i="59"/>
  <c r="N23" i="59" s="1"/>
  <c r="O22" i="59"/>
  <c r="M22" i="59"/>
  <c r="L22" i="59"/>
  <c r="K22" i="59"/>
  <c r="N22" i="59" s="1"/>
  <c r="O21" i="59"/>
  <c r="N21" i="59"/>
  <c r="M21" i="59"/>
  <c r="L21" i="59"/>
  <c r="K21" i="59"/>
  <c r="M20" i="59"/>
  <c r="O20" i="59" s="1"/>
  <c r="L20" i="59"/>
  <c r="K20" i="59"/>
  <c r="N20" i="59" s="1"/>
  <c r="Q19" i="59"/>
  <c r="M19" i="59"/>
  <c r="P19" i="59" s="1"/>
  <c r="L19" i="59"/>
  <c r="K19" i="59"/>
  <c r="M18" i="59"/>
  <c r="O18" i="59" s="1"/>
  <c r="L18" i="59"/>
  <c r="K18" i="59"/>
  <c r="N18" i="59" s="1"/>
  <c r="Q17" i="59"/>
  <c r="R17" i="59" s="1"/>
  <c r="G17" i="65" s="1"/>
  <c r="M17" i="59"/>
  <c r="L17" i="59"/>
  <c r="K17" i="59"/>
  <c r="M16" i="59"/>
  <c r="O16" i="59" s="1"/>
  <c r="L16" i="59"/>
  <c r="K16" i="59"/>
  <c r="N16" i="59" s="1"/>
  <c r="M15" i="59"/>
  <c r="O15" i="59" s="1"/>
  <c r="L15" i="59"/>
  <c r="K15" i="59"/>
  <c r="N15" i="59" s="1"/>
  <c r="O14" i="59"/>
  <c r="M14" i="59"/>
  <c r="L14" i="59"/>
  <c r="K14" i="59"/>
  <c r="N14" i="59" s="1"/>
  <c r="O13" i="59"/>
  <c r="N13" i="59"/>
  <c r="M13" i="59"/>
  <c r="L13" i="59"/>
  <c r="K13" i="59"/>
  <c r="M12" i="59"/>
  <c r="O12" i="59" s="1"/>
  <c r="L12" i="59"/>
  <c r="K12" i="59"/>
  <c r="N12" i="59" s="1"/>
  <c r="M11" i="59"/>
  <c r="O11" i="59" s="1"/>
  <c r="L11" i="59"/>
  <c r="K11" i="59"/>
  <c r="N11" i="59" s="1"/>
  <c r="O10" i="59"/>
  <c r="M10" i="59"/>
  <c r="L10" i="59"/>
  <c r="K10" i="59"/>
  <c r="N10" i="59" s="1"/>
  <c r="O9" i="59"/>
  <c r="N9" i="59"/>
  <c r="M9" i="59"/>
  <c r="L9" i="59"/>
  <c r="K9" i="59"/>
  <c r="M8" i="59"/>
  <c r="O8" i="59" s="1"/>
  <c r="L8" i="59"/>
  <c r="K8" i="59"/>
  <c r="N8" i="59" s="1"/>
  <c r="Q7" i="59"/>
  <c r="M7" i="59"/>
  <c r="P7" i="59" s="1"/>
  <c r="L7" i="59"/>
  <c r="K7" i="59"/>
  <c r="D103" i="59" s="1"/>
  <c r="M6" i="59"/>
  <c r="O6" i="59" s="1"/>
  <c r="L6" i="59"/>
  <c r="K6" i="59"/>
  <c r="N6" i="59" s="1"/>
  <c r="Q5" i="59"/>
  <c r="R5" i="59" s="1"/>
  <c r="G5" i="65" s="1"/>
  <c r="M5" i="59"/>
  <c r="L5" i="59"/>
  <c r="K5" i="59"/>
  <c r="M4" i="59"/>
  <c r="M59" i="59" s="1"/>
  <c r="L4" i="59"/>
  <c r="K4" i="59"/>
  <c r="N4" i="59" s="1"/>
  <c r="M3" i="59"/>
  <c r="O3" i="59" s="1"/>
  <c r="L3" i="59"/>
  <c r="K3" i="59"/>
  <c r="G57" i="59" s="1"/>
  <c r="O7" i="58"/>
  <c r="O19" i="58"/>
  <c r="F151" i="58"/>
  <c r="F143" i="58"/>
  <c r="F144" i="58" s="1"/>
  <c r="D153" i="58" s="1"/>
  <c r="F137" i="58"/>
  <c r="F136" i="58"/>
  <c r="E135" i="58"/>
  <c r="D135" i="58"/>
  <c r="E134" i="58"/>
  <c r="F134" i="58" s="1"/>
  <c r="F66" i="65" s="1"/>
  <c r="E133" i="58"/>
  <c r="E132" i="58"/>
  <c r="E131" i="58"/>
  <c r="D131" i="58"/>
  <c r="E130" i="58"/>
  <c r="F125" i="58"/>
  <c r="E123" i="58"/>
  <c r="E122" i="58"/>
  <c r="E121" i="58"/>
  <c r="E120" i="58"/>
  <c r="E119" i="58"/>
  <c r="E118" i="58"/>
  <c r="E117" i="58"/>
  <c r="F116" i="58"/>
  <c r="F110" i="58"/>
  <c r="F59" i="65" s="1"/>
  <c r="F109" i="58"/>
  <c r="F58" i="65" s="1"/>
  <c r="F108" i="58"/>
  <c r="F107" i="58"/>
  <c r="E106" i="58"/>
  <c r="F105" i="58"/>
  <c r="F104" i="58"/>
  <c r="J77" i="58" s="1"/>
  <c r="E103" i="58"/>
  <c r="E102" i="58"/>
  <c r="E101" i="58"/>
  <c r="E100" i="58"/>
  <c r="E99" i="58"/>
  <c r="E98" i="58"/>
  <c r="D97" i="58"/>
  <c r="F97" i="58" s="1"/>
  <c r="F54" i="65" s="1"/>
  <c r="J72" i="58"/>
  <c r="J75" i="58" s="1"/>
  <c r="Q52" i="58"/>
  <c r="R52" i="58" s="1"/>
  <c r="M52" i="58"/>
  <c r="L52" i="58"/>
  <c r="K52" i="58"/>
  <c r="N51" i="58"/>
  <c r="M51" i="58"/>
  <c r="O51" i="58" s="1"/>
  <c r="L51" i="58"/>
  <c r="K51" i="58"/>
  <c r="M50" i="58"/>
  <c r="O50" i="58" s="1"/>
  <c r="L50" i="58"/>
  <c r="K50" i="58"/>
  <c r="N50" i="58" s="1"/>
  <c r="M49" i="58"/>
  <c r="O49" i="58" s="1"/>
  <c r="L49" i="58"/>
  <c r="K49" i="58"/>
  <c r="N49" i="58" s="1"/>
  <c r="O48" i="58"/>
  <c r="M48" i="58"/>
  <c r="L48" i="58"/>
  <c r="K48" i="58"/>
  <c r="N48" i="58" s="1"/>
  <c r="N47" i="58"/>
  <c r="M47" i="58"/>
  <c r="O47" i="58" s="1"/>
  <c r="L47" i="58"/>
  <c r="K47" i="58"/>
  <c r="M46" i="58"/>
  <c r="O46" i="58" s="1"/>
  <c r="L46" i="58"/>
  <c r="K46" i="58"/>
  <c r="N46" i="58" s="1"/>
  <c r="M45" i="58"/>
  <c r="O45" i="58" s="1"/>
  <c r="L45" i="58"/>
  <c r="K45" i="58"/>
  <c r="N45" i="58" s="1"/>
  <c r="O44" i="58"/>
  <c r="M44" i="58"/>
  <c r="L44" i="58"/>
  <c r="K44" i="58"/>
  <c r="N44" i="58" s="1"/>
  <c r="N43" i="58"/>
  <c r="M43" i="58"/>
  <c r="O43" i="58" s="1"/>
  <c r="L43" i="58"/>
  <c r="K43" i="58"/>
  <c r="K42" i="58"/>
  <c r="J42" i="58"/>
  <c r="M42" i="58" s="1"/>
  <c r="M40" i="58"/>
  <c r="O40" i="58" s="1"/>
  <c r="L40" i="58"/>
  <c r="K40" i="58"/>
  <c r="N40" i="58" s="1"/>
  <c r="O39" i="58"/>
  <c r="M39" i="58"/>
  <c r="L39" i="58"/>
  <c r="K39" i="58"/>
  <c r="N39" i="58" s="1"/>
  <c r="N38" i="58"/>
  <c r="M38" i="58"/>
  <c r="O38" i="58" s="1"/>
  <c r="L38" i="58"/>
  <c r="K38" i="58"/>
  <c r="M37" i="58"/>
  <c r="O37" i="58" s="1"/>
  <c r="L37" i="58"/>
  <c r="K37" i="58"/>
  <c r="N37" i="58" s="1"/>
  <c r="M36" i="58"/>
  <c r="O36" i="58" s="1"/>
  <c r="L36" i="58"/>
  <c r="K36" i="58"/>
  <c r="N36" i="58" s="1"/>
  <c r="O35" i="58"/>
  <c r="M35" i="58"/>
  <c r="L35" i="58"/>
  <c r="K35" i="58"/>
  <c r="N35" i="58" s="1"/>
  <c r="N34" i="58"/>
  <c r="M34" i="58"/>
  <c r="O34" i="58" s="1"/>
  <c r="L34" i="58"/>
  <c r="K34" i="58"/>
  <c r="N33" i="58"/>
  <c r="M33" i="58"/>
  <c r="O33" i="58" s="1"/>
  <c r="L33" i="58"/>
  <c r="H59" i="58" s="1"/>
  <c r="K33" i="58"/>
  <c r="Q32" i="58"/>
  <c r="O32" i="58"/>
  <c r="L32" i="58"/>
  <c r="K32" i="58"/>
  <c r="M31" i="58"/>
  <c r="O31" i="58" s="1"/>
  <c r="L31" i="58"/>
  <c r="K31" i="58"/>
  <c r="V30" i="58"/>
  <c r="Q30" i="58"/>
  <c r="R30" i="58" s="1"/>
  <c r="F30" i="65" s="1"/>
  <c r="M30" i="58"/>
  <c r="L30" i="58"/>
  <c r="K30" i="58"/>
  <c r="M29" i="58"/>
  <c r="O29" i="58" s="1"/>
  <c r="L29" i="58"/>
  <c r="K29" i="58"/>
  <c r="N29" i="58" s="1"/>
  <c r="O28" i="58"/>
  <c r="N28" i="58"/>
  <c r="M28" i="58"/>
  <c r="L28" i="58"/>
  <c r="K28" i="58"/>
  <c r="N26" i="58"/>
  <c r="M26" i="58"/>
  <c r="O26" i="58" s="1"/>
  <c r="L26" i="58"/>
  <c r="K26" i="58"/>
  <c r="U25" i="58"/>
  <c r="M25" i="58"/>
  <c r="O25" i="58" s="1"/>
  <c r="L25" i="58"/>
  <c r="K25" i="58"/>
  <c r="N25" i="58" s="1"/>
  <c r="M24" i="58"/>
  <c r="O24" i="58" s="1"/>
  <c r="L24" i="58"/>
  <c r="K24" i="58"/>
  <c r="N24" i="58" s="1"/>
  <c r="M23" i="58"/>
  <c r="O23" i="58" s="1"/>
  <c r="L23" i="58"/>
  <c r="K23" i="58"/>
  <c r="N23" i="58" s="1"/>
  <c r="O22" i="58"/>
  <c r="M22" i="58"/>
  <c r="L22" i="58"/>
  <c r="K22" i="58"/>
  <c r="N22" i="58" s="1"/>
  <c r="N21" i="58"/>
  <c r="M21" i="58"/>
  <c r="O21" i="58" s="1"/>
  <c r="L21" i="58"/>
  <c r="K21" i="58"/>
  <c r="M20" i="58"/>
  <c r="O20" i="58" s="1"/>
  <c r="L20" i="58"/>
  <c r="K20" i="58"/>
  <c r="N20" i="58" s="1"/>
  <c r="Q19" i="58"/>
  <c r="M19" i="58"/>
  <c r="P19" i="58" s="1"/>
  <c r="L19" i="58"/>
  <c r="K19" i="58"/>
  <c r="M18" i="58"/>
  <c r="O18" i="58" s="1"/>
  <c r="L18" i="58"/>
  <c r="K18" i="58"/>
  <c r="N18" i="58" s="1"/>
  <c r="Q17" i="58"/>
  <c r="R17" i="58" s="1"/>
  <c r="F17" i="65" s="1"/>
  <c r="M17" i="58"/>
  <c r="L17" i="58"/>
  <c r="K17" i="58"/>
  <c r="M16" i="58"/>
  <c r="O16" i="58" s="1"/>
  <c r="L16" i="58"/>
  <c r="K16" i="58"/>
  <c r="N16" i="58" s="1"/>
  <c r="M15" i="58"/>
  <c r="O15" i="58" s="1"/>
  <c r="L15" i="58"/>
  <c r="K15" i="58"/>
  <c r="N15" i="58" s="1"/>
  <c r="O14" i="58"/>
  <c r="M14" i="58"/>
  <c r="L14" i="58"/>
  <c r="K14" i="58"/>
  <c r="N14" i="58" s="1"/>
  <c r="N13" i="58"/>
  <c r="M13" i="58"/>
  <c r="O13" i="58" s="1"/>
  <c r="L13" i="58"/>
  <c r="K13" i="58"/>
  <c r="M12" i="58"/>
  <c r="O12" i="58" s="1"/>
  <c r="L12" i="58"/>
  <c r="K12" i="58"/>
  <c r="N12" i="58" s="1"/>
  <c r="M11" i="58"/>
  <c r="O11" i="58" s="1"/>
  <c r="L11" i="58"/>
  <c r="K11" i="58"/>
  <c r="N11" i="58" s="1"/>
  <c r="O10" i="58"/>
  <c r="M10" i="58"/>
  <c r="L10" i="58"/>
  <c r="K10" i="58"/>
  <c r="N10" i="58" s="1"/>
  <c r="N9" i="58"/>
  <c r="M9" i="58"/>
  <c r="O9" i="58" s="1"/>
  <c r="L9" i="58"/>
  <c r="K9" i="58"/>
  <c r="M8" i="58"/>
  <c r="O8" i="58" s="1"/>
  <c r="L8" i="58"/>
  <c r="K8" i="58"/>
  <c r="Q7" i="58"/>
  <c r="M7" i="58"/>
  <c r="U24" i="58" s="1"/>
  <c r="V24" i="58" s="1"/>
  <c r="L7" i="58"/>
  <c r="K7" i="58"/>
  <c r="M6" i="58"/>
  <c r="O6" i="58" s="1"/>
  <c r="L6" i="58"/>
  <c r="K6" i="58"/>
  <c r="N6" i="58" s="1"/>
  <c r="Q5" i="58"/>
  <c r="R5" i="58" s="1"/>
  <c r="F5" i="65" s="1"/>
  <c r="M5" i="58"/>
  <c r="U29" i="58" s="1"/>
  <c r="L5" i="58"/>
  <c r="K5" i="58"/>
  <c r="M4" i="58"/>
  <c r="L4" i="58"/>
  <c r="K4" i="58"/>
  <c r="N4" i="58" s="1"/>
  <c r="M3" i="58"/>
  <c r="L3" i="58"/>
  <c r="K3" i="58"/>
  <c r="N3" i="58" s="1"/>
  <c r="R22" i="58" l="1"/>
  <c r="F22" i="65" s="1"/>
  <c r="R16" i="58"/>
  <c r="F16" i="65" s="1"/>
  <c r="R29" i="58"/>
  <c r="F29" i="65" s="1"/>
  <c r="R18" i="61"/>
  <c r="H18" i="65" s="1"/>
  <c r="R28" i="59"/>
  <c r="G28" i="65" s="1"/>
  <c r="R38" i="60"/>
  <c r="R36" i="60"/>
  <c r="D76" i="60" s="1"/>
  <c r="R25" i="61"/>
  <c r="H25" i="65" s="1"/>
  <c r="R20" i="59"/>
  <c r="G20" i="65" s="1"/>
  <c r="R35" i="61"/>
  <c r="D73" i="61" s="1"/>
  <c r="R15" i="58"/>
  <c r="F15" i="65" s="1"/>
  <c r="R37" i="58"/>
  <c r="D75" i="58" s="1"/>
  <c r="R25" i="58"/>
  <c r="F25" i="65" s="1"/>
  <c r="R12" i="59"/>
  <c r="G12" i="65" s="1"/>
  <c r="R18" i="59"/>
  <c r="G18" i="65" s="1"/>
  <c r="R24" i="59"/>
  <c r="G24" i="65" s="1"/>
  <c r="R46" i="61"/>
  <c r="D88" i="61" s="1"/>
  <c r="R49" i="61"/>
  <c r="H49" i="65" s="1"/>
  <c r="R44" i="66"/>
  <c r="D83" i="66" s="1"/>
  <c r="R35" i="58"/>
  <c r="D73" i="58" s="1"/>
  <c r="R26" i="61"/>
  <c r="H26" i="65" s="1"/>
  <c r="G52" i="65"/>
  <c r="R13" i="59"/>
  <c r="G13" i="65" s="1"/>
  <c r="R48" i="60"/>
  <c r="R6" i="61"/>
  <c r="H6" i="65" s="1"/>
  <c r="R48" i="61"/>
  <c r="H48" i="65" s="1"/>
  <c r="R22" i="61"/>
  <c r="H22" i="65" s="1"/>
  <c r="R11" i="59"/>
  <c r="G11" i="65" s="1"/>
  <c r="R14" i="59"/>
  <c r="G14" i="65" s="1"/>
  <c r="R25" i="60"/>
  <c r="R46" i="59"/>
  <c r="D88" i="59" s="1"/>
  <c r="R34" i="60"/>
  <c r="D71" i="60" s="1"/>
  <c r="R49" i="60"/>
  <c r="R28" i="60"/>
  <c r="R11" i="58"/>
  <c r="F11" i="65" s="1"/>
  <c r="R47" i="59"/>
  <c r="D87" i="59" s="1"/>
  <c r="R10" i="66"/>
  <c r="I10" i="65" s="1"/>
  <c r="R20" i="66"/>
  <c r="I20" i="65" s="1"/>
  <c r="R22" i="66"/>
  <c r="I22" i="65" s="1"/>
  <c r="R34" i="66"/>
  <c r="D71" i="66" s="1"/>
  <c r="R11" i="66"/>
  <c r="I11" i="65" s="1"/>
  <c r="R43" i="59"/>
  <c r="D82" i="59" s="1"/>
  <c r="R48" i="66"/>
  <c r="D86" i="66" s="1"/>
  <c r="R35" i="66"/>
  <c r="D73" i="66" s="1"/>
  <c r="R51" i="59"/>
  <c r="D90" i="59" s="1"/>
  <c r="R22" i="60"/>
  <c r="R21" i="59"/>
  <c r="G21" i="65" s="1"/>
  <c r="R25" i="59"/>
  <c r="G25" i="65" s="1"/>
  <c r="R35" i="59"/>
  <c r="D73" i="59" s="1"/>
  <c r="R23" i="60"/>
  <c r="R50" i="60"/>
  <c r="D89" i="60" s="1"/>
  <c r="R51" i="60"/>
  <c r="D90" i="60" s="1"/>
  <c r="R48" i="59"/>
  <c r="G48" i="65" s="1"/>
  <c r="R20" i="58"/>
  <c r="F20" i="65" s="1"/>
  <c r="R9" i="59"/>
  <c r="G9" i="65" s="1"/>
  <c r="R14" i="58"/>
  <c r="F14" i="65" s="1"/>
  <c r="R15" i="60"/>
  <c r="R21" i="60"/>
  <c r="R44" i="61"/>
  <c r="R6" i="58"/>
  <c r="F6" i="65" s="1"/>
  <c r="R34" i="59"/>
  <c r="R39" i="59"/>
  <c r="G39" i="65" s="1"/>
  <c r="R10" i="60"/>
  <c r="R13" i="60"/>
  <c r="R24" i="60"/>
  <c r="R40" i="61"/>
  <c r="R47" i="61"/>
  <c r="R26" i="59"/>
  <c r="G26" i="65" s="1"/>
  <c r="R16" i="60"/>
  <c r="R28" i="61"/>
  <c r="H28" i="65" s="1"/>
  <c r="F123" i="61"/>
  <c r="R15" i="59"/>
  <c r="G15" i="65" s="1"/>
  <c r="R49" i="59"/>
  <c r="G49" i="65" s="1"/>
  <c r="R46" i="60"/>
  <c r="D88" i="60" s="1"/>
  <c r="R16" i="61"/>
  <c r="H16" i="65" s="1"/>
  <c r="G51" i="65"/>
  <c r="R14" i="66"/>
  <c r="I14" i="65" s="1"/>
  <c r="R24" i="66"/>
  <c r="I24" i="65" s="1"/>
  <c r="R11" i="60"/>
  <c r="R39" i="58"/>
  <c r="F39" i="65" s="1"/>
  <c r="R20" i="61"/>
  <c r="H20" i="65" s="1"/>
  <c r="R23" i="61"/>
  <c r="H23" i="65" s="1"/>
  <c r="R32" i="61"/>
  <c r="R28" i="66"/>
  <c r="I28" i="65" s="1"/>
  <c r="R16" i="59"/>
  <c r="G16" i="65" s="1"/>
  <c r="R38" i="59"/>
  <c r="G38" i="65" s="1"/>
  <c r="R40" i="60"/>
  <c r="D77" i="60" s="1"/>
  <c r="R24" i="58"/>
  <c r="F24" i="65" s="1"/>
  <c r="R36" i="58"/>
  <c r="R50" i="58"/>
  <c r="R44" i="59"/>
  <c r="R18" i="60"/>
  <c r="R44" i="60"/>
  <c r="D83" i="60" s="1"/>
  <c r="G47" i="65"/>
  <c r="R10" i="58"/>
  <c r="D60" i="58" s="1"/>
  <c r="R12" i="58"/>
  <c r="F12" i="65" s="1"/>
  <c r="R18" i="58"/>
  <c r="F18" i="65" s="1"/>
  <c r="R44" i="58"/>
  <c r="R45" i="60"/>
  <c r="D85" i="60" s="1"/>
  <c r="R11" i="61"/>
  <c r="R36" i="61"/>
  <c r="H46" i="65"/>
  <c r="R4" i="66"/>
  <c r="I4" i="65" s="1"/>
  <c r="R29" i="66"/>
  <c r="I29" i="65" s="1"/>
  <c r="R37" i="66"/>
  <c r="R39" i="66"/>
  <c r="I39" i="65" s="1"/>
  <c r="I45" i="65"/>
  <c r="D91" i="58"/>
  <c r="F52" i="65"/>
  <c r="R32" i="59"/>
  <c r="I52" i="65"/>
  <c r="H52" i="65"/>
  <c r="R22" i="59"/>
  <c r="G22" i="65" s="1"/>
  <c r="R10" i="59"/>
  <c r="G10" i="65" s="1"/>
  <c r="R14" i="61"/>
  <c r="H14" i="65" s="1"/>
  <c r="R6" i="60"/>
  <c r="R8" i="60"/>
  <c r="R12" i="61"/>
  <c r="H12" i="65" s="1"/>
  <c r="R18" i="66"/>
  <c r="I18" i="65" s="1"/>
  <c r="R14" i="60"/>
  <c r="R20" i="60"/>
  <c r="R10" i="61"/>
  <c r="H10" i="65" s="1"/>
  <c r="R16" i="66"/>
  <c r="I16" i="65" s="1"/>
  <c r="R25" i="66"/>
  <c r="I25" i="65" s="1"/>
  <c r="U29" i="66"/>
  <c r="V29" i="66" s="1"/>
  <c r="R36" i="66"/>
  <c r="R6" i="66"/>
  <c r="I6" i="65" s="1"/>
  <c r="R21" i="66"/>
  <c r="I21" i="65" s="1"/>
  <c r="R38" i="66"/>
  <c r="I61" i="66"/>
  <c r="O42" i="66"/>
  <c r="F123" i="66"/>
  <c r="F135" i="66"/>
  <c r="R13" i="66"/>
  <c r="I13" i="65" s="1"/>
  <c r="R26" i="66"/>
  <c r="I26" i="65" s="1"/>
  <c r="R9" i="66"/>
  <c r="I9" i="65" s="1"/>
  <c r="I62" i="66"/>
  <c r="R51" i="66"/>
  <c r="R12" i="66"/>
  <c r="R47" i="66"/>
  <c r="R3" i="66"/>
  <c r="I3" i="65" s="1"/>
  <c r="R8" i="66"/>
  <c r="R23" i="66"/>
  <c r="I23" i="65" s="1"/>
  <c r="R40" i="66"/>
  <c r="R43" i="66"/>
  <c r="R50" i="66"/>
  <c r="N32" i="66"/>
  <c r="R32" i="66" s="1"/>
  <c r="G57" i="66"/>
  <c r="M59" i="66"/>
  <c r="D101" i="66"/>
  <c r="D106" i="66"/>
  <c r="F106" i="66" s="1"/>
  <c r="D124" i="66"/>
  <c r="F124" i="66" s="1"/>
  <c r="J78" i="66" s="1"/>
  <c r="D132" i="66"/>
  <c r="O33" i="66"/>
  <c r="R33" i="66" s="1"/>
  <c r="N42" i="66"/>
  <c r="N46" i="66"/>
  <c r="R46" i="66" s="1"/>
  <c r="H57" i="66"/>
  <c r="D117" i="66"/>
  <c r="D121" i="66"/>
  <c r="N7" i="66"/>
  <c r="I57" i="66"/>
  <c r="D98" i="66"/>
  <c r="D102" i="66"/>
  <c r="D133" i="66"/>
  <c r="D120" i="66"/>
  <c r="O7" i="66"/>
  <c r="O19" i="66"/>
  <c r="R19" i="66" s="1"/>
  <c r="I19" i="65" s="1"/>
  <c r="N31" i="66"/>
  <c r="R31" i="66" s="1"/>
  <c r="G61" i="66"/>
  <c r="G62" i="66" s="1"/>
  <c r="D118" i="66"/>
  <c r="D122" i="66"/>
  <c r="P7" i="66"/>
  <c r="D99" i="66"/>
  <c r="U29" i="61"/>
  <c r="V29" i="61" s="1"/>
  <c r="M59" i="61"/>
  <c r="R49" i="58"/>
  <c r="F49" i="65" s="1"/>
  <c r="R45" i="59"/>
  <c r="R28" i="58"/>
  <c r="F28" i="65" s="1"/>
  <c r="R33" i="59"/>
  <c r="R37" i="60"/>
  <c r="D75" i="60" s="1"/>
  <c r="R39" i="60"/>
  <c r="D74" i="60" s="1"/>
  <c r="D86" i="60"/>
  <c r="R48" i="58"/>
  <c r="R40" i="58"/>
  <c r="R43" i="58"/>
  <c r="R46" i="58"/>
  <c r="R36" i="59"/>
  <c r="R29" i="60"/>
  <c r="R43" i="60"/>
  <c r="D82" i="60" s="1"/>
  <c r="R40" i="59"/>
  <c r="R33" i="60"/>
  <c r="D70" i="60" s="1"/>
  <c r="R39" i="61"/>
  <c r="H39" i="65" s="1"/>
  <c r="R29" i="59"/>
  <c r="G29" i="65" s="1"/>
  <c r="R29" i="61"/>
  <c r="H29" i="65" s="1"/>
  <c r="D120" i="61"/>
  <c r="O19" i="61"/>
  <c r="R19" i="61" s="1"/>
  <c r="H19" i="65" s="1"/>
  <c r="O7" i="61"/>
  <c r="R43" i="61"/>
  <c r="R15" i="61"/>
  <c r="H15" i="65" s="1"/>
  <c r="R50" i="61"/>
  <c r="R13" i="61"/>
  <c r="R9" i="61"/>
  <c r="H9" i="65" s="1"/>
  <c r="R38" i="61"/>
  <c r="H38" i="65" s="1"/>
  <c r="I61" i="61"/>
  <c r="O42" i="61"/>
  <c r="R3" i="61"/>
  <c r="H3" i="65" s="1"/>
  <c r="R51" i="61"/>
  <c r="R33" i="61"/>
  <c r="V32" i="61"/>
  <c r="R8" i="61"/>
  <c r="R21" i="61"/>
  <c r="H21" i="65" s="1"/>
  <c r="R24" i="61"/>
  <c r="H24" i="65" s="1"/>
  <c r="R34" i="61"/>
  <c r="R37" i="61"/>
  <c r="R45" i="61"/>
  <c r="U30" i="61"/>
  <c r="D100" i="61"/>
  <c r="D131" i="61"/>
  <c r="D135" i="61"/>
  <c r="F135" i="61" s="1"/>
  <c r="H67" i="65" s="1"/>
  <c r="I59" i="61"/>
  <c r="D124" i="61"/>
  <c r="F124" i="61" s="1"/>
  <c r="J78" i="61" s="1"/>
  <c r="N42" i="61"/>
  <c r="H57" i="61"/>
  <c r="O4" i="61"/>
  <c r="R4" i="61" s="1"/>
  <c r="H4" i="65" s="1"/>
  <c r="N7" i="61"/>
  <c r="I57" i="61"/>
  <c r="D98" i="61"/>
  <c r="D102" i="61"/>
  <c r="D133" i="61"/>
  <c r="G57" i="61"/>
  <c r="N31" i="61"/>
  <c r="R31" i="61" s="1"/>
  <c r="H31" i="65" s="1"/>
  <c r="G61" i="61"/>
  <c r="G62" i="61" s="1"/>
  <c r="D118" i="61"/>
  <c r="D122" i="61"/>
  <c r="D101" i="61"/>
  <c r="D132" i="61"/>
  <c r="D121" i="61"/>
  <c r="P7" i="61"/>
  <c r="D99" i="61"/>
  <c r="D106" i="61"/>
  <c r="F106" i="61" s="1"/>
  <c r="D117" i="61"/>
  <c r="D101" i="60"/>
  <c r="R26" i="60"/>
  <c r="R47" i="60"/>
  <c r="D87" i="60" s="1"/>
  <c r="H62" i="60"/>
  <c r="O42" i="60"/>
  <c r="R42" i="60" s="1"/>
  <c r="D84" i="60" s="1"/>
  <c r="G79" i="60" s="1"/>
  <c r="H79" i="60" s="1"/>
  <c r="I61" i="60"/>
  <c r="R9" i="60"/>
  <c r="R12" i="60"/>
  <c r="D62" i="60" s="1"/>
  <c r="G57" i="60"/>
  <c r="U24" i="60"/>
  <c r="V24" i="60" s="1"/>
  <c r="P7" i="60"/>
  <c r="R7" i="60" s="1"/>
  <c r="U29" i="60"/>
  <c r="V29" i="60" s="1"/>
  <c r="D135" i="60"/>
  <c r="F135" i="60" s="1"/>
  <c r="D123" i="60"/>
  <c r="F123" i="60" s="1"/>
  <c r="N31" i="60"/>
  <c r="R31" i="60" s="1"/>
  <c r="R4" i="60"/>
  <c r="U32" i="60"/>
  <c r="U33" i="60"/>
  <c r="O3" i="60"/>
  <c r="R3" i="60" s="1"/>
  <c r="I57" i="60"/>
  <c r="D122" i="60"/>
  <c r="D118" i="60"/>
  <c r="D124" i="60"/>
  <c r="F124" i="60" s="1"/>
  <c r="J78" i="60" s="1"/>
  <c r="D120" i="60"/>
  <c r="M59" i="60"/>
  <c r="D103" i="60"/>
  <c r="D99" i="60"/>
  <c r="D102" i="60"/>
  <c r="D98" i="60"/>
  <c r="D117" i="60"/>
  <c r="D130" i="60"/>
  <c r="G61" i="60"/>
  <c r="D133" i="60"/>
  <c r="D132" i="60"/>
  <c r="G59" i="60"/>
  <c r="G62" i="60" s="1"/>
  <c r="D131" i="60"/>
  <c r="P19" i="60"/>
  <c r="O19" i="60"/>
  <c r="I59" i="60"/>
  <c r="U30" i="60"/>
  <c r="R32" i="60"/>
  <c r="D72" i="60" s="1"/>
  <c r="G78" i="60" s="1"/>
  <c r="H78" i="60" s="1"/>
  <c r="H61" i="60"/>
  <c r="D100" i="60"/>
  <c r="D106" i="60"/>
  <c r="F106" i="60" s="1"/>
  <c r="F112" i="60" s="1"/>
  <c r="D152" i="60" s="1"/>
  <c r="R32" i="58"/>
  <c r="U32" i="59"/>
  <c r="V32" i="59" s="1"/>
  <c r="D100" i="59"/>
  <c r="D101" i="59"/>
  <c r="F126" i="59"/>
  <c r="D159" i="59" s="1"/>
  <c r="D62" i="59"/>
  <c r="R8" i="59"/>
  <c r="G62" i="59"/>
  <c r="R50" i="59"/>
  <c r="R6" i="59"/>
  <c r="G6" i="65" s="1"/>
  <c r="R23" i="59"/>
  <c r="G23" i="65" s="1"/>
  <c r="R37" i="59"/>
  <c r="D106" i="59"/>
  <c r="F106" i="59" s="1"/>
  <c r="U30" i="59"/>
  <c r="H59" i="59"/>
  <c r="H62" i="59" s="1"/>
  <c r="D135" i="59"/>
  <c r="F135" i="59" s="1"/>
  <c r="U29" i="59"/>
  <c r="I59" i="59"/>
  <c r="I62" i="59" s="1"/>
  <c r="J73" i="59"/>
  <c r="D120" i="59"/>
  <c r="O4" i="59"/>
  <c r="R4" i="59" s="1"/>
  <c r="G4" i="65" s="1"/>
  <c r="O7" i="59"/>
  <c r="R7" i="59" s="1"/>
  <c r="G7" i="65" s="1"/>
  <c r="O19" i="59"/>
  <c r="R19" i="59" s="1"/>
  <c r="G19" i="65" s="1"/>
  <c r="O42" i="59"/>
  <c r="R42" i="59" s="1"/>
  <c r="I57" i="59"/>
  <c r="D98" i="59"/>
  <c r="D102" i="59"/>
  <c r="D133" i="59"/>
  <c r="D118" i="59"/>
  <c r="D122" i="59"/>
  <c r="H57" i="59"/>
  <c r="D117" i="59"/>
  <c r="D121" i="59"/>
  <c r="N3" i="59"/>
  <c r="R3" i="59" s="1"/>
  <c r="G3" i="65" s="1"/>
  <c r="U24" i="59"/>
  <c r="V24" i="59" s="1"/>
  <c r="D99" i="59"/>
  <c r="D130" i="59"/>
  <c r="N31" i="59"/>
  <c r="R31" i="59" s="1"/>
  <c r="H62" i="58"/>
  <c r="R21" i="58"/>
  <c r="F21" i="65" s="1"/>
  <c r="F135" i="58"/>
  <c r="R13" i="58"/>
  <c r="F13" i="65" s="1"/>
  <c r="U33" i="58"/>
  <c r="U30" i="58"/>
  <c r="V29" i="58" s="1"/>
  <c r="D119" i="58"/>
  <c r="D121" i="58"/>
  <c r="D117" i="58"/>
  <c r="D122" i="58"/>
  <c r="D118" i="58"/>
  <c r="D124" i="58"/>
  <c r="F124" i="58" s="1"/>
  <c r="J78" i="58" s="1"/>
  <c r="D120" i="58"/>
  <c r="R38" i="58"/>
  <c r="R34" i="58"/>
  <c r="R9" i="58"/>
  <c r="D130" i="58"/>
  <c r="G61" i="58"/>
  <c r="D133" i="58"/>
  <c r="N42" i="58"/>
  <c r="D132" i="58"/>
  <c r="F123" i="58"/>
  <c r="M59" i="58"/>
  <c r="D102" i="58"/>
  <c r="D98" i="58"/>
  <c r="D103" i="58"/>
  <c r="D99" i="58"/>
  <c r="D101" i="58"/>
  <c r="I61" i="58"/>
  <c r="O42" i="58"/>
  <c r="R26" i="58"/>
  <c r="F26" i="65" s="1"/>
  <c r="H57" i="58"/>
  <c r="G59" i="58"/>
  <c r="G62" i="58" s="1"/>
  <c r="D123" i="58"/>
  <c r="D100" i="58"/>
  <c r="I57" i="58"/>
  <c r="D106" i="58"/>
  <c r="F106" i="58" s="1"/>
  <c r="N8" i="58"/>
  <c r="R8" i="58" s="1"/>
  <c r="H61" i="58"/>
  <c r="R45" i="58"/>
  <c r="R51" i="58"/>
  <c r="I59" i="58"/>
  <c r="R23" i="58"/>
  <c r="R33" i="58"/>
  <c r="R47" i="58"/>
  <c r="G57" i="58"/>
  <c r="O4" i="58"/>
  <c r="R4" i="58" s="1"/>
  <c r="F4" i="65" s="1"/>
  <c r="P7" i="58"/>
  <c r="U32" i="58"/>
  <c r="V32" i="58" s="1"/>
  <c r="O3" i="58"/>
  <c r="R3" i="58" s="1"/>
  <c r="R19" i="58"/>
  <c r="F19" i="65" s="1"/>
  <c r="N31" i="58"/>
  <c r="R31" i="58" s="1"/>
  <c r="D63" i="60" l="1"/>
  <c r="F35" i="65"/>
  <c r="D59" i="60"/>
  <c r="F37" i="65"/>
  <c r="G46" i="65"/>
  <c r="R42" i="66"/>
  <c r="I42" i="65" s="1"/>
  <c r="F10" i="65"/>
  <c r="D60" i="60"/>
  <c r="D63" i="61"/>
  <c r="I44" i="65"/>
  <c r="D74" i="59"/>
  <c r="H35" i="65"/>
  <c r="R42" i="61"/>
  <c r="D84" i="61" s="1"/>
  <c r="G79" i="61" s="1"/>
  <c r="H79" i="61" s="1"/>
  <c r="D86" i="61"/>
  <c r="I34" i="65"/>
  <c r="G35" i="65"/>
  <c r="I48" i="65"/>
  <c r="D69" i="60"/>
  <c r="I35" i="65"/>
  <c r="G43" i="65"/>
  <c r="D60" i="59"/>
  <c r="D60" i="66"/>
  <c r="D86" i="59"/>
  <c r="D59" i="59"/>
  <c r="D83" i="59"/>
  <c r="G44" i="65"/>
  <c r="D72" i="61"/>
  <c r="G78" i="61" s="1"/>
  <c r="H78" i="61" s="1"/>
  <c r="H32" i="65"/>
  <c r="D89" i="59"/>
  <c r="G50" i="65"/>
  <c r="D89" i="58"/>
  <c r="F50" i="65"/>
  <c r="F138" i="58"/>
  <c r="D165" i="58" s="1"/>
  <c r="F67" i="65"/>
  <c r="D83" i="58"/>
  <c r="F44" i="65"/>
  <c r="D76" i="58"/>
  <c r="F36" i="65"/>
  <c r="D88" i="66"/>
  <c r="I46" i="65"/>
  <c r="D82" i="66"/>
  <c r="I43" i="65"/>
  <c r="D70" i="58"/>
  <c r="F33" i="65"/>
  <c r="J73" i="58"/>
  <c r="F62" i="65"/>
  <c r="D69" i="59"/>
  <c r="G31" i="65"/>
  <c r="J74" i="59"/>
  <c r="G67" i="65"/>
  <c r="D82" i="61"/>
  <c r="H43" i="65"/>
  <c r="D76" i="59"/>
  <c r="G36" i="65"/>
  <c r="D85" i="59"/>
  <c r="G45" i="65"/>
  <c r="D77" i="66"/>
  <c r="I40" i="65"/>
  <c r="J74" i="66"/>
  <c r="I67" i="65"/>
  <c r="D70" i="59"/>
  <c r="G33" i="65"/>
  <c r="D72" i="66"/>
  <c r="G78" i="66" s="1"/>
  <c r="H78" i="66" s="1"/>
  <c r="I32" i="65"/>
  <c r="D70" i="61"/>
  <c r="H33" i="65"/>
  <c r="D88" i="58"/>
  <c r="F46" i="65"/>
  <c r="D70" i="66"/>
  <c r="I33" i="65"/>
  <c r="D63" i="66"/>
  <c r="H11" i="65"/>
  <c r="J73" i="61"/>
  <c r="H62" i="65"/>
  <c r="D71" i="59"/>
  <c r="G34" i="65"/>
  <c r="D77" i="59"/>
  <c r="G40" i="65"/>
  <c r="D74" i="58"/>
  <c r="F38" i="65"/>
  <c r="D75" i="66"/>
  <c r="I37" i="65"/>
  <c r="D90" i="58"/>
  <c r="F51" i="65"/>
  <c r="D84" i="59"/>
  <c r="G79" i="59" s="1"/>
  <c r="H79" i="59" s="1"/>
  <c r="G42" i="65"/>
  <c r="D77" i="58"/>
  <c r="F40" i="65"/>
  <c r="D61" i="60"/>
  <c r="D76" i="66"/>
  <c r="I36" i="65"/>
  <c r="D69" i="58"/>
  <c r="F31" i="65"/>
  <c r="D83" i="61"/>
  <c r="H44" i="65"/>
  <c r="D89" i="61"/>
  <c r="H50" i="65"/>
  <c r="D69" i="66"/>
  <c r="I31" i="65"/>
  <c r="F112" i="66"/>
  <c r="D152" i="66" s="1"/>
  <c r="I57" i="65"/>
  <c r="D85" i="61"/>
  <c r="H45" i="65"/>
  <c r="D74" i="66"/>
  <c r="I38" i="65"/>
  <c r="D61" i="59"/>
  <c r="D89" i="66"/>
  <c r="I50" i="65"/>
  <c r="F112" i="59"/>
  <c r="D152" i="59" s="1"/>
  <c r="G57" i="65"/>
  <c r="D85" i="58"/>
  <c r="F45" i="65"/>
  <c r="D75" i="59"/>
  <c r="G37" i="65"/>
  <c r="D86" i="58"/>
  <c r="F48" i="65"/>
  <c r="D87" i="66"/>
  <c r="I47" i="65"/>
  <c r="D62" i="58"/>
  <c r="D90" i="66"/>
  <c r="I51" i="65"/>
  <c r="D87" i="61"/>
  <c r="H47" i="65"/>
  <c r="D87" i="58"/>
  <c r="F47" i="65"/>
  <c r="F112" i="61"/>
  <c r="D152" i="61" s="1"/>
  <c r="H57" i="65"/>
  <c r="D90" i="61"/>
  <c r="H51" i="65"/>
  <c r="D82" i="58"/>
  <c r="F43" i="65"/>
  <c r="J73" i="66"/>
  <c r="I62" i="65"/>
  <c r="D75" i="61"/>
  <c r="H37" i="65"/>
  <c r="F112" i="58"/>
  <c r="D152" i="58" s="1"/>
  <c r="F57" i="65"/>
  <c r="D71" i="58"/>
  <c r="F34" i="65"/>
  <c r="F138" i="59"/>
  <c r="D165" i="59" s="1"/>
  <c r="D71" i="61"/>
  <c r="H34" i="65"/>
  <c r="D76" i="61"/>
  <c r="H36" i="65"/>
  <c r="D77" i="61"/>
  <c r="H40" i="65"/>
  <c r="D72" i="58"/>
  <c r="G78" i="58" s="1"/>
  <c r="H78" i="58" s="1"/>
  <c r="F32" i="65"/>
  <c r="D72" i="59"/>
  <c r="G78" i="59" s="1"/>
  <c r="H78" i="59" s="1"/>
  <c r="G32" i="65"/>
  <c r="D62" i="61"/>
  <c r="D58" i="61"/>
  <c r="H8" i="65"/>
  <c r="D58" i="58"/>
  <c r="F8" i="65"/>
  <c r="D58" i="59"/>
  <c r="G8" i="65"/>
  <c r="D59" i="58"/>
  <c r="F9" i="65"/>
  <c r="D58" i="66"/>
  <c r="I8" i="65"/>
  <c r="D63" i="58"/>
  <c r="F23" i="65"/>
  <c r="D57" i="60"/>
  <c r="D62" i="66"/>
  <c r="I12" i="65"/>
  <c r="D57" i="58"/>
  <c r="F3" i="65"/>
  <c r="D63" i="59"/>
  <c r="D61" i="61"/>
  <c r="H13" i="65"/>
  <c r="D60" i="61"/>
  <c r="D58" i="60"/>
  <c r="R7" i="66"/>
  <c r="I7" i="65" s="1"/>
  <c r="D61" i="66"/>
  <c r="F138" i="66"/>
  <c r="D165" i="66" s="1"/>
  <c r="D59" i="66"/>
  <c r="D57" i="66"/>
  <c r="F126" i="66"/>
  <c r="D159" i="66" s="1"/>
  <c r="R7" i="61"/>
  <c r="H7" i="65" s="1"/>
  <c r="D74" i="61"/>
  <c r="D69" i="61"/>
  <c r="G74" i="60"/>
  <c r="F138" i="61"/>
  <c r="D165" i="61" s="1"/>
  <c r="J74" i="61"/>
  <c r="D57" i="61"/>
  <c r="F126" i="61"/>
  <c r="D159" i="61" s="1"/>
  <c r="I62" i="61"/>
  <c r="D59" i="61"/>
  <c r="J73" i="60"/>
  <c r="F126" i="60"/>
  <c r="D159" i="60" s="1"/>
  <c r="F138" i="60"/>
  <c r="D165" i="60" s="1"/>
  <c r="J74" i="60"/>
  <c r="D78" i="60"/>
  <c r="D158" i="60" s="1"/>
  <c r="G73" i="60"/>
  <c r="V32" i="60"/>
  <c r="D92" i="60"/>
  <c r="D164" i="60" s="1"/>
  <c r="I62" i="60"/>
  <c r="R19" i="60"/>
  <c r="D64" i="60" s="1"/>
  <c r="G77" i="60" s="1"/>
  <c r="H77" i="60" s="1"/>
  <c r="H80" i="60" s="1"/>
  <c r="D64" i="59"/>
  <c r="G77" i="59" s="1"/>
  <c r="H77" i="59" s="1"/>
  <c r="D57" i="59"/>
  <c r="V29" i="59"/>
  <c r="I62" i="58"/>
  <c r="D61" i="58"/>
  <c r="F126" i="58"/>
  <c r="D159" i="58" s="1"/>
  <c r="R7" i="58"/>
  <c r="R42" i="58"/>
  <c r="J74" i="58"/>
  <c r="D84" i="66" l="1"/>
  <c r="G79" i="66" s="1"/>
  <c r="H79" i="66" s="1"/>
  <c r="G73" i="59"/>
  <c r="H73" i="59" s="1"/>
  <c r="D64" i="61"/>
  <c r="G77" i="61" s="1"/>
  <c r="H77" i="61" s="1"/>
  <c r="H80" i="61" s="1"/>
  <c r="H42" i="65"/>
  <c r="H80" i="59"/>
  <c r="G74" i="66"/>
  <c r="H74" i="66" s="1"/>
  <c r="G73" i="61"/>
  <c r="H73" i="61" s="1"/>
  <c r="D78" i="61"/>
  <c r="D158" i="61" s="1"/>
  <c r="D160" i="61" s="1"/>
  <c r="D92" i="61"/>
  <c r="D164" i="61" s="1"/>
  <c r="D166" i="61" s="1"/>
  <c r="G72" i="60"/>
  <c r="H72" i="60" s="1"/>
  <c r="H75" i="60" s="1"/>
  <c r="H81" i="60" s="1"/>
  <c r="D92" i="59"/>
  <c r="D164" i="59" s="1"/>
  <c r="D166" i="59" s="1"/>
  <c r="D78" i="66"/>
  <c r="D158" i="66" s="1"/>
  <c r="D160" i="66" s="1"/>
  <c r="D92" i="66"/>
  <c r="D164" i="66" s="1"/>
  <c r="D166" i="66" s="1"/>
  <c r="G73" i="66"/>
  <c r="H73" i="66" s="1"/>
  <c r="G74" i="61"/>
  <c r="H74" i="61" s="1"/>
  <c r="D64" i="66"/>
  <c r="G77" i="66" s="1"/>
  <c r="H77" i="66" s="1"/>
  <c r="H80" i="66" s="1"/>
  <c r="G73" i="58"/>
  <c r="H73" i="58" s="1"/>
  <c r="D78" i="58"/>
  <c r="D158" i="58" s="1"/>
  <c r="D160" i="58" s="1"/>
  <c r="H73" i="60"/>
  <c r="D160" i="60"/>
  <c r="D84" i="58"/>
  <c r="D92" i="58" s="1"/>
  <c r="D164" i="58" s="1"/>
  <c r="D166" i="58" s="1"/>
  <c r="F42" i="65"/>
  <c r="G74" i="59"/>
  <c r="H74" i="59" s="1"/>
  <c r="G74" i="58"/>
  <c r="H74" i="58" s="1"/>
  <c r="G72" i="58"/>
  <c r="H72" i="58" s="1"/>
  <c r="H75" i="58" s="1"/>
  <c r="D78" i="59"/>
  <c r="D158" i="59" s="1"/>
  <c r="D160" i="59" s="1"/>
  <c r="G70" i="65"/>
  <c r="H70" i="65"/>
  <c r="I70" i="65"/>
  <c r="D64" i="58"/>
  <c r="G77" i="58" s="1"/>
  <c r="H77" i="58" s="1"/>
  <c r="F7" i="65"/>
  <c r="G72" i="66"/>
  <c r="H74" i="60"/>
  <c r="D65" i="61"/>
  <c r="D151" i="61" s="1"/>
  <c r="G72" i="61"/>
  <c r="D166" i="60"/>
  <c r="D65" i="60"/>
  <c r="D151" i="60" s="1"/>
  <c r="G72" i="59"/>
  <c r="D65" i="59"/>
  <c r="D151" i="59" s="1"/>
  <c r="G75" i="60" l="1"/>
  <c r="D65" i="66"/>
  <c r="D151" i="66" s="1"/>
  <c r="F70" i="65"/>
  <c r="G79" i="58"/>
  <c r="H79" i="58" s="1"/>
  <c r="H80" i="58"/>
  <c r="H81" i="58" s="1"/>
  <c r="G75" i="58"/>
  <c r="D65" i="58"/>
  <c r="D151" i="58" s="1"/>
  <c r="E151" i="58" s="1"/>
  <c r="F152" i="58" s="1"/>
  <c r="G75" i="66"/>
  <c r="H72" i="66"/>
  <c r="H75" i="66" s="1"/>
  <c r="H81" i="66" s="1"/>
  <c r="D154" i="66"/>
  <c r="E151" i="66"/>
  <c r="F152" i="66" s="1"/>
  <c r="G75" i="61"/>
  <c r="H72" i="61"/>
  <c r="H75" i="61" s="1"/>
  <c r="H81" i="61" s="1"/>
  <c r="D154" i="61"/>
  <c r="E151" i="61"/>
  <c r="F152" i="61" s="1"/>
  <c r="D154" i="60"/>
  <c r="E151" i="60"/>
  <c r="F152" i="60" s="1"/>
  <c r="G75" i="59"/>
  <c r="H72" i="59"/>
  <c r="H75" i="59" s="1"/>
  <c r="H81" i="59" s="1"/>
  <c r="D154" i="59"/>
  <c r="E151" i="59"/>
  <c r="F152" i="59" s="1"/>
  <c r="D154" i="58"/>
  <c r="E167" i="66" l="1"/>
  <c r="F158" i="66"/>
  <c r="E167" i="61"/>
  <c r="F158" i="61"/>
  <c r="E167" i="60"/>
  <c r="F158" i="60"/>
  <c r="E167" i="59"/>
  <c r="F158" i="59"/>
  <c r="E167" i="58"/>
  <c r="F158" i="58"/>
  <c r="U29" i="57" l="1"/>
  <c r="U30" i="57"/>
  <c r="F151" i="57"/>
  <c r="F143" i="57"/>
  <c r="F144" i="57" s="1"/>
  <c r="D153" i="57" s="1"/>
  <c r="F137" i="57"/>
  <c r="F136" i="57"/>
  <c r="E135" i="57"/>
  <c r="E134" i="57"/>
  <c r="F134" i="57" s="1"/>
  <c r="E133" i="57"/>
  <c r="E132" i="57"/>
  <c r="E131" i="57"/>
  <c r="E130" i="57"/>
  <c r="F125" i="57"/>
  <c r="E123" i="57"/>
  <c r="E122" i="57"/>
  <c r="E121" i="57"/>
  <c r="E120" i="57"/>
  <c r="E119" i="57"/>
  <c r="E118" i="57"/>
  <c r="E117" i="57"/>
  <c r="F116" i="57"/>
  <c r="F110" i="57"/>
  <c r="F109" i="57"/>
  <c r="F108" i="57"/>
  <c r="F107" i="57"/>
  <c r="E106" i="57"/>
  <c r="F105" i="57"/>
  <c r="F104" i="57"/>
  <c r="J77" i="57" s="1"/>
  <c r="E103" i="57"/>
  <c r="E102" i="57"/>
  <c r="E101" i="57"/>
  <c r="E100" i="57"/>
  <c r="E99" i="57"/>
  <c r="E98" i="57"/>
  <c r="D97" i="57"/>
  <c r="F97" i="57" s="1"/>
  <c r="J72" i="57"/>
  <c r="J75" i="57" s="1"/>
  <c r="Q52" i="57"/>
  <c r="R52" i="57" s="1"/>
  <c r="D91" i="57" s="1"/>
  <c r="M52" i="57"/>
  <c r="L52" i="57"/>
  <c r="K52" i="57"/>
  <c r="O51" i="57"/>
  <c r="N51" i="57"/>
  <c r="R51" i="57" s="1"/>
  <c r="D90" i="57" s="1"/>
  <c r="M51" i="57"/>
  <c r="L51" i="57"/>
  <c r="K51" i="57"/>
  <c r="N50" i="57"/>
  <c r="M50" i="57"/>
  <c r="O50" i="57" s="1"/>
  <c r="L50" i="57"/>
  <c r="K50" i="57"/>
  <c r="M49" i="57"/>
  <c r="O49" i="57" s="1"/>
  <c r="L49" i="57"/>
  <c r="K49" i="57"/>
  <c r="N49" i="57" s="1"/>
  <c r="O48" i="57"/>
  <c r="M48" i="57"/>
  <c r="L48" i="57"/>
  <c r="K48" i="57"/>
  <c r="N48" i="57" s="1"/>
  <c r="O47" i="57"/>
  <c r="N47" i="57"/>
  <c r="R47" i="57" s="1"/>
  <c r="D87" i="57" s="1"/>
  <c r="M47" i="57"/>
  <c r="L47" i="57"/>
  <c r="K47" i="57"/>
  <c r="N46" i="57"/>
  <c r="M46" i="57"/>
  <c r="O46" i="57" s="1"/>
  <c r="L46" i="57"/>
  <c r="K46" i="57"/>
  <c r="M45" i="57"/>
  <c r="O45" i="57" s="1"/>
  <c r="L45" i="57"/>
  <c r="K45" i="57"/>
  <c r="N45" i="57" s="1"/>
  <c r="O44" i="57"/>
  <c r="M44" i="57"/>
  <c r="L44" i="57"/>
  <c r="H61" i="57" s="1"/>
  <c r="K44" i="57"/>
  <c r="N44" i="57" s="1"/>
  <c r="O43" i="57"/>
  <c r="N43" i="57"/>
  <c r="R43" i="57" s="1"/>
  <c r="D82" i="57" s="1"/>
  <c r="M43" i="57"/>
  <c r="L43" i="57"/>
  <c r="K43" i="57"/>
  <c r="M42" i="57"/>
  <c r="I61" i="57" s="1"/>
  <c r="K42" i="57"/>
  <c r="D132" i="57" s="1"/>
  <c r="J42" i="57"/>
  <c r="M40" i="57"/>
  <c r="O40" i="57" s="1"/>
  <c r="L40" i="57"/>
  <c r="K40" i="57"/>
  <c r="N40" i="57" s="1"/>
  <c r="O39" i="57"/>
  <c r="M39" i="57"/>
  <c r="L39" i="57"/>
  <c r="K39" i="57"/>
  <c r="N39" i="57" s="1"/>
  <c r="O38" i="57"/>
  <c r="N38" i="57"/>
  <c r="M38" i="57"/>
  <c r="L38" i="57"/>
  <c r="K38" i="57"/>
  <c r="N37" i="57"/>
  <c r="M37" i="57"/>
  <c r="O37" i="57" s="1"/>
  <c r="L37" i="57"/>
  <c r="K37" i="57"/>
  <c r="M36" i="57"/>
  <c r="O36" i="57" s="1"/>
  <c r="L36" i="57"/>
  <c r="K36" i="57"/>
  <c r="N36" i="57" s="1"/>
  <c r="O35" i="57"/>
  <c r="M35" i="57"/>
  <c r="L35" i="57"/>
  <c r="K35" i="57"/>
  <c r="N35" i="57" s="1"/>
  <c r="R35" i="57" s="1"/>
  <c r="D73" i="57" s="1"/>
  <c r="O34" i="57"/>
  <c r="N34" i="57"/>
  <c r="M34" i="57"/>
  <c r="L34" i="57"/>
  <c r="K34" i="57"/>
  <c r="N33" i="57"/>
  <c r="M33" i="57"/>
  <c r="O33" i="57" s="1"/>
  <c r="L33" i="57"/>
  <c r="K33" i="57"/>
  <c r="Q32" i="57"/>
  <c r="O32" i="57"/>
  <c r="L32" i="57"/>
  <c r="K32" i="57"/>
  <c r="D119" i="57" s="1"/>
  <c r="M31" i="57"/>
  <c r="O31" i="57" s="1"/>
  <c r="L31" i="57"/>
  <c r="K31" i="57"/>
  <c r="D123" i="57" s="1"/>
  <c r="V30" i="57"/>
  <c r="Q30" i="57"/>
  <c r="R30" i="57" s="1"/>
  <c r="M30" i="57"/>
  <c r="L30" i="57"/>
  <c r="K30" i="57"/>
  <c r="M29" i="57"/>
  <c r="O29" i="57" s="1"/>
  <c r="L29" i="57"/>
  <c r="K29" i="57"/>
  <c r="N29" i="57" s="1"/>
  <c r="O28" i="57"/>
  <c r="N28" i="57"/>
  <c r="M28" i="57"/>
  <c r="L28" i="57"/>
  <c r="K28" i="57"/>
  <c r="G59" i="57" s="1"/>
  <c r="N26" i="57"/>
  <c r="M26" i="57"/>
  <c r="O26" i="57" s="1"/>
  <c r="L26" i="57"/>
  <c r="K26" i="57"/>
  <c r="U25" i="57"/>
  <c r="N25" i="57"/>
  <c r="M25" i="57"/>
  <c r="O25" i="57" s="1"/>
  <c r="L25" i="57"/>
  <c r="K25" i="57"/>
  <c r="N24" i="57"/>
  <c r="M24" i="57"/>
  <c r="O24" i="57" s="1"/>
  <c r="L24" i="57"/>
  <c r="K24" i="57"/>
  <c r="M23" i="57"/>
  <c r="O23" i="57" s="1"/>
  <c r="L23" i="57"/>
  <c r="K23" i="57"/>
  <c r="N23" i="57" s="1"/>
  <c r="O22" i="57"/>
  <c r="M22" i="57"/>
  <c r="L22" i="57"/>
  <c r="K22" i="57"/>
  <c r="N22" i="57" s="1"/>
  <c r="O21" i="57"/>
  <c r="N21" i="57"/>
  <c r="M21" i="57"/>
  <c r="L21" i="57"/>
  <c r="K21" i="57"/>
  <c r="N20" i="57"/>
  <c r="M20" i="57"/>
  <c r="O20" i="57" s="1"/>
  <c r="L20" i="57"/>
  <c r="K20" i="57"/>
  <c r="Q19" i="57"/>
  <c r="M19" i="57"/>
  <c r="P19" i="57" s="1"/>
  <c r="L19" i="57"/>
  <c r="K19" i="57"/>
  <c r="M18" i="57"/>
  <c r="O18" i="57" s="1"/>
  <c r="L18" i="57"/>
  <c r="K18" i="57"/>
  <c r="N18" i="57" s="1"/>
  <c r="Q17" i="57"/>
  <c r="R17" i="57" s="1"/>
  <c r="M17" i="57"/>
  <c r="L17" i="57"/>
  <c r="K17" i="57"/>
  <c r="N16" i="57"/>
  <c r="M16" i="57"/>
  <c r="O16" i="57" s="1"/>
  <c r="L16" i="57"/>
  <c r="K16" i="57"/>
  <c r="M15" i="57"/>
  <c r="O15" i="57" s="1"/>
  <c r="L15" i="57"/>
  <c r="K15" i="57"/>
  <c r="N15" i="57" s="1"/>
  <c r="O14" i="57"/>
  <c r="M14" i="57"/>
  <c r="L14" i="57"/>
  <c r="K14" i="57"/>
  <c r="N14" i="57" s="1"/>
  <c r="O13" i="57"/>
  <c r="N13" i="57"/>
  <c r="M13" i="57"/>
  <c r="L13" i="57"/>
  <c r="K13" i="57"/>
  <c r="N12" i="57"/>
  <c r="M12" i="57"/>
  <c r="O12" i="57" s="1"/>
  <c r="L12" i="57"/>
  <c r="K12" i="57"/>
  <c r="M11" i="57"/>
  <c r="O11" i="57" s="1"/>
  <c r="L11" i="57"/>
  <c r="K11" i="57"/>
  <c r="N11" i="57" s="1"/>
  <c r="O10" i="57"/>
  <c r="M10" i="57"/>
  <c r="L10" i="57"/>
  <c r="K10" i="57"/>
  <c r="N10" i="57" s="1"/>
  <c r="O9" i="57"/>
  <c r="N9" i="57"/>
  <c r="R9" i="57" s="1"/>
  <c r="M9" i="57"/>
  <c r="L9" i="57"/>
  <c r="K9" i="57"/>
  <c r="N8" i="57"/>
  <c r="M8" i="57"/>
  <c r="O8" i="57" s="1"/>
  <c r="L8" i="57"/>
  <c r="K8" i="57"/>
  <c r="Q7" i="57"/>
  <c r="M7" i="57"/>
  <c r="U24" i="57" s="1"/>
  <c r="V24" i="57" s="1"/>
  <c r="L7" i="57"/>
  <c r="K7" i="57"/>
  <c r="D102" i="57" s="1"/>
  <c r="M6" i="57"/>
  <c r="O6" i="57" s="1"/>
  <c r="L6" i="57"/>
  <c r="K6" i="57"/>
  <c r="N6" i="57" s="1"/>
  <c r="Q5" i="57"/>
  <c r="R5" i="57" s="1"/>
  <c r="M5" i="57"/>
  <c r="L5" i="57"/>
  <c r="K5" i="57"/>
  <c r="N4" i="57"/>
  <c r="M4" i="57"/>
  <c r="O4" i="57" s="1"/>
  <c r="L4" i="57"/>
  <c r="K4" i="57"/>
  <c r="M3" i="57"/>
  <c r="O3" i="57" s="1"/>
  <c r="L3" i="57"/>
  <c r="U32" i="57" s="1"/>
  <c r="K3" i="57"/>
  <c r="N3" i="57" s="1"/>
  <c r="V24" i="55"/>
  <c r="U25" i="55"/>
  <c r="U24" i="55"/>
  <c r="U33" i="55"/>
  <c r="U32" i="55"/>
  <c r="V32" i="55"/>
  <c r="U29" i="55"/>
  <c r="V29" i="55" s="1"/>
  <c r="U30" i="55"/>
  <c r="V30" i="55"/>
  <c r="R39" i="57" l="1"/>
  <c r="R21" i="57"/>
  <c r="R36" i="57"/>
  <c r="D76" i="57" s="1"/>
  <c r="R28" i="57"/>
  <c r="R10" i="57"/>
  <c r="R38" i="57"/>
  <c r="D74" i="57" s="1"/>
  <c r="F123" i="57"/>
  <c r="J73" i="57" s="1"/>
  <c r="R14" i="57"/>
  <c r="R3" i="57"/>
  <c r="R6" i="57"/>
  <c r="R29" i="57"/>
  <c r="R34" i="57"/>
  <c r="D71" i="57" s="1"/>
  <c r="R40" i="57"/>
  <c r="D77" i="57" s="1"/>
  <c r="R25" i="57"/>
  <c r="R13" i="57"/>
  <c r="R18" i="57"/>
  <c r="R22" i="57"/>
  <c r="D60" i="57" s="1"/>
  <c r="R44" i="57"/>
  <c r="D83" i="57" s="1"/>
  <c r="R48" i="57"/>
  <c r="R32" i="57"/>
  <c r="D72" i="57" s="1"/>
  <c r="G78" i="57" s="1"/>
  <c r="V29" i="57"/>
  <c r="D121" i="57"/>
  <c r="D124" i="57"/>
  <c r="F124" i="57" s="1"/>
  <c r="J78" i="57" s="1"/>
  <c r="U33" i="57"/>
  <c r="V32" i="57" s="1"/>
  <c r="D117" i="57"/>
  <c r="D120" i="57"/>
  <c r="R11" i="57"/>
  <c r="R15" i="57"/>
  <c r="R45" i="57"/>
  <c r="D85" i="57" s="1"/>
  <c r="R49" i="57"/>
  <c r="D86" i="57" s="1"/>
  <c r="F138" i="57"/>
  <c r="D165" i="57" s="1"/>
  <c r="J74" i="57"/>
  <c r="R8" i="57"/>
  <c r="R12" i="57"/>
  <c r="R16" i="57"/>
  <c r="R26" i="57"/>
  <c r="R46" i="57"/>
  <c r="D88" i="57" s="1"/>
  <c r="R50" i="57"/>
  <c r="D89" i="57" s="1"/>
  <c r="D59" i="57"/>
  <c r="F135" i="57"/>
  <c r="F106" i="57"/>
  <c r="F112" i="57" s="1"/>
  <c r="D152" i="57" s="1"/>
  <c r="R20" i="57"/>
  <c r="R24" i="57"/>
  <c r="R4" i="57"/>
  <c r="R23" i="57"/>
  <c r="R33" i="57"/>
  <c r="D70" i="57" s="1"/>
  <c r="R37" i="57"/>
  <c r="D75" i="57" s="1"/>
  <c r="I59" i="57"/>
  <c r="I62" i="57" s="1"/>
  <c r="M59" i="57"/>
  <c r="D101" i="57"/>
  <c r="N42" i="57"/>
  <c r="R42" i="57" s="1"/>
  <c r="D84" i="57" s="1"/>
  <c r="G79" i="57" s="1"/>
  <c r="H79" i="57" s="1"/>
  <c r="O19" i="57"/>
  <c r="R19" i="57" s="1"/>
  <c r="H59" i="57"/>
  <c r="H62" i="57" s="1"/>
  <c r="D100" i="57"/>
  <c r="D131" i="57"/>
  <c r="D135" i="57"/>
  <c r="D106" i="57"/>
  <c r="G57" i="57"/>
  <c r="O7" i="57"/>
  <c r="D133" i="57"/>
  <c r="N31" i="57"/>
  <c r="R31" i="57" s="1"/>
  <c r="G61" i="57"/>
  <c r="G62" i="57" s="1"/>
  <c r="D118" i="57"/>
  <c r="D122" i="57"/>
  <c r="H57" i="57"/>
  <c r="I57" i="57"/>
  <c r="D98" i="57"/>
  <c r="P7" i="57"/>
  <c r="D99" i="57"/>
  <c r="D103" i="57"/>
  <c r="D130" i="57"/>
  <c r="O42" i="57"/>
  <c r="D61" i="57" l="1"/>
  <c r="F126" i="57"/>
  <c r="D159" i="57" s="1"/>
  <c r="D69" i="57"/>
  <c r="H78" i="57"/>
  <c r="D62" i="57"/>
  <c r="D57" i="57"/>
  <c r="G74" i="57"/>
  <c r="H74" i="57" s="1"/>
  <c r="D78" i="57"/>
  <c r="D158" i="57" s="1"/>
  <c r="D160" i="57" s="1"/>
  <c r="G73" i="57"/>
  <c r="H73" i="57" s="1"/>
  <c r="R7" i="57"/>
  <c r="D64" i="57" s="1"/>
  <c r="G77" i="57" s="1"/>
  <c r="H77" i="57" s="1"/>
  <c r="H80" i="57" s="1"/>
  <c r="D58" i="57"/>
  <c r="D63" i="57"/>
  <c r="D92" i="57"/>
  <c r="D164" i="57" s="1"/>
  <c r="D166" i="57" s="1"/>
  <c r="D65" i="57" l="1"/>
  <c r="D151" i="57" s="1"/>
  <c r="D154" i="57"/>
  <c r="E151" i="57"/>
  <c r="F152" i="57" s="1"/>
  <c r="G72" i="57"/>
  <c r="G75" i="57" l="1"/>
  <c r="H72" i="57"/>
  <c r="H75" i="57" s="1"/>
  <c r="H81" i="57" s="1"/>
  <c r="E167" i="57"/>
  <c r="F158" i="57"/>
  <c r="D106" i="56" l="1"/>
  <c r="F151" i="56"/>
  <c r="F143" i="56"/>
  <c r="F144" i="56" s="1"/>
  <c r="D153" i="56" s="1"/>
  <c r="F137" i="56"/>
  <c r="F136" i="56"/>
  <c r="E135" i="56"/>
  <c r="E134" i="56"/>
  <c r="F134" i="56" s="1"/>
  <c r="E133" i="56"/>
  <c r="E132" i="56"/>
  <c r="E131" i="56"/>
  <c r="E130" i="56"/>
  <c r="F125" i="56"/>
  <c r="D124" i="56"/>
  <c r="F124" i="56" s="1"/>
  <c r="J78" i="56" s="1"/>
  <c r="E123" i="56"/>
  <c r="E122" i="56"/>
  <c r="E121" i="56"/>
  <c r="E120" i="56"/>
  <c r="D120" i="56"/>
  <c r="E119" i="56"/>
  <c r="E118" i="56"/>
  <c r="E117" i="56"/>
  <c r="F116" i="56"/>
  <c r="F110" i="56"/>
  <c r="F109" i="56"/>
  <c r="F108" i="56"/>
  <c r="F107" i="56"/>
  <c r="E106" i="56"/>
  <c r="F105" i="56"/>
  <c r="F104" i="56"/>
  <c r="J77" i="56" s="1"/>
  <c r="E103" i="56"/>
  <c r="E102" i="56"/>
  <c r="E101" i="56"/>
  <c r="D101" i="56"/>
  <c r="E100" i="56"/>
  <c r="E99" i="56"/>
  <c r="E98" i="56"/>
  <c r="D97" i="56"/>
  <c r="F97" i="56" s="1"/>
  <c r="J72" i="56"/>
  <c r="J75" i="56" s="1"/>
  <c r="I59" i="56"/>
  <c r="I62" i="56" s="1"/>
  <c r="Q52" i="56"/>
  <c r="R52" i="56" s="1"/>
  <c r="D91" i="56" s="1"/>
  <c r="M52" i="56"/>
  <c r="L52" i="56"/>
  <c r="K52" i="56"/>
  <c r="O51" i="56"/>
  <c r="N51" i="56"/>
  <c r="M51" i="56"/>
  <c r="L51" i="56"/>
  <c r="K51" i="56"/>
  <c r="N50" i="56"/>
  <c r="M50" i="56"/>
  <c r="O50" i="56" s="1"/>
  <c r="L50" i="56"/>
  <c r="K50" i="56"/>
  <c r="M49" i="56"/>
  <c r="O49" i="56" s="1"/>
  <c r="L49" i="56"/>
  <c r="K49" i="56"/>
  <c r="N49" i="56" s="1"/>
  <c r="O48" i="56"/>
  <c r="M48" i="56"/>
  <c r="L48" i="56"/>
  <c r="K48" i="56"/>
  <c r="N48" i="56" s="1"/>
  <c r="R48" i="56" s="1"/>
  <c r="O47" i="56"/>
  <c r="N47" i="56"/>
  <c r="R47" i="56" s="1"/>
  <c r="D87" i="56" s="1"/>
  <c r="M47" i="56"/>
  <c r="L47" i="56"/>
  <c r="K47" i="56"/>
  <c r="N46" i="56"/>
  <c r="M46" i="56"/>
  <c r="O46" i="56" s="1"/>
  <c r="L46" i="56"/>
  <c r="K46" i="56"/>
  <c r="M45" i="56"/>
  <c r="O45" i="56" s="1"/>
  <c r="L45" i="56"/>
  <c r="K45" i="56"/>
  <c r="N45" i="56" s="1"/>
  <c r="R45" i="56" s="1"/>
  <c r="D85" i="56" s="1"/>
  <c r="O44" i="56"/>
  <c r="M44" i="56"/>
  <c r="L44" i="56"/>
  <c r="K44" i="56"/>
  <c r="N44" i="56" s="1"/>
  <c r="O43" i="56"/>
  <c r="N43" i="56"/>
  <c r="M43" i="56"/>
  <c r="L43" i="56"/>
  <c r="H61" i="56" s="1"/>
  <c r="K43" i="56"/>
  <c r="M42" i="56"/>
  <c r="I61" i="56" s="1"/>
  <c r="K42" i="56"/>
  <c r="G61" i="56" s="1"/>
  <c r="J42" i="56"/>
  <c r="M40" i="56"/>
  <c r="O40" i="56" s="1"/>
  <c r="L40" i="56"/>
  <c r="K40" i="56"/>
  <c r="N40" i="56" s="1"/>
  <c r="O39" i="56"/>
  <c r="M39" i="56"/>
  <c r="L39" i="56"/>
  <c r="K39" i="56"/>
  <c r="N39" i="56" s="1"/>
  <c r="O38" i="56"/>
  <c r="N38" i="56"/>
  <c r="R38" i="56" s="1"/>
  <c r="M38" i="56"/>
  <c r="L38" i="56"/>
  <c r="K38" i="56"/>
  <c r="N37" i="56"/>
  <c r="M37" i="56"/>
  <c r="O37" i="56" s="1"/>
  <c r="L37" i="56"/>
  <c r="K37" i="56"/>
  <c r="M36" i="56"/>
  <c r="O36" i="56" s="1"/>
  <c r="L36" i="56"/>
  <c r="K36" i="56"/>
  <c r="N36" i="56" s="1"/>
  <c r="R36" i="56" s="1"/>
  <c r="D76" i="56" s="1"/>
  <c r="O35" i="56"/>
  <c r="M35" i="56"/>
  <c r="L35" i="56"/>
  <c r="K35" i="56"/>
  <c r="N35" i="56" s="1"/>
  <c r="O34" i="56"/>
  <c r="N34" i="56"/>
  <c r="R34" i="56" s="1"/>
  <c r="D71" i="56" s="1"/>
  <c r="M34" i="56"/>
  <c r="L34" i="56"/>
  <c r="K34" i="56"/>
  <c r="N33" i="56"/>
  <c r="M33" i="56"/>
  <c r="O33" i="56" s="1"/>
  <c r="L33" i="56"/>
  <c r="K33" i="56"/>
  <c r="Q32" i="56"/>
  <c r="O32" i="56"/>
  <c r="L32" i="56"/>
  <c r="K32" i="56"/>
  <c r="D119" i="56" s="1"/>
  <c r="O31" i="56"/>
  <c r="N31" i="56"/>
  <c r="M31" i="56"/>
  <c r="L31" i="56"/>
  <c r="K31" i="56"/>
  <c r="D123" i="56" s="1"/>
  <c r="F123" i="56" s="1"/>
  <c r="J73" i="56" s="1"/>
  <c r="Q30" i="56"/>
  <c r="R30" i="56" s="1"/>
  <c r="M30" i="56"/>
  <c r="L30" i="56"/>
  <c r="K30" i="56"/>
  <c r="M29" i="56"/>
  <c r="O29" i="56" s="1"/>
  <c r="L29" i="56"/>
  <c r="K29" i="56"/>
  <c r="N29" i="56" s="1"/>
  <c r="O28" i="56"/>
  <c r="M28" i="56"/>
  <c r="L28" i="56"/>
  <c r="K28" i="56"/>
  <c r="G59" i="56" s="1"/>
  <c r="O26" i="56"/>
  <c r="N26" i="56"/>
  <c r="R26" i="56" s="1"/>
  <c r="M26" i="56"/>
  <c r="L26" i="56"/>
  <c r="K26" i="56"/>
  <c r="N25" i="56"/>
  <c r="M25" i="56"/>
  <c r="O25" i="56" s="1"/>
  <c r="L25" i="56"/>
  <c r="K25" i="56"/>
  <c r="M24" i="56"/>
  <c r="O24" i="56" s="1"/>
  <c r="L24" i="56"/>
  <c r="K24" i="56"/>
  <c r="N24" i="56" s="1"/>
  <c r="R24" i="56" s="1"/>
  <c r="O23" i="56"/>
  <c r="M23" i="56"/>
  <c r="L23" i="56"/>
  <c r="K23" i="56"/>
  <c r="N23" i="56" s="1"/>
  <c r="O22" i="56"/>
  <c r="N22" i="56"/>
  <c r="M22" i="56"/>
  <c r="L22" i="56"/>
  <c r="K22" i="56"/>
  <c r="N21" i="56"/>
  <c r="M21" i="56"/>
  <c r="O21" i="56" s="1"/>
  <c r="L21" i="56"/>
  <c r="K21" i="56"/>
  <c r="M20" i="56"/>
  <c r="O20" i="56" s="1"/>
  <c r="L20" i="56"/>
  <c r="K20" i="56"/>
  <c r="N20" i="56" s="1"/>
  <c r="Q19" i="56"/>
  <c r="M19" i="56"/>
  <c r="P19" i="56" s="1"/>
  <c r="L19" i="56"/>
  <c r="K19" i="56"/>
  <c r="O18" i="56"/>
  <c r="N18" i="56"/>
  <c r="M18" i="56"/>
  <c r="L18" i="56"/>
  <c r="K18" i="56"/>
  <c r="Q17" i="56"/>
  <c r="R17" i="56" s="1"/>
  <c r="M17" i="56"/>
  <c r="L17" i="56"/>
  <c r="K17" i="56"/>
  <c r="M16" i="56"/>
  <c r="O16" i="56" s="1"/>
  <c r="L16" i="56"/>
  <c r="K16" i="56"/>
  <c r="N16" i="56" s="1"/>
  <c r="R16" i="56" s="1"/>
  <c r="O15" i="56"/>
  <c r="M15" i="56"/>
  <c r="L15" i="56"/>
  <c r="K15" i="56"/>
  <c r="N15" i="56" s="1"/>
  <c r="R15" i="56" s="1"/>
  <c r="O14" i="56"/>
  <c r="N14" i="56"/>
  <c r="R14" i="56" s="1"/>
  <c r="M14" i="56"/>
  <c r="L14" i="56"/>
  <c r="K14" i="56"/>
  <c r="N13" i="56"/>
  <c r="M13" i="56"/>
  <c r="O13" i="56" s="1"/>
  <c r="L13" i="56"/>
  <c r="K13" i="56"/>
  <c r="M12" i="56"/>
  <c r="O12" i="56" s="1"/>
  <c r="L12" i="56"/>
  <c r="K12" i="56"/>
  <c r="N12" i="56" s="1"/>
  <c r="O11" i="56"/>
  <c r="M11" i="56"/>
  <c r="L11" i="56"/>
  <c r="K11" i="56"/>
  <c r="N11" i="56" s="1"/>
  <c r="O10" i="56"/>
  <c r="N10" i="56"/>
  <c r="R10" i="56" s="1"/>
  <c r="M10" i="56"/>
  <c r="L10" i="56"/>
  <c r="K10" i="56"/>
  <c r="N9" i="56"/>
  <c r="M9" i="56"/>
  <c r="O9" i="56" s="1"/>
  <c r="L9" i="56"/>
  <c r="K9" i="56"/>
  <c r="M8" i="56"/>
  <c r="O8" i="56" s="1"/>
  <c r="L8" i="56"/>
  <c r="K8" i="56"/>
  <c r="N8" i="56" s="1"/>
  <c r="Q7" i="56"/>
  <c r="M7" i="56"/>
  <c r="P7" i="56" s="1"/>
  <c r="L7" i="56"/>
  <c r="K7" i="56"/>
  <c r="D103" i="56" s="1"/>
  <c r="O6" i="56"/>
  <c r="N6" i="56"/>
  <c r="M6" i="56"/>
  <c r="L6" i="56"/>
  <c r="K6" i="56"/>
  <c r="Q5" i="56"/>
  <c r="R5" i="56" s="1"/>
  <c r="M5" i="56"/>
  <c r="M59" i="56" s="1"/>
  <c r="L5" i="56"/>
  <c r="K5" i="56"/>
  <c r="M4" i="56"/>
  <c r="O4" i="56" s="1"/>
  <c r="L4" i="56"/>
  <c r="K4" i="56"/>
  <c r="N4" i="56" s="1"/>
  <c r="R4" i="56" s="1"/>
  <c r="O3" i="56"/>
  <c r="M3" i="56"/>
  <c r="L3" i="56"/>
  <c r="K3" i="56"/>
  <c r="N3" i="56" s="1"/>
  <c r="R44" i="56" l="1"/>
  <c r="D83" i="56" s="1"/>
  <c r="R31" i="56"/>
  <c r="R20" i="56"/>
  <c r="R40" i="56"/>
  <c r="D77" i="56" s="1"/>
  <c r="R12" i="56"/>
  <c r="D62" i="56" s="1"/>
  <c r="R23" i="56"/>
  <c r="R43" i="56"/>
  <c r="D82" i="56" s="1"/>
  <c r="R8" i="56"/>
  <c r="R51" i="56"/>
  <c r="D90" i="56" s="1"/>
  <c r="D58" i="56"/>
  <c r="R11" i="56"/>
  <c r="D63" i="56" s="1"/>
  <c r="R6" i="56"/>
  <c r="R32" i="56"/>
  <c r="D72" i="56" s="1"/>
  <c r="G78" i="56" s="1"/>
  <c r="H78" i="56" s="1"/>
  <c r="R18" i="56"/>
  <c r="R3" i="56"/>
  <c r="R49" i="56"/>
  <c r="D86" i="56" s="1"/>
  <c r="R22" i="56"/>
  <c r="D60" i="56" s="1"/>
  <c r="R29" i="56"/>
  <c r="R35" i="56"/>
  <c r="D73" i="56" s="1"/>
  <c r="R39" i="56"/>
  <c r="D74" i="56" s="1"/>
  <c r="G62" i="56"/>
  <c r="H59" i="56"/>
  <c r="H57" i="56"/>
  <c r="R46" i="56"/>
  <c r="D88" i="56" s="1"/>
  <c r="R50" i="56"/>
  <c r="D89" i="56" s="1"/>
  <c r="F106" i="56"/>
  <c r="F112" i="56" s="1"/>
  <c r="D152" i="56" s="1"/>
  <c r="R9" i="56"/>
  <c r="R13" i="56"/>
  <c r="R21" i="56"/>
  <c r="R25" i="56"/>
  <c r="F126" i="56"/>
  <c r="D159" i="56" s="1"/>
  <c r="H62" i="56"/>
  <c r="R33" i="56"/>
  <c r="D70" i="56" s="1"/>
  <c r="R37" i="56"/>
  <c r="D75" i="56" s="1"/>
  <c r="D100" i="56"/>
  <c r="D131" i="56"/>
  <c r="D135" i="56"/>
  <c r="F135" i="56" s="1"/>
  <c r="G57" i="56"/>
  <c r="D117" i="56"/>
  <c r="D121" i="56"/>
  <c r="O42" i="56"/>
  <c r="I57" i="56"/>
  <c r="D98" i="56"/>
  <c r="D102" i="56"/>
  <c r="D133" i="56"/>
  <c r="D118" i="56"/>
  <c r="D122" i="56"/>
  <c r="O7" i="56"/>
  <c r="R7" i="56" s="1"/>
  <c r="O19" i="56"/>
  <c r="R19" i="56" s="1"/>
  <c r="D99" i="56"/>
  <c r="D130" i="56"/>
  <c r="D132" i="56"/>
  <c r="N42" i="56"/>
  <c r="R42" i="56" s="1"/>
  <c r="D84" i="56" s="1"/>
  <c r="G79" i="56" s="1"/>
  <c r="H79" i="56" s="1"/>
  <c r="N28" i="56"/>
  <c r="R28" i="56" s="1"/>
  <c r="D57" i="56" l="1"/>
  <c r="D69" i="56"/>
  <c r="D59" i="56"/>
  <c r="G74" i="56"/>
  <c r="J74" i="56"/>
  <c r="F138" i="56"/>
  <c r="D165" i="56" s="1"/>
  <c r="D92" i="56"/>
  <c r="D164" i="56" s="1"/>
  <c r="D166" i="56" s="1"/>
  <c r="D64" i="56"/>
  <c r="G77" i="56" s="1"/>
  <c r="H77" i="56" s="1"/>
  <c r="H80" i="56" s="1"/>
  <c r="D78" i="56"/>
  <c r="D158" i="56" s="1"/>
  <c r="D160" i="56" s="1"/>
  <c r="G73" i="56"/>
  <c r="H73" i="56" s="1"/>
  <c r="D61" i="56"/>
  <c r="G72" i="56" l="1"/>
  <c r="D65" i="56"/>
  <c r="D151" i="56" s="1"/>
  <c r="H74" i="56"/>
  <c r="E151" i="56"/>
  <c r="F152" i="56" s="1"/>
  <c r="D154" i="56"/>
  <c r="G75" i="56"/>
  <c r="H72" i="56"/>
  <c r="H75" i="56" s="1"/>
  <c r="H81" i="56" s="1"/>
  <c r="E167" i="56" l="1"/>
  <c r="F158" i="56"/>
  <c r="F151" i="55" l="1"/>
  <c r="F144" i="55"/>
  <c r="D153" i="55" s="1"/>
  <c r="F143" i="55"/>
  <c r="F137" i="55"/>
  <c r="F136" i="55"/>
  <c r="E135" i="55"/>
  <c r="E134" i="55"/>
  <c r="F134" i="55" s="1"/>
  <c r="E133" i="55"/>
  <c r="E132" i="55"/>
  <c r="E131" i="55"/>
  <c r="E130" i="55"/>
  <c r="F125" i="55"/>
  <c r="E123" i="55"/>
  <c r="F123" i="55" s="1"/>
  <c r="J73" i="55" s="1"/>
  <c r="E122" i="55"/>
  <c r="E121" i="55"/>
  <c r="E120" i="55"/>
  <c r="D120" i="55"/>
  <c r="E119" i="55"/>
  <c r="E118" i="55"/>
  <c r="E117" i="55"/>
  <c r="F116" i="55"/>
  <c r="F110" i="55"/>
  <c r="F109" i="55"/>
  <c r="F108" i="55"/>
  <c r="F107" i="55"/>
  <c r="E106" i="55"/>
  <c r="F105" i="55"/>
  <c r="F104" i="55"/>
  <c r="J77" i="55" s="1"/>
  <c r="E103" i="55"/>
  <c r="E102" i="55"/>
  <c r="E101" i="55"/>
  <c r="E100" i="55"/>
  <c r="D100" i="55"/>
  <c r="E99" i="55"/>
  <c r="E98" i="55"/>
  <c r="D97" i="55"/>
  <c r="F97" i="55" s="1"/>
  <c r="J72" i="55"/>
  <c r="J75" i="55" s="1"/>
  <c r="Q52" i="55"/>
  <c r="R52" i="55" s="1"/>
  <c r="D91" i="55" s="1"/>
  <c r="M52" i="55"/>
  <c r="L52" i="55"/>
  <c r="K52" i="55"/>
  <c r="N51" i="55"/>
  <c r="M51" i="55"/>
  <c r="O51" i="55" s="1"/>
  <c r="L51" i="55"/>
  <c r="K51" i="55"/>
  <c r="M50" i="55"/>
  <c r="O50" i="55" s="1"/>
  <c r="L50" i="55"/>
  <c r="K50" i="55"/>
  <c r="N50" i="55" s="1"/>
  <c r="M49" i="55"/>
  <c r="O49" i="55" s="1"/>
  <c r="L49" i="55"/>
  <c r="K49" i="55"/>
  <c r="N49" i="55" s="1"/>
  <c r="R49" i="55" s="1"/>
  <c r="O48" i="55"/>
  <c r="N48" i="55"/>
  <c r="M48" i="55"/>
  <c r="L48" i="55"/>
  <c r="K48" i="55"/>
  <c r="N47" i="55"/>
  <c r="M47" i="55"/>
  <c r="O47" i="55" s="1"/>
  <c r="L47" i="55"/>
  <c r="K47" i="55"/>
  <c r="M46" i="55"/>
  <c r="O46" i="55" s="1"/>
  <c r="L46" i="55"/>
  <c r="K46" i="55"/>
  <c r="N46" i="55" s="1"/>
  <c r="M45" i="55"/>
  <c r="O45" i="55" s="1"/>
  <c r="L45" i="55"/>
  <c r="K45" i="55"/>
  <c r="N45" i="55" s="1"/>
  <c r="O44" i="55"/>
  <c r="N44" i="55"/>
  <c r="M44" i="55"/>
  <c r="L44" i="55"/>
  <c r="K44" i="55"/>
  <c r="N43" i="55"/>
  <c r="M43" i="55"/>
  <c r="O43" i="55" s="1"/>
  <c r="L43" i="55"/>
  <c r="H61" i="55" s="1"/>
  <c r="K43" i="55"/>
  <c r="M42" i="55"/>
  <c r="O42" i="55" s="1"/>
  <c r="K42" i="55"/>
  <c r="D130" i="55" s="1"/>
  <c r="J42" i="55"/>
  <c r="M40" i="55"/>
  <c r="O40" i="55" s="1"/>
  <c r="L40" i="55"/>
  <c r="K40" i="55"/>
  <c r="N40" i="55" s="1"/>
  <c r="O39" i="55"/>
  <c r="M39" i="55"/>
  <c r="L39" i="55"/>
  <c r="K39" i="55"/>
  <c r="N39" i="55" s="1"/>
  <c r="O38" i="55"/>
  <c r="N38" i="55"/>
  <c r="M38" i="55"/>
  <c r="L38" i="55"/>
  <c r="K38" i="55"/>
  <c r="N37" i="55"/>
  <c r="M37" i="55"/>
  <c r="O37" i="55" s="1"/>
  <c r="L37" i="55"/>
  <c r="K37" i="55"/>
  <c r="M36" i="55"/>
  <c r="O36" i="55" s="1"/>
  <c r="L36" i="55"/>
  <c r="K36" i="55"/>
  <c r="N36" i="55" s="1"/>
  <c r="O35" i="55"/>
  <c r="M35" i="55"/>
  <c r="L35" i="55"/>
  <c r="K35" i="55"/>
  <c r="N35" i="55" s="1"/>
  <c r="O34" i="55"/>
  <c r="N34" i="55"/>
  <c r="M34" i="55"/>
  <c r="L34" i="55"/>
  <c r="K34" i="55"/>
  <c r="N33" i="55"/>
  <c r="M33" i="55"/>
  <c r="O33" i="55" s="1"/>
  <c r="L33" i="55"/>
  <c r="H59" i="55" s="1"/>
  <c r="K33" i="55"/>
  <c r="Q32" i="55"/>
  <c r="O32" i="55"/>
  <c r="R32" i="55" s="1"/>
  <c r="D72" i="55" s="1"/>
  <c r="G78" i="55" s="1"/>
  <c r="L32" i="55"/>
  <c r="K32" i="55"/>
  <c r="D122" i="55" s="1"/>
  <c r="O31" i="55"/>
  <c r="N31" i="55"/>
  <c r="M31" i="55"/>
  <c r="L31" i="55"/>
  <c r="K31" i="55"/>
  <c r="D123" i="55" s="1"/>
  <c r="Q30" i="55"/>
  <c r="R30" i="55" s="1"/>
  <c r="M30" i="55"/>
  <c r="I59" i="55" s="1"/>
  <c r="L30" i="55"/>
  <c r="K30" i="55"/>
  <c r="M29" i="55"/>
  <c r="O29" i="55" s="1"/>
  <c r="L29" i="55"/>
  <c r="K29" i="55"/>
  <c r="N29" i="55" s="1"/>
  <c r="O28" i="55"/>
  <c r="M28" i="55"/>
  <c r="L28" i="55"/>
  <c r="K28" i="55"/>
  <c r="N28" i="55" s="1"/>
  <c r="O26" i="55"/>
  <c r="N26" i="55"/>
  <c r="M26" i="55"/>
  <c r="L26" i="55"/>
  <c r="K26" i="55"/>
  <c r="N25" i="55"/>
  <c r="M25" i="55"/>
  <c r="O25" i="55" s="1"/>
  <c r="L25" i="55"/>
  <c r="K25" i="55"/>
  <c r="M24" i="55"/>
  <c r="O24" i="55" s="1"/>
  <c r="L24" i="55"/>
  <c r="K24" i="55"/>
  <c r="N24" i="55" s="1"/>
  <c r="O23" i="55"/>
  <c r="M23" i="55"/>
  <c r="L23" i="55"/>
  <c r="K23" i="55"/>
  <c r="N23" i="55" s="1"/>
  <c r="O22" i="55"/>
  <c r="N22" i="55"/>
  <c r="R22" i="55" s="1"/>
  <c r="M22" i="55"/>
  <c r="L22" i="55"/>
  <c r="K22" i="55"/>
  <c r="N21" i="55"/>
  <c r="M21" i="55"/>
  <c r="O21" i="55" s="1"/>
  <c r="L21" i="55"/>
  <c r="K21" i="55"/>
  <c r="M20" i="55"/>
  <c r="O20" i="55" s="1"/>
  <c r="L20" i="55"/>
  <c r="K20" i="55"/>
  <c r="N20" i="55" s="1"/>
  <c r="Q19" i="55"/>
  <c r="M19" i="55"/>
  <c r="P19" i="55" s="1"/>
  <c r="L19" i="55"/>
  <c r="K19" i="55"/>
  <c r="O18" i="55"/>
  <c r="N18" i="55"/>
  <c r="M18" i="55"/>
  <c r="L18" i="55"/>
  <c r="K18" i="55"/>
  <c r="Q17" i="55"/>
  <c r="R17" i="55" s="1"/>
  <c r="M17" i="55"/>
  <c r="L17" i="55"/>
  <c r="K17" i="55"/>
  <c r="M16" i="55"/>
  <c r="O16" i="55" s="1"/>
  <c r="L16" i="55"/>
  <c r="K16" i="55"/>
  <c r="N16" i="55" s="1"/>
  <c r="O15" i="55"/>
  <c r="M15" i="55"/>
  <c r="L15" i="55"/>
  <c r="K15" i="55"/>
  <c r="N15" i="55" s="1"/>
  <c r="O14" i="55"/>
  <c r="N14" i="55"/>
  <c r="M14" i="55"/>
  <c r="L14" i="55"/>
  <c r="K14" i="55"/>
  <c r="N13" i="55"/>
  <c r="M13" i="55"/>
  <c r="O13" i="55" s="1"/>
  <c r="L13" i="55"/>
  <c r="K13" i="55"/>
  <c r="M12" i="55"/>
  <c r="O12" i="55" s="1"/>
  <c r="L12" i="55"/>
  <c r="K12" i="55"/>
  <c r="N12" i="55" s="1"/>
  <c r="O11" i="55"/>
  <c r="M11" i="55"/>
  <c r="L11" i="55"/>
  <c r="K11" i="55"/>
  <c r="N11" i="55" s="1"/>
  <c r="R11" i="55" s="1"/>
  <c r="O10" i="55"/>
  <c r="N10" i="55"/>
  <c r="M10" i="55"/>
  <c r="L10" i="55"/>
  <c r="K10" i="55"/>
  <c r="N9" i="55"/>
  <c r="M9" i="55"/>
  <c r="O9" i="55" s="1"/>
  <c r="L9" i="55"/>
  <c r="K9" i="55"/>
  <c r="M8" i="55"/>
  <c r="O8" i="55" s="1"/>
  <c r="L8" i="55"/>
  <c r="K8" i="55"/>
  <c r="N8" i="55" s="1"/>
  <c r="Q7" i="55"/>
  <c r="M7" i="55"/>
  <c r="P7" i="55" s="1"/>
  <c r="L7" i="55"/>
  <c r="K7" i="55"/>
  <c r="D103" i="55" s="1"/>
  <c r="O6" i="55"/>
  <c r="N6" i="55"/>
  <c r="M6" i="55"/>
  <c r="L6" i="55"/>
  <c r="K6" i="55"/>
  <c r="Q5" i="55"/>
  <c r="R5" i="55" s="1"/>
  <c r="M5" i="55"/>
  <c r="L5" i="55"/>
  <c r="K5" i="55"/>
  <c r="M4" i="55"/>
  <c r="O4" i="55" s="1"/>
  <c r="L4" i="55"/>
  <c r="K4" i="55"/>
  <c r="G57" i="55" s="1"/>
  <c r="O3" i="55"/>
  <c r="M3" i="55"/>
  <c r="L3" i="55"/>
  <c r="H57" i="55" s="1"/>
  <c r="K3" i="55"/>
  <c r="N3" i="55" s="1"/>
  <c r="R3" i="55" s="1"/>
  <c r="M7" i="54"/>
  <c r="R42" i="54" a="1"/>
  <c r="R42" i="54" s="1"/>
  <c r="O28" i="54"/>
  <c r="P19" i="54"/>
  <c r="P7" i="54"/>
  <c r="M19" i="54"/>
  <c r="J42" i="54"/>
  <c r="M42" i="54"/>
  <c r="R10" i="55" l="1"/>
  <c r="R23" i="55"/>
  <c r="D63" i="55" s="1"/>
  <c r="R38" i="55"/>
  <c r="R35" i="55"/>
  <c r="D73" i="55" s="1"/>
  <c r="R15" i="55"/>
  <c r="R43" i="55"/>
  <c r="D82" i="55" s="1"/>
  <c r="R26" i="55"/>
  <c r="R45" i="55"/>
  <c r="D85" i="55" s="1"/>
  <c r="R31" i="55"/>
  <c r="R14" i="55"/>
  <c r="R34" i="55"/>
  <c r="D71" i="55" s="1"/>
  <c r="R40" i="55"/>
  <c r="D77" i="55" s="1"/>
  <c r="R6" i="55"/>
  <c r="R44" i="55"/>
  <c r="D83" i="55" s="1"/>
  <c r="D60" i="55"/>
  <c r="R18" i="55"/>
  <c r="R28" i="55"/>
  <c r="R36" i="55"/>
  <c r="D76" i="55" s="1"/>
  <c r="R39" i="55"/>
  <c r="D74" i="55" s="1"/>
  <c r="R48" i="55"/>
  <c r="D86" i="55" s="1"/>
  <c r="R50" i="55"/>
  <c r="D89" i="55" s="1"/>
  <c r="I57" i="55"/>
  <c r="M59" i="55"/>
  <c r="R33" i="55"/>
  <c r="D70" i="55" s="1"/>
  <c r="R51" i="55"/>
  <c r="D90" i="55" s="1"/>
  <c r="F126" i="55"/>
  <c r="D159" i="55" s="1"/>
  <c r="R9" i="55"/>
  <c r="R13" i="55"/>
  <c r="R21" i="55"/>
  <c r="R25" i="55"/>
  <c r="H78" i="55"/>
  <c r="R47" i="55"/>
  <c r="D87" i="55" s="1"/>
  <c r="R8" i="55"/>
  <c r="R12" i="55"/>
  <c r="R16" i="55"/>
  <c r="R20" i="55"/>
  <c r="R24" i="55"/>
  <c r="R29" i="55"/>
  <c r="R46" i="55"/>
  <c r="D88" i="55" s="1"/>
  <c r="R37" i="55"/>
  <c r="D75" i="55" s="1"/>
  <c r="H62" i="55"/>
  <c r="D135" i="55"/>
  <c r="F135" i="55" s="1"/>
  <c r="G59" i="55"/>
  <c r="I61" i="55"/>
  <c r="I62" i="55" s="1"/>
  <c r="D119" i="55"/>
  <c r="N42" i="55"/>
  <c r="R42" i="55" s="1"/>
  <c r="D84" i="55" s="1"/>
  <c r="G79" i="55" s="1"/>
  <c r="H79" i="55" s="1"/>
  <c r="D101" i="55"/>
  <c r="D106" i="55"/>
  <c r="F106" i="55" s="1"/>
  <c r="F112" i="55" s="1"/>
  <c r="D152" i="55" s="1"/>
  <c r="D124" i="55"/>
  <c r="F124" i="55" s="1"/>
  <c r="J78" i="55" s="1"/>
  <c r="D132" i="55"/>
  <c r="D117" i="55"/>
  <c r="D121" i="55"/>
  <c r="N4" i="55"/>
  <c r="R4" i="55" s="1"/>
  <c r="D98" i="55"/>
  <c r="D102" i="55"/>
  <c r="D133" i="55"/>
  <c r="O7" i="55"/>
  <c r="R7" i="55" s="1"/>
  <c r="O19" i="55"/>
  <c r="R19" i="55" s="1"/>
  <c r="G61" i="55"/>
  <c r="D118" i="55"/>
  <c r="D131" i="55"/>
  <c r="D99" i="55"/>
  <c r="D69" i="55" l="1"/>
  <c r="D57" i="55"/>
  <c r="D59" i="55"/>
  <c r="D61" i="55"/>
  <c r="F138" i="55"/>
  <c r="D165" i="55" s="1"/>
  <c r="J74" i="55"/>
  <c r="D78" i="55"/>
  <c r="D158" i="55" s="1"/>
  <c r="D160" i="55" s="1"/>
  <c r="G73" i="55"/>
  <c r="H73" i="55" s="1"/>
  <c r="D92" i="55"/>
  <c r="D164" i="55" s="1"/>
  <c r="D166" i="55" s="1"/>
  <c r="G74" i="55"/>
  <c r="H74" i="55" s="1"/>
  <c r="G62" i="55"/>
  <c r="D62" i="55"/>
  <c r="D64" i="55"/>
  <c r="G77" i="55" s="1"/>
  <c r="H77" i="55" s="1"/>
  <c r="H80" i="55" s="1"/>
  <c r="D58" i="55"/>
  <c r="D65" i="55" l="1"/>
  <c r="D151" i="55" s="1"/>
  <c r="D154" i="55" s="1"/>
  <c r="E151" i="55"/>
  <c r="F152" i="55" s="1"/>
  <c r="G72" i="55"/>
  <c r="F158" i="55" l="1"/>
  <c r="E167" i="55"/>
  <c r="H72" i="55"/>
  <c r="H75" i="55" s="1"/>
  <c r="H81" i="55" s="1"/>
  <c r="G75" i="55"/>
  <c r="O32" i="54" l="1"/>
  <c r="Q52" i="54"/>
  <c r="R52" i="54" s="1"/>
  <c r="D91" i="54" s="1"/>
  <c r="Q19" i="54"/>
  <c r="Q7" i="54"/>
  <c r="Q5" i="54"/>
  <c r="R5" i="54" s="1"/>
  <c r="O7" i="54"/>
  <c r="M8" i="54"/>
  <c r="O8" i="54" s="1"/>
  <c r="M9" i="54"/>
  <c r="O9" i="54" s="1"/>
  <c r="M10" i="54"/>
  <c r="N10" i="54"/>
  <c r="O10" i="54"/>
  <c r="M11" i="54"/>
  <c r="O11" i="54" s="1"/>
  <c r="M12" i="54"/>
  <c r="O12" i="54" s="1"/>
  <c r="M13" i="54"/>
  <c r="O13" i="54"/>
  <c r="M14" i="54"/>
  <c r="O14" i="54" s="1"/>
  <c r="N14" i="54"/>
  <c r="M15" i="54"/>
  <c r="O15" i="54" s="1"/>
  <c r="M16" i="54"/>
  <c r="O16" i="54"/>
  <c r="M17" i="54"/>
  <c r="M18" i="54"/>
  <c r="O18" i="54" s="1"/>
  <c r="O19" i="54"/>
  <c r="M20" i="54"/>
  <c r="O20" i="54" s="1"/>
  <c r="M21" i="54"/>
  <c r="O21" i="54" s="1"/>
  <c r="N21" i="54"/>
  <c r="M22" i="54"/>
  <c r="O22" i="54" s="1"/>
  <c r="M23" i="54"/>
  <c r="O23" i="54" s="1"/>
  <c r="M24" i="54"/>
  <c r="O24" i="54" s="1"/>
  <c r="F137" i="54"/>
  <c r="M52" i="54"/>
  <c r="L52" i="54"/>
  <c r="K52" i="54"/>
  <c r="F151" i="54"/>
  <c r="F143" i="54"/>
  <c r="F144" i="54" s="1"/>
  <c r="D153" i="54" s="1"/>
  <c r="F136" i="54"/>
  <c r="E135" i="54"/>
  <c r="E134" i="54"/>
  <c r="F134" i="54" s="1"/>
  <c r="E133" i="54"/>
  <c r="E132" i="54"/>
  <c r="E131" i="54"/>
  <c r="E130" i="54"/>
  <c r="F125" i="54"/>
  <c r="E123" i="54"/>
  <c r="E122" i="54"/>
  <c r="E121" i="54"/>
  <c r="E120" i="54"/>
  <c r="E119" i="54"/>
  <c r="E118" i="54"/>
  <c r="E117" i="54"/>
  <c r="F116" i="54"/>
  <c r="F110" i="54"/>
  <c r="F109" i="54"/>
  <c r="F108" i="54"/>
  <c r="F107" i="54"/>
  <c r="E106" i="54"/>
  <c r="F105" i="54"/>
  <c r="F104" i="54"/>
  <c r="E103" i="54"/>
  <c r="E102" i="54"/>
  <c r="E101" i="54"/>
  <c r="E100" i="54"/>
  <c r="E99" i="54"/>
  <c r="E98" i="54"/>
  <c r="D97" i="54"/>
  <c r="F97" i="54" s="1"/>
  <c r="J77" i="54"/>
  <c r="M51" i="54"/>
  <c r="O51" i="54" s="1"/>
  <c r="L51" i="54"/>
  <c r="K51" i="54"/>
  <c r="N51" i="54" s="1"/>
  <c r="M50" i="54"/>
  <c r="O50" i="54" s="1"/>
  <c r="L50" i="54"/>
  <c r="K50" i="54"/>
  <c r="N50" i="54" s="1"/>
  <c r="M49" i="54"/>
  <c r="O49" i="54" s="1"/>
  <c r="L49" i="54"/>
  <c r="K49" i="54"/>
  <c r="N49" i="54" s="1"/>
  <c r="M48" i="54"/>
  <c r="O48" i="54" s="1"/>
  <c r="L48" i="54"/>
  <c r="K48" i="54"/>
  <c r="N48" i="54" s="1"/>
  <c r="M47" i="54"/>
  <c r="O47" i="54" s="1"/>
  <c r="L47" i="54"/>
  <c r="K47" i="54"/>
  <c r="N47" i="54" s="1"/>
  <c r="M46" i="54"/>
  <c r="O46" i="54" s="1"/>
  <c r="L46" i="54"/>
  <c r="K46" i="54"/>
  <c r="N46" i="54" s="1"/>
  <c r="M45" i="54"/>
  <c r="O45" i="54" s="1"/>
  <c r="L45" i="54"/>
  <c r="K45" i="54"/>
  <c r="N45" i="54" s="1"/>
  <c r="M44" i="54"/>
  <c r="O44" i="54" s="1"/>
  <c r="L44" i="54"/>
  <c r="K44" i="54"/>
  <c r="M43" i="54"/>
  <c r="O43" i="54" s="1"/>
  <c r="L43" i="54"/>
  <c r="K43" i="54"/>
  <c r="N43" i="54" s="1"/>
  <c r="K42" i="54"/>
  <c r="D133" i="54" s="1"/>
  <c r="M40" i="54"/>
  <c r="O40" i="54" s="1"/>
  <c r="L40" i="54"/>
  <c r="K40" i="54"/>
  <c r="N40" i="54" s="1"/>
  <c r="M39" i="54"/>
  <c r="O39" i="54" s="1"/>
  <c r="L39" i="54"/>
  <c r="K39" i="54"/>
  <c r="N39" i="54" s="1"/>
  <c r="M38" i="54"/>
  <c r="O38" i="54" s="1"/>
  <c r="L38" i="54"/>
  <c r="K38" i="54"/>
  <c r="N38" i="54" s="1"/>
  <c r="M37" i="54"/>
  <c r="O37" i="54" s="1"/>
  <c r="L37" i="54"/>
  <c r="K37" i="54"/>
  <c r="N37" i="54" s="1"/>
  <c r="M36" i="54"/>
  <c r="O36" i="54" s="1"/>
  <c r="L36" i="54"/>
  <c r="K36" i="54"/>
  <c r="M35" i="54"/>
  <c r="O35" i="54" s="1"/>
  <c r="L35" i="54"/>
  <c r="K35" i="54"/>
  <c r="N35" i="54" s="1"/>
  <c r="M34" i="54"/>
  <c r="O34" i="54" s="1"/>
  <c r="L34" i="54"/>
  <c r="K34" i="54"/>
  <c r="N34" i="54" s="1"/>
  <c r="M33" i="54"/>
  <c r="O33" i="54" s="1"/>
  <c r="L33" i="54"/>
  <c r="K33" i="54"/>
  <c r="N33" i="54" s="1"/>
  <c r="Q32" i="54"/>
  <c r="R32" i="54" s="1"/>
  <c r="L32" i="54"/>
  <c r="K32" i="54"/>
  <c r="D122" i="54" s="1"/>
  <c r="M31" i="54"/>
  <c r="O31" i="54" s="1"/>
  <c r="L31" i="54"/>
  <c r="K31" i="54"/>
  <c r="N31" i="54" s="1"/>
  <c r="Q30" i="54"/>
  <c r="R30" i="54" s="1"/>
  <c r="M30" i="54"/>
  <c r="L30" i="54"/>
  <c r="K30" i="54"/>
  <c r="M29" i="54"/>
  <c r="O29" i="54" s="1"/>
  <c r="L29" i="54"/>
  <c r="K29" i="54"/>
  <c r="N29" i="54" s="1"/>
  <c r="M28" i="54"/>
  <c r="L28" i="54"/>
  <c r="K28" i="54"/>
  <c r="N28" i="54" s="1"/>
  <c r="M26" i="54"/>
  <c r="O26" i="54" s="1"/>
  <c r="L26" i="54"/>
  <c r="K26" i="54"/>
  <c r="N26" i="54" s="1"/>
  <c r="M25" i="54"/>
  <c r="O25" i="54" s="1"/>
  <c r="L25" i="54"/>
  <c r="K25" i="54"/>
  <c r="N25" i="54" s="1"/>
  <c r="L24" i="54"/>
  <c r="K24" i="54"/>
  <c r="N24" i="54" s="1"/>
  <c r="L23" i="54"/>
  <c r="K23" i="54"/>
  <c r="N23" i="54" s="1"/>
  <c r="L22" i="54"/>
  <c r="K22" i="54"/>
  <c r="N22" i="54" s="1"/>
  <c r="L21" i="54"/>
  <c r="K21" i="54"/>
  <c r="L20" i="54"/>
  <c r="K20" i="54"/>
  <c r="N20" i="54" s="1"/>
  <c r="L19" i="54"/>
  <c r="K19" i="54"/>
  <c r="L18" i="54"/>
  <c r="K18" i="54"/>
  <c r="N18" i="54" s="1"/>
  <c r="Q17" i="54"/>
  <c r="R17" i="54" s="1"/>
  <c r="L17" i="54"/>
  <c r="K17" i="54"/>
  <c r="L16" i="54"/>
  <c r="K16" i="54"/>
  <c r="N16" i="54" s="1"/>
  <c r="L15" i="54"/>
  <c r="K15" i="54"/>
  <c r="N15" i="54" s="1"/>
  <c r="L14" i="54"/>
  <c r="K14" i="54"/>
  <c r="L13" i="54"/>
  <c r="K13" i="54"/>
  <c r="N13" i="54" s="1"/>
  <c r="L12" i="54"/>
  <c r="K12" i="54"/>
  <c r="N12" i="54" s="1"/>
  <c r="L11" i="54"/>
  <c r="K11" i="54"/>
  <c r="N11" i="54" s="1"/>
  <c r="L10" i="54"/>
  <c r="K10" i="54"/>
  <c r="L9" i="54"/>
  <c r="K9" i="54"/>
  <c r="N9" i="54" s="1"/>
  <c r="L8" i="54"/>
  <c r="K8" i="54"/>
  <c r="N8" i="54" s="1"/>
  <c r="L7" i="54"/>
  <c r="K7" i="54"/>
  <c r="M6" i="54"/>
  <c r="O6" i="54" s="1"/>
  <c r="L6" i="54"/>
  <c r="K6" i="54"/>
  <c r="N6" i="54" s="1"/>
  <c r="M5" i="54"/>
  <c r="L5" i="54"/>
  <c r="K5" i="54"/>
  <c r="M4" i="54"/>
  <c r="L4" i="54"/>
  <c r="K4" i="54"/>
  <c r="M3" i="54"/>
  <c r="L3" i="54"/>
  <c r="K3" i="54"/>
  <c r="N3" i="54" s="1"/>
  <c r="R18" i="54" l="1"/>
  <c r="D100" i="54"/>
  <c r="R33" i="54"/>
  <c r="D70" i="54" s="1"/>
  <c r="R50" i="54"/>
  <c r="D89" i="54" s="1"/>
  <c r="D72" i="54"/>
  <c r="G78" i="54" s="1"/>
  <c r="R45" i="54"/>
  <c r="D85" i="54" s="1"/>
  <c r="M59" i="54"/>
  <c r="R21" i="54"/>
  <c r="R37" i="54"/>
  <c r="D75" i="54" s="1"/>
  <c r="R10" i="54"/>
  <c r="R15" i="54"/>
  <c r="R40" i="54"/>
  <c r="D77" i="54" s="1"/>
  <c r="R49" i="54"/>
  <c r="R39" i="54"/>
  <c r="O4" i="54"/>
  <c r="R6" i="54"/>
  <c r="R35" i="54"/>
  <c r="D73" i="54" s="1"/>
  <c r="R28" i="54"/>
  <c r="R48" i="54"/>
  <c r="R14" i="54"/>
  <c r="R46" i="54"/>
  <c r="D88" i="54" s="1"/>
  <c r="G59" i="54"/>
  <c r="R11" i="54"/>
  <c r="R31" i="54"/>
  <c r="R16" i="54"/>
  <c r="H61" i="54"/>
  <c r="R8" i="54"/>
  <c r="I61" i="54"/>
  <c r="H57" i="54"/>
  <c r="R20" i="54"/>
  <c r="R23" i="54"/>
  <c r="R25" i="54"/>
  <c r="I59" i="54"/>
  <c r="R24" i="54"/>
  <c r="R34" i="54"/>
  <c r="D71" i="54" s="1"/>
  <c r="R38" i="54"/>
  <c r="R43" i="54"/>
  <c r="D82" i="54" s="1"/>
  <c r="R47" i="54"/>
  <c r="D87" i="54" s="1"/>
  <c r="R51" i="54"/>
  <c r="D90" i="54" s="1"/>
  <c r="R22" i="54"/>
  <c r="R29" i="54"/>
  <c r="D123" i="54"/>
  <c r="F123" i="54" s="1"/>
  <c r="O3" i="54"/>
  <c r="R3" i="54" s="1"/>
  <c r="R26" i="54"/>
  <c r="G61" i="54"/>
  <c r="D135" i="54"/>
  <c r="F135" i="54" s="1"/>
  <c r="G57" i="54"/>
  <c r="R9" i="54"/>
  <c r="R12" i="54"/>
  <c r="H59" i="54"/>
  <c r="N44" i="54"/>
  <c r="R44" i="54" s="1"/>
  <c r="D83" i="54" s="1"/>
  <c r="R13" i="54"/>
  <c r="N42" i="54"/>
  <c r="D130" i="54"/>
  <c r="N4" i="54"/>
  <c r="O42" i="54"/>
  <c r="D101" i="54"/>
  <c r="D119" i="54"/>
  <c r="R7" i="54"/>
  <c r="R19" i="54"/>
  <c r="N36" i="54"/>
  <c r="R36" i="54" s="1"/>
  <c r="D76" i="54" s="1"/>
  <c r="D131" i="54"/>
  <c r="D98" i="54"/>
  <c r="D102" i="54"/>
  <c r="D120" i="54"/>
  <c r="I57" i="54"/>
  <c r="D106" i="54"/>
  <c r="F106" i="54" s="1"/>
  <c r="D124" i="54"/>
  <c r="F124" i="54" s="1"/>
  <c r="J78" i="54" s="1"/>
  <c r="D132" i="54"/>
  <c r="D99" i="54"/>
  <c r="D103" i="54"/>
  <c r="D117" i="54"/>
  <c r="D121" i="54"/>
  <c r="D118" i="54"/>
  <c r="R4" i="54" l="1"/>
  <c r="F138" i="54"/>
  <c r="D165" i="54" s="1"/>
  <c r="H78" i="54"/>
  <c r="D59" i="54"/>
  <c r="D69" i="54"/>
  <c r="D74" i="54"/>
  <c r="D60" i="54"/>
  <c r="G62" i="54"/>
  <c r="J74" i="54"/>
  <c r="D58" i="54"/>
  <c r="D86" i="54"/>
  <c r="G74" i="54" s="1"/>
  <c r="H74" i="54" s="1"/>
  <c r="D62" i="54"/>
  <c r="H62" i="54"/>
  <c r="D63" i="54"/>
  <c r="D57" i="54"/>
  <c r="J72" i="54"/>
  <c r="I62" i="54"/>
  <c r="D61" i="54"/>
  <c r="F126" i="54"/>
  <c r="D159" i="54" s="1"/>
  <c r="D84" i="54"/>
  <c r="D92" i="54" s="1"/>
  <c r="D64" i="54"/>
  <c r="G77" i="54" s="1"/>
  <c r="H77" i="54" s="1"/>
  <c r="F112" i="54"/>
  <c r="D152" i="54" s="1"/>
  <c r="J73" i="54"/>
  <c r="D78" i="54" l="1"/>
  <c r="D158" i="54" s="1"/>
  <c r="D160" i="54" s="1"/>
  <c r="G73" i="54"/>
  <c r="G72" i="54"/>
  <c r="H72" i="54" s="1"/>
  <c r="H75" i="54" s="1"/>
  <c r="J75" i="54"/>
  <c r="H73" i="54"/>
  <c r="G79" i="54"/>
  <c r="H79" i="54" s="1"/>
  <c r="H80" i="54" s="1"/>
  <c r="D164" i="54"/>
  <c r="D166" i="54" s="1"/>
  <c r="D65" i="54"/>
  <c r="D151" i="54" s="1"/>
  <c r="G75" i="54" l="1"/>
  <c r="D154" i="54"/>
  <c r="F158" i="54" s="1"/>
  <c r="E151" i="54"/>
  <c r="F152" i="54" s="1"/>
  <c r="H81" i="54"/>
  <c r="D124" i="19" l="1"/>
  <c r="D135" i="19"/>
  <c r="D135" i="50"/>
  <c r="E123" i="50"/>
  <c r="D123" i="19"/>
  <c r="E123" i="19"/>
  <c r="M26" i="53" l="1"/>
  <c r="L26" i="53"/>
  <c r="K26" i="53"/>
  <c r="M25" i="53"/>
  <c r="L25" i="53"/>
  <c r="K25" i="53"/>
  <c r="M24" i="53"/>
  <c r="L24" i="53"/>
  <c r="K24" i="53"/>
  <c r="M23" i="53"/>
  <c r="L23" i="53"/>
  <c r="K23" i="53"/>
  <c r="M22" i="53"/>
  <c r="L22" i="53"/>
  <c r="K22" i="53"/>
  <c r="M21" i="53"/>
  <c r="L21" i="53"/>
  <c r="K21" i="53"/>
  <c r="M20" i="53"/>
  <c r="L20" i="53"/>
  <c r="K20" i="53"/>
  <c r="M19" i="53"/>
  <c r="L19" i="53"/>
  <c r="K19" i="53"/>
  <c r="M18" i="53"/>
  <c r="L18" i="53"/>
  <c r="K18" i="53"/>
  <c r="M17" i="53"/>
  <c r="L17" i="53"/>
  <c r="K17" i="53"/>
  <c r="M16" i="53"/>
  <c r="L16" i="53"/>
  <c r="K16" i="53"/>
  <c r="M15" i="53"/>
  <c r="L15" i="53"/>
  <c r="K15" i="53"/>
  <c r="M14" i="53"/>
  <c r="L14" i="53"/>
  <c r="K14" i="53"/>
  <c r="M13" i="53"/>
  <c r="L13" i="53"/>
  <c r="K13" i="53"/>
  <c r="M12" i="53"/>
  <c r="L12" i="53"/>
  <c r="K12" i="53"/>
  <c r="M11" i="53"/>
  <c r="L11" i="53"/>
  <c r="K11" i="53"/>
  <c r="M10" i="53"/>
  <c r="L10" i="53"/>
  <c r="K10" i="53"/>
  <c r="M9" i="53"/>
  <c r="L9" i="53"/>
  <c r="K9" i="53"/>
  <c r="M8" i="53"/>
  <c r="L8" i="53"/>
  <c r="K8" i="53"/>
  <c r="M7" i="53"/>
  <c r="L7" i="53"/>
  <c r="K7" i="53"/>
  <c r="M6" i="53"/>
  <c r="L6" i="53"/>
  <c r="K6" i="53"/>
  <c r="M5" i="53"/>
  <c r="L5" i="53"/>
  <c r="K5" i="53"/>
  <c r="M4" i="53"/>
  <c r="L4" i="53"/>
  <c r="K4" i="53"/>
  <c r="M3" i="53"/>
  <c r="L3" i="53"/>
  <c r="K3" i="53"/>
  <c r="D91" i="52"/>
  <c r="D89" i="52"/>
  <c r="D69" i="52"/>
  <c r="D64" i="52"/>
  <c r="F64" i="52" s="1"/>
  <c r="F65" i="52" s="1"/>
  <c r="D76" i="52" s="1"/>
  <c r="O48" i="52"/>
  <c r="N48" i="52"/>
  <c r="O46" i="52"/>
  <c r="O45" i="52"/>
  <c r="N46" i="52"/>
  <c r="N45" i="52"/>
  <c r="F69" i="52"/>
  <c r="F70" i="52" s="1"/>
  <c r="D82" i="52" s="1"/>
  <c r="M48" i="52"/>
  <c r="L48" i="52"/>
  <c r="K48" i="52"/>
  <c r="M46" i="52"/>
  <c r="L46" i="52"/>
  <c r="K46" i="52"/>
  <c r="M45" i="52"/>
  <c r="L45" i="52"/>
  <c r="K45" i="52"/>
  <c r="F27" i="52"/>
  <c r="D22" i="52"/>
  <c r="F22" i="52" s="1"/>
  <c r="Q6" i="52"/>
  <c r="R6" i="52" s="1"/>
  <c r="M6" i="52"/>
  <c r="L6" i="52"/>
  <c r="K6" i="52"/>
  <c r="Q4" i="52"/>
  <c r="R4" i="52" s="1"/>
  <c r="M4" i="52"/>
  <c r="L4" i="52"/>
  <c r="K4" i="52"/>
  <c r="Q3" i="52"/>
  <c r="R3" i="52" s="1"/>
  <c r="M3" i="52"/>
  <c r="L3" i="52"/>
  <c r="K3" i="52"/>
  <c r="F150" i="19"/>
  <c r="R48" i="52" l="1"/>
  <c r="D58" i="52" s="1"/>
  <c r="D59" i="52" s="1"/>
  <c r="D81" i="52" s="1"/>
  <c r="R46" i="52"/>
  <c r="R45" i="52"/>
  <c r="D83" i="52"/>
  <c r="D11" i="52"/>
  <c r="Q32" i="50"/>
  <c r="Q30" i="50"/>
  <c r="Q19" i="50"/>
  <c r="Q17" i="50"/>
  <c r="Q7" i="50"/>
  <c r="Q5" i="50"/>
  <c r="G121" i="51"/>
  <c r="G120" i="51"/>
  <c r="G119" i="51"/>
  <c r="G118" i="51"/>
  <c r="G117" i="51"/>
  <c r="G116" i="51"/>
  <c r="G122" i="51" s="1"/>
  <c r="G123" i="51" s="1"/>
  <c r="D106" i="51" s="1"/>
  <c r="E106" i="51" s="1"/>
  <c r="G106" i="51" s="1"/>
  <c r="G110" i="51"/>
  <c r="G109" i="51"/>
  <c r="G108" i="51"/>
  <c r="G107" i="51"/>
  <c r="G105" i="51"/>
  <c r="D102" i="51"/>
  <c r="H80" i="51"/>
  <c r="I80" i="51" s="1"/>
  <c r="E69" i="51"/>
  <c r="E68" i="51"/>
  <c r="E67" i="51"/>
  <c r="E66" i="51"/>
  <c r="E65" i="51"/>
  <c r="E64" i="51"/>
  <c r="E63" i="51"/>
  <c r="E62" i="51"/>
  <c r="F48" i="51"/>
  <c r="E35" i="51"/>
  <c r="E33" i="51"/>
  <c r="H32" i="51"/>
  <c r="E27" i="51"/>
  <c r="D25" i="51"/>
  <c r="G24" i="51"/>
  <c r="J15" i="51"/>
  <c r="E11" i="51"/>
  <c r="G3" i="51"/>
  <c r="D53" i="52" l="1"/>
  <c r="D54" i="52" s="1"/>
  <c r="D75" i="52" s="1"/>
  <c r="D77" i="52"/>
  <c r="D90" i="52"/>
  <c r="E90" i="52" s="1"/>
  <c r="F23" i="52"/>
  <c r="D34" i="52" s="1"/>
  <c r="D16" i="52"/>
  <c r="F28" i="52"/>
  <c r="D40" i="52" s="1"/>
  <c r="G111" i="51"/>
  <c r="D17" i="52" l="1"/>
  <c r="D39" i="52" s="1"/>
  <c r="D41" i="52" s="1"/>
  <c r="D12" i="52"/>
  <c r="D33" i="52" s="1"/>
  <c r="D35" i="52" l="1"/>
  <c r="D88" i="52"/>
  <c r="E88" i="52" s="1"/>
  <c r="F88" i="52" s="1"/>
  <c r="F142" i="50"/>
  <c r="F143" i="50" s="1"/>
  <c r="D152" i="50" s="1"/>
  <c r="F136" i="50"/>
  <c r="E135" i="50"/>
  <c r="E134" i="50"/>
  <c r="E133" i="50"/>
  <c r="E132" i="50"/>
  <c r="E131" i="50"/>
  <c r="E130" i="50"/>
  <c r="F125" i="50"/>
  <c r="E122" i="50"/>
  <c r="E121" i="50"/>
  <c r="D121" i="50"/>
  <c r="E120" i="50"/>
  <c r="D120" i="50"/>
  <c r="E119" i="50"/>
  <c r="E118" i="50"/>
  <c r="E117" i="50"/>
  <c r="D117" i="50"/>
  <c r="F116" i="50"/>
  <c r="F110" i="50"/>
  <c r="F109" i="50"/>
  <c r="F108" i="50"/>
  <c r="F107" i="50"/>
  <c r="E106" i="50"/>
  <c r="F105" i="50"/>
  <c r="F104" i="50"/>
  <c r="J77" i="50" s="1"/>
  <c r="E103" i="50"/>
  <c r="E102" i="50"/>
  <c r="E101" i="50"/>
  <c r="E100" i="50"/>
  <c r="E99" i="50"/>
  <c r="D99" i="50"/>
  <c r="E98" i="50"/>
  <c r="D98" i="50"/>
  <c r="E97" i="50"/>
  <c r="D96" i="50"/>
  <c r="F96" i="50" s="1"/>
  <c r="M51" i="50"/>
  <c r="O51" i="50" s="1"/>
  <c r="L51" i="50"/>
  <c r="K51" i="50"/>
  <c r="M50" i="50"/>
  <c r="O50" i="50" s="1"/>
  <c r="L50" i="50"/>
  <c r="K50" i="50"/>
  <c r="M49" i="50"/>
  <c r="O49" i="50" s="1"/>
  <c r="L49" i="50"/>
  <c r="K49" i="50"/>
  <c r="N49" i="50" s="1"/>
  <c r="R49" i="50" s="1"/>
  <c r="M48" i="50"/>
  <c r="O48" i="50" s="1"/>
  <c r="R48" i="50" s="1"/>
  <c r="L48" i="50"/>
  <c r="K48" i="50"/>
  <c r="N48" i="50" s="1"/>
  <c r="M47" i="50"/>
  <c r="O47" i="50" s="1"/>
  <c r="L47" i="50"/>
  <c r="K47" i="50"/>
  <c r="N47" i="50" s="1"/>
  <c r="M46" i="50"/>
  <c r="L46" i="50"/>
  <c r="K46" i="50"/>
  <c r="N46" i="50" s="1"/>
  <c r="M45" i="50"/>
  <c r="O45" i="50" s="1"/>
  <c r="L45" i="50"/>
  <c r="K45" i="50"/>
  <c r="N45" i="50" s="1"/>
  <c r="R45" i="50" s="1"/>
  <c r="D85" i="50" s="1"/>
  <c r="M44" i="50"/>
  <c r="O44" i="50" s="1"/>
  <c r="L44" i="50"/>
  <c r="K44" i="50"/>
  <c r="N44" i="50" s="1"/>
  <c r="M43" i="50"/>
  <c r="O43" i="50" s="1"/>
  <c r="L43" i="50"/>
  <c r="K43" i="50"/>
  <c r="N43" i="50" s="1"/>
  <c r="M42" i="50"/>
  <c r="O42" i="50" s="1"/>
  <c r="L42" i="50"/>
  <c r="K42" i="50"/>
  <c r="M40" i="50"/>
  <c r="O40" i="50" s="1"/>
  <c r="R40" i="50" s="1"/>
  <c r="D77" i="50" s="1"/>
  <c r="L40" i="50"/>
  <c r="K40" i="50"/>
  <c r="N40" i="50" s="1"/>
  <c r="M39" i="50"/>
  <c r="O39" i="50" s="1"/>
  <c r="L39" i="50"/>
  <c r="K39" i="50"/>
  <c r="N39" i="50" s="1"/>
  <c r="M38" i="50"/>
  <c r="O38" i="50" s="1"/>
  <c r="L38" i="50"/>
  <c r="K38" i="50"/>
  <c r="N38" i="50" s="1"/>
  <c r="R37" i="50"/>
  <c r="D75" i="50" s="1"/>
  <c r="M37" i="50"/>
  <c r="O37" i="50" s="1"/>
  <c r="L37" i="50"/>
  <c r="K37" i="50"/>
  <c r="N37" i="50" s="1"/>
  <c r="M36" i="50"/>
  <c r="O36" i="50" s="1"/>
  <c r="L36" i="50"/>
  <c r="K36" i="50"/>
  <c r="N36" i="50" s="1"/>
  <c r="R36" i="50" s="1"/>
  <c r="D76" i="50" s="1"/>
  <c r="M35" i="50"/>
  <c r="O35" i="50" s="1"/>
  <c r="L35" i="50"/>
  <c r="K35" i="50"/>
  <c r="N35" i="50" s="1"/>
  <c r="M34" i="50"/>
  <c r="O34" i="50" s="1"/>
  <c r="L34" i="50"/>
  <c r="K34" i="50"/>
  <c r="M33" i="50"/>
  <c r="O33" i="50" s="1"/>
  <c r="L33" i="50"/>
  <c r="K33" i="50"/>
  <c r="N33" i="50" s="1"/>
  <c r="M32" i="50"/>
  <c r="O32" i="50" s="1"/>
  <c r="R32" i="50" s="1"/>
  <c r="D72" i="50" s="1"/>
  <c r="G78" i="50" s="1"/>
  <c r="L32" i="50"/>
  <c r="K32" i="50"/>
  <c r="D119" i="50" s="1"/>
  <c r="M31" i="50"/>
  <c r="O31" i="50" s="1"/>
  <c r="L31" i="50"/>
  <c r="K31" i="50"/>
  <c r="R30" i="50"/>
  <c r="M30" i="50"/>
  <c r="L30" i="50"/>
  <c r="K30" i="50"/>
  <c r="M29" i="50"/>
  <c r="O29" i="50" s="1"/>
  <c r="L29" i="50"/>
  <c r="K29" i="50"/>
  <c r="N29" i="50" s="1"/>
  <c r="R29" i="50" s="1"/>
  <c r="M28" i="50"/>
  <c r="L28" i="50"/>
  <c r="K28" i="50"/>
  <c r="N28" i="50" s="1"/>
  <c r="M26" i="50"/>
  <c r="O26" i="50" s="1"/>
  <c r="L26" i="50"/>
  <c r="K26" i="50"/>
  <c r="N26" i="50" s="1"/>
  <c r="M25" i="50"/>
  <c r="O25" i="50" s="1"/>
  <c r="L25" i="50"/>
  <c r="K25" i="50"/>
  <c r="N25" i="50" s="1"/>
  <c r="M24" i="50"/>
  <c r="O24" i="50" s="1"/>
  <c r="L24" i="50"/>
  <c r="K24" i="50"/>
  <c r="M23" i="50"/>
  <c r="O23" i="50" s="1"/>
  <c r="L23" i="50"/>
  <c r="K23" i="50"/>
  <c r="N23" i="50" s="1"/>
  <c r="R23" i="50" s="1"/>
  <c r="M22" i="50"/>
  <c r="O22" i="50" s="1"/>
  <c r="L22" i="50"/>
  <c r="K22" i="50"/>
  <c r="M21" i="50"/>
  <c r="O21" i="50" s="1"/>
  <c r="L21" i="50"/>
  <c r="K21" i="50"/>
  <c r="M20" i="50"/>
  <c r="O20" i="50" s="1"/>
  <c r="L20" i="50"/>
  <c r="K20" i="50"/>
  <c r="M19" i="50"/>
  <c r="L19" i="50"/>
  <c r="K19" i="50"/>
  <c r="M18" i="50"/>
  <c r="O18" i="50" s="1"/>
  <c r="L18" i="50"/>
  <c r="K18" i="50"/>
  <c r="N18" i="50" s="1"/>
  <c r="R17" i="50"/>
  <c r="M17" i="50"/>
  <c r="L17" i="50"/>
  <c r="K17" i="50"/>
  <c r="M16" i="50"/>
  <c r="O16" i="50" s="1"/>
  <c r="L16" i="50"/>
  <c r="K16" i="50"/>
  <c r="R15" i="50"/>
  <c r="M15" i="50"/>
  <c r="O15" i="50" s="1"/>
  <c r="L15" i="50"/>
  <c r="K15" i="50"/>
  <c r="N15" i="50" s="1"/>
  <c r="M14" i="50"/>
  <c r="O14" i="50" s="1"/>
  <c r="L14" i="50"/>
  <c r="K14" i="50"/>
  <c r="M13" i="50"/>
  <c r="O13" i="50" s="1"/>
  <c r="L13" i="50"/>
  <c r="K13" i="50"/>
  <c r="N13" i="50" s="1"/>
  <c r="M12" i="50"/>
  <c r="O12" i="50" s="1"/>
  <c r="L12" i="50"/>
  <c r="K12" i="50"/>
  <c r="M11" i="50"/>
  <c r="L11" i="50"/>
  <c r="K11" i="50"/>
  <c r="N11" i="50" s="1"/>
  <c r="M10" i="50"/>
  <c r="O10" i="50" s="1"/>
  <c r="L10" i="50"/>
  <c r="K10" i="50"/>
  <c r="N10" i="50" s="1"/>
  <c r="M9" i="50"/>
  <c r="O9" i="50" s="1"/>
  <c r="L9" i="50"/>
  <c r="K9" i="50"/>
  <c r="M8" i="50"/>
  <c r="O8" i="50" s="1"/>
  <c r="R8" i="50" s="1"/>
  <c r="L8" i="50"/>
  <c r="K8" i="50"/>
  <c r="N8" i="50" s="1"/>
  <c r="M7" i="50"/>
  <c r="L7" i="50"/>
  <c r="K7" i="50"/>
  <c r="D100" i="50" s="1"/>
  <c r="M6" i="50"/>
  <c r="O6" i="50" s="1"/>
  <c r="L6" i="50"/>
  <c r="K6" i="50"/>
  <c r="N6" i="50" s="1"/>
  <c r="R5" i="50"/>
  <c r="M5" i="50"/>
  <c r="L5" i="50"/>
  <c r="K5" i="50"/>
  <c r="M4" i="50"/>
  <c r="O4" i="50" s="1"/>
  <c r="L4" i="50"/>
  <c r="K4" i="50"/>
  <c r="M3" i="50"/>
  <c r="L3" i="50"/>
  <c r="K3" i="50"/>
  <c r="N3" i="50" s="1"/>
  <c r="Q19" i="19"/>
  <c r="Q17" i="19"/>
  <c r="Q7" i="19"/>
  <c r="Q5" i="19"/>
  <c r="D41" i="40"/>
  <c r="D47" i="40"/>
  <c r="F125" i="19"/>
  <c r="F104" i="19"/>
  <c r="J77" i="19" s="1"/>
  <c r="D125" i="48"/>
  <c r="D133" i="49"/>
  <c r="F133" i="49"/>
  <c r="F134" i="49" s="1"/>
  <c r="D143" i="49" s="1"/>
  <c r="E126" i="49"/>
  <c r="F127" i="49"/>
  <c r="F119" i="49"/>
  <c r="F120" i="49"/>
  <c r="E121" i="49"/>
  <c r="F121" i="49" s="1"/>
  <c r="D101" i="49"/>
  <c r="F101" i="49" s="1"/>
  <c r="F109" i="49"/>
  <c r="E110" i="49"/>
  <c r="F111" i="49"/>
  <c r="F112" i="49"/>
  <c r="F113" i="49"/>
  <c r="K47" i="49"/>
  <c r="L47" i="49"/>
  <c r="M47" i="49"/>
  <c r="N47" i="49"/>
  <c r="O47" i="49"/>
  <c r="K48" i="49"/>
  <c r="N48" i="49" s="1"/>
  <c r="L48" i="49"/>
  <c r="M48" i="49"/>
  <c r="O48" i="49" s="1"/>
  <c r="K49" i="49"/>
  <c r="D126" i="49" s="1"/>
  <c r="L49" i="49"/>
  <c r="M49" i="49"/>
  <c r="N49" i="49"/>
  <c r="O49" i="49"/>
  <c r="K50" i="49"/>
  <c r="N50" i="49" s="1"/>
  <c r="L50" i="49"/>
  <c r="M50" i="49"/>
  <c r="O50" i="49"/>
  <c r="K51" i="49"/>
  <c r="L51" i="49"/>
  <c r="M51" i="49"/>
  <c r="N51" i="49"/>
  <c r="O51" i="49"/>
  <c r="K52" i="49"/>
  <c r="N52" i="49" s="1"/>
  <c r="L52" i="49"/>
  <c r="M52" i="49"/>
  <c r="O52" i="49" s="1"/>
  <c r="K53" i="49"/>
  <c r="L53" i="49"/>
  <c r="M53" i="49"/>
  <c r="N53" i="49"/>
  <c r="O53" i="49"/>
  <c r="K54" i="49"/>
  <c r="N54" i="49" s="1"/>
  <c r="L54" i="49"/>
  <c r="M54" i="49"/>
  <c r="O54" i="49"/>
  <c r="K55" i="49"/>
  <c r="L55" i="49"/>
  <c r="M55" i="49"/>
  <c r="N55" i="49"/>
  <c r="O55" i="49"/>
  <c r="K56" i="49"/>
  <c r="N56" i="49" s="1"/>
  <c r="L56" i="49"/>
  <c r="M56" i="49"/>
  <c r="O56" i="49" s="1"/>
  <c r="K57" i="49"/>
  <c r="L57" i="49"/>
  <c r="M57" i="49"/>
  <c r="N57" i="49"/>
  <c r="O57" i="49"/>
  <c r="K32" i="49"/>
  <c r="N32" i="49" s="1"/>
  <c r="L32" i="49"/>
  <c r="M32" i="49"/>
  <c r="O32" i="49"/>
  <c r="K33" i="49"/>
  <c r="L33" i="49"/>
  <c r="M33" i="49"/>
  <c r="N33" i="49"/>
  <c r="O33" i="49"/>
  <c r="K34" i="49"/>
  <c r="L34" i="49"/>
  <c r="M34" i="49"/>
  <c r="O34" i="49" s="1"/>
  <c r="Q34" i="49"/>
  <c r="K35" i="49"/>
  <c r="L35" i="49"/>
  <c r="M35" i="49"/>
  <c r="N35" i="49"/>
  <c r="O35" i="49"/>
  <c r="K36" i="49"/>
  <c r="N36" i="49" s="1"/>
  <c r="L36" i="49"/>
  <c r="M36" i="49"/>
  <c r="O36" i="49"/>
  <c r="K37" i="49"/>
  <c r="L37" i="49"/>
  <c r="M37" i="49"/>
  <c r="O37" i="49" s="1"/>
  <c r="N37" i="49"/>
  <c r="K38" i="49"/>
  <c r="N38" i="49" s="1"/>
  <c r="L38" i="49"/>
  <c r="M38" i="49"/>
  <c r="O38" i="49"/>
  <c r="K39" i="49"/>
  <c r="L39" i="49"/>
  <c r="M39" i="49"/>
  <c r="N39" i="49"/>
  <c r="O39" i="49"/>
  <c r="K40" i="49"/>
  <c r="N40" i="49" s="1"/>
  <c r="L40" i="49"/>
  <c r="M40" i="49"/>
  <c r="O40" i="49"/>
  <c r="K41" i="49"/>
  <c r="L41" i="49"/>
  <c r="M41" i="49"/>
  <c r="O41" i="49" s="1"/>
  <c r="N41" i="49"/>
  <c r="K42" i="49"/>
  <c r="N42" i="49" s="1"/>
  <c r="L42" i="49"/>
  <c r="M42" i="49"/>
  <c r="O42" i="49"/>
  <c r="K43" i="49"/>
  <c r="L43" i="49"/>
  <c r="M43" i="49"/>
  <c r="N43" i="49"/>
  <c r="O43" i="49"/>
  <c r="K44" i="49"/>
  <c r="N44" i="49" s="1"/>
  <c r="L44" i="49"/>
  <c r="M44" i="49"/>
  <c r="O44" i="49"/>
  <c r="K45" i="49"/>
  <c r="L45" i="49"/>
  <c r="M45" i="49"/>
  <c r="O45" i="49" s="1"/>
  <c r="N45" i="49"/>
  <c r="K3" i="49"/>
  <c r="N3" i="49" s="1"/>
  <c r="L3" i="49"/>
  <c r="M3" i="49"/>
  <c r="O3" i="49"/>
  <c r="K4" i="49"/>
  <c r="L4" i="49"/>
  <c r="M4" i="49"/>
  <c r="N4" i="49"/>
  <c r="O4" i="49"/>
  <c r="K5" i="49"/>
  <c r="L5" i="49"/>
  <c r="M5" i="49"/>
  <c r="O5" i="49" s="1"/>
  <c r="Q5" i="49"/>
  <c r="K6" i="49"/>
  <c r="D110" i="49" s="1"/>
  <c r="L6" i="49"/>
  <c r="M6" i="49"/>
  <c r="O6" i="49" s="1"/>
  <c r="N6" i="49"/>
  <c r="K7" i="49"/>
  <c r="N7" i="49" s="1"/>
  <c r="L7" i="49"/>
  <c r="M7" i="49"/>
  <c r="O7" i="49"/>
  <c r="K8" i="49"/>
  <c r="L8" i="49"/>
  <c r="M8" i="49"/>
  <c r="N8" i="49"/>
  <c r="O8" i="49"/>
  <c r="K9" i="49"/>
  <c r="D102" i="49" s="1"/>
  <c r="L9" i="49"/>
  <c r="M9" i="49"/>
  <c r="O9" i="49"/>
  <c r="K10" i="49"/>
  <c r="L10" i="49"/>
  <c r="M10" i="49"/>
  <c r="O10" i="49" s="1"/>
  <c r="N10" i="49"/>
  <c r="K11" i="49"/>
  <c r="N11" i="49" s="1"/>
  <c r="L11" i="49"/>
  <c r="M11" i="49"/>
  <c r="O11" i="49"/>
  <c r="K12" i="49"/>
  <c r="L12" i="49"/>
  <c r="M12" i="49"/>
  <c r="N12" i="49"/>
  <c r="O12" i="49"/>
  <c r="K13" i="49"/>
  <c r="N13" i="49" s="1"/>
  <c r="L13" i="49"/>
  <c r="M13" i="49"/>
  <c r="O13" i="49"/>
  <c r="K14" i="49"/>
  <c r="L14" i="49"/>
  <c r="M14" i="49"/>
  <c r="R14" i="49"/>
  <c r="S14" i="49" s="1"/>
  <c r="K15" i="49"/>
  <c r="L15" i="49"/>
  <c r="M15" i="49"/>
  <c r="O15" i="49" s="1"/>
  <c r="N15" i="49"/>
  <c r="K16" i="49"/>
  <c r="N16" i="49" s="1"/>
  <c r="L16" i="49"/>
  <c r="M16" i="49"/>
  <c r="O16" i="49"/>
  <c r="K17" i="49"/>
  <c r="L17" i="49"/>
  <c r="M17" i="49"/>
  <c r="O17" i="49" s="1"/>
  <c r="N17" i="49"/>
  <c r="K18" i="49"/>
  <c r="L18" i="49"/>
  <c r="M18" i="49"/>
  <c r="N18" i="49"/>
  <c r="O18" i="49"/>
  <c r="K19" i="49"/>
  <c r="L19" i="49"/>
  <c r="M19" i="49"/>
  <c r="O19" i="49"/>
  <c r="Q19" i="49"/>
  <c r="K20" i="49"/>
  <c r="N20" i="49" s="1"/>
  <c r="L20" i="49"/>
  <c r="M20" i="49"/>
  <c r="O20" i="49"/>
  <c r="K21" i="49"/>
  <c r="N21" i="49" s="1"/>
  <c r="L21" i="49"/>
  <c r="M21" i="49"/>
  <c r="O21" i="49" s="1"/>
  <c r="K22" i="49"/>
  <c r="L22" i="49"/>
  <c r="M22" i="49"/>
  <c r="N22" i="49"/>
  <c r="O22" i="49"/>
  <c r="K23" i="49"/>
  <c r="L23" i="49"/>
  <c r="M23" i="49"/>
  <c r="N23" i="49"/>
  <c r="O23" i="49"/>
  <c r="K24" i="49"/>
  <c r="N24" i="49" s="1"/>
  <c r="L24" i="49"/>
  <c r="M24" i="49"/>
  <c r="O24" i="49"/>
  <c r="K25" i="49"/>
  <c r="N25" i="49" s="1"/>
  <c r="L25" i="49"/>
  <c r="M25" i="49"/>
  <c r="O25" i="49" s="1"/>
  <c r="K26" i="49"/>
  <c r="L26" i="49"/>
  <c r="M26" i="49"/>
  <c r="N26" i="49"/>
  <c r="O26" i="49"/>
  <c r="K27" i="49"/>
  <c r="L27" i="49"/>
  <c r="M27" i="49"/>
  <c r="N27" i="49"/>
  <c r="O27" i="49"/>
  <c r="K28" i="49"/>
  <c r="L28" i="49"/>
  <c r="M28" i="49"/>
  <c r="R28" i="49"/>
  <c r="S28" i="49" s="1"/>
  <c r="K29" i="49"/>
  <c r="L29" i="49"/>
  <c r="M29" i="49"/>
  <c r="O29" i="49" s="1"/>
  <c r="N29" i="49"/>
  <c r="K30" i="49"/>
  <c r="L30" i="49"/>
  <c r="M30" i="49"/>
  <c r="N30" i="49"/>
  <c r="O30" i="49"/>
  <c r="S30" i="49" s="1"/>
  <c r="M17" i="19"/>
  <c r="M5" i="19"/>
  <c r="M7" i="19"/>
  <c r="P7" i="19" s="1"/>
  <c r="F144" i="48"/>
  <c r="F145" i="48" s="1"/>
  <c r="D154" i="48" s="1"/>
  <c r="D144" i="48"/>
  <c r="F138" i="48"/>
  <c r="E137" i="48"/>
  <c r="E136" i="48"/>
  <c r="F136" i="48" s="1"/>
  <c r="D136" i="48"/>
  <c r="E135" i="48"/>
  <c r="E134" i="48"/>
  <c r="E133" i="48"/>
  <c r="D133" i="48"/>
  <c r="E132" i="48"/>
  <c r="D132" i="48"/>
  <c r="E127" i="48"/>
  <c r="F126" i="48"/>
  <c r="E125" i="48"/>
  <c r="E124" i="48"/>
  <c r="E123" i="48"/>
  <c r="D123" i="48"/>
  <c r="E122" i="48"/>
  <c r="D122" i="48"/>
  <c r="E121" i="48"/>
  <c r="D121" i="48"/>
  <c r="E120" i="48"/>
  <c r="E119" i="48"/>
  <c r="D119" i="48"/>
  <c r="F118" i="48"/>
  <c r="F112" i="48"/>
  <c r="F111" i="48"/>
  <c r="F110" i="48"/>
  <c r="D110" i="48"/>
  <c r="F109" i="48"/>
  <c r="E108" i="48"/>
  <c r="F107" i="48"/>
  <c r="E106" i="48"/>
  <c r="F106" i="48" s="1"/>
  <c r="E105" i="48"/>
  <c r="E104" i="48"/>
  <c r="E103" i="48"/>
  <c r="E102" i="48"/>
  <c r="E101" i="48"/>
  <c r="E100" i="48"/>
  <c r="D99" i="48"/>
  <c r="F99" i="48" s="1"/>
  <c r="M54" i="48"/>
  <c r="O54" i="48" s="1"/>
  <c r="L54" i="48"/>
  <c r="K54" i="48"/>
  <c r="N54" i="48" s="1"/>
  <c r="O53" i="48"/>
  <c r="N53" i="48"/>
  <c r="M53" i="48"/>
  <c r="L53" i="48"/>
  <c r="K53" i="48"/>
  <c r="N52" i="48"/>
  <c r="M52" i="48"/>
  <c r="O52" i="48" s="1"/>
  <c r="L52" i="48"/>
  <c r="K52" i="48"/>
  <c r="M51" i="48"/>
  <c r="O51" i="48" s="1"/>
  <c r="L51" i="48"/>
  <c r="K51" i="48"/>
  <c r="N51" i="48" s="1"/>
  <c r="M50" i="48"/>
  <c r="O50" i="48" s="1"/>
  <c r="L50" i="48"/>
  <c r="K50" i="48"/>
  <c r="N50" i="48" s="1"/>
  <c r="O49" i="48"/>
  <c r="N49" i="48"/>
  <c r="M49" i="48"/>
  <c r="L49" i="48"/>
  <c r="K49" i="48"/>
  <c r="N48" i="48"/>
  <c r="M48" i="48"/>
  <c r="O48" i="48" s="1"/>
  <c r="L48" i="48"/>
  <c r="K48" i="48"/>
  <c r="M47" i="48"/>
  <c r="O47" i="48" s="1"/>
  <c r="L47" i="48"/>
  <c r="K47" i="48"/>
  <c r="G64" i="48" s="1"/>
  <c r="M46" i="48"/>
  <c r="O46" i="48" s="1"/>
  <c r="L46" i="48"/>
  <c r="H64" i="48" s="1"/>
  <c r="K46" i="48"/>
  <c r="D137" i="48" s="1"/>
  <c r="O45" i="48"/>
  <c r="N45" i="48"/>
  <c r="M45" i="48"/>
  <c r="I64" i="48" s="1"/>
  <c r="L45" i="48"/>
  <c r="K45" i="48"/>
  <c r="D134" i="48" s="1"/>
  <c r="N43" i="48"/>
  <c r="M43" i="48"/>
  <c r="O43" i="48" s="1"/>
  <c r="L43" i="48"/>
  <c r="K43" i="48"/>
  <c r="M42" i="48"/>
  <c r="O42" i="48" s="1"/>
  <c r="L42" i="48"/>
  <c r="K42" i="48"/>
  <c r="N42" i="48" s="1"/>
  <c r="M41" i="48"/>
  <c r="O41" i="48" s="1"/>
  <c r="L41" i="48"/>
  <c r="K41" i="48"/>
  <c r="N41" i="48" s="1"/>
  <c r="O40" i="48"/>
  <c r="N40" i="48"/>
  <c r="M40" i="48"/>
  <c r="L40" i="48"/>
  <c r="K40" i="48"/>
  <c r="N39" i="48"/>
  <c r="M39" i="48"/>
  <c r="O39" i="48" s="1"/>
  <c r="L39" i="48"/>
  <c r="K39" i="48"/>
  <c r="M38" i="48"/>
  <c r="O38" i="48" s="1"/>
  <c r="L38" i="48"/>
  <c r="K38" i="48"/>
  <c r="N38" i="48" s="1"/>
  <c r="M37" i="48"/>
  <c r="O37" i="48" s="1"/>
  <c r="L37" i="48"/>
  <c r="K37" i="48"/>
  <c r="N37" i="48" s="1"/>
  <c r="O36" i="48"/>
  <c r="N36" i="48"/>
  <c r="M36" i="48"/>
  <c r="L36" i="48"/>
  <c r="K36" i="48"/>
  <c r="Q35" i="48"/>
  <c r="M35" i="48"/>
  <c r="O35" i="48" s="1"/>
  <c r="L35" i="48"/>
  <c r="K35" i="48"/>
  <c r="D124" i="48" s="1"/>
  <c r="M34" i="48"/>
  <c r="O34" i="48" s="1"/>
  <c r="L34" i="48"/>
  <c r="K34" i="48"/>
  <c r="N34" i="48" s="1"/>
  <c r="M33" i="48"/>
  <c r="O33" i="48" s="1"/>
  <c r="L33" i="48"/>
  <c r="K33" i="48"/>
  <c r="D127" i="48" s="1"/>
  <c r="Q32" i="48"/>
  <c r="O32" i="48"/>
  <c r="M32" i="48"/>
  <c r="L32" i="48"/>
  <c r="K32" i="48"/>
  <c r="N31" i="48"/>
  <c r="M31" i="48"/>
  <c r="O31" i="48" s="1"/>
  <c r="L31" i="48"/>
  <c r="K31" i="48"/>
  <c r="M30" i="48"/>
  <c r="O30" i="48" s="1"/>
  <c r="L30" i="48"/>
  <c r="H62" i="48" s="1"/>
  <c r="H65" i="48" s="1"/>
  <c r="K30" i="48"/>
  <c r="N30" i="48" s="1"/>
  <c r="M28" i="48"/>
  <c r="O28" i="48" s="1"/>
  <c r="L28" i="48"/>
  <c r="K28" i="48"/>
  <c r="N28" i="48" s="1"/>
  <c r="O27" i="48"/>
  <c r="N27" i="48"/>
  <c r="M27" i="48"/>
  <c r="L27" i="48"/>
  <c r="K27" i="48"/>
  <c r="M26" i="48"/>
  <c r="R26" i="48" s="1"/>
  <c r="S26" i="48" s="1"/>
  <c r="L26" i="48"/>
  <c r="K26" i="48"/>
  <c r="M25" i="48"/>
  <c r="O25" i="48" s="1"/>
  <c r="L25" i="48"/>
  <c r="K25" i="48"/>
  <c r="N25" i="48" s="1"/>
  <c r="O24" i="48"/>
  <c r="M24" i="48"/>
  <c r="L24" i="48"/>
  <c r="K24" i="48"/>
  <c r="N24" i="48" s="1"/>
  <c r="O23" i="48"/>
  <c r="N23" i="48"/>
  <c r="M23" i="48"/>
  <c r="L23" i="48"/>
  <c r="K23" i="48"/>
  <c r="N22" i="48"/>
  <c r="M22" i="48"/>
  <c r="O22" i="48" s="1"/>
  <c r="L22" i="48"/>
  <c r="K22" i="48"/>
  <c r="Q21" i="48"/>
  <c r="P21" i="48"/>
  <c r="O21" i="48"/>
  <c r="M21" i="48"/>
  <c r="L21" i="48"/>
  <c r="K21" i="48"/>
  <c r="D103" i="48" s="1"/>
  <c r="M20" i="48"/>
  <c r="O20" i="48" s="1"/>
  <c r="L20" i="48"/>
  <c r="K20" i="48"/>
  <c r="N20" i="48" s="1"/>
  <c r="O19" i="48"/>
  <c r="N19" i="48"/>
  <c r="M19" i="48"/>
  <c r="L19" i="48"/>
  <c r="K19" i="48"/>
  <c r="Q18" i="48"/>
  <c r="M18" i="48"/>
  <c r="O18" i="48" s="1"/>
  <c r="L18" i="48"/>
  <c r="K18" i="48"/>
  <c r="M17" i="48"/>
  <c r="O17" i="48" s="1"/>
  <c r="L17" i="48"/>
  <c r="K17" i="48"/>
  <c r="N17" i="48" s="1"/>
  <c r="M16" i="48"/>
  <c r="O16" i="48" s="1"/>
  <c r="L16" i="48"/>
  <c r="K16" i="48"/>
  <c r="N16" i="48" s="1"/>
  <c r="O15" i="48"/>
  <c r="N15" i="48"/>
  <c r="M15" i="48"/>
  <c r="L15" i="48"/>
  <c r="K15" i="48"/>
  <c r="N14" i="48"/>
  <c r="M14" i="48"/>
  <c r="O14" i="48" s="1"/>
  <c r="L14" i="48"/>
  <c r="K14" i="48"/>
  <c r="M13" i="48"/>
  <c r="R13" i="48" s="1"/>
  <c r="S13" i="48" s="1"/>
  <c r="L13" i="48"/>
  <c r="K13" i="48"/>
  <c r="O12" i="48"/>
  <c r="M12" i="48"/>
  <c r="L12" i="48"/>
  <c r="K12" i="48"/>
  <c r="N12" i="48" s="1"/>
  <c r="O11" i="48"/>
  <c r="N11" i="48"/>
  <c r="M11" i="48"/>
  <c r="L11" i="48"/>
  <c r="K11" i="48"/>
  <c r="N10" i="48"/>
  <c r="M10" i="48"/>
  <c r="O10" i="48" s="1"/>
  <c r="L10" i="48"/>
  <c r="K10" i="48"/>
  <c r="M9" i="48"/>
  <c r="O9" i="48" s="1"/>
  <c r="L9" i="48"/>
  <c r="K9" i="48"/>
  <c r="N9" i="48" s="1"/>
  <c r="Q8" i="48"/>
  <c r="P8" i="48"/>
  <c r="M8" i="48"/>
  <c r="O8" i="48" s="1"/>
  <c r="L8" i="48"/>
  <c r="K8" i="48"/>
  <c r="D104" i="48" s="1"/>
  <c r="O7" i="48"/>
  <c r="N7" i="48"/>
  <c r="M7" i="48"/>
  <c r="L7" i="48"/>
  <c r="K7" i="48"/>
  <c r="N6" i="48"/>
  <c r="M6" i="48"/>
  <c r="O6" i="48" s="1"/>
  <c r="L6" i="48"/>
  <c r="K6" i="48"/>
  <c r="Q5" i="48"/>
  <c r="O5" i="48"/>
  <c r="M5" i="48"/>
  <c r="I60" i="48" s="1"/>
  <c r="L5" i="48"/>
  <c r="K5" i="48"/>
  <c r="M4" i="48"/>
  <c r="O4" i="48" s="1"/>
  <c r="L4" i="48"/>
  <c r="H60" i="48" s="1"/>
  <c r="K4" i="48"/>
  <c r="N4" i="48" s="1"/>
  <c r="O3" i="48"/>
  <c r="N3" i="48"/>
  <c r="M3" i="48"/>
  <c r="L3" i="48"/>
  <c r="K3" i="48"/>
  <c r="S27" i="49" l="1"/>
  <c r="S23" i="49"/>
  <c r="F127" i="48"/>
  <c r="S17" i="49"/>
  <c r="S39" i="49"/>
  <c r="D76" i="49" s="1"/>
  <c r="F110" i="49"/>
  <c r="S15" i="48"/>
  <c r="S15" i="49"/>
  <c r="S19" i="48"/>
  <c r="S27" i="48"/>
  <c r="S38" i="48"/>
  <c r="D76" i="48" s="1"/>
  <c r="D68" i="49"/>
  <c r="S7" i="48"/>
  <c r="S3" i="48"/>
  <c r="S35" i="48"/>
  <c r="D75" i="48" s="1"/>
  <c r="S53" i="48"/>
  <c r="D92" i="48" s="1"/>
  <c r="S5" i="48"/>
  <c r="S5" i="49"/>
  <c r="S34" i="49"/>
  <c r="S19" i="49"/>
  <c r="S11" i="49"/>
  <c r="S21" i="49"/>
  <c r="S24" i="49"/>
  <c r="S22" i="49"/>
  <c r="S10" i="49"/>
  <c r="S50" i="49"/>
  <c r="D88" i="49" s="1"/>
  <c r="S49" i="49"/>
  <c r="D87" i="49" s="1"/>
  <c r="S47" i="49"/>
  <c r="D106" i="50"/>
  <c r="N21" i="50"/>
  <c r="R21" i="50" s="1"/>
  <c r="O46" i="50"/>
  <c r="R46" i="50" s="1"/>
  <c r="D88" i="50" s="1"/>
  <c r="N9" i="50"/>
  <c r="R9" i="50" s="1"/>
  <c r="O11" i="50"/>
  <c r="R11" i="50" s="1"/>
  <c r="D63" i="50" s="1"/>
  <c r="N34" i="50"/>
  <c r="R34" i="50" s="1"/>
  <c r="D71" i="50" s="1"/>
  <c r="N42" i="50"/>
  <c r="R42" i="50" s="1"/>
  <c r="D84" i="50" s="1"/>
  <c r="G79" i="50" s="1"/>
  <c r="H79" i="50" s="1"/>
  <c r="P7" i="50"/>
  <c r="O7" i="50"/>
  <c r="R7" i="50" s="1"/>
  <c r="O19" i="50"/>
  <c r="P19" i="50"/>
  <c r="N22" i="50"/>
  <c r="R22" i="50" s="1"/>
  <c r="D101" i="50"/>
  <c r="D118" i="50"/>
  <c r="O3" i="50"/>
  <c r="R3" i="50" s="1"/>
  <c r="D123" i="50"/>
  <c r="N31" i="50"/>
  <c r="R31" i="50" s="1"/>
  <c r="D103" i="50"/>
  <c r="F103" i="50" s="1"/>
  <c r="N4" i="50"/>
  <c r="N16" i="50"/>
  <c r="R16" i="50" s="1"/>
  <c r="N51" i="50"/>
  <c r="R51" i="50" s="1"/>
  <c r="D90" i="50" s="1"/>
  <c r="N14" i="50"/>
  <c r="R14" i="50" s="1"/>
  <c r="N12" i="50"/>
  <c r="R12" i="50" s="1"/>
  <c r="D62" i="50" s="1"/>
  <c r="N24" i="50"/>
  <c r="R24" i="50" s="1"/>
  <c r="D122" i="50"/>
  <c r="R50" i="50"/>
  <c r="D89" i="50" s="1"/>
  <c r="N50" i="50"/>
  <c r="D97" i="50"/>
  <c r="F124" i="50"/>
  <c r="J78" i="50" s="1"/>
  <c r="H78" i="50" s="1"/>
  <c r="H57" i="50"/>
  <c r="N20" i="50"/>
  <c r="R20" i="50" s="1"/>
  <c r="D58" i="50" s="1"/>
  <c r="I59" i="50"/>
  <c r="O28" i="50"/>
  <c r="R28" i="50" s="1"/>
  <c r="D69" i="50" s="1"/>
  <c r="D102" i="50"/>
  <c r="H61" i="50"/>
  <c r="S33" i="49"/>
  <c r="S54" i="49"/>
  <c r="S34" i="48"/>
  <c r="S54" i="48"/>
  <c r="D93" i="48" s="1"/>
  <c r="S53" i="49"/>
  <c r="D92" i="49" s="1"/>
  <c r="S51" i="49"/>
  <c r="D90" i="49" s="1"/>
  <c r="S35" i="49"/>
  <c r="S48" i="49"/>
  <c r="S30" i="48"/>
  <c r="S50" i="48"/>
  <c r="D90" i="48" s="1"/>
  <c r="S11" i="48"/>
  <c r="S26" i="49"/>
  <c r="S17" i="48"/>
  <c r="S20" i="49"/>
  <c r="S29" i="49"/>
  <c r="S7" i="49"/>
  <c r="S13" i="49"/>
  <c r="D69" i="49" s="1"/>
  <c r="S9" i="48"/>
  <c r="S25" i="48"/>
  <c r="S4" i="49"/>
  <c r="S42" i="48"/>
  <c r="S32" i="49"/>
  <c r="S57" i="49"/>
  <c r="D95" i="49" s="1"/>
  <c r="S55" i="49"/>
  <c r="S44" i="49"/>
  <c r="S41" i="48"/>
  <c r="S42" i="49"/>
  <c r="D82" i="49" s="1"/>
  <c r="S40" i="49"/>
  <c r="D77" i="49" s="1"/>
  <c r="S32" i="48"/>
  <c r="S43" i="49"/>
  <c r="D81" i="49" s="1"/>
  <c r="S41" i="49"/>
  <c r="D79" i="49" s="1"/>
  <c r="S38" i="49"/>
  <c r="S36" i="49"/>
  <c r="S37" i="49"/>
  <c r="S18" i="49"/>
  <c r="S8" i="49"/>
  <c r="S6" i="49"/>
  <c r="S3" i="49"/>
  <c r="S12" i="49"/>
  <c r="S23" i="48"/>
  <c r="S16" i="49"/>
  <c r="S12" i="48"/>
  <c r="S16" i="48"/>
  <c r="S28" i="48"/>
  <c r="S24" i="48"/>
  <c r="S21" i="48"/>
  <c r="D86" i="50"/>
  <c r="I57" i="50"/>
  <c r="R10" i="50"/>
  <c r="R35" i="50"/>
  <c r="D73" i="50" s="1"/>
  <c r="I61" i="50"/>
  <c r="R47" i="50"/>
  <c r="D87" i="50" s="1"/>
  <c r="F134" i="50"/>
  <c r="R39" i="50"/>
  <c r="D132" i="50"/>
  <c r="D131" i="50"/>
  <c r="D133" i="50"/>
  <c r="R33" i="50"/>
  <c r="D70" i="50" s="1"/>
  <c r="F135" i="50"/>
  <c r="R43" i="50"/>
  <c r="D82" i="50" s="1"/>
  <c r="R26" i="50"/>
  <c r="H59" i="50"/>
  <c r="H62" i="50" s="1"/>
  <c r="G61" i="50"/>
  <c r="D130" i="50"/>
  <c r="F123" i="50"/>
  <c r="R38" i="50"/>
  <c r="D74" i="50" s="1"/>
  <c r="R44" i="50"/>
  <c r="D83" i="50" s="1"/>
  <c r="F106" i="50"/>
  <c r="J72" i="50" s="1"/>
  <c r="R6" i="50"/>
  <c r="R13" i="50"/>
  <c r="R18" i="50"/>
  <c r="R25" i="50"/>
  <c r="G57" i="50"/>
  <c r="G59" i="50"/>
  <c r="R4" i="50"/>
  <c r="F125" i="48"/>
  <c r="F128" i="48" s="1"/>
  <c r="D160" i="48" s="1"/>
  <c r="S56" i="49"/>
  <c r="D94" i="49" s="1"/>
  <c r="S52" i="49"/>
  <c r="D93" i="49" s="1"/>
  <c r="F122" i="49"/>
  <c r="D149" i="49" s="1"/>
  <c r="F126" i="49"/>
  <c r="F128" i="49" s="1"/>
  <c r="D155" i="49" s="1"/>
  <c r="S25" i="49"/>
  <c r="S45" i="49"/>
  <c r="N9" i="49"/>
  <c r="S9" i="49" s="1"/>
  <c r="S36" i="48"/>
  <c r="D73" i="48" s="1"/>
  <c r="S40" i="48"/>
  <c r="D78" i="48" s="1"/>
  <c r="S49" i="48"/>
  <c r="D91" i="48" s="1"/>
  <c r="S45" i="48"/>
  <c r="D87" i="48" s="1"/>
  <c r="S8" i="48"/>
  <c r="S18" i="48"/>
  <c r="S14" i="48"/>
  <c r="D65" i="48"/>
  <c r="S37" i="48"/>
  <c r="D74" i="48" s="1"/>
  <c r="S43" i="48"/>
  <c r="D80" i="48" s="1"/>
  <c r="S51" i="48"/>
  <c r="S6" i="48"/>
  <c r="S31" i="48"/>
  <c r="S10" i="48"/>
  <c r="S22" i="48"/>
  <c r="S52" i="48"/>
  <c r="F137" i="48"/>
  <c r="F139" i="48" s="1"/>
  <c r="D166" i="48" s="1"/>
  <c r="S48" i="48"/>
  <c r="D88" i="48" s="1"/>
  <c r="S4" i="48"/>
  <c r="S20" i="48"/>
  <c r="S39" i="48"/>
  <c r="D79" i="48" s="1"/>
  <c r="F108" i="48"/>
  <c r="F114" i="48" s="1"/>
  <c r="D153" i="48" s="1"/>
  <c r="I62" i="48"/>
  <c r="I65" i="48" s="1"/>
  <c r="N33" i="48"/>
  <c r="S33" i="48" s="1"/>
  <c r="N46" i="48"/>
  <c r="S46" i="48" s="1"/>
  <c r="D85" i="48" s="1"/>
  <c r="D101" i="48"/>
  <c r="D105" i="48"/>
  <c r="G62" i="48"/>
  <c r="G65" i="48" s="1"/>
  <c r="D120" i="48"/>
  <c r="D135" i="48"/>
  <c r="D102" i="48"/>
  <c r="G60" i="48"/>
  <c r="D108" i="48"/>
  <c r="N47" i="48"/>
  <c r="S47" i="48" s="1"/>
  <c r="D86" i="48" s="1"/>
  <c r="D100" i="48"/>
  <c r="D64" i="49" l="1"/>
  <c r="D66" i="48"/>
  <c r="D89" i="49"/>
  <c r="D67" i="49"/>
  <c r="D65" i="49"/>
  <c r="D66" i="49"/>
  <c r="D60" i="48"/>
  <c r="D64" i="48"/>
  <c r="D63" i="48"/>
  <c r="D70" i="49"/>
  <c r="D80" i="49"/>
  <c r="D75" i="49"/>
  <c r="D91" i="49"/>
  <c r="D77" i="48"/>
  <c r="D59" i="50"/>
  <c r="F112" i="50"/>
  <c r="D151" i="50" s="1"/>
  <c r="D60" i="50"/>
  <c r="I62" i="50"/>
  <c r="R19" i="50"/>
  <c r="D64" i="50" s="1"/>
  <c r="G77" i="50" s="1"/>
  <c r="H77" i="50" s="1"/>
  <c r="H80" i="50" s="1"/>
  <c r="F126" i="50"/>
  <c r="D158" i="50" s="1"/>
  <c r="D96" i="49"/>
  <c r="D154" i="49" s="1"/>
  <c r="D156" i="49" s="1"/>
  <c r="D78" i="49"/>
  <c r="D62" i="48"/>
  <c r="D61" i="48"/>
  <c r="D67" i="48"/>
  <c r="D63" i="49"/>
  <c r="D72" i="48"/>
  <c r="D61" i="50"/>
  <c r="D57" i="50"/>
  <c r="D78" i="50"/>
  <c r="D157" i="50" s="1"/>
  <c r="G73" i="50"/>
  <c r="J73" i="50"/>
  <c r="F137" i="50"/>
  <c r="D164" i="50" s="1"/>
  <c r="J74" i="50"/>
  <c r="D91" i="50"/>
  <c r="D163" i="50" s="1"/>
  <c r="G74" i="50"/>
  <c r="G62" i="50"/>
  <c r="D89" i="48"/>
  <c r="D94" i="48" s="1"/>
  <c r="D165" i="48" s="1"/>
  <c r="D167" i="48" s="1"/>
  <c r="D83" i="49" l="1"/>
  <c r="D148" i="49" s="1"/>
  <c r="D150" i="49" s="1"/>
  <c r="D71" i="49"/>
  <c r="D141" i="49" s="1"/>
  <c r="D68" i="48"/>
  <c r="D152" i="48" s="1"/>
  <c r="D155" i="48" s="1"/>
  <c r="D81" i="48"/>
  <c r="D159" i="48" s="1"/>
  <c r="D161" i="48" s="1"/>
  <c r="D159" i="50"/>
  <c r="J75" i="50"/>
  <c r="G72" i="50"/>
  <c r="G75" i="50" s="1"/>
  <c r="D65" i="50"/>
  <c r="H74" i="50"/>
  <c r="H72" i="50"/>
  <c r="D165" i="50"/>
  <c r="H73" i="50"/>
  <c r="F49" i="47"/>
  <c r="E63" i="47"/>
  <c r="E64" i="47"/>
  <c r="E65" i="47"/>
  <c r="E66" i="47"/>
  <c r="E67" i="47"/>
  <c r="E68" i="47"/>
  <c r="E69" i="47"/>
  <c r="E70" i="47"/>
  <c r="H81" i="47"/>
  <c r="I81" i="47"/>
  <c r="D103" i="47"/>
  <c r="G106" i="47"/>
  <c r="G108" i="47"/>
  <c r="G109" i="47"/>
  <c r="G110" i="47"/>
  <c r="G111" i="47"/>
  <c r="G117" i="47"/>
  <c r="G123" i="47" s="1"/>
  <c r="G124" i="47" s="1"/>
  <c r="D107" i="47" s="1"/>
  <c r="E107" i="47" s="1"/>
  <c r="G107" i="47" s="1"/>
  <c r="G112" i="47" s="1"/>
  <c r="G118" i="47"/>
  <c r="G119" i="47"/>
  <c r="G120" i="47"/>
  <c r="G121" i="47"/>
  <c r="G122" i="47"/>
  <c r="E131" i="47"/>
  <c r="D132" i="47"/>
  <c r="E132" i="47"/>
  <c r="D133" i="47"/>
  <c r="E133" i="47" s="1"/>
  <c r="E35" i="47"/>
  <c r="G24" i="47"/>
  <c r="D25" i="47"/>
  <c r="E27" i="47"/>
  <c r="H32" i="47"/>
  <c r="E33" i="47"/>
  <c r="J15" i="47"/>
  <c r="E11" i="47"/>
  <c r="G3" i="47"/>
  <c r="N40" i="36"/>
  <c r="M40" i="36"/>
  <c r="O40" i="36" s="1"/>
  <c r="L40" i="36"/>
  <c r="K40" i="36"/>
  <c r="M40" i="19"/>
  <c r="O40" i="19" s="1"/>
  <c r="L40" i="19"/>
  <c r="K40" i="19"/>
  <c r="N40" i="19" s="1"/>
  <c r="N11" i="40"/>
  <c r="N8" i="40"/>
  <c r="F37" i="46"/>
  <c r="N8" i="39"/>
  <c r="O8" i="46"/>
  <c r="N8" i="46"/>
  <c r="D153" i="50" l="1"/>
  <c r="F157" i="50" s="1"/>
  <c r="D150" i="50"/>
  <c r="H75" i="50"/>
  <c r="H81" i="50" s="1"/>
  <c r="S40" i="36"/>
  <c r="D74" i="36" s="1"/>
  <c r="R40" i="19"/>
  <c r="D77" i="19" s="1"/>
  <c r="P4" i="39"/>
  <c r="P3" i="39"/>
  <c r="P4" i="46"/>
  <c r="P3" i="46"/>
  <c r="P21" i="45"/>
  <c r="O6" i="46"/>
  <c r="E57" i="46"/>
  <c r="F57" i="46" s="1"/>
  <c r="F58" i="46" s="1"/>
  <c r="D77" i="46" s="1"/>
  <c r="D57" i="46"/>
  <c r="E56" i="46"/>
  <c r="E55" i="46"/>
  <c r="E54" i="46"/>
  <c r="E53" i="46"/>
  <c r="E48" i="46"/>
  <c r="F48" i="46" s="1"/>
  <c r="F49" i="46" s="1"/>
  <c r="D71" i="46" s="1"/>
  <c r="E47" i="46"/>
  <c r="E46" i="46"/>
  <c r="E45" i="46"/>
  <c r="E44" i="46"/>
  <c r="E43" i="46"/>
  <c r="E42" i="46"/>
  <c r="E36" i="46"/>
  <c r="F36" i="46" s="1"/>
  <c r="F38" i="46" s="1"/>
  <c r="D65" i="46" s="1"/>
  <c r="E35" i="46"/>
  <c r="E34" i="46"/>
  <c r="E33" i="46"/>
  <c r="E32" i="46"/>
  <c r="E31" i="46"/>
  <c r="E30" i="46"/>
  <c r="M8" i="46"/>
  <c r="L8" i="46"/>
  <c r="K8" i="46"/>
  <c r="D55" i="46" s="1"/>
  <c r="M6" i="46"/>
  <c r="L6" i="46"/>
  <c r="K6" i="46"/>
  <c r="M4" i="46"/>
  <c r="O4" i="46" s="1"/>
  <c r="L4" i="46"/>
  <c r="K4" i="46"/>
  <c r="N4" i="46" s="1"/>
  <c r="M3" i="46"/>
  <c r="O3" i="46" s="1"/>
  <c r="L3" i="46"/>
  <c r="K3" i="46"/>
  <c r="N3" i="46" s="1"/>
  <c r="Q32" i="45"/>
  <c r="O26" i="45"/>
  <c r="N26" i="45"/>
  <c r="O13" i="45"/>
  <c r="N13" i="45"/>
  <c r="I63" i="45"/>
  <c r="I61" i="45"/>
  <c r="O35" i="45"/>
  <c r="N35" i="45"/>
  <c r="D142" i="45"/>
  <c r="F142" i="45" s="1"/>
  <c r="F143" i="45" s="1"/>
  <c r="D152" i="45" s="1"/>
  <c r="F136" i="45"/>
  <c r="E135" i="45"/>
  <c r="E134" i="45"/>
  <c r="F134" i="45" s="1"/>
  <c r="D134" i="45"/>
  <c r="E133" i="45"/>
  <c r="E132" i="45"/>
  <c r="E131" i="45"/>
  <c r="E130" i="45"/>
  <c r="E125" i="45"/>
  <c r="F124" i="45"/>
  <c r="E123" i="45"/>
  <c r="F123" i="45" s="1"/>
  <c r="D123" i="45"/>
  <c r="E122" i="45"/>
  <c r="E121" i="45"/>
  <c r="E120" i="45"/>
  <c r="E119" i="45"/>
  <c r="D119" i="45"/>
  <c r="E118" i="45"/>
  <c r="E117" i="45"/>
  <c r="F116" i="45"/>
  <c r="F110" i="45"/>
  <c r="F109" i="45"/>
  <c r="F108" i="45"/>
  <c r="D108" i="45"/>
  <c r="F107" i="45"/>
  <c r="E106" i="45"/>
  <c r="F105" i="45"/>
  <c r="E104" i="45"/>
  <c r="F104" i="45" s="1"/>
  <c r="E103" i="45"/>
  <c r="E102" i="45"/>
  <c r="E101" i="45"/>
  <c r="E100" i="45"/>
  <c r="E99" i="45"/>
  <c r="E98" i="45"/>
  <c r="F97" i="45"/>
  <c r="D97" i="45"/>
  <c r="O53" i="45"/>
  <c r="M53" i="45"/>
  <c r="L53" i="45"/>
  <c r="K53" i="45"/>
  <c r="N53" i="45" s="1"/>
  <c r="N52" i="45"/>
  <c r="M52" i="45"/>
  <c r="O52" i="45" s="1"/>
  <c r="L52" i="45"/>
  <c r="K52" i="45"/>
  <c r="O51" i="45"/>
  <c r="M51" i="45"/>
  <c r="L51" i="45"/>
  <c r="K51" i="45"/>
  <c r="N51" i="45" s="1"/>
  <c r="M50" i="45"/>
  <c r="O50" i="45" s="1"/>
  <c r="L50" i="45"/>
  <c r="K50" i="45"/>
  <c r="N50" i="45" s="1"/>
  <c r="O49" i="45"/>
  <c r="M49" i="45"/>
  <c r="L49" i="45"/>
  <c r="K49" i="45"/>
  <c r="N49" i="45" s="1"/>
  <c r="N48" i="45"/>
  <c r="M48" i="45"/>
  <c r="O48" i="45" s="1"/>
  <c r="L48" i="45"/>
  <c r="K48" i="45"/>
  <c r="M47" i="45"/>
  <c r="O47" i="45" s="1"/>
  <c r="L47" i="45"/>
  <c r="K47" i="45"/>
  <c r="N47" i="45" s="1"/>
  <c r="M46" i="45"/>
  <c r="O46" i="45" s="1"/>
  <c r="L46" i="45"/>
  <c r="H63" i="45" s="1"/>
  <c r="K46" i="45"/>
  <c r="N46" i="45" s="1"/>
  <c r="O45" i="45"/>
  <c r="M45" i="45"/>
  <c r="L45" i="45"/>
  <c r="K45" i="45"/>
  <c r="D135" i="45" s="1"/>
  <c r="N44" i="45"/>
  <c r="M44" i="45"/>
  <c r="O44" i="45" s="1"/>
  <c r="L44" i="45"/>
  <c r="K44" i="45"/>
  <c r="D132" i="45" s="1"/>
  <c r="O42" i="45"/>
  <c r="M42" i="45"/>
  <c r="L42" i="45"/>
  <c r="K42" i="45"/>
  <c r="N42" i="45" s="1"/>
  <c r="M41" i="45"/>
  <c r="O41" i="45" s="1"/>
  <c r="L41" i="45"/>
  <c r="K41" i="45"/>
  <c r="N41" i="45" s="1"/>
  <c r="O40" i="45"/>
  <c r="M40" i="45"/>
  <c r="L40" i="45"/>
  <c r="K40" i="45"/>
  <c r="N40" i="45" s="1"/>
  <c r="N39" i="45"/>
  <c r="M39" i="45"/>
  <c r="O39" i="45" s="1"/>
  <c r="L39" i="45"/>
  <c r="K39" i="45"/>
  <c r="O38" i="45"/>
  <c r="M38" i="45"/>
  <c r="L38" i="45"/>
  <c r="K38" i="45"/>
  <c r="N38" i="45" s="1"/>
  <c r="M37" i="45"/>
  <c r="O37" i="45" s="1"/>
  <c r="L37" i="45"/>
  <c r="K37" i="45"/>
  <c r="N37" i="45" s="1"/>
  <c r="O36" i="45"/>
  <c r="M36" i="45"/>
  <c r="L36" i="45"/>
  <c r="K36" i="45"/>
  <c r="N36" i="45" s="1"/>
  <c r="M35" i="45"/>
  <c r="L35" i="45"/>
  <c r="K35" i="45"/>
  <c r="D121" i="45" s="1"/>
  <c r="O34" i="45"/>
  <c r="M34" i="45"/>
  <c r="L34" i="45"/>
  <c r="K34" i="45"/>
  <c r="N34" i="45" s="1"/>
  <c r="M33" i="45"/>
  <c r="O33" i="45" s="1"/>
  <c r="L33" i="45"/>
  <c r="K33" i="45"/>
  <c r="D125" i="45" s="1"/>
  <c r="M32" i="45"/>
  <c r="O32" i="45" s="1"/>
  <c r="L32" i="45"/>
  <c r="K32" i="45"/>
  <c r="N31" i="45"/>
  <c r="M31" i="45"/>
  <c r="O31" i="45" s="1"/>
  <c r="L31" i="45"/>
  <c r="K31" i="45"/>
  <c r="O30" i="45"/>
  <c r="M30" i="45"/>
  <c r="L30" i="45"/>
  <c r="H61" i="45" s="1"/>
  <c r="H64" i="45" s="1"/>
  <c r="K30" i="45"/>
  <c r="N30" i="45" s="1"/>
  <c r="M28" i="45"/>
  <c r="O28" i="45" s="1"/>
  <c r="L28" i="45"/>
  <c r="K28" i="45"/>
  <c r="N28" i="45" s="1"/>
  <c r="O27" i="45"/>
  <c r="M27" i="45"/>
  <c r="L27" i="45"/>
  <c r="K27" i="45"/>
  <c r="N27" i="45" s="1"/>
  <c r="M26" i="45"/>
  <c r="R26" i="45" s="1"/>
  <c r="L26" i="45"/>
  <c r="K26" i="45"/>
  <c r="M25" i="45"/>
  <c r="O25" i="45" s="1"/>
  <c r="L25" i="45"/>
  <c r="K25" i="45"/>
  <c r="N25" i="45" s="1"/>
  <c r="O24" i="45"/>
  <c r="M24" i="45"/>
  <c r="L24" i="45"/>
  <c r="K24" i="45"/>
  <c r="N24" i="45" s="1"/>
  <c r="O23" i="45"/>
  <c r="N23" i="45"/>
  <c r="M23" i="45"/>
  <c r="L23" i="45"/>
  <c r="K23" i="45"/>
  <c r="M22" i="45"/>
  <c r="O22" i="45" s="1"/>
  <c r="L22" i="45"/>
  <c r="K22" i="45"/>
  <c r="N22" i="45" s="1"/>
  <c r="O21" i="45"/>
  <c r="M21" i="45"/>
  <c r="L21" i="45"/>
  <c r="K21" i="45"/>
  <c r="D102" i="45" s="1"/>
  <c r="N20" i="45"/>
  <c r="M20" i="45"/>
  <c r="O20" i="45" s="1"/>
  <c r="L20" i="45"/>
  <c r="K20" i="45"/>
  <c r="O19" i="45"/>
  <c r="M19" i="45"/>
  <c r="L19" i="45"/>
  <c r="K19" i="45"/>
  <c r="N19" i="45" s="1"/>
  <c r="M18" i="45"/>
  <c r="O18" i="45" s="1"/>
  <c r="L18" i="45"/>
  <c r="K18" i="45"/>
  <c r="O17" i="45"/>
  <c r="M17" i="45"/>
  <c r="L17" i="45"/>
  <c r="K17" i="45"/>
  <c r="N17" i="45" s="1"/>
  <c r="N16" i="45"/>
  <c r="M16" i="45"/>
  <c r="O16" i="45" s="1"/>
  <c r="L16" i="45"/>
  <c r="K16" i="45"/>
  <c r="O15" i="45"/>
  <c r="M15" i="45"/>
  <c r="L15" i="45"/>
  <c r="K15" i="45"/>
  <c r="N15" i="45" s="1"/>
  <c r="N14" i="45"/>
  <c r="M14" i="45"/>
  <c r="O14" i="45" s="1"/>
  <c r="L14" i="45"/>
  <c r="K14" i="45"/>
  <c r="M13" i="45"/>
  <c r="R13" i="45" s="1"/>
  <c r="L13" i="45"/>
  <c r="K13" i="45"/>
  <c r="M12" i="45"/>
  <c r="O12" i="45" s="1"/>
  <c r="L12" i="45"/>
  <c r="K12" i="45"/>
  <c r="N12" i="45" s="1"/>
  <c r="O11" i="45"/>
  <c r="N11" i="45"/>
  <c r="S11" i="45" s="1"/>
  <c r="M11" i="45"/>
  <c r="L11" i="45"/>
  <c r="K11" i="45"/>
  <c r="M10" i="45"/>
  <c r="O10" i="45" s="1"/>
  <c r="L10" i="45"/>
  <c r="K10" i="45"/>
  <c r="N10" i="45" s="1"/>
  <c r="M9" i="45"/>
  <c r="O9" i="45" s="1"/>
  <c r="L9" i="45"/>
  <c r="K9" i="45"/>
  <c r="N9" i="45" s="1"/>
  <c r="M8" i="45"/>
  <c r="O8" i="45" s="1"/>
  <c r="L8" i="45"/>
  <c r="K8" i="45"/>
  <c r="D101" i="45" s="1"/>
  <c r="O7" i="45"/>
  <c r="M7" i="45"/>
  <c r="L7" i="45"/>
  <c r="K7" i="45"/>
  <c r="N7" i="45" s="1"/>
  <c r="N6" i="45"/>
  <c r="M6" i="45"/>
  <c r="O6" i="45" s="1"/>
  <c r="L6" i="45"/>
  <c r="K6" i="45"/>
  <c r="D106" i="45" s="1"/>
  <c r="O5" i="45"/>
  <c r="M5" i="45"/>
  <c r="L5" i="45"/>
  <c r="K5" i="45"/>
  <c r="N4" i="45"/>
  <c r="M4" i="45"/>
  <c r="O4" i="45" s="1"/>
  <c r="L4" i="45"/>
  <c r="K4" i="45"/>
  <c r="O3" i="45"/>
  <c r="M3" i="45"/>
  <c r="I59" i="45" s="1"/>
  <c r="L3" i="45"/>
  <c r="H59" i="45" s="1"/>
  <c r="K3" i="45"/>
  <c r="S53" i="45" l="1"/>
  <c r="D91" i="45" s="1"/>
  <c r="F135" i="45"/>
  <c r="S51" i="45"/>
  <c r="S30" i="45"/>
  <c r="S7" i="45"/>
  <c r="S22" i="45"/>
  <c r="G163" i="67"/>
  <c r="G163" i="58"/>
  <c r="G163" i="60"/>
  <c r="G163" i="59"/>
  <c r="G163" i="61"/>
  <c r="G163" i="66"/>
  <c r="G163" i="57"/>
  <c r="G163" i="56"/>
  <c r="G163" i="55"/>
  <c r="G163" i="54"/>
  <c r="S24" i="45"/>
  <c r="D62" i="45" s="1"/>
  <c r="S15" i="45"/>
  <c r="S17" i="45"/>
  <c r="S23" i="45"/>
  <c r="S38" i="45"/>
  <c r="D75" i="45" s="1"/>
  <c r="S49" i="45"/>
  <c r="D88" i="45" s="1"/>
  <c r="S42" i="45"/>
  <c r="S40" i="45"/>
  <c r="D77" i="45" s="1"/>
  <c r="S50" i="45"/>
  <c r="D87" i="45" s="1"/>
  <c r="S10" i="45"/>
  <c r="S12" i="45"/>
  <c r="P8" i="45"/>
  <c r="D47" i="46"/>
  <c r="N6" i="46"/>
  <c r="S6" i="46" s="1"/>
  <c r="D19" i="46" s="1"/>
  <c r="D20" i="46" s="1"/>
  <c r="D70" i="46" s="1"/>
  <c r="D72" i="46" s="1"/>
  <c r="S3" i="46"/>
  <c r="D33" i="46"/>
  <c r="S34" i="45"/>
  <c r="S36" i="45"/>
  <c r="D72" i="45" s="1"/>
  <c r="S46" i="45"/>
  <c r="D84" i="45" s="1"/>
  <c r="S41" i="45"/>
  <c r="S39" i="45"/>
  <c r="D78" i="45" s="1"/>
  <c r="S28" i="45"/>
  <c r="S13" i="45"/>
  <c r="S27" i="45"/>
  <c r="S19" i="45"/>
  <c r="D44" i="46"/>
  <c r="S4" i="46"/>
  <c r="D32" i="46"/>
  <c r="D31" i="46"/>
  <c r="D56" i="46"/>
  <c r="S8" i="46"/>
  <c r="D24" i="46" s="1"/>
  <c r="D25" i="46" s="1"/>
  <c r="D76" i="46" s="1"/>
  <c r="D78" i="46" s="1"/>
  <c r="D30" i="46"/>
  <c r="D34" i="46"/>
  <c r="D42" i="46"/>
  <c r="D46" i="46"/>
  <c r="D54" i="46"/>
  <c r="D45" i="46"/>
  <c r="D53" i="46"/>
  <c r="D35" i="46"/>
  <c r="D43" i="46"/>
  <c r="Q35" i="45"/>
  <c r="S35" i="45" s="1"/>
  <c r="D74" i="45" s="1"/>
  <c r="Q5" i="45"/>
  <c r="S5" i="45" s="1"/>
  <c r="Q21" i="45"/>
  <c r="S21" i="45" s="1"/>
  <c r="Q18" i="45"/>
  <c r="S18" i="45" s="1"/>
  <c r="Q8" i="45"/>
  <c r="S8" i="45" s="1"/>
  <c r="S32" i="45"/>
  <c r="S26" i="45"/>
  <c r="G59" i="45"/>
  <c r="S47" i="45"/>
  <c r="D86" i="45" s="1"/>
  <c r="S31" i="45"/>
  <c r="S20" i="45"/>
  <c r="S16" i="45"/>
  <c r="F137" i="45"/>
  <c r="D164" i="45" s="1"/>
  <c r="I64" i="45"/>
  <c r="S52" i="45"/>
  <c r="D90" i="45" s="1"/>
  <c r="F106" i="45"/>
  <c r="F112" i="45" s="1"/>
  <c r="D151" i="45" s="1"/>
  <c r="S25" i="45"/>
  <c r="D65" i="45" s="1"/>
  <c r="S37" i="45"/>
  <c r="D73" i="45" s="1"/>
  <c r="S48" i="45"/>
  <c r="D89" i="45" s="1"/>
  <c r="F125" i="45"/>
  <c r="F126" i="45" s="1"/>
  <c r="D158" i="45" s="1"/>
  <c r="S14" i="45"/>
  <c r="S4" i="45"/>
  <c r="S6" i="45"/>
  <c r="S9" i="45"/>
  <c r="S44" i="45"/>
  <c r="D85" i="45" s="1"/>
  <c r="D99" i="45"/>
  <c r="D103" i="45"/>
  <c r="N3" i="45"/>
  <c r="S3" i="45" s="1"/>
  <c r="N45" i="45"/>
  <c r="S45" i="45" s="1"/>
  <c r="D83" i="45" s="1"/>
  <c r="D118" i="45"/>
  <c r="D122" i="45"/>
  <c r="D133" i="45"/>
  <c r="G61" i="45"/>
  <c r="D100" i="45"/>
  <c r="D130" i="45"/>
  <c r="D120" i="45"/>
  <c r="D131" i="45"/>
  <c r="D98" i="45"/>
  <c r="N33" i="45"/>
  <c r="S33" i="45" s="1"/>
  <c r="G63" i="45"/>
  <c r="D117" i="45"/>
  <c r="D47" i="43"/>
  <c r="D41" i="43"/>
  <c r="D34" i="43"/>
  <c r="Q9" i="43"/>
  <c r="Q6" i="43"/>
  <c r="Q4" i="43"/>
  <c r="Q3" i="39"/>
  <c r="E53" i="43"/>
  <c r="F53" i="43" s="1"/>
  <c r="F54" i="43" s="1"/>
  <c r="D72" i="43" s="1"/>
  <c r="E47" i="43"/>
  <c r="E41" i="43"/>
  <c r="O12" i="43"/>
  <c r="M12" i="43"/>
  <c r="L12" i="43"/>
  <c r="K12" i="43"/>
  <c r="N12" i="43" s="1"/>
  <c r="O11" i="43"/>
  <c r="N11" i="43"/>
  <c r="M11" i="43"/>
  <c r="L11" i="43"/>
  <c r="K11" i="43"/>
  <c r="M9" i="43"/>
  <c r="O9" i="43" s="1"/>
  <c r="L9" i="43"/>
  <c r="K9" i="43"/>
  <c r="M8" i="43"/>
  <c r="O8" i="43" s="1"/>
  <c r="L8" i="43"/>
  <c r="K8" i="43"/>
  <c r="N8" i="43" s="1"/>
  <c r="O6" i="43"/>
  <c r="M6" i="43"/>
  <c r="L6" i="43"/>
  <c r="K6" i="43"/>
  <c r="O5" i="43"/>
  <c r="N5" i="43"/>
  <c r="M5" i="43"/>
  <c r="L5" i="43"/>
  <c r="K5" i="43"/>
  <c r="M4" i="43"/>
  <c r="O4" i="43" s="1"/>
  <c r="L4" i="43"/>
  <c r="K4" i="43"/>
  <c r="M3" i="43"/>
  <c r="O3" i="43" s="1"/>
  <c r="L3" i="43"/>
  <c r="K3" i="43"/>
  <c r="N3" i="43" s="1"/>
  <c r="M8" i="39"/>
  <c r="M6" i="39"/>
  <c r="M3" i="39"/>
  <c r="O3" i="39" s="1"/>
  <c r="M4" i="39"/>
  <c r="M32" i="19"/>
  <c r="O32" i="19" s="1"/>
  <c r="M19" i="19"/>
  <c r="P19" i="19" s="1"/>
  <c r="F53" i="40"/>
  <c r="F54" i="40" s="1"/>
  <c r="D72" i="40" s="1"/>
  <c r="M12" i="40"/>
  <c r="O12" i="40" s="1"/>
  <c r="L12" i="40"/>
  <c r="K12" i="40"/>
  <c r="N12" i="40" s="1"/>
  <c r="M11" i="40"/>
  <c r="O11" i="40" s="1"/>
  <c r="L11" i="40"/>
  <c r="K11" i="40"/>
  <c r="M9" i="40"/>
  <c r="O9" i="40" s="1"/>
  <c r="L9" i="40"/>
  <c r="K9" i="40"/>
  <c r="N9" i="40" s="1"/>
  <c r="M8" i="40"/>
  <c r="O8" i="40" s="1"/>
  <c r="L8" i="40"/>
  <c r="K8" i="40"/>
  <c r="M6" i="40"/>
  <c r="O6" i="40" s="1"/>
  <c r="L6" i="40"/>
  <c r="K6" i="40"/>
  <c r="N6" i="40" s="1"/>
  <c r="M5" i="40"/>
  <c r="O5" i="40" s="1"/>
  <c r="L5" i="40"/>
  <c r="K5" i="40"/>
  <c r="N5" i="40" s="1"/>
  <c r="M4" i="40"/>
  <c r="L4" i="40"/>
  <c r="K4" i="40"/>
  <c r="D34" i="40" s="1"/>
  <c r="M3" i="40"/>
  <c r="O3" i="40" s="1"/>
  <c r="L3" i="40"/>
  <c r="K3" i="40"/>
  <c r="N3" i="40" s="1"/>
  <c r="M42" i="19"/>
  <c r="E6" i="38"/>
  <c r="E7" i="38"/>
  <c r="E57" i="39"/>
  <c r="E48" i="39"/>
  <c r="E134" i="19"/>
  <c r="E12" i="37"/>
  <c r="D57" i="39"/>
  <c r="E56" i="39"/>
  <c r="E55" i="39"/>
  <c r="E54" i="39"/>
  <c r="E53" i="39"/>
  <c r="E47" i="39"/>
  <c r="E46" i="39"/>
  <c r="E45" i="39"/>
  <c r="E44" i="39"/>
  <c r="E43" i="39"/>
  <c r="E42" i="39"/>
  <c r="F37" i="39"/>
  <c r="E36" i="39"/>
  <c r="F36" i="39" s="1"/>
  <c r="E35" i="39"/>
  <c r="E34" i="39"/>
  <c r="E33" i="39"/>
  <c r="E32" i="39"/>
  <c r="E31" i="39"/>
  <c r="E30" i="39"/>
  <c r="O8" i="39"/>
  <c r="L8" i="39"/>
  <c r="K8" i="39"/>
  <c r="D55" i="39" s="1"/>
  <c r="Q6" i="39"/>
  <c r="O6" i="39"/>
  <c r="L6" i="39"/>
  <c r="K6" i="39"/>
  <c r="D45" i="39" s="1"/>
  <c r="Q4" i="39"/>
  <c r="O4" i="39"/>
  <c r="L4" i="39"/>
  <c r="K4" i="39"/>
  <c r="L3" i="39"/>
  <c r="K3" i="39"/>
  <c r="F12" i="37"/>
  <c r="D117" i="36"/>
  <c r="F117" i="36" s="1"/>
  <c r="F118" i="36" s="1"/>
  <c r="D127" i="36" s="1"/>
  <c r="F111" i="36"/>
  <c r="E31" i="37" s="1"/>
  <c r="G31" i="37" s="1"/>
  <c r="E110" i="36"/>
  <c r="E105" i="36"/>
  <c r="F104" i="36"/>
  <c r="E22" i="37" s="1"/>
  <c r="I22" i="37" s="1"/>
  <c r="F103" i="36"/>
  <c r="E21" i="37" s="1"/>
  <c r="F97" i="36"/>
  <c r="E11" i="37" s="1"/>
  <c r="F96" i="36"/>
  <c r="E10" i="37" s="1"/>
  <c r="F95" i="36"/>
  <c r="E9" i="37" s="1"/>
  <c r="G9" i="37" s="1"/>
  <c r="E94" i="36"/>
  <c r="F93" i="36"/>
  <c r="E7" i="37" s="1"/>
  <c r="D92" i="36"/>
  <c r="F92" i="36" s="1"/>
  <c r="E6" i="37" s="1"/>
  <c r="M50" i="36"/>
  <c r="O50" i="36" s="1"/>
  <c r="L50" i="36"/>
  <c r="K50" i="36"/>
  <c r="N50" i="36" s="1"/>
  <c r="M49" i="36"/>
  <c r="O49" i="36" s="1"/>
  <c r="L49" i="36"/>
  <c r="K49" i="36"/>
  <c r="N49" i="36" s="1"/>
  <c r="M48" i="36"/>
  <c r="O48" i="36" s="1"/>
  <c r="L48" i="36"/>
  <c r="K48" i="36"/>
  <c r="N48" i="36" s="1"/>
  <c r="M47" i="36"/>
  <c r="O47" i="36" s="1"/>
  <c r="L47" i="36"/>
  <c r="K47" i="36"/>
  <c r="N47" i="36" s="1"/>
  <c r="M46" i="36"/>
  <c r="O46" i="36" s="1"/>
  <c r="L46" i="36"/>
  <c r="K46" i="36"/>
  <c r="N46" i="36" s="1"/>
  <c r="M45" i="36"/>
  <c r="O45" i="36" s="1"/>
  <c r="L45" i="36"/>
  <c r="K45" i="36"/>
  <c r="N45" i="36" s="1"/>
  <c r="M44" i="36"/>
  <c r="O44" i="36" s="1"/>
  <c r="L44" i="36"/>
  <c r="K44" i="36"/>
  <c r="N44" i="36" s="1"/>
  <c r="M43" i="36"/>
  <c r="O43" i="36" s="1"/>
  <c r="L43" i="36"/>
  <c r="K43" i="36"/>
  <c r="N43" i="36" s="1"/>
  <c r="M42" i="36"/>
  <c r="O42" i="36" s="1"/>
  <c r="L42" i="36"/>
  <c r="K42" i="36"/>
  <c r="M39" i="36"/>
  <c r="O39" i="36" s="1"/>
  <c r="L39" i="36"/>
  <c r="K39" i="36"/>
  <c r="N39" i="36" s="1"/>
  <c r="M38" i="36"/>
  <c r="O38" i="36" s="1"/>
  <c r="L38" i="36"/>
  <c r="K38" i="36"/>
  <c r="N38" i="36" s="1"/>
  <c r="M37" i="36"/>
  <c r="O37" i="36" s="1"/>
  <c r="L37" i="36"/>
  <c r="K37" i="36"/>
  <c r="N37" i="36" s="1"/>
  <c r="M36" i="36"/>
  <c r="O36" i="36" s="1"/>
  <c r="L36" i="36"/>
  <c r="K36" i="36"/>
  <c r="N36" i="36" s="1"/>
  <c r="M35" i="36"/>
  <c r="O35" i="36" s="1"/>
  <c r="L35" i="36"/>
  <c r="K35" i="36"/>
  <c r="N35" i="36" s="1"/>
  <c r="M34" i="36"/>
  <c r="O34" i="36" s="1"/>
  <c r="L34" i="36"/>
  <c r="K34" i="36"/>
  <c r="N34" i="36" s="1"/>
  <c r="M33" i="36"/>
  <c r="O33" i="36" s="1"/>
  <c r="L33" i="36"/>
  <c r="K33" i="36"/>
  <c r="N33" i="36" s="1"/>
  <c r="M32" i="36"/>
  <c r="O32" i="36" s="1"/>
  <c r="L32" i="36"/>
  <c r="K32" i="36"/>
  <c r="N32" i="36" s="1"/>
  <c r="M31" i="36"/>
  <c r="O31" i="36" s="1"/>
  <c r="L31" i="36"/>
  <c r="K31" i="36"/>
  <c r="Q30" i="36"/>
  <c r="M30" i="36"/>
  <c r="O30" i="36" s="1"/>
  <c r="L30" i="36"/>
  <c r="K30" i="36"/>
  <c r="M29" i="36"/>
  <c r="O29" i="36" s="1"/>
  <c r="L29" i="36"/>
  <c r="K29" i="36"/>
  <c r="N29" i="36" s="1"/>
  <c r="M28" i="36"/>
  <c r="O28" i="36" s="1"/>
  <c r="L28" i="36"/>
  <c r="K28" i="36"/>
  <c r="N28" i="36" s="1"/>
  <c r="M26" i="36"/>
  <c r="O26" i="36" s="1"/>
  <c r="L26" i="36"/>
  <c r="K26" i="36"/>
  <c r="N26" i="36" s="1"/>
  <c r="M25" i="36"/>
  <c r="O25" i="36" s="1"/>
  <c r="L25" i="36"/>
  <c r="K25" i="36"/>
  <c r="N25" i="36" s="1"/>
  <c r="M24" i="36"/>
  <c r="R24" i="36" s="1"/>
  <c r="S24" i="36" s="1"/>
  <c r="L24" i="36"/>
  <c r="K24" i="36"/>
  <c r="M23" i="36"/>
  <c r="O23" i="36" s="1"/>
  <c r="L23" i="36"/>
  <c r="K23" i="36"/>
  <c r="N23" i="36" s="1"/>
  <c r="M22" i="36"/>
  <c r="O22" i="36" s="1"/>
  <c r="L22" i="36"/>
  <c r="K22" i="36"/>
  <c r="N22" i="36" s="1"/>
  <c r="M21" i="36"/>
  <c r="O21" i="36" s="1"/>
  <c r="L21" i="36"/>
  <c r="K21" i="36"/>
  <c r="N21" i="36" s="1"/>
  <c r="M20" i="36"/>
  <c r="O20" i="36" s="1"/>
  <c r="L20" i="36"/>
  <c r="K20" i="36"/>
  <c r="N20" i="36" s="1"/>
  <c r="M19" i="36"/>
  <c r="O19" i="36" s="1"/>
  <c r="L19" i="36"/>
  <c r="K19" i="36"/>
  <c r="N19" i="36" s="1"/>
  <c r="M18" i="36"/>
  <c r="O18" i="36" s="1"/>
  <c r="L18" i="36"/>
  <c r="K18" i="36"/>
  <c r="N18" i="36" s="1"/>
  <c r="Q17" i="36"/>
  <c r="M17" i="36"/>
  <c r="O17" i="36" s="1"/>
  <c r="L17" i="36"/>
  <c r="K17" i="36"/>
  <c r="M16" i="36"/>
  <c r="O16" i="36" s="1"/>
  <c r="L16" i="36"/>
  <c r="K16" i="36"/>
  <c r="N16" i="36" s="1"/>
  <c r="M15" i="36"/>
  <c r="O15" i="36" s="1"/>
  <c r="L15" i="36"/>
  <c r="K15" i="36"/>
  <c r="N15" i="36" s="1"/>
  <c r="M14" i="36"/>
  <c r="O14" i="36" s="1"/>
  <c r="L14" i="36"/>
  <c r="K14" i="36"/>
  <c r="N14" i="36" s="1"/>
  <c r="M13" i="36"/>
  <c r="O13" i="36" s="1"/>
  <c r="L13" i="36"/>
  <c r="K13" i="36"/>
  <c r="N13" i="36" s="1"/>
  <c r="M12" i="36"/>
  <c r="R12" i="36" s="1"/>
  <c r="S12" i="36" s="1"/>
  <c r="L12" i="36"/>
  <c r="K12" i="36"/>
  <c r="M11" i="36"/>
  <c r="O11" i="36" s="1"/>
  <c r="L11" i="36"/>
  <c r="K11" i="36"/>
  <c r="N11" i="36" s="1"/>
  <c r="M10" i="36"/>
  <c r="O10" i="36" s="1"/>
  <c r="L10" i="36"/>
  <c r="K10" i="36"/>
  <c r="N10" i="36" s="1"/>
  <c r="M9" i="36"/>
  <c r="O9" i="36" s="1"/>
  <c r="L9" i="36"/>
  <c r="K9" i="36"/>
  <c r="N9" i="36" s="1"/>
  <c r="M8" i="36"/>
  <c r="O8" i="36" s="1"/>
  <c r="L8" i="36"/>
  <c r="K8" i="36"/>
  <c r="N8" i="36" s="1"/>
  <c r="M7" i="36"/>
  <c r="O7" i="36" s="1"/>
  <c r="L7" i="36"/>
  <c r="K7" i="36"/>
  <c r="N7" i="36" s="1"/>
  <c r="M6" i="36"/>
  <c r="O6" i="36" s="1"/>
  <c r="L6" i="36"/>
  <c r="K6" i="36"/>
  <c r="N6" i="36" s="1"/>
  <c r="Q5" i="36"/>
  <c r="M5" i="36"/>
  <c r="O5" i="36" s="1"/>
  <c r="L5" i="36"/>
  <c r="K5" i="36"/>
  <c r="M4" i="36"/>
  <c r="O4" i="36" s="1"/>
  <c r="L4" i="36"/>
  <c r="K4" i="36"/>
  <c r="N4" i="36" s="1"/>
  <c r="M3" i="36"/>
  <c r="O3" i="36" s="1"/>
  <c r="L3" i="36"/>
  <c r="K3" i="36"/>
  <c r="N3" i="36" s="1"/>
  <c r="E13" i="35"/>
  <c r="F13" i="35" s="1"/>
  <c r="E14" i="34"/>
  <c r="F14" i="34" s="1"/>
  <c r="D61" i="45" l="1"/>
  <c r="D60" i="45"/>
  <c r="E21" i="44"/>
  <c r="D76" i="45"/>
  <c r="S6" i="43"/>
  <c r="S12" i="43"/>
  <c r="E21" i="42"/>
  <c r="F21" i="42" s="1"/>
  <c r="O4" i="40"/>
  <c r="P4" i="40"/>
  <c r="S11" i="43"/>
  <c r="S5" i="36"/>
  <c r="H6" i="37"/>
  <c r="F6" i="37"/>
  <c r="I6" i="37"/>
  <c r="E14" i="37"/>
  <c r="H14" i="37" s="1"/>
  <c r="D14" i="46"/>
  <c r="D15" i="46" s="1"/>
  <c r="D64" i="46" s="1"/>
  <c r="D66" i="46" s="1"/>
  <c r="D81" i="46" s="1"/>
  <c r="F41" i="40"/>
  <c r="E7" i="42" s="1"/>
  <c r="D64" i="45"/>
  <c r="D63" i="45"/>
  <c r="S8" i="43"/>
  <c r="S3" i="43"/>
  <c r="S4" i="43"/>
  <c r="S5" i="43"/>
  <c r="D66" i="45"/>
  <c r="D71" i="45"/>
  <c r="G64" i="45"/>
  <c r="D92" i="45"/>
  <c r="D163" i="45" s="1"/>
  <c r="D165" i="45" s="1"/>
  <c r="D59" i="45"/>
  <c r="F21" i="44"/>
  <c r="G21" i="44"/>
  <c r="G22" i="44" s="1"/>
  <c r="F47" i="43"/>
  <c r="S9" i="43"/>
  <c r="F41" i="43"/>
  <c r="G21" i="42"/>
  <c r="H21" i="42"/>
  <c r="H22" i="42" s="1"/>
  <c r="I21" i="42"/>
  <c r="F47" i="40"/>
  <c r="F22" i="42"/>
  <c r="G22" i="42"/>
  <c r="S3" i="40"/>
  <c r="S12" i="40"/>
  <c r="S5" i="40"/>
  <c r="S8" i="40"/>
  <c r="S9" i="40"/>
  <c r="S6" i="40"/>
  <c r="S11" i="40"/>
  <c r="N4" i="40"/>
  <c r="D46" i="39"/>
  <c r="D47" i="39"/>
  <c r="S20" i="36"/>
  <c r="S29" i="36"/>
  <c r="D42" i="39"/>
  <c r="S6" i="39"/>
  <c r="D19" i="39" s="1"/>
  <c r="S3" i="39"/>
  <c r="D43" i="39"/>
  <c r="D44" i="39"/>
  <c r="F57" i="39"/>
  <c r="E21" i="38" s="1"/>
  <c r="D34" i="39"/>
  <c r="D53" i="39"/>
  <c r="F48" i="39"/>
  <c r="E14" i="38" s="1"/>
  <c r="S4" i="39"/>
  <c r="S8" i="39"/>
  <c r="D24" i="39" s="1"/>
  <c r="F38" i="39"/>
  <c r="D65" i="39" s="1"/>
  <c r="D31" i="39"/>
  <c r="D35" i="39"/>
  <c r="D56" i="39"/>
  <c r="D32" i="39"/>
  <c r="D33" i="39"/>
  <c r="D54" i="39"/>
  <c r="D30" i="39"/>
  <c r="F6" i="38"/>
  <c r="G6" i="38"/>
  <c r="H6" i="38"/>
  <c r="I6" i="38"/>
  <c r="G6" i="37"/>
  <c r="G12" i="37"/>
  <c r="H12" i="37"/>
  <c r="H9" i="37"/>
  <c r="I12" i="37"/>
  <c r="I9" i="37"/>
  <c r="H31" i="37"/>
  <c r="I31" i="37"/>
  <c r="F22" i="37"/>
  <c r="G22" i="37"/>
  <c r="H22" i="37"/>
  <c r="F31" i="37"/>
  <c r="F9" i="37"/>
  <c r="S38" i="36"/>
  <c r="S43" i="36"/>
  <c r="D80" i="36" s="1"/>
  <c r="S30" i="36"/>
  <c r="S50" i="36"/>
  <c r="D86" i="36" s="1"/>
  <c r="S3" i="36"/>
  <c r="S48" i="36"/>
  <c r="S15" i="36"/>
  <c r="D110" i="36"/>
  <c r="F110" i="36" s="1"/>
  <c r="D105" i="36"/>
  <c r="F105" i="36" s="1"/>
  <c r="E23" i="37" s="1"/>
  <c r="H23" i="37" s="1"/>
  <c r="S36" i="36"/>
  <c r="D73" i="36" s="1"/>
  <c r="S18" i="36"/>
  <c r="S14" i="36"/>
  <c r="S10" i="36"/>
  <c r="S46" i="36"/>
  <c r="D83" i="36" s="1"/>
  <c r="S7" i="36"/>
  <c r="S22" i="36"/>
  <c r="S21" i="36"/>
  <c r="S39" i="36"/>
  <c r="S47" i="36"/>
  <c r="S8" i="36"/>
  <c r="S45" i="36"/>
  <c r="D84" i="36" s="1"/>
  <c r="S19" i="36"/>
  <c r="S26" i="36"/>
  <c r="S33" i="36"/>
  <c r="D68" i="36" s="1"/>
  <c r="S49" i="36"/>
  <c r="D85" i="36" s="1"/>
  <c r="S37" i="36"/>
  <c r="D72" i="36" s="1"/>
  <c r="N42" i="36"/>
  <c r="S42" i="36" s="1"/>
  <c r="D79" i="36" s="1"/>
  <c r="S11" i="36"/>
  <c r="S17" i="36"/>
  <c r="S23" i="36"/>
  <c r="S25" i="36"/>
  <c r="F11" i="37"/>
  <c r="F10" i="37"/>
  <c r="G11" i="37"/>
  <c r="F7" i="37"/>
  <c r="F21" i="37"/>
  <c r="G10" i="37"/>
  <c r="G21" i="37"/>
  <c r="H7" i="37"/>
  <c r="H10" i="37"/>
  <c r="I7" i="37"/>
  <c r="I10" i="37"/>
  <c r="G14" i="37"/>
  <c r="I21" i="37"/>
  <c r="H11" i="37"/>
  <c r="G7" i="37"/>
  <c r="I11" i="37"/>
  <c r="F14" i="37"/>
  <c r="H21" i="37"/>
  <c r="S13" i="36"/>
  <c r="S28" i="36"/>
  <c r="S32" i="36"/>
  <c r="S35" i="36"/>
  <c r="D70" i="36" s="1"/>
  <c r="S9" i="36"/>
  <c r="S16" i="36"/>
  <c r="S4" i="36"/>
  <c r="S6" i="36"/>
  <c r="D61" i="36"/>
  <c r="S34" i="36"/>
  <c r="D69" i="36" s="1"/>
  <c r="S44" i="36"/>
  <c r="D81" i="36" s="1"/>
  <c r="D94" i="36"/>
  <c r="F94" i="36" s="1"/>
  <c r="N31" i="36"/>
  <c r="S31" i="36" s="1"/>
  <c r="G13" i="35"/>
  <c r="H13" i="35"/>
  <c r="I13" i="35"/>
  <c r="G14" i="34"/>
  <c r="H14" i="34"/>
  <c r="I14" i="34"/>
  <c r="D28" i="43" l="1"/>
  <c r="D29" i="43" s="1"/>
  <c r="D71" i="43" s="1"/>
  <c r="D73" i="43" s="1"/>
  <c r="E7" i="44"/>
  <c r="F48" i="43"/>
  <c r="D66" i="43" s="1"/>
  <c r="E14" i="44"/>
  <c r="D79" i="45"/>
  <c r="D157" i="45" s="1"/>
  <c r="D159" i="45" s="1"/>
  <c r="I21" i="44"/>
  <c r="I22" i="44" s="1"/>
  <c r="H21" i="44"/>
  <c r="H22" i="44" s="1"/>
  <c r="S4" i="40"/>
  <c r="D18" i="40" s="1"/>
  <c r="D19" i="40" s="1"/>
  <c r="D59" i="40" s="1"/>
  <c r="E19" i="44"/>
  <c r="J19" i="44" s="1"/>
  <c r="D23" i="43"/>
  <c r="D24" i="43" s="1"/>
  <c r="D65" i="43" s="1"/>
  <c r="D67" i="43" s="1"/>
  <c r="I14" i="37"/>
  <c r="J6" i="37"/>
  <c r="F112" i="36"/>
  <c r="D139" i="36" s="1"/>
  <c r="E30" i="37"/>
  <c r="I23" i="37"/>
  <c r="I24" i="37" s="1"/>
  <c r="G23" i="37"/>
  <c r="G24" i="37" s="1"/>
  <c r="J9" i="37"/>
  <c r="F99" i="36"/>
  <c r="D126" i="36" s="1"/>
  <c r="E8" i="37"/>
  <c r="F23" i="37"/>
  <c r="F24" i="37" s="1"/>
  <c r="J14" i="34"/>
  <c r="F48" i="40"/>
  <c r="D66" i="40" s="1"/>
  <c r="E14" i="42"/>
  <c r="D18" i="43"/>
  <c r="D19" i="43" s="1"/>
  <c r="D59" i="43" s="1"/>
  <c r="E4" i="44" s="1"/>
  <c r="D67" i="45"/>
  <c r="D150" i="45" s="1"/>
  <c r="D153" i="45" s="1"/>
  <c r="D57" i="36"/>
  <c r="F22" i="44"/>
  <c r="I22" i="42"/>
  <c r="J21" i="42"/>
  <c r="D28" i="40"/>
  <c r="D23" i="40"/>
  <c r="D24" i="40" s="1"/>
  <c r="D65" i="40" s="1"/>
  <c r="J6" i="38"/>
  <c r="D71" i="36"/>
  <c r="F49" i="39"/>
  <c r="D71" i="39" s="1"/>
  <c r="F58" i="39"/>
  <c r="D77" i="39" s="1"/>
  <c r="D14" i="39"/>
  <c r="D15" i="39" s="1"/>
  <c r="D64" i="39" s="1"/>
  <c r="D25" i="39"/>
  <c r="D76" i="39" s="1"/>
  <c r="E19" i="38" s="1"/>
  <c r="J31" i="37"/>
  <c r="J12" i="37"/>
  <c r="J22" i="37"/>
  <c r="J7" i="37"/>
  <c r="J10" i="37"/>
  <c r="J11" i="37"/>
  <c r="D82" i="36"/>
  <c r="D87" i="36" s="1"/>
  <c r="D138" i="36" s="1"/>
  <c r="F106" i="36"/>
  <c r="D133" i="36" s="1"/>
  <c r="D58" i="36"/>
  <c r="D59" i="36"/>
  <c r="D60" i="36"/>
  <c r="D56" i="36"/>
  <c r="D62" i="36"/>
  <c r="H24" i="37"/>
  <c r="J14" i="37"/>
  <c r="J21" i="37"/>
  <c r="D67" i="36"/>
  <c r="J13" i="35"/>
  <c r="E12" i="44" l="1"/>
  <c r="J23" i="37"/>
  <c r="I14" i="44"/>
  <c r="I15" i="44" s="1"/>
  <c r="F14" i="44"/>
  <c r="F15" i="44" s="1"/>
  <c r="G14" i="44"/>
  <c r="G15" i="44" s="1"/>
  <c r="H14" i="44"/>
  <c r="H15" i="44" s="1"/>
  <c r="I7" i="44"/>
  <c r="I8" i="44" s="1"/>
  <c r="G7" i="44"/>
  <c r="G8" i="44" s="1"/>
  <c r="H7" i="44"/>
  <c r="H8" i="44" s="1"/>
  <c r="F7" i="44"/>
  <c r="E22" i="44"/>
  <c r="J21" i="44"/>
  <c r="J22" i="44"/>
  <c r="D75" i="36"/>
  <c r="D132" i="36" s="1"/>
  <c r="E19" i="37" s="1"/>
  <c r="I8" i="37"/>
  <c r="F8" i="37"/>
  <c r="G8" i="37"/>
  <c r="H8" i="37"/>
  <c r="G30" i="37"/>
  <c r="G32" i="37" s="1"/>
  <c r="I30" i="37"/>
  <c r="I32" i="37" s="1"/>
  <c r="F30" i="37"/>
  <c r="H30" i="37"/>
  <c r="H32" i="37" s="1"/>
  <c r="F14" i="42"/>
  <c r="G14" i="42"/>
  <c r="G15" i="42" s="1"/>
  <c r="H14" i="42"/>
  <c r="H15" i="42" s="1"/>
  <c r="I14" i="42"/>
  <c r="I15" i="42" s="1"/>
  <c r="J4" i="44"/>
  <c r="D140" i="36"/>
  <c r="E28" i="37"/>
  <c r="D29" i="40"/>
  <c r="D71" i="40" s="1"/>
  <c r="D73" i="40" s="1"/>
  <c r="E19" i="42"/>
  <c r="E15" i="44"/>
  <c r="J12" i="44"/>
  <c r="D67" i="40"/>
  <c r="E12" i="42"/>
  <c r="D66" i="39"/>
  <c r="E4" i="38"/>
  <c r="H7" i="42"/>
  <c r="H8" i="42" s="1"/>
  <c r="I7" i="42"/>
  <c r="I8" i="42" s="1"/>
  <c r="F7" i="42"/>
  <c r="G7" i="42"/>
  <c r="G8" i="42" s="1"/>
  <c r="E4" i="42"/>
  <c r="D78" i="39"/>
  <c r="D20" i="39"/>
  <c r="D70" i="39" s="1"/>
  <c r="D63" i="36"/>
  <c r="D125" i="36" s="1"/>
  <c r="J14" i="44" l="1"/>
  <c r="J8" i="37"/>
  <c r="F8" i="44"/>
  <c r="J7" i="44"/>
  <c r="J15" i="44"/>
  <c r="J30" i="37"/>
  <c r="F32" i="37"/>
  <c r="F15" i="42"/>
  <c r="J14" i="42"/>
  <c r="J19" i="42"/>
  <c r="J22" i="42" s="1"/>
  <c r="E22" i="42"/>
  <c r="D128" i="36"/>
  <c r="E4" i="37"/>
  <c r="D134" i="36"/>
  <c r="J12" i="42"/>
  <c r="E15" i="42"/>
  <c r="D72" i="39"/>
  <c r="D81" i="39" s="1"/>
  <c r="E12" i="38"/>
  <c r="J4" i="42"/>
  <c r="F8" i="42"/>
  <c r="J7" i="42"/>
  <c r="R14" i="32"/>
  <c r="S14" i="32" s="1"/>
  <c r="M47" i="32"/>
  <c r="O47" i="32" s="1"/>
  <c r="M48" i="32"/>
  <c r="O48" i="32" s="1"/>
  <c r="L47" i="32"/>
  <c r="L48" i="32"/>
  <c r="K47" i="32"/>
  <c r="K48" i="32"/>
  <c r="N48" i="32" s="1"/>
  <c r="M37" i="32"/>
  <c r="O37" i="32" s="1"/>
  <c r="L37" i="32"/>
  <c r="K37" i="32"/>
  <c r="N37" i="32" s="1"/>
  <c r="M22" i="32"/>
  <c r="O22" i="32" s="1"/>
  <c r="L22" i="32"/>
  <c r="K22" i="32"/>
  <c r="N22" i="32" s="1"/>
  <c r="M8" i="32"/>
  <c r="O8" i="32" s="1"/>
  <c r="L8" i="32"/>
  <c r="K8" i="32"/>
  <c r="N8" i="32" s="1"/>
  <c r="M38" i="32"/>
  <c r="O38" i="32" s="1"/>
  <c r="M21" i="32"/>
  <c r="O21" i="32" s="1"/>
  <c r="M23" i="32"/>
  <c r="O23" i="32" s="1"/>
  <c r="M9" i="32"/>
  <c r="O9" i="32" s="1"/>
  <c r="D133" i="32"/>
  <c r="F133" i="32" s="1"/>
  <c r="F127" i="32"/>
  <c r="E32" i="35" s="1"/>
  <c r="E126" i="32"/>
  <c r="E121" i="32"/>
  <c r="F120" i="32"/>
  <c r="E23" i="35" s="1"/>
  <c r="F119" i="32"/>
  <c r="E22" i="35" s="1"/>
  <c r="F113" i="32"/>
  <c r="E12" i="35" s="1"/>
  <c r="F112" i="32"/>
  <c r="E11" i="35" s="1"/>
  <c r="F111" i="32"/>
  <c r="E10" i="35" s="1"/>
  <c r="E110" i="32"/>
  <c r="F109" i="32"/>
  <c r="E8" i="35" s="1"/>
  <c r="D101" i="32"/>
  <c r="F101" i="32" s="1"/>
  <c r="E7" i="35" s="1"/>
  <c r="M57" i="32"/>
  <c r="O57" i="32" s="1"/>
  <c r="L57" i="32"/>
  <c r="K57" i="32"/>
  <c r="N57" i="32" s="1"/>
  <c r="M56" i="32"/>
  <c r="O56" i="32" s="1"/>
  <c r="L56" i="32"/>
  <c r="K56" i="32"/>
  <c r="N56" i="32" s="1"/>
  <c r="M55" i="32"/>
  <c r="O55" i="32" s="1"/>
  <c r="L55" i="32"/>
  <c r="K55" i="32"/>
  <c r="N55" i="32" s="1"/>
  <c r="M54" i="32"/>
  <c r="O54" i="32" s="1"/>
  <c r="L54" i="32"/>
  <c r="K54" i="32"/>
  <c r="N54" i="32" s="1"/>
  <c r="M53" i="32"/>
  <c r="O53" i="32" s="1"/>
  <c r="L53" i="32"/>
  <c r="K53" i="32"/>
  <c r="N53" i="32" s="1"/>
  <c r="M52" i="32"/>
  <c r="O52" i="32" s="1"/>
  <c r="L52" i="32"/>
  <c r="K52" i="32"/>
  <c r="N52" i="32" s="1"/>
  <c r="M51" i="32"/>
  <c r="O51" i="32" s="1"/>
  <c r="L51" i="32"/>
  <c r="K51" i="32"/>
  <c r="N51" i="32" s="1"/>
  <c r="M50" i="32"/>
  <c r="O50" i="32" s="1"/>
  <c r="L50" i="32"/>
  <c r="K50" i="32"/>
  <c r="N50" i="32" s="1"/>
  <c r="M49" i="32"/>
  <c r="O49" i="32" s="1"/>
  <c r="L49" i="32"/>
  <c r="K49" i="32"/>
  <c r="N49" i="32" s="1"/>
  <c r="M45" i="32"/>
  <c r="O45" i="32" s="1"/>
  <c r="L45" i="32"/>
  <c r="K45" i="32"/>
  <c r="N45" i="32" s="1"/>
  <c r="M44" i="32"/>
  <c r="O44" i="32" s="1"/>
  <c r="L44" i="32"/>
  <c r="K44" i="32"/>
  <c r="N44" i="32" s="1"/>
  <c r="M43" i="32"/>
  <c r="O43" i="32" s="1"/>
  <c r="L43" i="32"/>
  <c r="K43" i="32"/>
  <c r="N43" i="32" s="1"/>
  <c r="M42" i="32"/>
  <c r="O42" i="32" s="1"/>
  <c r="L42" i="32"/>
  <c r="K42" i="32"/>
  <c r="N42" i="32" s="1"/>
  <c r="M41" i="32"/>
  <c r="O41" i="32" s="1"/>
  <c r="L41" i="32"/>
  <c r="K41" i="32"/>
  <c r="N41" i="32" s="1"/>
  <c r="M40" i="32"/>
  <c r="O40" i="32" s="1"/>
  <c r="L40" i="32"/>
  <c r="K40" i="32"/>
  <c r="N40" i="32" s="1"/>
  <c r="M39" i="32"/>
  <c r="O39" i="32" s="1"/>
  <c r="L39" i="32"/>
  <c r="K39" i="32"/>
  <c r="N39" i="32" s="1"/>
  <c r="L38" i="32"/>
  <c r="K38" i="32"/>
  <c r="M36" i="32"/>
  <c r="O36" i="32" s="1"/>
  <c r="L36" i="32"/>
  <c r="K36" i="32"/>
  <c r="N36" i="32" s="1"/>
  <c r="M35" i="32"/>
  <c r="O35" i="32" s="1"/>
  <c r="L35" i="32"/>
  <c r="K35" i="32"/>
  <c r="N35" i="32" s="1"/>
  <c r="Q34" i="32"/>
  <c r="M34" i="32"/>
  <c r="O34" i="32" s="1"/>
  <c r="L34" i="32"/>
  <c r="K34" i="32"/>
  <c r="M33" i="32"/>
  <c r="O33" i="32" s="1"/>
  <c r="L33" i="32"/>
  <c r="K33" i="32"/>
  <c r="N33" i="32" s="1"/>
  <c r="M32" i="32"/>
  <c r="O32" i="32" s="1"/>
  <c r="L32" i="32"/>
  <c r="K32" i="32"/>
  <c r="N32" i="32" s="1"/>
  <c r="M30" i="32"/>
  <c r="O30" i="32" s="1"/>
  <c r="L30" i="32"/>
  <c r="K30" i="32"/>
  <c r="N30" i="32" s="1"/>
  <c r="M29" i="32"/>
  <c r="O29" i="32" s="1"/>
  <c r="L29" i="32"/>
  <c r="K29" i="32"/>
  <c r="N29" i="32" s="1"/>
  <c r="M28" i="32"/>
  <c r="R28" i="32" s="1"/>
  <c r="S28" i="32" s="1"/>
  <c r="L28" i="32"/>
  <c r="K28" i="32"/>
  <c r="M27" i="32"/>
  <c r="O27" i="32" s="1"/>
  <c r="L27" i="32"/>
  <c r="K27" i="32"/>
  <c r="N27" i="32" s="1"/>
  <c r="M26" i="32"/>
  <c r="O26" i="32" s="1"/>
  <c r="L26" i="32"/>
  <c r="K26" i="32"/>
  <c r="N26" i="32" s="1"/>
  <c r="M25" i="32"/>
  <c r="O25" i="32" s="1"/>
  <c r="L25" i="32"/>
  <c r="K25" i="32"/>
  <c r="N25" i="32" s="1"/>
  <c r="M24" i="32"/>
  <c r="O24" i="32" s="1"/>
  <c r="L24" i="32"/>
  <c r="K24" i="32"/>
  <c r="N24" i="32" s="1"/>
  <c r="L23" i="32"/>
  <c r="K23" i="32"/>
  <c r="N23" i="32" s="1"/>
  <c r="L21" i="32"/>
  <c r="K21" i="32"/>
  <c r="N21" i="32" s="1"/>
  <c r="M20" i="32"/>
  <c r="O20" i="32" s="1"/>
  <c r="L20" i="32"/>
  <c r="K20" i="32"/>
  <c r="N20" i="32" s="1"/>
  <c r="Q19" i="32"/>
  <c r="M19" i="32"/>
  <c r="O19" i="32" s="1"/>
  <c r="L19" i="32"/>
  <c r="K19" i="32"/>
  <c r="M18" i="32"/>
  <c r="O18" i="32" s="1"/>
  <c r="L18" i="32"/>
  <c r="K18" i="32"/>
  <c r="N18" i="32" s="1"/>
  <c r="M17" i="32"/>
  <c r="O17" i="32" s="1"/>
  <c r="L17" i="32"/>
  <c r="K17" i="32"/>
  <c r="N17" i="32" s="1"/>
  <c r="M16" i="32"/>
  <c r="O16" i="32" s="1"/>
  <c r="L16" i="32"/>
  <c r="K16" i="32"/>
  <c r="N16" i="32" s="1"/>
  <c r="M15" i="32"/>
  <c r="O15" i="32" s="1"/>
  <c r="L15" i="32"/>
  <c r="K15" i="32"/>
  <c r="N15" i="32" s="1"/>
  <c r="M14" i="32"/>
  <c r="L14" i="32"/>
  <c r="K14" i="32"/>
  <c r="M13" i="32"/>
  <c r="O13" i="32" s="1"/>
  <c r="L13" i="32"/>
  <c r="K13" i="32"/>
  <c r="N13" i="32" s="1"/>
  <c r="M12" i="32"/>
  <c r="O12" i="32" s="1"/>
  <c r="L12" i="32"/>
  <c r="K12" i="32"/>
  <c r="N12" i="32" s="1"/>
  <c r="M11" i="32"/>
  <c r="O11" i="32" s="1"/>
  <c r="L11" i="32"/>
  <c r="K11" i="32"/>
  <c r="N11" i="32" s="1"/>
  <c r="M10" i="32"/>
  <c r="O10" i="32" s="1"/>
  <c r="L10" i="32"/>
  <c r="K10" i="32"/>
  <c r="N10" i="32" s="1"/>
  <c r="L9" i="32"/>
  <c r="K9" i="32"/>
  <c r="N9" i="32" s="1"/>
  <c r="M7" i="32"/>
  <c r="O7" i="32" s="1"/>
  <c r="L7" i="32"/>
  <c r="K7" i="32"/>
  <c r="N7" i="32" s="1"/>
  <c r="M6" i="32"/>
  <c r="O6" i="32" s="1"/>
  <c r="L6" i="32"/>
  <c r="K6" i="32"/>
  <c r="D110" i="32" s="1"/>
  <c r="Q5" i="32"/>
  <c r="M5" i="32"/>
  <c r="O5" i="32" s="1"/>
  <c r="L5" i="32"/>
  <c r="K5" i="32"/>
  <c r="M4" i="32"/>
  <c r="O4" i="32" s="1"/>
  <c r="L4" i="32"/>
  <c r="K4" i="32"/>
  <c r="N4" i="32" s="1"/>
  <c r="M3" i="32"/>
  <c r="O3" i="32" s="1"/>
  <c r="L3" i="32"/>
  <c r="K3" i="32"/>
  <c r="N3" i="32" s="1"/>
  <c r="F136" i="19"/>
  <c r="E35" i="34" s="1"/>
  <c r="F142" i="19"/>
  <c r="E16" i="34" s="1"/>
  <c r="S21" i="32" l="1"/>
  <c r="E102" i="49"/>
  <c r="F102" i="49" s="1"/>
  <c r="F115" i="49" s="1"/>
  <c r="D142" i="49" s="1"/>
  <c r="D144" i="49" s="1"/>
  <c r="E34" i="40"/>
  <c r="F34" i="40" s="1"/>
  <c r="E34" i="43"/>
  <c r="F34" i="43" s="1"/>
  <c r="E102" i="32"/>
  <c r="S19" i="32"/>
  <c r="S9" i="32"/>
  <c r="S26" i="32"/>
  <c r="S16" i="32"/>
  <c r="S7" i="32"/>
  <c r="S11" i="32"/>
  <c r="J15" i="42"/>
  <c r="D143" i="36"/>
  <c r="D82" i="46" s="1"/>
  <c r="F16" i="34"/>
  <c r="I16" i="34"/>
  <c r="H16" i="34"/>
  <c r="G16" i="34"/>
  <c r="I35" i="34"/>
  <c r="G35" i="34"/>
  <c r="H35" i="34"/>
  <c r="F35" i="34"/>
  <c r="S12" i="32"/>
  <c r="S5" i="32"/>
  <c r="S15" i="32"/>
  <c r="S20" i="32"/>
  <c r="S27" i="32"/>
  <c r="H12" i="35"/>
  <c r="F12" i="35"/>
  <c r="G12" i="35"/>
  <c r="I12" i="35"/>
  <c r="J12" i="35"/>
  <c r="H22" i="35"/>
  <c r="F22" i="35"/>
  <c r="G22" i="35"/>
  <c r="I22" i="35"/>
  <c r="H23" i="35"/>
  <c r="I23" i="35"/>
  <c r="F23" i="35"/>
  <c r="G23" i="35"/>
  <c r="F7" i="35"/>
  <c r="H7" i="35"/>
  <c r="I7" i="35"/>
  <c r="G7" i="35"/>
  <c r="I8" i="35"/>
  <c r="F8" i="35"/>
  <c r="H8" i="35"/>
  <c r="G8" i="35"/>
  <c r="H32" i="35"/>
  <c r="F32" i="35"/>
  <c r="G32" i="35"/>
  <c r="I32" i="35"/>
  <c r="F10" i="35"/>
  <c r="H10" i="35"/>
  <c r="I10" i="35"/>
  <c r="G10" i="35"/>
  <c r="F134" i="32"/>
  <c r="D143" i="32" s="1"/>
  <c r="E15" i="35"/>
  <c r="S29" i="32"/>
  <c r="S3" i="32"/>
  <c r="S10" i="32"/>
  <c r="S18" i="32"/>
  <c r="S30" i="32"/>
  <c r="S4" i="32"/>
  <c r="S13" i="32"/>
  <c r="S25" i="32"/>
  <c r="F11" i="35"/>
  <c r="H11" i="35"/>
  <c r="I11" i="35"/>
  <c r="G11" i="35"/>
  <c r="S22" i="32"/>
  <c r="S23" i="32"/>
  <c r="S17" i="32"/>
  <c r="S24" i="32"/>
  <c r="S8" i="32"/>
  <c r="D68" i="32"/>
  <c r="S48" i="32"/>
  <c r="F110" i="32"/>
  <c r="E9" i="35" s="1"/>
  <c r="D102" i="32"/>
  <c r="F121" i="32"/>
  <c r="D126" i="32"/>
  <c r="F126" i="32" s="1"/>
  <c r="S52" i="32"/>
  <c r="D93" i="32" s="1"/>
  <c r="S53" i="32"/>
  <c r="D92" i="32" s="1"/>
  <c r="S37" i="32"/>
  <c r="S43" i="32"/>
  <c r="D81" i="32" s="1"/>
  <c r="S50" i="32"/>
  <c r="D88" i="32" s="1"/>
  <c r="S42" i="32"/>
  <c r="D82" i="32" s="1"/>
  <c r="S44" i="32"/>
  <c r="S56" i="32"/>
  <c r="D94" i="32" s="1"/>
  <c r="S55" i="32"/>
  <c r="S33" i="32"/>
  <c r="S49" i="32"/>
  <c r="D87" i="32" s="1"/>
  <c r="S45" i="32"/>
  <c r="S51" i="32"/>
  <c r="D90" i="32" s="1"/>
  <c r="S54" i="32"/>
  <c r="S34" i="32"/>
  <c r="S39" i="32"/>
  <c r="D76" i="32" s="1"/>
  <c r="S41" i="32"/>
  <c r="D79" i="32" s="1"/>
  <c r="S36" i="32"/>
  <c r="S35" i="32"/>
  <c r="N38" i="32"/>
  <c r="S38" i="32" s="1"/>
  <c r="S40" i="32"/>
  <c r="D77" i="32" s="1"/>
  <c r="S32" i="32"/>
  <c r="N47" i="32"/>
  <c r="S47" i="32" s="1"/>
  <c r="N6" i="32"/>
  <c r="S6" i="32" s="1"/>
  <c r="S57" i="32"/>
  <c r="D95" i="32" s="1"/>
  <c r="F110" i="19"/>
  <c r="E13" i="34" s="1"/>
  <c r="F109" i="19"/>
  <c r="E12" i="34" s="1"/>
  <c r="D96" i="19"/>
  <c r="K3" i="19"/>
  <c r="L3" i="19"/>
  <c r="M3" i="19"/>
  <c r="K4" i="19"/>
  <c r="N4" i="19" s="1"/>
  <c r="L4" i="19"/>
  <c r="M4" i="19"/>
  <c r="O4" i="19" s="1"/>
  <c r="K5" i="19"/>
  <c r="L5" i="19"/>
  <c r="K6" i="19"/>
  <c r="L6" i="19"/>
  <c r="M6" i="19"/>
  <c r="O6" i="19" s="1"/>
  <c r="K7" i="19"/>
  <c r="L7" i="19"/>
  <c r="K8" i="19"/>
  <c r="L8" i="19"/>
  <c r="M8" i="19"/>
  <c r="O8" i="19" s="1"/>
  <c r="K9" i="19"/>
  <c r="N9" i="19" s="1"/>
  <c r="L9" i="19"/>
  <c r="M9" i="19"/>
  <c r="O9" i="19" s="1"/>
  <c r="K10" i="19"/>
  <c r="N10" i="19" s="1"/>
  <c r="L10" i="19"/>
  <c r="M10" i="19"/>
  <c r="O10" i="19" s="1"/>
  <c r="K11" i="19"/>
  <c r="N11" i="19" s="1"/>
  <c r="L11" i="19"/>
  <c r="M11" i="19"/>
  <c r="O11" i="19" s="1"/>
  <c r="K12" i="19"/>
  <c r="N12" i="19" s="1"/>
  <c r="L12" i="19"/>
  <c r="M12" i="19"/>
  <c r="K13" i="19"/>
  <c r="N13" i="19" s="1"/>
  <c r="L13" i="19"/>
  <c r="M13" i="19"/>
  <c r="O13" i="19" s="1"/>
  <c r="K14" i="19"/>
  <c r="N14" i="19" s="1"/>
  <c r="L14" i="19"/>
  <c r="M14" i="19"/>
  <c r="O14" i="19" s="1"/>
  <c r="K15" i="19"/>
  <c r="N15" i="19" s="1"/>
  <c r="L15" i="19"/>
  <c r="M15" i="19"/>
  <c r="O15" i="19" s="1"/>
  <c r="K16" i="19"/>
  <c r="N16" i="19" s="1"/>
  <c r="L16" i="19"/>
  <c r="M16" i="19"/>
  <c r="O16" i="19" s="1"/>
  <c r="K17" i="19"/>
  <c r="L17" i="19"/>
  <c r="K18" i="19"/>
  <c r="N18" i="19" s="1"/>
  <c r="L18" i="19"/>
  <c r="M18" i="19"/>
  <c r="O18" i="19" s="1"/>
  <c r="K19" i="19"/>
  <c r="L19" i="19"/>
  <c r="O19" i="19"/>
  <c r="K20" i="19"/>
  <c r="N20" i="19" s="1"/>
  <c r="L20" i="19"/>
  <c r="M20" i="19"/>
  <c r="O20" i="19" s="1"/>
  <c r="K21" i="19"/>
  <c r="N21" i="19" s="1"/>
  <c r="L21" i="19"/>
  <c r="M21" i="19"/>
  <c r="O21" i="19" s="1"/>
  <c r="K22" i="19"/>
  <c r="N22" i="19" s="1"/>
  <c r="L22" i="19"/>
  <c r="M22" i="19"/>
  <c r="O22" i="19" s="1"/>
  <c r="K23" i="19"/>
  <c r="N23" i="19" s="1"/>
  <c r="L23" i="19"/>
  <c r="M23" i="19"/>
  <c r="O23" i="19" s="1"/>
  <c r="K24" i="19"/>
  <c r="N24" i="19" s="1"/>
  <c r="L24" i="19"/>
  <c r="M24" i="19"/>
  <c r="O24" i="19" s="1"/>
  <c r="K25" i="19"/>
  <c r="N25" i="19" s="1"/>
  <c r="L25" i="19"/>
  <c r="M25" i="19"/>
  <c r="O25" i="19" s="1"/>
  <c r="K26" i="19"/>
  <c r="N26" i="19" s="1"/>
  <c r="L26" i="19"/>
  <c r="M26" i="19"/>
  <c r="O26" i="19" s="1"/>
  <c r="K28" i="19"/>
  <c r="L28" i="19"/>
  <c r="M28" i="19"/>
  <c r="K29" i="19"/>
  <c r="L29" i="19"/>
  <c r="M29" i="19"/>
  <c r="O29" i="19" s="1"/>
  <c r="K30" i="19"/>
  <c r="L30" i="19"/>
  <c r="M30" i="19"/>
  <c r="Q30" i="19"/>
  <c r="K31" i="19"/>
  <c r="L31" i="19"/>
  <c r="M31" i="19"/>
  <c r="O31" i="19" s="1"/>
  <c r="K32" i="19"/>
  <c r="L32" i="19"/>
  <c r="Q32" i="19"/>
  <c r="K33" i="19"/>
  <c r="L33" i="19"/>
  <c r="M33" i="19"/>
  <c r="O33" i="19" s="1"/>
  <c r="K34" i="19"/>
  <c r="N34" i="19" s="1"/>
  <c r="L34" i="19"/>
  <c r="M34" i="19"/>
  <c r="O34" i="19" s="1"/>
  <c r="K35" i="19"/>
  <c r="N35" i="19" s="1"/>
  <c r="L35" i="19"/>
  <c r="M35" i="19"/>
  <c r="O35" i="19" s="1"/>
  <c r="K36" i="19"/>
  <c r="N36" i="19" s="1"/>
  <c r="L36" i="19"/>
  <c r="M36" i="19"/>
  <c r="O36" i="19" s="1"/>
  <c r="K37" i="19"/>
  <c r="N37" i="19" s="1"/>
  <c r="L37" i="19"/>
  <c r="M37" i="19"/>
  <c r="O37" i="19" s="1"/>
  <c r="K38" i="19"/>
  <c r="N38" i="19" s="1"/>
  <c r="L38" i="19"/>
  <c r="M38" i="19"/>
  <c r="O38" i="19" s="1"/>
  <c r="K39" i="19"/>
  <c r="N39" i="19" s="1"/>
  <c r="L39" i="19"/>
  <c r="M39" i="19"/>
  <c r="O39" i="19" s="1"/>
  <c r="K42" i="19"/>
  <c r="D130" i="19" s="1"/>
  <c r="L42" i="19"/>
  <c r="O42" i="19"/>
  <c r="K43" i="19"/>
  <c r="L43" i="19"/>
  <c r="M43" i="19"/>
  <c r="K44" i="19"/>
  <c r="N44" i="19" s="1"/>
  <c r="L44" i="19"/>
  <c r="M44" i="19"/>
  <c r="K45" i="19"/>
  <c r="N45" i="19" s="1"/>
  <c r="L45" i="19"/>
  <c r="M45" i="19"/>
  <c r="O45" i="19" s="1"/>
  <c r="K46" i="19"/>
  <c r="N46" i="19" s="1"/>
  <c r="L46" i="19"/>
  <c r="M46" i="19"/>
  <c r="O46" i="19" s="1"/>
  <c r="K47" i="19"/>
  <c r="N47" i="19" s="1"/>
  <c r="L47" i="19"/>
  <c r="M47" i="19"/>
  <c r="O47" i="19" s="1"/>
  <c r="K48" i="19"/>
  <c r="N48" i="19" s="1"/>
  <c r="L48" i="19"/>
  <c r="M48" i="19"/>
  <c r="O48" i="19" s="1"/>
  <c r="K49" i="19"/>
  <c r="N49" i="19" s="1"/>
  <c r="L49" i="19"/>
  <c r="M49" i="19"/>
  <c r="O49" i="19" s="1"/>
  <c r="K50" i="19"/>
  <c r="N50" i="19" s="1"/>
  <c r="L50" i="19"/>
  <c r="M50" i="19"/>
  <c r="O50" i="19" s="1"/>
  <c r="K51" i="19"/>
  <c r="L51" i="19"/>
  <c r="M51" i="19"/>
  <c r="O51" i="19" s="1"/>
  <c r="E25" i="34"/>
  <c r="E106" i="19"/>
  <c r="F105" i="19"/>
  <c r="E8" i="34" s="1"/>
  <c r="J32" i="35" l="1"/>
  <c r="F102" i="32"/>
  <c r="E6" i="35" s="1"/>
  <c r="J6" i="35" s="1"/>
  <c r="E6" i="44"/>
  <c r="F42" i="43"/>
  <c r="D60" i="43" s="1"/>
  <c r="D61" i="43" s="1"/>
  <c r="E6" i="42"/>
  <c r="F42" i="40"/>
  <c r="D60" i="40" s="1"/>
  <c r="D61" i="40" s="1"/>
  <c r="D76" i="40" s="1"/>
  <c r="F80" i="40" s="1"/>
  <c r="F84" i="40" s="1"/>
  <c r="F124" i="19"/>
  <c r="J78" i="19" s="1"/>
  <c r="D117" i="19"/>
  <c r="O44" i="19"/>
  <c r="R44" i="19" s="1"/>
  <c r="D83" i="19" s="1"/>
  <c r="M59" i="19"/>
  <c r="D103" i="19"/>
  <c r="N6" i="19"/>
  <c r="R6" i="19" s="1"/>
  <c r="D106" i="19"/>
  <c r="E26" i="34"/>
  <c r="R24" i="19"/>
  <c r="O12" i="19"/>
  <c r="R12" i="19" s="1"/>
  <c r="O7" i="19"/>
  <c r="R7" i="19" s="1"/>
  <c r="D82" i="39"/>
  <c r="J16" i="34"/>
  <c r="J35" i="34"/>
  <c r="O43" i="19"/>
  <c r="I61" i="19"/>
  <c r="H57" i="19"/>
  <c r="D102" i="19"/>
  <c r="N3" i="19"/>
  <c r="G57" i="19"/>
  <c r="H12" i="34"/>
  <c r="I12" i="34"/>
  <c r="F12" i="34"/>
  <c r="G12" i="34"/>
  <c r="I8" i="34"/>
  <c r="F8" i="34"/>
  <c r="G8" i="34"/>
  <c r="H8" i="34"/>
  <c r="I13" i="34"/>
  <c r="G13" i="34"/>
  <c r="F13" i="34"/>
  <c r="H13" i="34"/>
  <c r="G61" i="19"/>
  <c r="O28" i="19"/>
  <c r="I59" i="19"/>
  <c r="H59" i="19"/>
  <c r="G25" i="34"/>
  <c r="F25" i="34"/>
  <c r="H25" i="34"/>
  <c r="I25" i="34"/>
  <c r="N28" i="19"/>
  <c r="G59" i="19"/>
  <c r="O3" i="19"/>
  <c r="R3" i="19" s="1"/>
  <c r="I57" i="19"/>
  <c r="D121" i="19"/>
  <c r="D122" i="19"/>
  <c r="R22" i="19"/>
  <c r="R18" i="19"/>
  <c r="R13" i="19"/>
  <c r="R16" i="19"/>
  <c r="H61" i="19"/>
  <c r="J7" i="35"/>
  <c r="J23" i="35"/>
  <c r="J11" i="35"/>
  <c r="J10" i="35"/>
  <c r="J8" i="35"/>
  <c r="F128" i="32"/>
  <c r="D155" i="32" s="1"/>
  <c r="E31" i="35"/>
  <c r="F122" i="32"/>
  <c r="D149" i="32" s="1"/>
  <c r="E24" i="35"/>
  <c r="H9" i="35"/>
  <c r="F9" i="35"/>
  <c r="G9" i="35"/>
  <c r="G16" i="35" s="1"/>
  <c r="I9" i="35"/>
  <c r="I15" i="35"/>
  <c r="H15" i="35"/>
  <c r="H16" i="35" s="1"/>
  <c r="G15" i="35"/>
  <c r="F15" i="35"/>
  <c r="F115" i="32"/>
  <c r="D142" i="32" s="1"/>
  <c r="J22" i="35"/>
  <c r="N33" i="19"/>
  <c r="R33" i="19" s="1"/>
  <c r="D70" i="19" s="1"/>
  <c r="N8" i="19"/>
  <c r="R8" i="19" s="1"/>
  <c r="D89" i="32"/>
  <c r="R19" i="19"/>
  <c r="R10" i="19"/>
  <c r="R4" i="19"/>
  <c r="R21" i="19"/>
  <c r="R17" i="19"/>
  <c r="R15" i="19"/>
  <c r="R26" i="19"/>
  <c r="R23" i="19"/>
  <c r="R9" i="19"/>
  <c r="R20" i="19"/>
  <c r="R14" i="19"/>
  <c r="R25" i="19"/>
  <c r="R11" i="19"/>
  <c r="D80" i="32"/>
  <c r="D67" i="32"/>
  <c r="D66" i="32"/>
  <c r="D69" i="32"/>
  <c r="D70" i="32"/>
  <c r="D64" i="32"/>
  <c r="D63" i="32"/>
  <c r="D65" i="32"/>
  <c r="D78" i="32"/>
  <c r="D91" i="32"/>
  <c r="D75" i="32"/>
  <c r="N43" i="19"/>
  <c r="N42" i="19"/>
  <c r="R42" i="19" s="1"/>
  <c r="D84" i="19" s="1"/>
  <c r="G79" i="19" s="1"/>
  <c r="H79" i="19" s="1"/>
  <c r="D132" i="19"/>
  <c r="D133" i="19"/>
  <c r="D131" i="19"/>
  <c r="N31" i="19"/>
  <c r="R31" i="19" s="1"/>
  <c r="N51" i="19"/>
  <c r="R51" i="19" s="1"/>
  <c r="D90" i="19" s="1"/>
  <c r="F143" i="19"/>
  <c r="D152" i="19" s="1"/>
  <c r="R35" i="19"/>
  <c r="D73" i="19" s="1"/>
  <c r="R46" i="19"/>
  <c r="D88" i="19" s="1"/>
  <c r="R45" i="19"/>
  <c r="D85" i="19" s="1"/>
  <c r="D98" i="19"/>
  <c r="R37" i="19"/>
  <c r="D75" i="19" s="1"/>
  <c r="R48" i="19"/>
  <c r="R32" i="19"/>
  <c r="D72" i="19" s="1"/>
  <c r="G78" i="19" s="1"/>
  <c r="D97" i="19"/>
  <c r="D118" i="19"/>
  <c r="D119" i="19"/>
  <c r="D120" i="19"/>
  <c r="R50" i="19"/>
  <c r="D89" i="19" s="1"/>
  <c r="D99" i="19"/>
  <c r="R47" i="19"/>
  <c r="D87" i="19" s="1"/>
  <c r="R36" i="19"/>
  <c r="D76" i="19" s="1"/>
  <c r="R34" i="19"/>
  <c r="D71" i="19" s="1"/>
  <c r="D100" i="19"/>
  <c r="R38" i="19"/>
  <c r="D101" i="19"/>
  <c r="R39" i="19"/>
  <c r="R30" i="19"/>
  <c r="R49" i="19"/>
  <c r="R5" i="19"/>
  <c r="N29" i="19"/>
  <c r="F107" i="19"/>
  <c r="E10" i="34" s="1"/>
  <c r="J9" i="35" l="1"/>
  <c r="D77" i="40"/>
  <c r="J6" i="42"/>
  <c r="J8" i="42" s="1"/>
  <c r="E8" i="42"/>
  <c r="J6" i="44"/>
  <c r="J8" i="44" s="1"/>
  <c r="E8" i="44"/>
  <c r="H78" i="19"/>
  <c r="D64" i="19"/>
  <c r="G77" i="19" s="1"/>
  <c r="H77" i="19" s="1"/>
  <c r="H80" i="19" s="1"/>
  <c r="H62" i="19"/>
  <c r="G62" i="19"/>
  <c r="D87" i="46"/>
  <c r="D90" i="46" s="1"/>
  <c r="D80" i="40"/>
  <c r="E82" i="39"/>
  <c r="E77" i="40"/>
  <c r="D79" i="40"/>
  <c r="J8" i="34"/>
  <c r="J12" i="34"/>
  <c r="R28" i="19"/>
  <c r="J13" i="34"/>
  <c r="J25" i="34"/>
  <c r="R43" i="19"/>
  <c r="D82" i="19" s="1"/>
  <c r="G26" i="34"/>
  <c r="H26" i="34"/>
  <c r="F26" i="34"/>
  <c r="I26" i="34"/>
  <c r="I62" i="19"/>
  <c r="J15" i="35"/>
  <c r="I10" i="34"/>
  <c r="F10" i="34"/>
  <c r="H10" i="34"/>
  <c r="G10" i="34"/>
  <c r="D83" i="32"/>
  <c r="E20" i="35" s="1"/>
  <c r="I16" i="35"/>
  <c r="F24" i="35"/>
  <c r="F25" i="35" s="1"/>
  <c r="G24" i="35"/>
  <c r="G25" i="35" s="1"/>
  <c r="H24" i="35"/>
  <c r="H25" i="35" s="1"/>
  <c r="I24" i="35"/>
  <c r="I25" i="35" s="1"/>
  <c r="F31" i="35"/>
  <c r="F33" i="35" s="1"/>
  <c r="I31" i="35"/>
  <c r="I33" i="35" s="1"/>
  <c r="G31" i="35"/>
  <c r="G33" i="35" s="1"/>
  <c r="H31" i="35"/>
  <c r="H33" i="35" s="1"/>
  <c r="F16" i="35"/>
  <c r="D96" i="32"/>
  <c r="D71" i="32"/>
  <c r="D60" i="19"/>
  <c r="D74" i="19"/>
  <c r="D86" i="19"/>
  <c r="D59" i="19"/>
  <c r="D63" i="19"/>
  <c r="D58" i="19"/>
  <c r="D62" i="19"/>
  <c r="D61" i="19"/>
  <c r="R29" i="19"/>
  <c r="D57" i="19"/>
  <c r="J31" i="35" l="1"/>
  <c r="D83" i="40"/>
  <c r="D69" i="19"/>
  <c r="G72" i="19"/>
  <c r="G74" i="19"/>
  <c r="J26" i="34"/>
  <c r="D91" i="19"/>
  <c r="E31" i="34" s="1"/>
  <c r="D148" i="32"/>
  <c r="D150" i="32" s="1"/>
  <c r="J24" i="35"/>
  <c r="J10" i="34"/>
  <c r="D141" i="32"/>
  <c r="D144" i="32" s="1"/>
  <c r="E4" i="35"/>
  <c r="D154" i="32"/>
  <c r="D156" i="32" s="1"/>
  <c r="E29" i="35"/>
  <c r="J20" i="35"/>
  <c r="E25" i="35"/>
  <c r="D65" i="19"/>
  <c r="D78" i="19" l="1"/>
  <c r="E21" i="34" s="1"/>
  <c r="J21" i="34" s="1"/>
  <c r="G73" i="19"/>
  <c r="J25" i="35"/>
  <c r="J4" i="35"/>
  <c r="J16" i="35" s="1"/>
  <c r="E16" i="35"/>
  <c r="J29" i="35"/>
  <c r="J33" i="35" s="1"/>
  <c r="E33" i="35"/>
  <c r="J31" i="34"/>
  <c r="J19" i="38"/>
  <c r="J28" i="37"/>
  <c r="J32" i="37" s="1"/>
  <c r="E32" i="37"/>
  <c r="E4" i="34"/>
  <c r="J12" i="38"/>
  <c r="E24" i="37"/>
  <c r="J19" i="37"/>
  <c r="J24" i="37" s="1"/>
  <c r="G75" i="19" l="1"/>
  <c r="J4" i="34"/>
  <c r="J4" i="37"/>
  <c r="J4" i="38"/>
  <c r="D163" i="19"/>
  <c r="L9" i="22" l="1"/>
  <c r="N9" i="22" s="1"/>
  <c r="L16" i="22"/>
  <c r="L24" i="22"/>
  <c r="L32" i="22"/>
  <c r="E99" i="22"/>
  <c r="D99" i="22"/>
  <c r="E98" i="22"/>
  <c r="E97" i="22"/>
  <c r="E96" i="22"/>
  <c r="E95" i="22"/>
  <c r="E94" i="22"/>
  <c r="E93" i="22"/>
  <c r="E92" i="22"/>
  <c r="E86" i="22"/>
  <c r="E85" i="22"/>
  <c r="E84" i="22"/>
  <c r="E83" i="22"/>
  <c r="E82" i="22"/>
  <c r="E81" i="22"/>
  <c r="E80" i="22"/>
  <c r="E79" i="22"/>
  <c r="D79" i="22"/>
  <c r="E71" i="22"/>
  <c r="D71" i="22"/>
  <c r="E70" i="22"/>
  <c r="E69" i="22"/>
  <c r="E68" i="22"/>
  <c r="E67" i="22"/>
  <c r="E66" i="22"/>
  <c r="E65" i="22"/>
  <c r="E64" i="22"/>
  <c r="E63" i="22"/>
  <c r="E62" i="22"/>
  <c r="D62" i="22"/>
  <c r="O33" i="22"/>
  <c r="I33" i="22"/>
  <c r="H33" i="22"/>
  <c r="G33" i="22"/>
  <c r="F33" i="22"/>
  <c r="N32" i="22"/>
  <c r="K32" i="22"/>
  <c r="J32" i="22"/>
  <c r="M32" i="22" s="1"/>
  <c r="L31" i="22"/>
  <c r="N31" i="22" s="1"/>
  <c r="K31" i="22"/>
  <c r="J31" i="22"/>
  <c r="L30" i="22"/>
  <c r="N30" i="22" s="1"/>
  <c r="K30" i="22"/>
  <c r="J30" i="22"/>
  <c r="L29" i="22"/>
  <c r="N29" i="22" s="1"/>
  <c r="K29" i="22"/>
  <c r="J29" i="22"/>
  <c r="L28" i="22"/>
  <c r="K28" i="22"/>
  <c r="J28" i="22"/>
  <c r="L27" i="22"/>
  <c r="N27" i="22" s="1"/>
  <c r="K27" i="22"/>
  <c r="J27" i="22"/>
  <c r="L26" i="22"/>
  <c r="K26" i="22"/>
  <c r="J26" i="22"/>
  <c r="O25" i="22"/>
  <c r="I25" i="22"/>
  <c r="H25" i="22"/>
  <c r="G25" i="22"/>
  <c r="F25" i="22"/>
  <c r="N24" i="22"/>
  <c r="K24" i="22"/>
  <c r="J24" i="22"/>
  <c r="M24" i="22" s="1"/>
  <c r="L23" i="22"/>
  <c r="N23" i="22" s="1"/>
  <c r="K23" i="22"/>
  <c r="J23" i="22"/>
  <c r="L22" i="22"/>
  <c r="N22" i="22" s="1"/>
  <c r="K22" i="22"/>
  <c r="J22" i="22"/>
  <c r="M22" i="22" s="1"/>
  <c r="L21" i="22"/>
  <c r="N21" i="22" s="1"/>
  <c r="K21" i="22"/>
  <c r="J21" i="22"/>
  <c r="L20" i="22"/>
  <c r="N20" i="22" s="1"/>
  <c r="K20" i="22"/>
  <c r="J20" i="22"/>
  <c r="L19" i="22"/>
  <c r="N19" i="22" s="1"/>
  <c r="K19" i="22"/>
  <c r="J19" i="22"/>
  <c r="M19" i="22" s="1"/>
  <c r="L18" i="22"/>
  <c r="K18" i="22"/>
  <c r="J18" i="22"/>
  <c r="I17" i="22"/>
  <c r="H17" i="22"/>
  <c r="G17" i="22"/>
  <c r="F17" i="22"/>
  <c r="N16" i="22"/>
  <c r="K16" i="22"/>
  <c r="J16" i="22"/>
  <c r="M16" i="22" s="1"/>
  <c r="R16" i="22" s="1"/>
  <c r="N15" i="22"/>
  <c r="K15" i="22"/>
  <c r="J15" i="22"/>
  <c r="L14" i="22"/>
  <c r="N14" i="22" s="1"/>
  <c r="K14" i="22"/>
  <c r="J14" i="22"/>
  <c r="M14" i="22" s="1"/>
  <c r="L13" i="22"/>
  <c r="N13" i="22" s="1"/>
  <c r="K13" i="22"/>
  <c r="J13" i="22"/>
  <c r="M13" i="22" s="1"/>
  <c r="L12" i="22"/>
  <c r="N12" i="22" s="1"/>
  <c r="K12" i="22"/>
  <c r="J12" i="22"/>
  <c r="L11" i="22"/>
  <c r="N11" i="22" s="1"/>
  <c r="K11" i="22"/>
  <c r="J11" i="22"/>
  <c r="M11" i="22" s="1"/>
  <c r="L10" i="22"/>
  <c r="N10" i="22" s="1"/>
  <c r="K10" i="22"/>
  <c r="J10" i="22"/>
  <c r="M10" i="22" s="1"/>
  <c r="K9" i="22"/>
  <c r="J9" i="22"/>
  <c r="M9" i="22" s="1"/>
  <c r="N8" i="22"/>
  <c r="K8" i="22"/>
  <c r="J8" i="22"/>
  <c r="L7" i="22"/>
  <c r="N7" i="22" s="1"/>
  <c r="K7" i="22"/>
  <c r="J7" i="22"/>
  <c r="M7" i="22" s="1"/>
  <c r="L6" i="22"/>
  <c r="N6" i="22" s="1"/>
  <c r="K6" i="22"/>
  <c r="J6" i="22"/>
  <c r="L5" i="22"/>
  <c r="N5" i="22" s="1"/>
  <c r="K5" i="22"/>
  <c r="J5" i="22"/>
  <c r="L4" i="22"/>
  <c r="N4" i="22" s="1"/>
  <c r="K4" i="22"/>
  <c r="J4" i="22"/>
  <c r="M4" i="22" s="1"/>
  <c r="R4" i="22" s="1"/>
  <c r="L3" i="22"/>
  <c r="K3" i="22"/>
  <c r="J3" i="22"/>
  <c r="R14" i="22" l="1"/>
  <c r="F108" i="19"/>
  <c r="R7" i="22"/>
  <c r="R13" i="22"/>
  <c r="R19" i="22"/>
  <c r="K25" i="22"/>
  <c r="R10" i="22"/>
  <c r="K17" i="22"/>
  <c r="R22" i="22"/>
  <c r="K33" i="22"/>
  <c r="R11" i="22"/>
  <c r="S4" i="22" s="1"/>
  <c r="J17" i="22"/>
  <c r="M3" i="22"/>
  <c r="L17" i="22"/>
  <c r="N3" i="22"/>
  <c r="N17" i="22" s="1"/>
  <c r="D70" i="22"/>
  <c r="F70" i="22" s="1"/>
  <c r="M6" i="22"/>
  <c r="R6" i="22" s="1"/>
  <c r="D69" i="22"/>
  <c r="D68" i="22"/>
  <c r="D67" i="22"/>
  <c r="D66" i="22"/>
  <c r="D65" i="22"/>
  <c r="D64" i="22"/>
  <c r="D63" i="22"/>
  <c r="D42" i="22"/>
  <c r="R9" i="22"/>
  <c r="S9" i="22" s="1"/>
  <c r="J25" i="22"/>
  <c r="M18" i="22"/>
  <c r="L25" i="22"/>
  <c r="N18" i="22"/>
  <c r="N25" i="22" s="1"/>
  <c r="D86" i="22"/>
  <c r="M21" i="22"/>
  <c r="R21" i="22" s="1"/>
  <c r="D85" i="22"/>
  <c r="D84" i="22"/>
  <c r="D83" i="22"/>
  <c r="D82" i="22"/>
  <c r="D81" i="22"/>
  <c r="D80" i="22"/>
  <c r="D49" i="22"/>
  <c r="R24" i="22"/>
  <c r="J33" i="22"/>
  <c r="L33" i="22"/>
  <c r="N26" i="22"/>
  <c r="N33" i="22" s="1"/>
  <c r="D98" i="22"/>
  <c r="D97" i="22"/>
  <c r="D96" i="22"/>
  <c r="D95" i="22"/>
  <c r="D94" i="22"/>
  <c r="D93" i="22"/>
  <c r="M31" i="22"/>
  <c r="D56" i="22"/>
  <c r="R32" i="22"/>
  <c r="H62" i="22"/>
  <c r="F62" i="22"/>
  <c r="H70" i="22"/>
  <c r="H71" i="22"/>
  <c r="F71" i="22"/>
  <c r="H79" i="22"/>
  <c r="F79" i="22"/>
  <c r="H86" i="22"/>
  <c r="F86" i="22"/>
  <c r="H92" i="22"/>
  <c r="F92" i="22"/>
  <c r="H99" i="22"/>
  <c r="F99" i="22"/>
  <c r="E135" i="19"/>
  <c r="F134" i="19"/>
  <c r="E133" i="19"/>
  <c r="E132" i="19"/>
  <c r="E131" i="19"/>
  <c r="E130" i="19"/>
  <c r="F123" i="19"/>
  <c r="E122" i="19"/>
  <c r="E121" i="19"/>
  <c r="E120" i="19"/>
  <c r="E119" i="19"/>
  <c r="E118" i="19"/>
  <c r="E117" i="19"/>
  <c r="E103" i="19"/>
  <c r="F103" i="19" s="1"/>
  <c r="E7" i="34" s="1"/>
  <c r="E102" i="19"/>
  <c r="E101" i="19"/>
  <c r="E100" i="19"/>
  <c r="E99" i="19"/>
  <c r="E98" i="19"/>
  <c r="E97" i="19"/>
  <c r="S6" i="22" l="1"/>
  <c r="S7" i="22"/>
  <c r="G7" i="34"/>
  <c r="H7" i="34"/>
  <c r="F7" i="34"/>
  <c r="I7" i="34"/>
  <c r="E33" i="34"/>
  <c r="E24" i="34"/>
  <c r="E11" i="34"/>
  <c r="F106" i="19"/>
  <c r="E9" i="34" s="1"/>
  <c r="F101" i="22"/>
  <c r="D119" i="22" s="1"/>
  <c r="E120" i="22" s="1"/>
  <c r="F88" i="22"/>
  <c r="D113" i="22" s="1"/>
  <c r="F75" i="22"/>
  <c r="D107" i="22" s="1"/>
  <c r="D55" i="22"/>
  <c r="R31" i="22"/>
  <c r="M25" i="22"/>
  <c r="R18" i="22"/>
  <c r="M17" i="22"/>
  <c r="R3" i="22"/>
  <c r="S3" i="22" s="1"/>
  <c r="F96" i="19"/>
  <c r="F116" i="19"/>
  <c r="J73" i="19" s="1"/>
  <c r="F135" i="19"/>
  <c r="J74" i="19" s="1"/>
  <c r="F112" i="19" l="1"/>
  <c r="H74" i="19"/>
  <c r="J72" i="19"/>
  <c r="E23" i="34"/>
  <c r="I23" i="34" s="1"/>
  <c r="H73" i="19"/>
  <c r="E6" i="34"/>
  <c r="G6" i="34" s="1"/>
  <c r="D151" i="19"/>
  <c r="J7" i="34"/>
  <c r="F137" i="19"/>
  <c r="D164" i="19" s="1"/>
  <c r="E34" i="34"/>
  <c r="E36" i="34" s="1"/>
  <c r="G9" i="34"/>
  <c r="F9" i="34"/>
  <c r="I9" i="34"/>
  <c r="H9" i="34"/>
  <c r="I21" i="38"/>
  <c r="I22" i="38" s="1"/>
  <c r="H21" i="38"/>
  <c r="H22" i="38" s="1"/>
  <c r="G21" i="38"/>
  <c r="G22" i="38" s="1"/>
  <c r="F21" i="38"/>
  <c r="F22" i="38" s="1"/>
  <c r="E22" i="38"/>
  <c r="I33" i="34"/>
  <c r="F33" i="34"/>
  <c r="G33" i="34"/>
  <c r="H33" i="34"/>
  <c r="I24" i="34"/>
  <c r="F24" i="34"/>
  <c r="H24" i="34"/>
  <c r="G24" i="34"/>
  <c r="F14" i="38"/>
  <c r="G14" i="38"/>
  <c r="G15" i="38" s="1"/>
  <c r="I14" i="38"/>
  <c r="I15" i="38" s="1"/>
  <c r="H14" i="38"/>
  <c r="H15" i="38" s="1"/>
  <c r="E15" i="38"/>
  <c r="I11" i="34"/>
  <c r="G11" i="34"/>
  <c r="H11" i="34"/>
  <c r="F11" i="34"/>
  <c r="H7" i="38"/>
  <c r="I7" i="38"/>
  <c r="I8" i="38" s="1"/>
  <c r="G7" i="38"/>
  <c r="G8" i="38" s="1"/>
  <c r="F7" i="38"/>
  <c r="F8" i="38" s="1"/>
  <c r="E8" i="38"/>
  <c r="H15" i="37"/>
  <c r="F15" i="37"/>
  <c r="I15" i="37"/>
  <c r="G15" i="37"/>
  <c r="J15" i="37"/>
  <c r="E15" i="37"/>
  <c r="F126" i="19"/>
  <c r="D158" i="19" s="1"/>
  <c r="E107" i="22"/>
  <c r="P28" i="22"/>
  <c r="P23" i="22"/>
  <c r="P20" i="22"/>
  <c r="P15" i="22"/>
  <c r="P12" i="22"/>
  <c r="R12" i="22" s="1"/>
  <c r="P8" i="22"/>
  <c r="P5" i="22"/>
  <c r="I6" i="34" l="1"/>
  <c r="E27" i="34"/>
  <c r="H23" i="34"/>
  <c r="G23" i="34"/>
  <c r="G27" i="34" s="1"/>
  <c r="F23" i="34"/>
  <c r="J23" i="34" s="1"/>
  <c r="E17" i="34"/>
  <c r="H6" i="34"/>
  <c r="F6" i="34"/>
  <c r="F17" i="34" s="1"/>
  <c r="G17" i="34"/>
  <c r="J75" i="19"/>
  <c r="H72" i="19"/>
  <c r="H75" i="19" s="1"/>
  <c r="H81" i="19" s="1"/>
  <c r="H27" i="34"/>
  <c r="J9" i="34"/>
  <c r="F27" i="34"/>
  <c r="I27" i="34"/>
  <c r="J11" i="34"/>
  <c r="F34" i="34"/>
  <c r="F36" i="34" s="1"/>
  <c r="G34" i="34"/>
  <c r="H34" i="34"/>
  <c r="H36" i="34" s="1"/>
  <c r="I34" i="34"/>
  <c r="I36" i="34" s="1"/>
  <c r="I17" i="34"/>
  <c r="J21" i="38"/>
  <c r="J22" i="38" s="1"/>
  <c r="J24" i="34"/>
  <c r="J33" i="34"/>
  <c r="J14" i="38"/>
  <c r="J15" i="38" s="1"/>
  <c r="F15" i="38"/>
  <c r="J7" i="38"/>
  <c r="J8" i="38" s="1"/>
  <c r="H8" i="38"/>
  <c r="R5" i="22"/>
  <c r="S5" i="22" s="1"/>
  <c r="P17" i="22"/>
  <c r="D40" i="22"/>
  <c r="P25" i="22"/>
  <c r="R20" i="22"/>
  <c r="D47" i="22"/>
  <c r="D48" i="22"/>
  <c r="E48" i="22" s="1"/>
  <c r="R23" i="22"/>
  <c r="P33" i="22"/>
  <c r="R28" i="22"/>
  <c r="J6" i="34" l="1"/>
  <c r="H17" i="34"/>
  <c r="J27" i="34"/>
  <c r="J17" i="34"/>
  <c r="J34" i="34"/>
  <c r="J36" i="34" s="1"/>
  <c r="G36" i="34"/>
  <c r="D157" i="19"/>
  <c r="D50" i="22"/>
  <c r="D112" i="22" s="1"/>
  <c r="D114" i="22" s="1"/>
  <c r="E47" i="22"/>
  <c r="E40" i="22"/>
  <c r="D159" i="19" l="1"/>
  <c r="M27" i="22" l="1"/>
  <c r="M29" i="22"/>
  <c r="M30" i="22"/>
  <c r="M26" i="22"/>
  <c r="O15" i="22"/>
  <c r="R15" i="22" s="1"/>
  <c r="O8" i="22"/>
  <c r="O17" i="22" l="1"/>
  <c r="D41" i="22"/>
  <c r="R8" i="22"/>
  <c r="S8" i="22" s="1"/>
  <c r="D54" i="22"/>
  <c r="M33" i="22"/>
  <c r="D150" i="19" l="1"/>
  <c r="D57" i="22"/>
  <c r="D118" i="22" s="1"/>
  <c r="D120" i="22" s="1"/>
  <c r="G54" i="22"/>
  <c r="E41" i="22"/>
  <c r="D43" i="22"/>
  <c r="D106" i="22" s="1"/>
  <c r="M34" i="22"/>
  <c r="D153" i="19" l="1"/>
  <c r="E150" i="19"/>
  <c r="F151" i="19" s="1"/>
  <c r="D108" i="22"/>
  <c r="E106" i="22"/>
  <c r="D165" i="19" l="1"/>
  <c r="F157" i="19" l="1"/>
  <c r="G16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7" authorId="0" shapeId="0" xr:uid="{158C1306-BD25-354A-9A8A-8E1BCA2E376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Internal : 1024
Reco : 2500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7" authorId="0" shapeId="0" xr:uid="{AAA49393-909A-0441-B9AC-FC5CAA5B773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Internal : 1024
Reco : 2500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7" authorId="0" shapeId="0" xr:uid="{EDB88273-2296-1D46-9609-D3987FDF9D2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Internal : 1024
</t>
        </r>
        <r>
          <rPr>
            <sz val="10"/>
            <color rgb="FF000000"/>
            <rFont val="Tahoma"/>
            <family val="2"/>
          </rPr>
          <t>Reco : 2500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<sst xmlns="http://schemas.openxmlformats.org/spreadsheetml/2006/main" count="9034" uniqueCount="373">
  <si>
    <t>Baremetal</t>
  </si>
  <si>
    <t>Summary Hardware Baremetal</t>
  </si>
  <si>
    <t>No</t>
  </si>
  <si>
    <t>Group</t>
  </si>
  <si>
    <t>Description</t>
  </si>
  <si>
    <t>Edition</t>
  </si>
  <si>
    <t>Environment</t>
  </si>
  <si>
    <t># of VM</t>
  </si>
  <si>
    <t>CPU</t>
  </si>
  <si>
    <t>Memory</t>
  </si>
  <si>
    <t>Storage</t>
  </si>
  <si>
    <t>Total CPU</t>
  </si>
  <si>
    <t>Total Memory</t>
  </si>
  <si>
    <t>Total Storage</t>
  </si>
  <si>
    <t>Pricing CPU</t>
  </si>
  <si>
    <t xml:space="preserve">Pricing Storage </t>
  </si>
  <si>
    <t>Pricing NBU</t>
  </si>
  <si>
    <t>Pricing Baremetal</t>
  </si>
  <si>
    <t>Total</t>
  </si>
  <si>
    <t>Redhat OCP Worker (Baremetal)</t>
  </si>
  <si>
    <t>Container Platform</t>
  </si>
  <si>
    <t>Enterprise</t>
  </si>
  <si>
    <t>DC1</t>
  </si>
  <si>
    <t>Harga Baru</t>
  </si>
  <si>
    <t>DC2</t>
  </si>
  <si>
    <t>PT</t>
  </si>
  <si>
    <t>Summary Hardware Prod (Baremetal)</t>
  </si>
  <si>
    <t>Item</t>
  </si>
  <si>
    <t>Price</t>
  </si>
  <si>
    <t>Redhat OCP</t>
  </si>
  <si>
    <t>Summary Hardware PT (Baremetal)</t>
  </si>
  <si>
    <t>Summary License Prod (Baremetal)</t>
  </si>
  <si>
    <t>#of License</t>
  </si>
  <si>
    <t>Harga Satuan</t>
  </si>
  <si>
    <t>Total Harga</t>
  </si>
  <si>
    <t>Remarks</t>
  </si>
  <si>
    <t>Redhat Openshift Kubernetes Engine (Baremetal)</t>
  </si>
  <si>
    <t>Summary License PT (Baremetal)</t>
  </si>
  <si>
    <t>Total Price Prod (Baremetal)</t>
  </si>
  <si>
    <t>Hardware</t>
  </si>
  <si>
    <t>License</t>
  </si>
  <si>
    <t>Total Price PT (Baremetal)</t>
  </si>
  <si>
    <t>VM</t>
  </si>
  <si>
    <t>Summary Hardware VM</t>
  </si>
  <si>
    <t>Redhat OCP Worker (VM)</t>
  </si>
  <si>
    <t>Summary Hardware Prod (VM)</t>
  </si>
  <si>
    <t>Summary Hardware PT (VM)</t>
  </si>
  <si>
    <t>Summary License Prod (VM)</t>
  </si>
  <si>
    <t>Redhat Openshift Kubernetes Engine (per 4 vcpu)</t>
  </si>
  <si>
    <t>Summary License PT (VM)</t>
  </si>
  <si>
    <t>Redhat Openshift Kubernetes Engine (per 4 cpu)</t>
  </si>
  <si>
    <t>Total Price Prod (VM)</t>
  </si>
  <si>
    <t>Total Price PT (VM)</t>
  </si>
  <si>
    <t>Hasil Komparasi</t>
  </si>
  <si>
    <t>Total Harga License &amp; HW</t>
  </si>
  <si>
    <t>Gap</t>
  </si>
  <si>
    <t>Hardware Baremetal</t>
  </si>
  <si>
    <t>License OCP Baremetal</t>
  </si>
  <si>
    <t>Hardware VM</t>
  </si>
  <si>
    <t>License OCP VM</t>
  </si>
  <si>
    <t>Prod dan PT</t>
  </si>
  <si>
    <t>Dev</t>
  </si>
  <si>
    <t>vCPU VM</t>
  </si>
  <si>
    <t>Per vCPU</t>
  </si>
  <si>
    <t>NSX</t>
  </si>
  <si>
    <t>Storage per GB</t>
  </si>
  <si>
    <t>Rubrik</t>
  </si>
  <si>
    <t>NBU</t>
  </si>
  <si>
    <t>VTL</t>
  </si>
  <si>
    <t>Prod</t>
  </si>
  <si>
    <t>Dev PT</t>
  </si>
  <si>
    <t>Prod, Dev, PT</t>
  </si>
  <si>
    <t>Baremetal (License)</t>
  </si>
  <si>
    <t>Hardware Baremetal (HW)</t>
  </si>
  <si>
    <t>OKE</t>
  </si>
  <si>
    <t>Prod, PT, Dev</t>
  </si>
  <si>
    <t>vCPU DB (Oracle)</t>
  </si>
  <si>
    <t>OLVM</t>
  </si>
  <si>
    <t>Windows Server</t>
  </si>
  <si>
    <t>Harga License Oracle per core</t>
  </si>
  <si>
    <t>Standard</t>
  </si>
  <si>
    <t>OCP VM License</t>
  </si>
  <si>
    <t>SQL Server</t>
  </si>
  <si>
    <t>PreProd</t>
  </si>
  <si>
    <t>NPD</t>
  </si>
  <si>
    <t>Redis</t>
  </si>
  <si>
    <t>Kafka</t>
  </si>
  <si>
    <t>Elasticsearch</t>
  </si>
  <si>
    <t>Mongo DB</t>
  </si>
  <si>
    <t>RHEL</t>
  </si>
  <si>
    <t>Windows Server 2022</t>
  </si>
  <si>
    <t>Secure Site Pro EV SSL</t>
  </si>
  <si>
    <t>License Appdynamic - AppD Peak Ed - APM Any Language Microservice (5-pack) - On-Prem</t>
  </si>
  <si>
    <t>Baremetal (64 Core)</t>
  </si>
  <si>
    <t>Baremetal (96 Core)</t>
  </si>
  <si>
    <t>NGINX Prod</t>
  </si>
  <si>
    <t>NGINX Preprod (SIT, UAT)</t>
  </si>
  <si>
    <t>Oracle Database Enterprise Edition</t>
  </si>
  <si>
    <t>Oracle Diagnostic Pack</t>
  </si>
  <si>
    <t>Oracle Partitioning</t>
  </si>
  <si>
    <t>Oracle Tuning Pack</t>
  </si>
  <si>
    <t>Oracle Real Application Cluster</t>
  </si>
  <si>
    <t>Oracle Active Data Guard</t>
  </si>
  <si>
    <t>Oracle Linux Virtual Machine</t>
  </si>
  <si>
    <t>Rate</t>
  </si>
  <si>
    <t>VMSS</t>
  </si>
  <si>
    <t>Disk</t>
  </si>
  <si>
    <t>Azure cache</t>
  </si>
  <si>
    <t>Event Hub</t>
  </si>
  <si>
    <t>Azure Gateway</t>
  </si>
  <si>
    <t>Stackify</t>
  </si>
  <si>
    <t>Amplitude</t>
  </si>
  <si>
    <t>mandays</t>
  </si>
  <si>
    <t>Pricing</t>
  </si>
  <si>
    <t>NGINX</t>
  </si>
  <si>
    <t>JSL CM</t>
  </si>
  <si>
    <t>JSL PM</t>
  </si>
  <si>
    <t>Implementasi Tech Consultan</t>
  </si>
  <si>
    <t>license 8</t>
  </si>
  <si>
    <t>Timplementasi PM</t>
  </si>
  <si>
    <t>OCP</t>
  </si>
  <si>
    <t>Implementasi PM</t>
  </si>
  <si>
    <t>Jumlah License Prod 4, Preprod 2, Non Prod 1</t>
  </si>
  <si>
    <t>7 License</t>
  </si>
  <si>
    <t>Implementasi Tech Consultant</t>
  </si>
  <si>
    <t>Elastic</t>
  </si>
  <si>
    <t>Principal Support</t>
  </si>
  <si>
    <t>license 34</t>
  </si>
  <si>
    <t>BP Senior Developer</t>
  </si>
  <si>
    <t>LM</t>
  </si>
  <si>
    <t>Untuk 2 DC MS</t>
  </si>
  <si>
    <t>Needs Of License</t>
  </si>
  <si>
    <t>Total License</t>
  </si>
  <si>
    <t>#License</t>
  </si>
  <si>
    <t>Satuan</t>
  </si>
  <si>
    <t>App Agent</t>
  </si>
  <si>
    <t>App Agent Microservices (5 pack)</t>
  </si>
  <si>
    <t>DB Agent</t>
  </si>
  <si>
    <t>Machine Agent</t>
  </si>
  <si>
    <t>Server Visibility (Optional)</t>
  </si>
  <si>
    <t>Network Visibility</t>
  </si>
  <si>
    <t xml:space="preserve">Total </t>
  </si>
  <si>
    <t>pods</t>
  </si>
  <si>
    <t>lm-apicore</t>
  </si>
  <si>
    <t>lm-webapp</t>
  </si>
  <si>
    <t>lm-checkout</t>
  </si>
  <si>
    <t>lm-webstore</t>
  </si>
  <si>
    <t>lm-payment</t>
  </si>
  <si>
    <t>livin-sche</t>
  </si>
  <si>
    <t>Total 1 DC</t>
  </si>
  <si>
    <t>Total 2 DC</t>
  </si>
  <si>
    <t>Core</t>
  </si>
  <si>
    <t>USD</t>
  </si>
  <si>
    <t>IDR</t>
  </si>
  <si>
    <t xml:space="preserve">Ocean DB </t>
  </si>
  <si>
    <t>Object Storage Dell ECS (GB)</t>
  </si>
  <si>
    <t>OPP</t>
  </si>
  <si>
    <t>License type</t>
  </si>
  <si>
    <t>price type</t>
  </si>
  <si>
    <t>VM Prod</t>
  </si>
  <si>
    <t>per vcpu</t>
  </si>
  <si>
    <t>per GB</t>
  </si>
  <si>
    <t>Socket</t>
  </si>
  <si>
    <t>2 Socket (upto 64 Core)</t>
  </si>
  <si>
    <t>Backup (Production)</t>
  </si>
  <si>
    <t>Netbackup</t>
  </si>
  <si>
    <t>Per GB</t>
  </si>
  <si>
    <t>OS</t>
  </si>
  <si>
    <t>Windows Server Datacenter</t>
  </si>
  <si>
    <t>Perpetual</t>
  </si>
  <si>
    <t>2 Physical Core</t>
  </si>
  <si>
    <t xml:space="preserve">Linux Rhel </t>
  </si>
  <si>
    <t>Subcription</t>
  </si>
  <si>
    <t>per Host</t>
  </si>
  <si>
    <t>Oracle Linux</t>
  </si>
  <si>
    <t>per Host / 2 socket</t>
  </si>
  <si>
    <t>Platform (Production)</t>
  </si>
  <si>
    <t>Platform (Non Production)</t>
  </si>
  <si>
    <t>Nginx Plus</t>
  </si>
  <si>
    <t>per Node</t>
  </si>
  <si>
    <t>per Shards (Max 25 GB Memory Usage / 12500 ops / sec)</t>
  </si>
  <si>
    <t>Confluent Kafka</t>
  </si>
  <si>
    <t>per Node (Broker, Zookeeper, C3)</t>
  </si>
  <si>
    <t>per Node (Master, Coord, Data, Hot, Warm, Cold) Max 16 Core per Node</t>
  </si>
  <si>
    <t>Redhat OCP Baremetal OKE</t>
  </si>
  <si>
    <t>per Host / 2 Socket</t>
  </si>
  <si>
    <t>Others</t>
  </si>
  <si>
    <t>Secure Site OV (dev public)</t>
  </si>
  <si>
    <t>per SSL</t>
  </si>
  <si>
    <t>Secure Site Pro EV SSL (Prod public with trx)</t>
  </si>
  <si>
    <t>Secure Site Pro SSL (Prod public w/o trx)</t>
  </si>
  <si>
    <t>Secure Site Wildcard</t>
  </si>
  <si>
    <t>GuardSquare DexGuard</t>
  </si>
  <si>
    <t>up to 50K Download</t>
  </si>
  <si>
    <t>GuardSquare iXGuard</t>
  </si>
  <si>
    <t>JSL Guardquare</t>
  </si>
  <si>
    <t>JSL</t>
  </si>
  <si>
    <t>1 Dedicated Junior 12 Months</t>
  </si>
  <si>
    <t>Database</t>
  </si>
  <si>
    <t>Total Core * 0,5</t>
  </si>
  <si>
    <t>SQL Server 2019</t>
  </si>
  <si>
    <t>Per 2 Physical Core</t>
  </si>
  <si>
    <t>Summary Hardware</t>
  </si>
  <si>
    <t xml:space="preserve">Pricing Rubrik / NBU </t>
  </si>
  <si>
    <t>Redhat OCP Master</t>
  </si>
  <si>
    <t>Redhat OCP Infra Router</t>
  </si>
  <si>
    <t>Bastion &amp; HA Proxy</t>
  </si>
  <si>
    <t>Bastion</t>
  </si>
  <si>
    <t>Oracle Database RAC (Baremetal)</t>
  </si>
  <si>
    <t>Harga PO</t>
  </si>
  <si>
    <t>Nginx Community</t>
  </si>
  <si>
    <t>Application Gateway</t>
  </si>
  <si>
    <t>Community</t>
  </si>
  <si>
    <t>Redis Enterprise</t>
  </si>
  <si>
    <t>Cache Database</t>
  </si>
  <si>
    <t>Confluent Kafka Community App Log (Non Financial)</t>
  </si>
  <si>
    <t>Kafka Broker &amp; Zookeeper</t>
  </si>
  <si>
    <t>Batch Control M</t>
  </si>
  <si>
    <t>Batch Server</t>
  </si>
  <si>
    <t>MinIO</t>
  </si>
  <si>
    <t>Object Storage</t>
  </si>
  <si>
    <t>Elasticsearch Master &amp; Data</t>
  </si>
  <si>
    <t>ELK Stack</t>
  </si>
  <si>
    <t>Kibana Logstash</t>
  </si>
  <si>
    <t xml:space="preserve">VM </t>
  </si>
  <si>
    <t>15 TB</t>
  </si>
  <si>
    <t>Wiremock</t>
  </si>
  <si>
    <t>Oracle Database (VM)</t>
  </si>
  <si>
    <t>DEV &amp; UAT</t>
  </si>
  <si>
    <t>Redis Community</t>
  </si>
  <si>
    <t>VM S3</t>
  </si>
  <si>
    <t>Jfrog</t>
  </si>
  <si>
    <t>Artifactory Repository</t>
  </si>
  <si>
    <t>Jenkins</t>
  </si>
  <si>
    <t>CI / CD</t>
  </si>
  <si>
    <t>Summary Hardware Prod</t>
  </si>
  <si>
    <t>Mem (GB)</t>
  </si>
  <si>
    <t>Storage (GB)</t>
  </si>
  <si>
    <t>Confluent Kafka Community</t>
  </si>
  <si>
    <t>ELK Stack Community</t>
  </si>
  <si>
    <t>Total Non Prod</t>
  </si>
  <si>
    <t>Oracle Database RAC</t>
  </si>
  <si>
    <t>DC</t>
  </si>
  <si>
    <t>Summary Hardware PT</t>
  </si>
  <si>
    <t>Oracle</t>
  </si>
  <si>
    <t>Storage Prod</t>
  </si>
  <si>
    <t>HW + License</t>
  </si>
  <si>
    <t>Platform HW Prod</t>
  </si>
  <si>
    <t>Platform License Prod</t>
  </si>
  <si>
    <t>Platform HW PT</t>
  </si>
  <si>
    <t>Platform License PT</t>
  </si>
  <si>
    <t>Platform HW Dev</t>
  </si>
  <si>
    <t>Platform License Dev</t>
  </si>
  <si>
    <t>DB HW Prod</t>
  </si>
  <si>
    <t>DB License Prod</t>
  </si>
  <si>
    <t>DB HW PT</t>
  </si>
  <si>
    <t>DB License PT</t>
  </si>
  <si>
    <t>DB HW Dev</t>
  </si>
  <si>
    <t>DB License Dev</t>
  </si>
  <si>
    <t>Summary Hardware DEV</t>
  </si>
  <si>
    <t>Oracle Database</t>
  </si>
  <si>
    <t>Summary License Prod</t>
  </si>
  <si>
    <t>Redhat Openshift Kubernetes Engine</t>
  </si>
  <si>
    <t>ELA</t>
  </si>
  <si>
    <t>Oracle Linux Platform</t>
  </si>
  <si>
    <t>Oracle Linux DB</t>
  </si>
  <si>
    <t>Appdynamic MS</t>
  </si>
  <si>
    <t>25 pods / DC</t>
  </si>
  <si>
    <t>Appdynamic Database</t>
  </si>
  <si>
    <t>Dexguard Android &amp; IOS</t>
  </si>
  <si>
    <t>Secure Site Pro SSL</t>
  </si>
  <si>
    <t>Mobile Iron</t>
  </si>
  <si>
    <t>Summary License PT</t>
  </si>
  <si>
    <t>Red Hat Openshift Kubernetes Engine (Baremetal Node), Standard</t>
  </si>
  <si>
    <t>Summary License DEV &amp; UAT</t>
  </si>
  <si>
    <t>SSL Secure Site OV</t>
  </si>
  <si>
    <t>C</t>
  </si>
  <si>
    <t>JSL Prod</t>
  </si>
  <si>
    <t>JSL Mobile Security Guardsquare</t>
  </si>
  <si>
    <t>Total Price Prod</t>
  </si>
  <si>
    <t>Total Price PT</t>
  </si>
  <si>
    <t>Total Price DEV &amp; UAT</t>
  </si>
  <si>
    <t>Strg DB Prod</t>
  </si>
  <si>
    <t>Strg DB PT</t>
  </si>
  <si>
    <t>Strg Prod</t>
  </si>
  <si>
    <t>Strg PT</t>
  </si>
  <si>
    <t>Memoru Prod</t>
  </si>
  <si>
    <t>Memory PT</t>
  </si>
  <si>
    <t>CPU Prod</t>
  </si>
  <si>
    <t>CPU Dev</t>
  </si>
  <si>
    <t>Opsi 1
Oracle DB RAC, Baremetal, 60 TB, Storage Tier 3</t>
  </si>
  <si>
    <t>Opsi 2
Oracle DB Single Node, Baremetal, 60 TB, Storage Tier 3</t>
  </si>
  <si>
    <t>Opsi 3
Oracle DB RAC, OLVM, 60 TB, Storage Tier 3</t>
  </si>
  <si>
    <t>Opsi 4
Oracle DB RAC, OLVM, 30 TB, Storage Tier 3</t>
  </si>
  <si>
    <t>Summary Hardware Production</t>
  </si>
  <si>
    <t>Summary Hardware Non Production Performance Test</t>
  </si>
  <si>
    <t>Summary Hardware Non Production Development / UAT</t>
  </si>
  <si>
    <t>DC1 &amp; DC2</t>
  </si>
  <si>
    <t>OS : Oracle Enterprise Linux</t>
  </si>
  <si>
    <t>Summary License Non Production Performance Test</t>
  </si>
  <si>
    <t>Summary License Non Production Development / UAT</t>
  </si>
  <si>
    <t>Opsi 1</t>
  </si>
  <si>
    <t>Opsi 2</t>
  </si>
  <si>
    <t>Opsi 3</t>
  </si>
  <si>
    <t>Opsi 4</t>
  </si>
  <si>
    <t>RAC, Baremetal, 60 TB, Tier 3</t>
  </si>
  <si>
    <t>Single, Baremetal, 60 TB, Tier 3</t>
  </si>
  <si>
    <t>RAC, VM, 60 TB, Tier 3</t>
  </si>
  <si>
    <t>Single, VM, 60 TB, Tier 3</t>
  </si>
  <si>
    <t>Pricing Server</t>
  </si>
  <si>
    <t>Pricing Object Storage</t>
  </si>
  <si>
    <t>HA Proxy</t>
  </si>
  <si>
    <t>Dell ECS</t>
  </si>
  <si>
    <t>Oracle Database RAC (VM)</t>
  </si>
  <si>
    <t>Dexguard Android</t>
  </si>
  <si>
    <t>TCO Production</t>
  </si>
  <si>
    <t>License Type</t>
  </si>
  <si>
    <t>Year 1</t>
  </si>
  <si>
    <t>Year 2</t>
  </si>
  <si>
    <t>Year 3</t>
  </si>
  <si>
    <t>Year 4</t>
  </si>
  <si>
    <t>Year 5</t>
  </si>
  <si>
    <t>Total TCO 5 Years</t>
  </si>
  <si>
    <t>Subscribe</t>
  </si>
  <si>
    <t>TCO PT</t>
  </si>
  <si>
    <t>TCO DEV &amp; UAT</t>
  </si>
  <si>
    <t>Oceanbase Proxy</t>
  </si>
  <si>
    <t>Oceanbase Database</t>
  </si>
  <si>
    <t>Oceanbase Proxy + Arbitrate</t>
  </si>
  <si>
    <t>Oceanbase Database Basic Software</t>
  </si>
  <si>
    <t>Perpetual 5 Tahun</t>
  </si>
  <si>
    <t>Oceanbase Database horizontal Scale Option</t>
  </si>
  <si>
    <t>Oceanbase Database Partition Option</t>
  </si>
  <si>
    <t>Oceanbase Database Multi-tenant Option</t>
  </si>
  <si>
    <t>Oceanbase Database Cluster Replication Option</t>
  </si>
  <si>
    <t>Oceanbase Database Security Option</t>
  </si>
  <si>
    <t>Oceanbase Database Compression Option</t>
  </si>
  <si>
    <t>Total All</t>
  </si>
  <si>
    <t>Mantenance</t>
  </si>
  <si>
    <t>baremetal</t>
  </si>
  <si>
    <t>Total All DB Cost</t>
  </si>
  <si>
    <t>Tootal All (DB+Platform)</t>
  </si>
  <si>
    <t>Summary License UAT &amp; DEV</t>
  </si>
  <si>
    <t>Oceanbase Database (Baremetal)</t>
  </si>
  <si>
    <t>Oceanbase Database (VM)</t>
  </si>
  <si>
    <t xml:space="preserve">Oracle Database RAC </t>
  </si>
  <si>
    <t>T2</t>
  </si>
  <si>
    <t>TB</t>
  </si>
  <si>
    <t>T3</t>
  </si>
  <si>
    <t>Openshift Master</t>
  </si>
  <si>
    <t>Openshift</t>
  </si>
  <si>
    <t>Openshift Router</t>
  </si>
  <si>
    <t>Openshift Worker (Baremetal)</t>
  </si>
  <si>
    <t>Openshift Bastion</t>
  </si>
  <si>
    <t>Openshift HA Proxy</t>
  </si>
  <si>
    <t>Database (Baremetal)</t>
  </si>
  <si>
    <t>Batch</t>
  </si>
  <si>
    <t>Summary Hardware DEV &amp; UAT</t>
  </si>
  <si>
    <t>Appdynamic</t>
  </si>
  <si>
    <t>5-10 Jt</t>
  </si>
  <si>
    <t>Google Maps</t>
  </si>
  <si>
    <t>Analytic (Amplitude/Appflyer)</t>
  </si>
  <si>
    <t>Oracle Database (Baremetal)</t>
  </si>
  <si>
    <t>Production</t>
  </si>
  <si>
    <t>vCPU</t>
  </si>
  <si>
    <t>Storage Tier 2</t>
  </si>
  <si>
    <t>Storage Tier 3</t>
  </si>
  <si>
    <t>Storage Dev</t>
  </si>
  <si>
    <t>Env</t>
  </si>
  <si>
    <t>MinIO Community</t>
  </si>
  <si>
    <t>Elasticsearch Master &amp; Data Community</t>
  </si>
  <si>
    <t>MiniIO Community</t>
  </si>
  <si>
    <t>Note : Perlu confirm ke STA, untuk harga terbaru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</si>
</sst>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_);[Red]\(&quot;Rp&quot;#,##0\)"/>
    <numFmt numFmtId="42" formatCode="_(&quot;Rp&quot;* #,##0_);_(&quot;Rp&quot;* \(#,##0\);_(&quot;Rp&quot;* &quot;-&quot;_);_(@_)"/>
    <numFmt numFmtId="41" formatCode="_(* #,##0_);_(* \(#,##0\);_(* &quot;-&quot;_);_(@_)"/>
    <numFmt numFmtId="43" formatCode="_(* #,##0.00_);_(* \(#,##0.00\);_(* &quot;-&quot;??_);_(@_)"/>
    <numFmt numFmtId="164" formatCode="_-[$Rp-3809]* #,##0.00_-;\-[$Rp-3809]* #,##0.00_-;_-[$Rp-3809]* &quot;-&quot;??_-;_-@_-"/>
    <numFmt numFmtId="165" formatCode="_([$USD]\ * #,##0_);_([$USD]\ * \(#,##0\);_([$USD]\ * &quot;-&quot;_);_(@_)"/>
  </numFmts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b/>
      <i/>
      <sz val="12"/>
      <name val="Calibri"/>
      <family val="2"/>
      <charset val="134"/>
      <scheme val="minor"/>
    </font>
    <font>
      <b/>
      <i/>
      <sz val="12"/>
      <color rgb="FF000000"/>
      <name val="Calibri"/>
      <family val="2"/>
      <charset val="134"/>
      <scheme val="minor"/>
    </font>
    <font>
      <b/>
      <sz val="11"/>
      <color rgb="FF000000"/>
      <name val="Calibri"/>
      <family val="2"/>
      <charset val="134"/>
      <scheme val="minor"/>
    </font>
    <font>
      <b/>
      <sz val="12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b/>
      <sz val="1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4"/>
      <color rgb="FF191E24"/>
      <name val="Century Gothic"/>
      <family val="1"/>
    </font>
    <font>
      <b/>
      <sz val="14"/>
      <color rgb="FFE6A500"/>
      <name val="Century Gothic"/>
      <family val="1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dotted">
        <color theme="4" tint="0.39997558519241921"/>
      </left>
      <right style="dotted">
        <color theme="4" tint="0.39997558519241921"/>
      </right>
      <top/>
      <bottom style="dotted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8EA9DB"/>
      </left>
      <right style="dotted">
        <color rgb="FF8EA9DB"/>
      </right>
      <top/>
      <bottom style="dotted">
        <color rgb="FF8EA9DB"/>
      </bottom>
      <diagonal/>
    </border>
    <border>
      <left style="dotted">
        <color theme="4" tint="0.39997558519241921"/>
      </left>
      <right style="dotted">
        <color theme="4" tint="0.39997558519241921"/>
      </right>
      <top style="dotted">
        <color theme="4" tint="0.39997558519241921"/>
      </top>
      <bottom style="dotted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17">
    <xf numFmtId="0" fontId="0" fillId="0" borderId="0" xfId="0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3" fontId="4" fillId="0" borderId="0" xfId="0" applyNumberFormat="1" applyFont="1"/>
    <xf numFmtId="41" fontId="0" fillId="0" borderId="0" xfId="2" applyFont="1"/>
    <xf numFmtId="3" fontId="0" fillId="0" borderId="0" xfId="0" applyNumberFormat="1"/>
    <xf numFmtId="43" fontId="6" fillId="0" borderId="0" xfId="0" applyNumberFormat="1" applyFont="1" applyAlignment="1">
      <alignment vertical="center" wrapText="1"/>
    </xf>
    <xf numFmtId="43" fontId="0" fillId="0" borderId="0" xfId="0" applyNumberForma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43" fontId="7" fillId="0" borderId="0" xfId="0" applyNumberFormat="1" applyFont="1" applyAlignment="1">
      <alignment vertical="center"/>
    </xf>
    <xf numFmtId="43" fontId="0" fillId="2" borderId="1" xfId="1" applyFont="1" applyFill="1" applyBorder="1" applyAlignment="1">
      <alignment horizontal="right" vertical="top"/>
    </xf>
    <xf numFmtId="0" fontId="6" fillId="0" borderId="2" xfId="0" applyFont="1" applyBorder="1"/>
    <xf numFmtId="6" fontId="8" fillId="3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/>
    <xf numFmtId="0" fontId="8" fillId="0" borderId="4" xfId="0" applyFont="1" applyBorder="1" applyAlignment="1">
      <alignment vertical="center"/>
    </xf>
    <xf numFmtId="6" fontId="0" fillId="0" borderId="0" xfId="0" applyNumberFormat="1"/>
    <xf numFmtId="4" fontId="9" fillId="4" borderId="5" xfId="0" applyNumberFormat="1" applyFont="1" applyFill="1" applyBorder="1"/>
    <xf numFmtId="3" fontId="4" fillId="0" borderId="2" xfId="0" applyNumberFormat="1" applyFont="1" applyBorder="1"/>
    <xf numFmtId="0" fontId="3" fillId="0" borderId="0" xfId="0" applyFont="1"/>
    <xf numFmtId="0" fontId="0" fillId="2" borderId="6" xfId="0" applyFill="1" applyBorder="1" applyAlignment="1">
      <alignment vertical="top" wrapText="1"/>
    </xf>
    <xf numFmtId="41" fontId="0" fillId="0" borderId="2" xfId="2" applyFont="1" applyBorder="1" applyAlignment="1">
      <alignment horizontal="center"/>
    </xf>
    <xf numFmtId="0" fontId="0" fillId="2" borderId="6" xfId="0" applyFill="1" applyBorder="1" applyAlignment="1">
      <alignment vertical="top"/>
    </xf>
    <xf numFmtId="41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41" fontId="0" fillId="0" borderId="0" xfId="0" applyNumberFormat="1"/>
    <xf numFmtId="0" fontId="10" fillId="5" borderId="2" xfId="0" applyFont="1" applyFill="1" applyBorder="1" applyAlignment="1">
      <alignment horizontal="left" vertical="top"/>
    </xf>
    <xf numFmtId="0" fontId="11" fillId="5" borderId="2" xfId="0" applyFont="1" applyFill="1" applyBorder="1"/>
    <xf numFmtId="0" fontId="12" fillId="0" borderId="2" xfId="0" applyFont="1" applyBorder="1" applyAlignment="1">
      <alignment horizontal="center"/>
    </xf>
    <xf numFmtId="0" fontId="13" fillId="5" borderId="2" xfId="0" applyFont="1" applyFill="1" applyBorder="1" applyAlignment="1">
      <alignment horizontal="left" vertical="top"/>
    </xf>
    <xf numFmtId="0" fontId="12" fillId="0" borderId="2" xfId="0" applyFont="1" applyBorder="1"/>
    <xf numFmtId="41" fontId="14" fillId="0" borderId="2" xfId="2" applyFont="1" applyBorder="1"/>
    <xf numFmtId="4" fontId="14" fillId="0" borderId="2" xfId="0" applyNumberFormat="1" applyFont="1" applyBorder="1"/>
    <xf numFmtId="0" fontId="14" fillId="0" borderId="2" xfId="0" applyFont="1" applyBorder="1"/>
    <xf numFmtId="0" fontId="15" fillId="0" borderId="2" xfId="0" applyFont="1" applyBorder="1" applyAlignment="1">
      <alignment horizontal="left" vertical="top"/>
    </xf>
    <xf numFmtId="4" fontId="12" fillId="0" borderId="2" xfId="0" applyNumberFormat="1" applyFont="1" applyBorder="1"/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/>
    <xf numFmtId="41" fontId="0" fillId="7" borderId="2" xfId="2" applyFont="1" applyFill="1" applyBorder="1"/>
    <xf numFmtId="41" fontId="0" fillId="7" borderId="2" xfId="2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41" fontId="0" fillId="8" borderId="2" xfId="2" applyFont="1" applyFill="1" applyBorder="1"/>
    <xf numFmtId="41" fontId="0" fillId="8" borderId="2" xfId="2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41" fontId="0" fillId="9" borderId="2" xfId="2" applyFont="1" applyFill="1" applyBorder="1"/>
    <xf numFmtId="41" fontId="0" fillId="9" borderId="2" xfId="2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2" xfId="0" applyFill="1" applyBorder="1"/>
    <xf numFmtId="41" fontId="0" fillId="10" borderId="2" xfId="2" applyFont="1" applyFill="1" applyBorder="1"/>
    <xf numFmtId="41" fontId="0" fillId="10" borderId="2" xfId="2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41" fontId="3" fillId="0" borderId="0" xfId="0" applyNumberFormat="1" applyFont="1"/>
    <xf numFmtId="41" fontId="0" fillId="0" borderId="0" xfId="0" applyNumberFormat="1" applyAlignment="1">
      <alignment horizontal="center"/>
    </xf>
    <xf numFmtId="41" fontId="0" fillId="0" borderId="2" xfId="0" applyNumberFormat="1" applyBorder="1"/>
    <xf numFmtId="41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center"/>
    </xf>
    <xf numFmtId="41" fontId="0" fillId="0" borderId="2" xfId="2" applyFont="1" applyBorder="1" applyAlignment="1">
      <alignment horizontal="center" vertical="center"/>
    </xf>
    <xf numFmtId="41" fontId="3" fillId="0" borderId="2" xfId="2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1" fontId="0" fillId="0" borderId="2" xfId="2" applyFont="1" applyBorder="1" applyAlignment="1">
      <alignment horizontal="right"/>
    </xf>
    <xf numFmtId="41" fontId="3" fillId="0" borderId="2" xfId="2" applyFont="1" applyBorder="1" applyAlignment="1">
      <alignment horizontal="right"/>
    </xf>
    <xf numFmtId="0" fontId="2" fillId="8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9" fontId="0" fillId="0" borderId="0" xfId="0" applyNumberFormat="1"/>
    <xf numFmtId="0" fontId="3" fillId="6" borderId="0" xfId="0" applyFont="1" applyFill="1" applyAlignment="1">
      <alignment horizontal="left"/>
    </xf>
    <xf numFmtId="0" fontId="0" fillId="6" borderId="0" xfId="0" applyFill="1"/>
    <xf numFmtId="0" fontId="3" fillId="0" borderId="0" xfId="0" applyFont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0" fillId="12" borderId="2" xfId="0" applyFill="1" applyBorder="1"/>
    <xf numFmtId="41" fontId="0" fillId="12" borderId="2" xfId="0" applyNumberFormat="1" applyFill="1" applyBorder="1"/>
    <xf numFmtId="0" fontId="2" fillId="8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2" xfId="0" applyFill="1" applyBorder="1"/>
    <xf numFmtId="41" fontId="0" fillId="13" borderId="2" xfId="2" applyFont="1" applyFill="1" applyBorder="1"/>
    <xf numFmtId="41" fontId="0" fillId="13" borderId="2" xfId="2" applyFont="1" applyFill="1" applyBorder="1" applyAlignment="1">
      <alignment horizontal="center"/>
    </xf>
    <xf numFmtId="3" fontId="2" fillId="8" borderId="2" xfId="0" applyNumberFormat="1" applyFont="1" applyFill="1" applyBorder="1" applyAlignment="1">
      <alignment horizontal="right"/>
    </xf>
    <xf numFmtId="9" fontId="0" fillId="0" borderId="0" xfId="0" applyNumberFormat="1" applyAlignment="1">
      <alignment horizontal="center"/>
    </xf>
    <xf numFmtId="0" fontId="4" fillId="12" borderId="0" xfId="0" applyFont="1" applyFill="1"/>
    <xf numFmtId="3" fontId="4" fillId="12" borderId="0" xfId="0" applyNumberFormat="1" applyFont="1" applyFill="1"/>
    <xf numFmtId="41" fontId="0" fillId="12" borderId="0" xfId="2" applyFont="1" applyFill="1"/>
    <xf numFmtId="164" fontId="0" fillId="0" borderId="2" xfId="0" applyNumberFormat="1" applyBorder="1"/>
    <xf numFmtId="164" fontId="3" fillId="0" borderId="2" xfId="0" applyNumberFormat="1" applyFont="1" applyBorder="1"/>
    <xf numFmtId="164" fontId="0" fillId="10" borderId="2" xfId="2" applyNumberFormat="1" applyFont="1" applyFill="1" applyBorder="1"/>
    <xf numFmtId="164" fontId="0" fillId="10" borderId="2" xfId="2" applyNumberFormat="1" applyFont="1" applyFill="1" applyBorder="1" applyAlignment="1">
      <alignment horizontal="center"/>
    </xf>
    <xf numFmtId="164" fontId="0" fillId="10" borderId="2" xfId="0" applyNumberFormat="1" applyFill="1" applyBorder="1"/>
    <xf numFmtId="164" fontId="0" fillId="9" borderId="2" xfId="2" applyNumberFormat="1" applyFont="1" applyFill="1" applyBorder="1"/>
    <xf numFmtId="164" fontId="0" fillId="9" borderId="2" xfId="2" applyNumberFormat="1" applyFont="1" applyFill="1" applyBorder="1" applyAlignment="1">
      <alignment horizontal="center"/>
    </xf>
    <xf numFmtId="164" fontId="0" fillId="9" borderId="2" xfId="0" applyNumberFormat="1" applyFill="1" applyBorder="1"/>
    <xf numFmtId="164" fontId="0" fillId="7" borderId="2" xfId="2" applyNumberFormat="1" applyFont="1" applyFill="1" applyBorder="1"/>
    <xf numFmtId="164" fontId="0" fillId="7" borderId="2" xfId="2" applyNumberFormat="1" applyFont="1" applyFill="1" applyBorder="1" applyAlignment="1">
      <alignment horizontal="center"/>
    </xf>
    <xf numFmtId="164" fontId="0" fillId="7" borderId="2" xfId="0" applyNumberFormat="1" applyFill="1" applyBorder="1"/>
    <xf numFmtId="164" fontId="0" fillId="13" borderId="2" xfId="2" applyNumberFormat="1" applyFont="1" applyFill="1" applyBorder="1"/>
    <xf numFmtId="164" fontId="0" fillId="13" borderId="2" xfId="2" applyNumberFormat="1" applyFont="1" applyFill="1" applyBorder="1" applyAlignment="1">
      <alignment horizontal="center"/>
    </xf>
    <xf numFmtId="164" fontId="0" fillId="13" borderId="2" xfId="0" applyNumberFormat="1" applyFill="1" applyBorder="1"/>
    <xf numFmtId="164" fontId="0" fillId="0" borderId="2" xfId="2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0" fillId="0" borderId="2" xfId="2" applyNumberFormat="1" applyFont="1" applyBorder="1" applyAlignment="1">
      <alignment horizontal="right"/>
    </xf>
    <xf numFmtId="164" fontId="3" fillId="0" borderId="2" xfId="2" applyNumberFormat="1" applyFont="1" applyBorder="1" applyAlignment="1">
      <alignment horizontal="right"/>
    </xf>
    <xf numFmtId="0" fontId="0" fillId="0" borderId="9" xfId="0" applyBorder="1"/>
    <xf numFmtId="3" fontId="4" fillId="0" borderId="9" xfId="0" applyNumberFormat="1" applyFont="1" applyBorder="1"/>
    <xf numFmtId="164" fontId="4" fillId="0" borderId="9" xfId="0" applyNumberFormat="1" applyFont="1" applyBorder="1"/>
    <xf numFmtId="2" fontId="0" fillId="0" borderId="9" xfId="0" applyNumberFormat="1" applyBorder="1"/>
    <xf numFmtId="0" fontId="4" fillId="0" borderId="9" xfId="0" applyFont="1" applyBorder="1"/>
    <xf numFmtId="0" fontId="9" fillId="0" borderId="0" xfId="0" applyFont="1"/>
    <xf numFmtId="164" fontId="0" fillId="0" borderId="9" xfId="0" applyNumberFormat="1" applyBorder="1"/>
    <xf numFmtId="0" fontId="0" fillId="0" borderId="4" xfId="0" applyBorder="1"/>
    <xf numFmtId="2" fontId="0" fillId="0" borderId="2" xfId="0" applyNumberFormat="1" applyBorder="1"/>
    <xf numFmtId="0" fontId="9" fillId="0" borderId="2" xfId="0" applyFont="1" applyBorder="1"/>
    <xf numFmtId="164" fontId="4" fillId="0" borderId="2" xfId="0" applyNumberFormat="1" applyFont="1" applyBorder="1"/>
    <xf numFmtId="2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2" xfId="0" applyNumberFormat="1" applyBorder="1" applyAlignment="1">
      <alignment horizontal="right"/>
    </xf>
    <xf numFmtId="0" fontId="0" fillId="8" borderId="0" xfId="0" applyFill="1"/>
    <xf numFmtId="0" fontId="17" fillId="0" borderId="0" xfId="0" applyFont="1"/>
    <xf numFmtId="43" fontId="17" fillId="0" borderId="0" xfId="0" applyNumberFormat="1" applyFont="1"/>
    <xf numFmtId="0" fontId="18" fillId="8" borderId="9" xfId="0" applyFont="1" applyFill="1" applyBorder="1" applyAlignment="1">
      <alignment horizontal="center"/>
    </xf>
    <xf numFmtId="0" fontId="18" fillId="8" borderId="0" xfId="0" applyFont="1" applyFill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/>
    <xf numFmtId="0" fontId="17" fillId="0" borderId="9" xfId="0" applyFont="1" applyBorder="1" applyAlignment="1">
      <alignment horizontal="center"/>
    </xf>
    <xf numFmtId="3" fontId="17" fillId="0" borderId="9" xfId="0" applyNumberFormat="1" applyFont="1" applyBorder="1"/>
    <xf numFmtId="3" fontId="17" fillId="0" borderId="4" xfId="0" applyNumberFormat="1" applyFont="1" applyBorder="1"/>
    <xf numFmtId="3" fontId="7" fillId="0" borderId="2" xfId="0" applyNumberFormat="1" applyFont="1" applyBorder="1"/>
    <xf numFmtId="0" fontId="17" fillId="0" borderId="0" xfId="0" applyFont="1" applyAlignment="1">
      <alignment horizontal="center"/>
    </xf>
    <xf numFmtId="43" fontId="17" fillId="0" borderId="0" xfId="0" applyNumberFormat="1" applyFont="1" applyAlignment="1">
      <alignment horizontal="center"/>
    </xf>
    <xf numFmtId="3" fontId="19" fillId="0" borderId="0" xfId="0" applyNumberFormat="1" applyFont="1"/>
    <xf numFmtId="0" fontId="17" fillId="0" borderId="9" xfId="0" applyFont="1" applyBorder="1" applyAlignment="1">
      <alignment horizontal="left" indent="1"/>
    </xf>
    <xf numFmtId="3" fontId="17" fillId="0" borderId="0" xfId="0" applyNumberFormat="1" applyFont="1"/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left" indent="1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indent="1"/>
    </xf>
    <xf numFmtId="0" fontId="17" fillId="0" borderId="15" xfId="0" applyFont="1" applyBorder="1" applyAlignment="1">
      <alignment horizontal="center"/>
    </xf>
    <xf numFmtId="0" fontId="18" fillId="8" borderId="10" xfId="0" applyFont="1" applyFill="1" applyBorder="1" applyAlignment="1">
      <alignment horizontal="center"/>
    </xf>
    <xf numFmtId="0" fontId="17" fillId="0" borderId="2" xfId="0" applyFont="1" applyBorder="1"/>
    <xf numFmtId="0" fontId="17" fillId="0" borderId="2" xfId="0" applyFont="1" applyBorder="1" applyAlignment="1">
      <alignment horizontal="center"/>
    </xf>
    <xf numFmtId="164" fontId="17" fillId="0" borderId="2" xfId="0" applyNumberFormat="1" applyFont="1" applyBorder="1"/>
    <xf numFmtId="164" fontId="7" fillId="0" borderId="2" xfId="0" applyNumberFormat="1" applyFont="1" applyBorder="1"/>
    <xf numFmtId="0" fontId="17" fillId="0" borderId="2" xfId="0" applyFont="1" applyBorder="1" applyAlignment="1">
      <alignment horizontal="left"/>
    </xf>
    <xf numFmtId="9" fontId="0" fillId="12" borderId="0" xfId="0" applyNumberFormat="1" applyFill="1"/>
    <xf numFmtId="0" fontId="3" fillId="12" borderId="0" xfId="0" applyFont="1" applyFill="1" applyAlignment="1">
      <alignment horizontal="center" vertical="center"/>
    </xf>
    <xf numFmtId="0" fontId="0" fillId="12" borderId="0" xfId="0" applyFill="1"/>
    <xf numFmtId="0" fontId="0" fillId="7" borderId="0" xfId="0" applyFill="1"/>
    <xf numFmtId="164" fontId="3" fillId="0" borderId="0" xfId="0" applyNumberFormat="1" applyFont="1"/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14" borderId="2" xfId="0" applyFill="1" applyBorder="1"/>
    <xf numFmtId="0" fontId="0" fillId="12" borderId="2" xfId="0" applyFill="1" applyBorder="1" applyAlignment="1">
      <alignment horizontal="center"/>
    </xf>
    <xf numFmtId="164" fontId="0" fillId="12" borderId="2" xfId="2" applyNumberFormat="1" applyFont="1" applyFill="1" applyBorder="1"/>
    <xf numFmtId="164" fontId="0" fillId="12" borderId="2" xfId="2" applyNumberFormat="1" applyFont="1" applyFill="1" applyBorder="1" applyAlignment="1">
      <alignment horizontal="center"/>
    </xf>
    <xf numFmtId="164" fontId="0" fillId="12" borderId="2" xfId="0" applyNumberFormat="1" applyFill="1" applyBorder="1"/>
    <xf numFmtId="3" fontId="22" fillId="0" borderId="0" xfId="0" applyNumberFormat="1" applyFont="1" applyAlignment="1">
      <alignment horizontal="right" vertical="center" readingOrder="1"/>
    </xf>
    <xf numFmtId="3" fontId="23" fillId="0" borderId="0" xfId="0" applyNumberFormat="1" applyFont="1" applyAlignment="1">
      <alignment horizontal="right" vertical="center" readingOrder="1"/>
    </xf>
    <xf numFmtId="0" fontId="0" fillId="17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0" fillId="10" borderId="2" xfId="2" applyNumberFormat="1" applyFont="1" applyFill="1" applyBorder="1" applyAlignment="1"/>
    <xf numFmtId="164" fontId="0" fillId="12" borderId="0" xfId="0" applyNumberFormat="1" applyFill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2" xfId="0" applyFill="1" applyBorder="1"/>
    <xf numFmtId="164" fontId="0" fillId="17" borderId="2" xfId="0" applyNumberFormat="1" applyFill="1" applyBorder="1"/>
    <xf numFmtId="42" fontId="0" fillId="7" borderId="2" xfId="4" applyFont="1" applyFill="1" applyBorder="1"/>
    <xf numFmtId="42" fontId="0" fillId="17" borderId="2" xfId="4" applyFont="1" applyFill="1" applyBorder="1"/>
    <xf numFmtId="42" fontId="0" fillId="9" borderId="2" xfId="4" applyFont="1" applyFill="1" applyBorder="1"/>
    <xf numFmtId="42" fontId="0" fillId="10" borderId="2" xfId="4" applyFont="1" applyFill="1" applyBorder="1"/>
    <xf numFmtId="164" fontId="24" fillId="12" borderId="2" xfId="0" applyNumberFormat="1" applyFont="1" applyFill="1" applyBorder="1"/>
    <xf numFmtId="0" fontId="0" fillId="18" borderId="2" xfId="0" applyFill="1" applyBorder="1"/>
    <xf numFmtId="0" fontId="24" fillId="16" borderId="0" xfId="0" applyFont="1" applyFill="1" applyAlignment="1">
      <alignment horizontal="center" vertical="center" textRotation="90"/>
    </xf>
    <xf numFmtId="0" fontId="24" fillId="15" borderId="0" xfId="0" applyFont="1" applyFill="1" applyAlignment="1">
      <alignment horizontal="center" vertical="center" textRotation="90"/>
    </xf>
    <xf numFmtId="164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12" borderId="2" xfId="3" applyNumberFormat="1" applyFont="1" applyFill="1" applyBorder="1" applyAlignment="1">
      <alignment horizontal="center" vertical="center"/>
    </xf>
    <xf numFmtId="9" fontId="0" fillId="12" borderId="2" xfId="3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8" borderId="2" xfId="0" applyFont="1" applyFill="1" applyBorder="1" applyAlignment="1">
      <alignment horizontal="left" vertical="center"/>
    </xf>
    <xf numFmtId="0" fontId="25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17" fillId="0" borderId="9" xfId="0" applyFont="1" applyBorder="1" applyAlignment="1">
      <alignment horizontal="center"/>
    </xf>
    <xf numFmtId="0" fontId="17" fillId="0" borderId="14" xfId="0" applyFont="1" applyBorder="1" applyAlignment="1">
      <alignment horizontal="left" vertical="center"/>
    </xf>
    <xf numFmtId="0" fontId="17" fillId="0" borderId="2" xfId="0" applyFont="1" applyBorder="1" applyAlignment="1">
      <alignment horizontal="center"/>
    </xf>
    <xf numFmtId="164" fontId="0" fillId="0" borderId="11" xfId="0" applyNumberFormat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164" fontId="0" fillId="0" borderId="13" xfId="0" applyNumberFormat="1" applyBorder="1" applyAlignment="1">
      <alignment horizontal="right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1" fontId="3" fillId="0" borderId="3" xfId="2" applyFont="1" applyBorder="1" applyAlignment="1">
      <alignment horizontal="center"/>
    </xf>
    <xf numFmtId="41" fontId="3" fillId="0" borderId="7" xfId="2" applyFont="1" applyBorder="1" applyAlignment="1">
      <alignment horizontal="center"/>
    </xf>
    <xf numFmtId="41" fontId="3" fillId="0" borderId="8" xfId="2" applyFont="1" applyBorder="1" applyAlignment="1">
      <alignment horizontal="center"/>
    </xf>
    <xf numFmtId="3" fontId="4" fillId="0" borderId="2" xfId="0" applyNumberFormat="1" applyFont="1" applyFill="1" applyBorder="1"/>
    <xf numFmtId="3" fontId="0" fillId="0" borderId="2" xfId="0" applyNumberFormat="1" applyFont="1" applyFill="1" applyBorder="1"/>
    <xf numFmtId="3" fontId="1" fillId="0" borderId="2" xfId="2" applyNumberFormat="1" applyFont="1" applyFill="1" applyBorder="1"/>
    <xf numFmtId="0" fontId="2" fillId="19" borderId="2" xfId="0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3" fontId="0" fillId="0" borderId="2" xfId="0" applyNumberFormat="1" applyBorder="1"/>
  </cellXfs>
  <cellStyles count="5">
    <cellStyle name="Comma" xfId="1" builtinId="3"/>
    <cellStyle name="Comma [0]" xfId="2" builtinId="6"/>
    <cellStyle name="Currency [0]" xfId="4" builtinId="7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Types" Target="richData/rdRichValueTypes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939801</xdr:colOff>
      <xdr:row>64</xdr:row>
      <xdr:rowOff>12700</xdr:rowOff>
    </xdr:from>
    <xdr:to>
      <xdr:col>15</xdr:col>
      <xdr:colOff>1358901</xdr:colOff>
      <xdr:row>69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99DEA6-BFE9-354B-BC68-445CE1672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2865101" y="12992100"/>
          <a:ext cx="10185400" cy="1079500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609600</xdr:colOff>
      <xdr:row>20</xdr:row>
      <xdr:rowOff>190500</xdr:rowOff>
    </xdr:from>
    <xdr:to>
      <xdr:col>15</xdr:col>
      <xdr:colOff>1028700</xdr:colOff>
      <xdr:row>26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0725DA-966C-8242-ADE1-8DD31E60B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2534900" y="4241800"/>
          <a:ext cx="10185400" cy="107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533400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09C40-8A5B-4741-8BBB-8C721D9B1F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131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0BEE1-48CF-9943-AA4C-5DDE418463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131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17AAC-CD8C-0C4C-8F03-B1936D99E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131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567291-3947-344D-9F0C-C9D2BB1F7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58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32AE1E-D8E3-EB4D-8C7B-25A1B0632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58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8EFE78-91CD-A84A-9041-31CDFA8915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58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3F96BD-B787-094A-A429-276F45565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58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F6D19-13A1-A54F-BBA7-34E242562B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58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7530A-D8AF-C54A-BE6F-9CAF183F7F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58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228600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6E55C-096E-EB41-8322-2133F2807A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58800" y="23355300"/>
          <a:ext cx="10185400" cy="1079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-1</xdr:rowOff>
    </xdr:from>
    <xdr:to>
      <xdr:col>40</xdr:col>
      <xdr:colOff>660304</xdr:colOff>
      <xdr:row>52</xdr:row>
      <xdr:rowOff>131063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05F672-36FB-5141-BB5B-C6EDC45E5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73100" y="393699"/>
          <a:ext cx="17424304" cy="1029106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204128</xdr:rowOff>
    </xdr:from>
    <xdr:to>
      <xdr:col>40</xdr:col>
      <xdr:colOff>437158</xdr:colOff>
      <xdr:row>47</xdr:row>
      <xdr:rowOff>112019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D0F23D-F23F-31CA-8DAB-2B067A75F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01707" y="823640"/>
          <a:ext cx="17163988" cy="9665208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204128</xdr:rowOff>
    </xdr:from>
    <xdr:to>
      <xdr:col>40</xdr:col>
      <xdr:colOff>437158</xdr:colOff>
      <xdr:row>46</xdr:row>
      <xdr:rowOff>172344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058C11F-0224-4734-A7F7-5C94EBC30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26875" y="585128"/>
          <a:ext cx="17201158" cy="890901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-1</xdr:rowOff>
    </xdr:from>
    <xdr:to>
      <xdr:col>40</xdr:col>
      <xdr:colOff>660303</xdr:colOff>
      <xdr:row>52</xdr:row>
      <xdr:rowOff>131063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F262E-8E89-FA4E-B40F-53D1D8267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800" y="609599"/>
          <a:ext cx="17424303" cy="1029106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40</xdr:col>
      <xdr:colOff>660303</xdr:colOff>
      <xdr:row>52</xdr:row>
      <xdr:rowOff>131064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869FB-FDE8-6C4E-8A84-B0FB5EEB1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800" y="609599"/>
          <a:ext cx="17424303" cy="1029106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40</xdr:col>
      <xdr:colOff>437157</xdr:colOff>
      <xdr:row>46</xdr:row>
      <xdr:rowOff>111091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4D4E8-12CB-1842-BBCD-F1292154D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23700" y="813728"/>
          <a:ext cx="17201158" cy="905189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40</xdr:col>
      <xdr:colOff>437157</xdr:colOff>
      <xdr:row>46</xdr:row>
      <xdr:rowOff>111091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38041-97DB-D644-8260-18408B7CD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42800" y="393700"/>
          <a:ext cx="17201157" cy="905189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-1</xdr:rowOff>
    </xdr:from>
    <xdr:to>
      <xdr:col>40</xdr:col>
      <xdr:colOff>660303</xdr:colOff>
      <xdr:row>52</xdr:row>
      <xdr:rowOff>131063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C0044-2EDD-674B-A984-7D0E1974E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01600" y="393699"/>
          <a:ext cx="17424303" cy="1029106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234950</xdr:colOff>
      <xdr:row>120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C4D61-35AF-45BF-8788-B5C0BC0FD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68325" y="22983825"/>
          <a:ext cx="10191750" cy="10636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115</xdr:row>
      <xdr:rowOff>0</xdr:rowOff>
    </xdr:from>
    <xdr:to>
      <xdr:col>16</xdr:col>
      <xdr:colOff>230605</xdr:colOff>
      <xdr:row>120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1347F4-9D6B-054E-9A1D-392E062009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926" r="14067"/>
        <a:stretch/>
      </xdr:blipFill>
      <xdr:spPr>
        <a:xfrm>
          <a:off x="13258800" y="23355300"/>
          <a:ext cx="10191750" cy="1063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kmandiri1.sharepoint.com/Users/ddl01/Downloads/Form%20Kesiapan%20Environment%20SATU%20Production_May2026%20(1).xlsx" TargetMode="External"/><Relationship Id="rId1" Type="http://schemas.openxmlformats.org/officeDocument/2006/relationships/externalLinkPath" Target="https://bankmandiri1.sharepoint.com/Users/ddl01/Downloads/Form%20Kesiapan%20Environment%20SATU%20Production_May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"/>
      <sheetName val="Software"/>
    </sheetNames>
    <sheetDataSet>
      <sheetData sheetId="0">
        <row r="30">
          <cell r="D30">
            <v>1</v>
          </cell>
        </row>
        <row r="33">
          <cell r="D33">
            <v>1</v>
          </cell>
        </row>
        <row r="36">
          <cell r="D36">
            <v>1</v>
          </cell>
        </row>
        <row r="39">
          <cell r="D39">
            <v>1</v>
          </cell>
        </row>
      </sheetData>
      <sheetData sheetId="1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291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D7F1-03D7-3945-B6AF-761023C1423E}">
  <sheetPr>
    <tabColor theme="4"/>
  </sheetPr>
  <dimension ref="A1:S91"/>
  <sheetViews>
    <sheetView zoomScaleNormal="143" workbookViewId="0">
      <pane xSplit="3" ySplit="2" topLeftCell="G7" activePane="bottomRight" state="frozen"/>
      <selection pane="topRight" activeCell="D1" sqref="D1"/>
      <selection pane="bottomLeft" activeCell="A3" sqref="A3"/>
      <selection pane="bottomRight" activeCell="B87" sqref="B87:F91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2.83203125" style="25" bestFit="1" customWidth="1"/>
    <col min="6" max="6" width="20.33203125" bestFit="1" customWidth="1"/>
    <col min="7" max="7" width="18.83203125" bestFit="1" customWidth="1"/>
    <col min="8" max="8" width="19.83203125" bestFit="1" customWidth="1"/>
    <col min="9" max="9" width="19.1640625" bestFit="1" customWidth="1"/>
    <col min="10" max="10" width="18.8320312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4" width="18.83203125" bestFit="1" customWidth="1"/>
    <col min="15" max="15" width="17.33203125" bestFit="1" customWidth="1"/>
    <col min="16" max="16" width="18.33203125" bestFit="1" customWidth="1"/>
    <col min="17" max="18" width="20.33203125" bestFit="1" customWidth="1"/>
  </cols>
  <sheetData>
    <row r="1" spans="1:19" ht="14" customHeight="1" x14ac:dyDescent="0.2">
      <c r="A1" s="181" t="s">
        <v>0</v>
      </c>
      <c r="B1" s="73" t="s">
        <v>1</v>
      </c>
      <c r="C1" s="74"/>
      <c r="D1" s="74"/>
    </row>
    <row r="2" spans="1:19" s="38" customFormat="1" ht="17" x14ac:dyDescent="0.2">
      <c r="A2" s="181"/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16</v>
      </c>
      <c r="Q2" s="71" t="s">
        <v>17</v>
      </c>
      <c r="R2" s="71" t="s">
        <v>18</v>
      </c>
    </row>
    <row r="3" spans="1:19" x14ac:dyDescent="0.2">
      <c r="A3" s="181"/>
      <c r="B3" s="159">
        <v>1</v>
      </c>
      <c r="C3" s="78" t="s">
        <v>19</v>
      </c>
      <c r="D3" s="78" t="s">
        <v>20</v>
      </c>
      <c r="E3" s="159" t="s">
        <v>21</v>
      </c>
      <c r="F3" s="159" t="s">
        <v>22</v>
      </c>
      <c r="G3" s="159">
        <v>1</v>
      </c>
      <c r="H3" s="159">
        <v>64</v>
      </c>
      <c r="I3" s="159">
        <v>1024</v>
      </c>
      <c r="J3" s="159">
        <v>1024</v>
      </c>
      <c r="K3" s="159">
        <f t="shared" ref="K3:K4" si="0">H3*G3</f>
        <v>64</v>
      </c>
      <c r="L3" s="159">
        <f t="shared" ref="L3:L4" si="1">I3*G3</f>
        <v>1024</v>
      </c>
      <c r="M3" s="159">
        <f>J3*G3</f>
        <v>1024</v>
      </c>
      <c r="N3" s="160">
        <v>0</v>
      </c>
      <c r="O3" s="161">
        <v>0</v>
      </c>
      <c r="P3" s="161">
        <v>0</v>
      </c>
      <c r="Q3" s="161" t="e">
        <f>G3*#REF!</f>
        <v>#REF!</v>
      </c>
      <c r="R3" s="162" t="e">
        <f t="shared" ref="R3:R4" si="2">SUM(N3:Q3)</f>
        <v>#REF!</v>
      </c>
      <c r="S3" t="s">
        <v>23</v>
      </c>
    </row>
    <row r="4" spans="1:19" x14ac:dyDescent="0.2">
      <c r="A4" s="181"/>
      <c r="B4" s="159">
        <v>2</v>
      </c>
      <c r="C4" s="78" t="s">
        <v>19</v>
      </c>
      <c r="D4" s="78" t="s">
        <v>20</v>
      </c>
      <c r="E4" s="159" t="s">
        <v>21</v>
      </c>
      <c r="F4" s="159" t="s">
        <v>24</v>
      </c>
      <c r="G4" s="159">
        <v>1</v>
      </c>
      <c r="H4" s="159">
        <v>64</v>
      </c>
      <c r="I4" s="159">
        <v>1024</v>
      </c>
      <c r="J4" s="159">
        <v>1024</v>
      </c>
      <c r="K4" s="159">
        <f t="shared" si="0"/>
        <v>64</v>
      </c>
      <c r="L4" s="159">
        <f t="shared" si="1"/>
        <v>1024</v>
      </c>
      <c r="M4" s="159">
        <f t="shared" ref="M4" si="3">J4*G4</f>
        <v>1024</v>
      </c>
      <c r="N4" s="160">
        <v>0</v>
      </c>
      <c r="O4" s="161">
        <v>0</v>
      </c>
      <c r="P4" s="161">
        <v>0</v>
      </c>
      <c r="Q4" s="161" t="e">
        <f>G4*#REF!</f>
        <v>#REF!</v>
      </c>
      <c r="R4" s="162" t="e">
        <f t="shared" si="2"/>
        <v>#REF!</v>
      </c>
      <c r="S4" t="s">
        <v>23</v>
      </c>
    </row>
    <row r="5" spans="1:19" x14ac:dyDescent="0.2">
      <c r="A5" s="181"/>
      <c r="B5" s="43"/>
      <c r="C5" s="44"/>
      <c r="D5" s="44"/>
      <c r="E5" s="43"/>
      <c r="F5" s="43"/>
      <c r="G5" s="80"/>
      <c r="H5" s="80"/>
      <c r="I5" s="80"/>
      <c r="J5" s="80"/>
      <c r="K5" s="80"/>
      <c r="L5" s="80"/>
      <c r="M5" s="80"/>
      <c r="N5" s="85"/>
      <c r="O5" s="85"/>
      <c r="P5" s="85"/>
      <c r="Q5" s="85"/>
      <c r="R5" s="85"/>
    </row>
    <row r="6" spans="1:19" x14ac:dyDescent="0.2">
      <c r="A6" s="181"/>
      <c r="B6" s="159">
        <v>3</v>
      </c>
      <c r="C6" s="78" t="s">
        <v>19</v>
      </c>
      <c r="D6" s="78" t="s">
        <v>20</v>
      </c>
      <c r="E6" s="159" t="s">
        <v>21</v>
      </c>
      <c r="F6" s="159" t="s">
        <v>25</v>
      </c>
      <c r="G6" s="159">
        <v>1</v>
      </c>
      <c r="H6" s="159">
        <v>64</v>
      </c>
      <c r="I6" s="159">
        <v>1024</v>
      </c>
      <c r="J6" s="159">
        <v>1024</v>
      </c>
      <c r="K6" s="159">
        <f t="shared" ref="K6" si="4">H6*G6</f>
        <v>64</v>
      </c>
      <c r="L6" s="159">
        <f t="shared" ref="L6" si="5">I6*G6</f>
        <v>1024</v>
      </c>
      <c r="M6" s="159">
        <f t="shared" ref="M6" si="6">J6*G6</f>
        <v>1024</v>
      </c>
      <c r="N6" s="160">
        <v>0</v>
      </c>
      <c r="O6" s="161">
        <v>0</v>
      </c>
      <c r="P6" s="161"/>
      <c r="Q6" s="161" t="e">
        <f>G6*#REF!</f>
        <v>#REF!</v>
      </c>
      <c r="R6" s="162" t="e">
        <f t="shared" ref="R6" si="7">SUM(N6:Q6)</f>
        <v>#REF!</v>
      </c>
      <c r="S6" t="s">
        <v>23</v>
      </c>
    </row>
    <row r="7" spans="1:19" x14ac:dyDescent="0.2">
      <c r="A7" s="181"/>
      <c r="B7" s="25"/>
      <c r="C7" s="75"/>
      <c r="D7" s="58"/>
      <c r="E7" s="59"/>
      <c r="F7" s="26"/>
      <c r="G7" s="26"/>
      <c r="M7" s="58"/>
      <c r="N7" s="58"/>
    </row>
    <row r="8" spans="1:19" x14ac:dyDescent="0.2">
      <c r="A8" s="181"/>
      <c r="B8" s="43"/>
      <c r="C8" s="44"/>
      <c r="D8" s="44"/>
      <c r="E8" s="43"/>
      <c r="F8" s="43"/>
      <c r="G8" s="43"/>
      <c r="H8" s="43"/>
      <c r="I8" s="43"/>
      <c r="J8" s="43"/>
      <c r="K8" s="43"/>
      <c r="L8" s="43"/>
      <c r="M8" s="45"/>
      <c r="N8" s="46"/>
      <c r="O8" s="46"/>
      <c r="P8" s="46"/>
      <c r="Q8" s="44"/>
    </row>
    <row r="9" spans="1:19" x14ac:dyDescent="0.2">
      <c r="A9" s="181"/>
      <c r="B9" s="76" t="s">
        <v>26</v>
      </c>
      <c r="C9" s="74"/>
      <c r="D9" s="74"/>
      <c r="M9" s="58"/>
      <c r="N9" s="58"/>
    </row>
    <row r="10" spans="1:19" x14ac:dyDescent="0.2">
      <c r="A10" s="181"/>
      <c r="B10" s="37" t="s">
        <v>2</v>
      </c>
      <c r="C10" s="37" t="s">
        <v>27</v>
      </c>
      <c r="D10" s="37" t="s">
        <v>28</v>
      </c>
      <c r="E10" s="86"/>
      <c r="F10" s="72"/>
      <c r="G10" s="157"/>
      <c r="H10" s="157"/>
      <c r="I10" s="157"/>
      <c r="M10" s="58"/>
      <c r="N10" s="58"/>
    </row>
    <row r="11" spans="1:19" x14ac:dyDescent="0.2">
      <c r="A11" s="181"/>
      <c r="B11" s="55">
        <v>1</v>
      </c>
      <c r="C11" s="57" t="s">
        <v>29</v>
      </c>
      <c r="D11" s="90" t="e">
        <f>SUM(R3:R3,R4:R4)</f>
        <v>#REF!</v>
      </c>
      <c r="E11" s="59"/>
      <c r="M11" s="58"/>
      <c r="N11" s="58"/>
    </row>
    <row r="12" spans="1:19" x14ac:dyDescent="0.2">
      <c r="A12" s="181"/>
      <c r="B12" s="55"/>
      <c r="C12" s="56" t="s">
        <v>18</v>
      </c>
      <c r="D12" s="91" t="e">
        <f>SUM(D11:D11)</f>
        <v>#REF!</v>
      </c>
      <c r="F12" s="26"/>
      <c r="M12" s="58"/>
      <c r="N12" s="58"/>
    </row>
    <row r="13" spans="1:19" x14ac:dyDescent="0.2">
      <c r="A13" s="181"/>
      <c r="B13" s="20"/>
      <c r="M13" s="58"/>
      <c r="N13" s="58"/>
    </row>
    <row r="14" spans="1:19" x14ac:dyDescent="0.2">
      <c r="A14" s="181"/>
      <c r="B14" s="76" t="s">
        <v>30</v>
      </c>
      <c r="C14" s="74"/>
      <c r="D14" s="74"/>
      <c r="M14" s="58"/>
      <c r="N14" s="58"/>
    </row>
    <row r="15" spans="1:19" x14ac:dyDescent="0.2">
      <c r="A15" s="181"/>
      <c r="B15" s="37" t="s">
        <v>2</v>
      </c>
      <c r="C15" s="37" t="s">
        <v>27</v>
      </c>
      <c r="D15" s="37" t="s">
        <v>28</v>
      </c>
      <c r="F15" s="157"/>
      <c r="M15" s="58"/>
      <c r="N15" s="58"/>
    </row>
    <row r="16" spans="1:19" x14ac:dyDescent="0.2">
      <c r="A16" s="181"/>
      <c r="B16" s="55">
        <v>1</v>
      </c>
      <c r="C16" s="57" t="s">
        <v>29</v>
      </c>
      <c r="D16" s="90" t="e">
        <f>SUM(R6:R6)</f>
        <v>#REF!</v>
      </c>
      <c r="E16" s="59"/>
      <c r="M16" s="58"/>
      <c r="N16" s="58"/>
    </row>
    <row r="17" spans="1:17" x14ac:dyDescent="0.2">
      <c r="A17" s="181"/>
      <c r="B17" s="55"/>
      <c r="C17" s="56" t="s">
        <v>18</v>
      </c>
      <c r="D17" s="91" t="e">
        <f>SUM(D16:D16)</f>
        <v>#REF!</v>
      </c>
      <c r="F17" s="26"/>
      <c r="G17" s="121"/>
      <c r="H17" s="121"/>
      <c r="J17" s="121"/>
      <c r="M17" s="58"/>
      <c r="N17" s="58"/>
    </row>
    <row r="18" spans="1:17" x14ac:dyDescent="0.2">
      <c r="A18" s="181"/>
      <c r="B18" s="25"/>
      <c r="C18" s="25"/>
      <c r="D18" s="58"/>
      <c r="G18" s="121"/>
      <c r="H18" s="121"/>
      <c r="M18" s="58"/>
      <c r="N18" s="58"/>
    </row>
    <row r="19" spans="1:17" x14ac:dyDescent="0.2">
      <c r="A19" s="181"/>
      <c r="B19" s="43"/>
      <c r="C19" s="44"/>
      <c r="D19" s="44"/>
      <c r="E19" s="43"/>
      <c r="F19" s="43"/>
      <c r="G19" s="43"/>
      <c r="H19" s="43"/>
      <c r="I19" s="43"/>
      <c r="J19" s="43"/>
      <c r="K19" s="43"/>
      <c r="L19" s="43"/>
      <c r="M19" s="45"/>
      <c r="N19" s="46"/>
      <c r="O19" s="46"/>
      <c r="P19" s="46"/>
      <c r="Q19" s="44"/>
    </row>
    <row r="20" spans="1:17" x14ac:dyDescent="0.2">
      <c r="A20" s="181"/>
      <c r="B20" s="76" t="s">
        <v>31</v>
      </c>
      <c r="C20" s="74"/>
      <c r="D20" s="74"/>
      <c r="E20" s="5"/>
    </row>
    <row r="21" spans="1:17" x14ac:dyDescent="0.2">
      <c r="A21" s="181"/>
      <c r="B21" s="62" t="s">
        <v>2</v>
      </c>
      <c r="C21" s="62" t="s">
        <v>27</v>
      </c>
      <c r="D21" s="62" t="s">
        <v>32</v>
      </c>
      <c r="E21" s="62" t="s">
        <v>33</v>
      </c>
      <c r="F21" s="62" t="s">
        <v>34</v>
      </c>
      <c r="G21" s="62" t="s">
        <v>35</v>
      </c>
    </row>
    <row r="22" spans="1:17" x14ac:dyDescent="0.2">
      <c r="A22" s="181"/>
      <c r="B22" s="55">
        <v>1</v>
      </c>
      <c r="C22" s="57" t="s">
        <v>36</v>
      </c>
      <c r="D22" s="64">
        <f>G3+G4</f>
        <v>2</v>
      </c>
      <c r="E22" s="90">
        <v>236922840</v>
      </c>
      <c r="F22" s="90">
        <f>E22*D22</f>
        <v>473845680</v>
      </c>
      <c r="G22" s="57"/>
      <c r="H22" s="26"/>
    </row>
    <row r="23" spans="1:17" x14ac:dyDescent="0.2">
      <c r="A23" s="181"/>
      <c r="B23" s="57"/>
      <c r="C23" s="62" t="s">
        <v>34</v>
      </c>
      <c r="D23" s="62"/>
      <c r="E23" s="105"/>
      <c r="F23" s="91">
        <f>SUM(F22:F22)</f>
        <v>473845680</v>
      </c>
      <c r="G23" s="57"/>
      <c r="H23" s="26"/>
    </row>
    <row r="24" spans="1:17" x14ac:dyDescent="0.2">
      <c r="A24" s="181"/>
      <c r="C24" s="67"/>
      <c r="D24" s="67"/>
      <c r="E24" s="67"/>
      <c r="F24" s="58"/>
    </row>
    <row r="25" spans="1:17" x14ac:dyDescent="0.2">
      <c r="A25" s="181"/>
      <c r="B25" s="76" t="s">
        <v>37</v>
      </c>
      <c r="C25" s="74"/>
      <c r="D25" s="74"/>
      <c r="E25" s="5"/>
    </row>
    <row r="26" spans="1:17" x14ac:dyDescent="0.2">
      <c r="A26" s="181"/>
      <c r="B26" s="62" t="s">
        <v>2</v>
      </c>
      <c r="C26" s="62" t="s">
        <v>27</v>
      </c>
      <c r="D26" s="62" t="s">
        <v>32</v>
      </c>
      <c r="E26" s="62" t="s">
        <v>33</v>
      </c>
      <c r="F26" s="62" t="s">
        <v>34</v>
      </c>
      <c r="G26" s="62" t="s">
        <v>35</v>
      </c>
    </row>
    <row r="27" spans="1:17" x14ac:dyDescent="0.2">
      <c r="A27" s="181"/>
      <c r="B27" s="55">
        <v>1</v>
      </c>
      <c r="C27" s="57" t="s">
        <v>36</v>
      </c>
      <c r="D27" s="64">
        <v>1</v>
      </c>
      <c r="E27" s="90">
        <v>156369074</v>
      </c>
      <c r="F27" s="90">
        <f t="shared" ref="F27" si="8">E27*D27</f>
        <v>156369074</v>
      </c>
      <c r="G27" s="57"/>
      <c r="H27" s="26"/>
    </row>
    <row r="28" spans="1:17" x14ac:dyDescent="0.2">
      <c r="A28" s="181"/>
      <c r="B28" s="57"/>
      <c r="C28" s="62" t="s">
        <v>34</v>
      </c>
      <c r="D28" s="62"/>
      <c r="E28" s="105"/>
      <c r="F28" s="91">
        <f>SUM(F27:F27)</f>
        <v>156369074</v>
      </c>
      <c r="G28" s="57"/>
      <c r="H28" s="26"/>
    </row>
    <row r="29" spans="1:17" x14ac:dyDescent="0.2">
      <c r="A29" s="181"/>
      <c r="C29" s="67"/>
      <c r="D29" s="67"/>
      <c r="E29" s="67"/>
      <c r="F29" s="58"/>
      <c r="H29" s="26"/>
    </row>
    <row r="30" spans="1:17" x14ac:dyDescent="0.2">
      <c r="A30" s="181"/>
      <c r="B30" s="43"/>
      <c r="C30" s="44"/>
      <c r="D30" s="44"/>
      <c r="E30" s="43"/>
      <c r="F30" s="43"/>
      <c r="G30" s="43"/>
      <c r="H30" s="43"/>
      <c r="I30" s="43"/>
      <c r="J30" s="43"/>
      <c r="K30" s="43"/>
      <c r="L30" s="43"/>
      <c r="M30" s="45"/>
      <c r="N30" s="46"/>
      <c r="O30" s="46"/>
      <c r="P30" s="46"/>
      <c r="Q30" s="44"/>
    </row>
    <row r="31" spans="1:17" s="25" customFormat="1" x14ac:dyDescent="0.2">
      <c r="A31" s="181"/>
      <c r="B31" s="76" t="s">
        <v>38</v>
      </c>
      <c r="C31" s="74"/>
      <c r="D31" s="74"/>
      <c r="F31"/>
      <c r="G31"/>
      <c r="H31"/>
      <c r="I31"/>
      <c r="J31"/>
      <c r="K31"/>
      <c r="L31"/>
      <c r="M31"/>
      <c r="N31"/>
      <c r="O31"/>
      <c r="P31"/>
      <c r="Q31"/>
    </row>
    <row r="32" spans="1:17" x14ac:dyDescent="0.2">
      <c r="A32" s="181"/>
      <c r="B32" s="62" t="s">
        <v>2</v>
      </c>
      <c r="C32" s="62" t="s">
        <v>27</v>
      </c>
      <c r="D32" s="62" t="s">
        <v>34</v>
      </c>
    </row>
    <row r="33" spans="1:18" x14ac:dyDescent="0.2">
      <c r="A33" s="181"/>
      <c r="B33" s="55">
        <v>1</v>
      </c>
      <c r="C33" s="57" t="s">
        <v>39</v>
      </c>
      <c r="D33" s="106" t="e">
        <f>D12</f>
        <v>#REF!</v>
      </c>
      <c r="E33" s="59"/>
      <c r="F33" s="5"/>
    </row>
    <row r="34" spans="1:18" x14ac:dyDescent="0.2">
      <c r="A34" s="181"/>
      <c r="B34" s="55">
        <v>2</v>
      </c>
      <c r="C34" s="57" t="s">
        <v>40</v>
      </c>
      <c r="D34" s="106">
        <f>F23</f>
        <v>473845680</v>
      </c>
      <c r="E34" s="59"/>
      <c r="F34" s="26"/>
    </row>
    <row r="35" spans="1:18" x14ac:dyDescent="0.2">
      <c r="A35" s="181"/>
      <c r="B35" s="55"/>
      <c r="C35" s="62" t="s">
        <v>34</v>
      </c>
      <c r="D35" s="107" t="e">
        <f>SUM(D33:D34)</f>
        <v>#REF!</v>
      </c>
      <c r="F35" s="26"/>
    </row>
    <row r="36" spans="1:18" x14ac:dyDescent="0.2">
      <c r="A36" s="181"/>
    </row>
    <row r="37" spans="1:18" s="25" customFormat="1" x14ac:dyDescent="0.2">
      <c r="A37" s="181"/>
      <c r="B37" s="76" t="s">
        <v>41</v>
      </c>
      <c r="C37" s="74"/>
      <c r="D37" s="74"/>
      <c r="F37"/>
      <c r="G37"/>
      <c r="H37"/>
      <c r="I37"/>
      <c r="J37"/>
      <c r="K37"/>
      <c r="L37"/>
      <c r="M37"/>
      <c r="N37"/>
      <c r="O37"/>
      <c r="P37"/>
      <c r="Q37"/>
    </row>
    <row r="38" spans="1:18" x14ac:dyDescent="0.2">
      <c r="A38" s="181"/>
      <c r="B38" s="62" t="s">
        <v>2</v>
      </c>
      <c r="C38" s="62" t="s">
        <v>27</v>
      </c>
      <c r="D38" s="62" t="s">
        <v>34</v>
      </c>
    </row>
    <row r="39" spans="1:18" s="25" customFormat="1" x14ac:dyDescent="0.2">
      <c r="A39" s="181"/>
      <c r="B39" s="55">
        <v>1</v>
      </c>
      <c r="C39" s="57" t="s">
        <v>39</v>
      </c>
      <c r="D39" s="90" t="e">
        <f>D17</f>
        <v>#REF!</v>
      </c>
      <c r="F39" s="121"/>
      <c r="G39"/>
      <c r="H39"/>
      <c r="I39"/>
      <c r="J39"/>
      <c r="K39"/>
      <c r="L39"/>
      <c r="M39"/>
      <c r="N39"/>
      <c r="O39"/>
      <c r="P39"/>
      <c r="Q39"/>
    </row>
    <row r="40" spans="1:18" s="25" customFormat="1" x14ac:dyDescent="0.2">
      <c r="A40" s="181"/>
      <c r="B40" s="55">
        <v>2</v>
      </c>
      <c r="C40" s="57" t="s">
        <v>40</v>
      </c>
      <c r="D40" s="90">
        <f>F28</f>
        <v>156369074</v>
      </c>
      <c r="F40"/>
      <c r="G40"/>
      <c r="H40"/>
      <c r="I40"/>
      <c r="J40"/>
      <c r="K40"/>
      <c r="L40"/>
      <c r="M40"/>
      <c r="N40"/>
      <c r="O40"/>
      <c r="P40"/>
      <c r="Q40"/>
    </row>
    <row r="41" spans="1:18" s="25" customFormat="1" x14ac:dyDescent="0.2">
      <c r="A41" s="181"/>
      <c r="B41" s="55"/>
      <c r="C41" s="62" t="s">
        <v>34</v>
      </c>
      <c r="D41" s="91" t="e">
        <f>SUM(D39:D40)</f>
        <v>#REF!</v>
      </c>
      <c r="F41"/>
      <c r="G41"/>
      <c r="H41"/>
      <c r="I41"/>
      <c r="J41"/>
      <c r="K41"/>
      <c r="L41"/>
      <c r="M41"/>
      <c r="N41"/>
      <c r="O41"/>
      <c r="P41"/>
      <c r="Q41"/>
    </row>
    <row r="43" spans="1:18" ht="14" customHeight="1" x14ac:dyDescent="0.2">
      <c r="A43" s="182" t="s">
        <v>42</v>
      </c>
      <c r="B43" s="73" t="s">
        <v>43</v>
      </c>
      <c r="C43" s="74"/>
      <c r="D43" s="74"/>
    </row>
    <row r="44" spans="1:18" s="38" customFormat="1" ht="17" x14ac:dyDescent="0.2">
      <c r="A44" s="182"/>
      <c r="B44" s="70" t="s">
        <v>2</v>
      </c>
      <c r="C44" s="70" t="s">
        <v>3</v>
      </c>
      <c r="D44" s="70" t="s">
        <v>4</v>
      </c>
      <c r="E44" s="70" t="s">
        <v>5</v>
      </c>
      <c r="F44" s="70" t="s">
        <v>6</v>
      </c>
      <c r="G44" s="70" t="s">
        <v>7</v>
      </c>
      <c r="H44" s="70" t="s">
        <v>8</v>
      </c>
      <c r="I44" s="70" t="s">
        <v>9</v>
      </c>
      <c r="J44" s="70" t="s">
        <v>10</v>
      </c>
      <c r="K44" s="70" t="s">
        <v>11</v>
      </c>
      <c r="L44" s="70" t="s">
        <v>12</v>
      </c>
      <c r="M44" s="70" t="s">
        <v>13</v>
      </c>
      <c r="N44" s="71" t="s">
        <v>14</v>
      </c>
      <c r="O44" s="71" t="s">
        <v>15</v>
      </c>
      <c r="P44" s="71" t="s">
        <v>16</v>
      </c>
      <c r="Q44" s="71" t="s">
        <v>17</v>
      </c>
      <c r="R44" s="71" t="s">
        <v>18</v>
      </c>
    </row>
    <row r="45" spans="1:18" x14ac:dyDescent="0.2">
      <c r="A45" s="182"/>
      <c r="B45" s="159">
        <v>1</v>
      </c>
      <c r="C45" s="78" t="s">
        <v>44</v>
      </c>
      <c r="D45" s="78" t="s">
        <v>20</v>
      </c>
      <c r="E45" s="159" t="s">
        <v>21</v>
      </c>
      <c r="F45" s="159" t="s">
        <v>22</v>
      </c>
      <c r="G45" s="159">
        <v>16</v>
      </c>
      <c r="H45" s="159">
        <v>8</v>
      </c>
      <c r="I45" s="159">
        <v>16</v>
      </c>
      <c r="J45" s="159">
        <v>300</v>
      </c>
      <c r="K45" s="159">
        <f t="shared" ref="K45:K46" si="9">H45*G45</f>
        <v>128</v>
      </c>
      <c r="L45" s="159">
        <f t="shared" ref="L45:L46" si="10">I45*G45</f>
        <v>256</v>
      </c>
      <c r="M45" s="159">
        <f>J45*G45</f>
        <v>4800</v>
      </c>
      <c r="N45" s="160" t="e">
        <f>K45*#REF!</f>
        <v>#REF!</v>
      </c>
      <c r="O45" s="161" t="e">
        <f>M45*#REF!</f>
        <v>#REF!</v>
      </c>
      <c r="P45" s="161">
        <v>0</v>
      </c>
      <c r="Q45" s="161">
        <v>0</v>
      </c>
      <c r="R45" s="162" t="e">
        <f t="shared" ref="R45:R46" si="11">SUM(N45:Q45)</f>
        <v>#REF!</v>
      </c>
    </row>
    <row r="46" spans="1:18" x14ac:dyDescent="0.2">
      <c r="A46" s="182"/>
      <c r="B46" s="159">
        <v>2</v>
      </c>
      <c r="C46" s="78" t="s">
        <v>44</v>
      </c>
      <c r="D46" s="78" t="s">
        <v>20</v>
      </c>
      <c r="E46" s="159" t="s">
        <v>21</v>
      </c>
      <c r="F46" s="159" t="s">
        <v>24</v>
      </c>
      <c r="G46" s="159">
        <v>16</v>
      </c>
      <c r="H46" s="159">
        <v>8</v>
      </c>
      <c r="I46" s="159">
        <v>16</v>
      </c>
      <c r="J46" s="159">
        <v>300</v>
      </c>
      <c r="K46" s="159">
        <f t="shared" si="9"/>
        <v>128</v>
      </c>
      <c r="L46" s="159">
        <f t="shared" si="10"/>
        <v>256</v>
      </c>
      <c r="M46" s="159">
        <f t="shared" ref="M46" si="12">J46*G46</f>
        <v>4800</v>
      </c>
      <c r="N46" s="160" t="e">
        <f>K46*#REF!</f>
        <v>#REF!</v>
      </c>
      <c r="O46" s="161" t="e">
        <f>M46*#REF!</f>
        <v>#REF!</v>
      </c>
      <c r="P46" s="161">
        <v>0</v>
      </c>
      <c r="Q46" s="161">
        <v>0</v>
      </c>
      <c r="R46" s="162" t="e">
        <f t="shared" si="11"/>
        <v>#REF!</v>
      </c>
    </row>
    <row r="47" spans="1:18" x14ac:dyDescent="0.2">
      <c r="A47" s="182"/>
      <c r="B47" s="43"/>
      <c r="C47" s="44"/>
      <c r="D47" s="44"/>
      <c r="E47" s="43"/>
      <c r="F47" s="43"/>
      <c r="G47" s="80"/>
      <c r="H47" s="80"/>
      <c r="I47" s="80"/>
      <c r="J47" s="80"/>
      <c r="K47" s="80"/>
      <c r="L47" s="80"/>
      <c r="M47" s="80"/>
      <c r="N47" s="85"/>
      <c r="O47" s="85"/>
      <c r="P47" s="85"/>
      <c r="Q47" s="85"/>
      <c r="R47" s="85"/>
    </row>
    <row r="48" spans="1:18" x14ac:dyDescent="0.2">
      <c r="A48" s="182"/>
      <c r="B48" s="159">
        <v>3</v>
      </c>
      <c r="C48" s="78" t="s">
        <v>44</v>
      </c>
      <c r="D48" s="78" t="s">
        <v>20</v>
      </c>
      <c r="E48" s="159" t="s">
        <v>21</v>
      </c>
      <c r="F48" s="159" t="s">
        <v>25</v>
      </c>
      <c r="G48" s="159">
        <v>16</v>
      </c>
      <c r="H48" s="159">
        <v>8</v>
      </c>
      <c r="I48" s="159">
        <v>16</v>
      </c>
      <c r="J48" s="159">
        <v>300</v>
      </c>
      <c r="K48" s="159">
        <f t="shared" ref="K48" si="13">H48*G48</f>
        <v>128</v>
      </c>
      <c r="L48" s="159">
        <f t="shared" ref="L48" si="14">I48*G48</f>
        <v>256</v>
      </c>
      <c r="M48" s="159">
        <f t="shared" ref="M48" si="15">J48*G48</f>
        <v>4800</v>
      </c>
      <c r="N48" s="160" t="e">
        <f>K48*#REF!</f>
        <v>#REF!</v>
      </c>
      <c r="O48" s="161" t="e">
        <f>M48*#REF!</f>
        <v>#REF!</v>
      </c>
      <c r="P48" s="161">
        <v>0</v>
      </c>
      <c r="Q48" s="161">
        <v>0</v>
      </c>
      <c r="R48" s="162" t="e">
        <f t="shared" ref="R48" si="16">SUM(N48:Q48)</f>
        <v>#REF!</v>
      </c>
    </row>
    <row r="49" spans="1:17" x14ac:dyDescent="0.2">
      <c r="A49" s="182"/>
      <c r="B49" s="25"/>
      <c r="C49" s="75"/>
      <c r="D49" s="58"/>
      <c r="E49" s="59"/>
      <c r="F49" s="26"/>
      <c r="G49" s="26"/>
      <c r="M49" s="58"/>
      <c r="N49" s="58"/>
    </row>
    <row r="50" spans="1:17" x14ac:dyDescent="0.2">
      <c r="A50" s="182"/>
      <c r="B50" s="43"/>
      <c r="C50" s="44"/>
      <c r="D50" s="44"/>
      <c r="E50" s="43"/>
      <c r="F50" s="43"/>
      <c r="G50" s="43"/>
      <c r="H50" s="43"/>
      <c r="I50" s="43"/>
      <c r="J50" s="43"/>
      <c r="K50" s="43"/>
      <c r="L50" s="43"/>
      <c r="M50" s="45"/>
      <c r="N50" s="46"/>
      <c r="O50" s="46"/>
      <c r="P50" s="46"/>
      <c r="Q50" s="44"/>
    </row>
    <row r="51" spans="1:17" x14ac:dyDescent="0.2">
      <c r="A51" s="182"/>
      <c r="B51" s="76" t="s">
        <v>45</v>
      </c>
      <c r="C51" s="74"/>
      <c r="D51" s="74"/>
      <c r="M51" s="58"/>
      <c r="N51" s="58"/>
    </row>
    <row r="52" spans="1:17" x14ac:dyDescent="0.2">
      <c r="A52" s="182"/>
      <c r="B52" s="37" t="s">
        <v>2</v>
      </c>
      <c r="C52" s="37" t="s">
        <v>27</v>
      </c>
      <c r="D52" s="37" t="s">
        <v>28</v>
      </c>
      <c r="E52" s="86"/>
      <c r="F52" s="72"/>
      <c r="G52" s="157"/>
      <c r="H52" s="157"/>
      <c r="I52" s="157"/>
      <c r="M52" s="58"/>
      <c r="N52" s="58"/>
    </row>
    <row r="53" spans="1:17" x14ac:dyDescent="0.2">
      <c r="A53" s="182"/>
      <c r="B53" s="55">
        <v>1</v>
      </c>
      <c r="C53" s="57" t="s">
        <v>29</v>
      </c>
      <c r="D53" s="90" t="e">
        <f>SUM(R45:R45,R46:R46)</f>
        <v>#REF!</v>
      </c>
      <c r="E53" s="59"/>
      <c r="M53" s="58"/>
      <c r="N53" s="58"/>
    </row>
    <row r="54" spans="1:17" x14ac:dyDescent="0.2">
      <c r="A54" s="182"/>
      <c r="B54" s="55"/>
      <c r="C54" s="56" t="s">
        <v>18</v>
      </c>
      <c r="D54" s="91" t="e">
        <f>SUM(D53:D53)</f>
        <v>#REF!</v>
      </c>
      <c r="F54" s="26"/>
      <c r="M54" s="58"/>
      <c r="N54" s="58"/>
    </row>
    <row r="55" spans="1:17" x14ac:dyDescent="0.2">
      <c r="A55" s="182"/>
      <c r="B55" s="20"/>
      <c r="M55" s="58"/>
      <c r="N55" s="58"/>
    </row>
    <row r="56" spans="1:17" x14ac:dyDescent="0.2">
      <c r="A56" s="182"/>
      <c r="B56" s="76" t="s">
        <v>46</v>
      </c>
      <c r="C56" s="74"/>
      <c r="D56" s="74"/>
      <c r="M56" s="58"/>
      <c r="N56" s="58"/>
    </row>
    <row r="57" spans="1:17" x14ac:dyDescent="0.2">
      <c r="A57" s="182"/>
      <c r="B57" s="37" t="s">
        <v>2</v>
      </c>
      <c r="C57" s="37" t="s">
        <v>27</v>
      </c>
      <c r="D57" s="37" t="s">
        <v>28</v>
      </c>
      <c r="F57" s="157"/>
      <c r="M57" s="58"/>
      <c r="N57" s="58"/>
    </row>
    <row r="58" spans="1:17" x14ac:dyDescent="0.2">
      <c r="A58" s="182"/>
      <c r="B58" s="55">
        <v>1</v>
      </c>
      <c r="C58" s="57" t="s">
        <v>29</v>
      </c>
      <c r="D58" s="90" t="e">
        <f>SUM(R48:R48)</f>
        <v>#REF!</v>
      </c>
      <c r="E58" s="59"/>
      <c r="M58" s="58"/>
      <c r="N58" s="58"/>
    </row>
    <row r="59" spans="1:17" x14ac:dyDescent="0.2">
      <c r="A59" s="182"/>
      <c r="B59" s="55"/>
      <c r="C59" s="56" t="s">
        <v>18</v>
      </c>
      <c r="D59" s="91" t="e">
        <f>SUM(D58:D58)</f>
        <v>#REF!</v>
      </c>
      <c r="F59" s="26"/>
      <c r="G59" s="121"/>
      <c r="H59" s="121"/>
      <c r="J59" s="121"/>
      <c r="M59" s="58"/>
      <c r="N59" s="58"/>
    </row>
    <row r="60" spans="1:17" x14ac:dyDescent="0.2">
      <c r="A60" s="182"/>
      <c r="B60" s="25"/>
      <c r="C60" s="25"/>
      <c r="D60" s="58"/>
      <c r="G60" s="121"/>
      <c r="H60" s="121"/>
      <c r="M60" s="58"/>
      <c r="N60" s="58"/>
    </row>
    <row r="61" spans="1:17" x14ac:dyDescent="0.2">
      <c r="A61" s="182"/>
      <c r="B61" s="43"/>
      <c r="C61" s="44"/>
      <c r="D61" s="44"/>
      <c r="E61" s="43"/>
      <c r="F61" s="43"/>
      <c r="G61" s="43"/>
      <c r="H61" s="43"/>
      <c r="I61" s="43"/>
      <c r="J61" s="43"/>
      <c r="K61" s="43"/>
      <c r="L61" s="43"/>
      <c r="M61" s="45"/>
      <c r="N61" s="46"/>
      <c r="O61" s="46"/>
      <c r="P61" s="46"/>
      <c r="Q61" s="44"/>
    </row>
    <row r="62" spans="1:17" x14ac:dyDescent="0.2">
      <c r="A62" s="182"/>
      <c r="B62" s="76" t="s">
        <v>47</v>
      </c>
      <c r="C62" s="74"/>
      <c r="D62" s="74"/>
      <c r="E62" s="5"/>
    </row>
    <row r="63" spans="1:17" x14ac:dyDescent="0.2">
      <c r="A63" s="182"/>
      <c r="B63" s="62" t="s">
        <v>2</v>
      </c>
      <c r="C63" s="62" t="s">
        <v>27</v>
      </c>
      <c r="D63" s="62" t="s">
        <v>32</v>
      </c>
      <c r="E63" s="62" t="s">
        <v>33</v>
      </c>
      <c r="F63" s="62" t="s">
        <v>34</v>
      </c>
      <c r="G63" s="62" t="s">
        <v>35</v>
      </c>
    </row>
    <row r="64" spans="1:17" x14ac:dyDescent="0.2">
      <c r="A64" s="182"/>
      <c r="B64" s="55">
        <v>1</v>
      </c>
      <c r="C64" s="57" t="s">
        <v>48</v>
      </c>
      <c r="D64" s="64">
        <f>SUM(K45:K46)/4</f>
        <v>64</v>
      </c>
      <c r="E64" s="90">
        <v>19723826</v>
      </c>
      <c r="F64" s="90">
        <f>E64*D64</f>
        <v>1262324864</v>
      </c>
      <c r="G64" s="57"/>
      <c r="H64" s="26"/>
    </row>
    <row r="65" spans="1:17" x14ac:dyDescent="0.2">
      <c r="A65" s="182"/>
      <c r="B65" s="57"/>
      <c r="C65" s="62" t="s">
        <v>34</v>
      </c>
      <c r="D65" s="62"/>
      <c r="E65" s="105"/>
      <c r="F65" s="91">
        <f>SUM(F64:F64)</f>
        <v>1262324864</v>
      </c>
      <c r="G65" s="57"/>
      <c r="H65" s="26"/>
    </row>
    <row r="66" spans="1:17" x14ac:dyDescent="0.2">
      <c r="A66" s="182"/>
      <c r="C66" s="67"/>
      <c r="D66" s="67"/>
      <c r="E66" s="67"/>
      <c r="F66" s="58"/>
    </row>
    <row r="67" spans="1:17" x14ac:dyDescent="0.2">
      <c r="A67" s="182"/>
      <c r="B67" s="76" t="s">
        <v>49</v>
      </c>
      <c r="C67" s="74"/>
      <c r="D67" s="74"/>
      <c r="E67" s="5"/>
    </row>
    <row r="68" spans="1:17" x14ac:dyDescent="0.2">
      <c r="A68" s="182"/>
      <c r="B68" s="62" t="s">
        <v>2</v>
      </c>
      <c r="C68" s="62" t="s">
        <v>27</v>
      </c>
      <c r="D68" s="62" t="s">
        <v>32</v>
      </c>
      <c r="E68" s="62" t="s">
        <v>33</v>
      </c>
      <c r="F68" s="62" t="s">
        <v>34</v>
      </c>
      <c r="G68" s="62" t="s">
        <v>35</v>
      </c>
    </row>
    <row r="69" spans="1:17" x14ac:dyDescent="0.2">
      <c r="A69" s="182"/>
      <c r="B69" s="55">
        <v>1</v>
      </c>
      <c r="C69" s="57" t="s">
        <v>50</v>
      </c>
      <c r="D69" s="64">
        <f>K48/4</f>
        <v>32</v>
      </c>
      <c r="E69" s="90">
        <v>13030756</v>
      </c>
      <c r="F69" s="90">
        <f t="shared" ref="F69" si="17">E69*D69</f>
        <v>416984192</v>
      </c>
      <c r="G69" s="57"/>
      <c r="H69" s="26"/>
    </row>
    <row r="70" spans="1:17" x14ac:dyDescent="0.2">
      <c r="A70" s="182"/>
      <c r="B70" s="57"/>
      <c r="C70" s="62" t="s">
        <v>34</v>
      </c>
      <c r="D70" s="62"/>
      <c r="E70" s="105"/>
      <c r="F70" s="91">
        <f>SUM(F69:F69)</f>
        <v>416984192</v>
      </c>
      <c r="G70" s="57"/>
      <c r="H70" s="26"/>
    </row>
    <row r="71" spans="1:17" x14ac:dyDescent="0.2">
      <c r="A71" s="182"/>
      <c r="C71" s="67"/>
      <c r="D71" s="67"/>
      <c r="E71" s="67"/>
      <c r="F71" s="58"/>
      <c r="H71" s="26"/>
    </row>
    <row r="72" spans="1:17" x14ac:dyDescent="0.2">
      <c r="A72" s="182"/>
      <c r="B72" s="43"/>
      <c r="C72" s="44"/>
      <c r="D72" s="44"/>
      <c r="E72" s="43"/>
      <c r="F72" s="43"/>
      <c r="G72" s="43"/>
      <c r="H72" s="43"/>
      <c r="I72" s="43"/>
      <c r="J72" s="43"/>
      <c r="K72" s="43"/>
      <c r="L72" s="43"/>
      <c r="M72" s="45"/>
      <c r="N72" s="46"/>
      <c r="O72" s="46"/>
      <c r="P72" s="46"/>
      <c r="Q72" s="44"/>
    </row>
    <row r="73" spans="1:17" s="25" customFormat="1" x14ac:dyDescent="0.2">
      <c r="A73" s="182"/>
      <c r="B73" s="76" t="s">
        <v>51</v>
      </c>
      <c r="C73" s="74"/>
      <c r="D73" s="74"/>
      <c r="F73"/>
      <c r="G73"/>
      <c r="H73"/>
      <c r="I73"/>
      <c r="J73"/>
      <c r="K73"/>
      <c r="L73"/>
      <c r="M73"/>
      <c r="N73"/>
      <c r="O73"/>
      <c r="P73"/>
      <c r="Q73"/>
    </row>
    <row r="74" spans="1:17" x14ac:dyDescent="0.2">
      <c r="A74" s="182"/>
      <c r="B74" s="62" t="s">
        <v>2</v>
      </c>
      <c r="C74" s="62" t="s">
        <v>27</v>
      </c>
      <c r="D74" s="62" t="s">
        <v>34</v>
      </c>
    </row>
    <row r="75" spans="1:17" x14ac:dyDescent="0.2">
      <c r="A75" s="182"/>
      <c r="B75" s="55">
        <v>1</v>
      </c>
      <c r="C75" s="57" t="s">
        <v>39</v>
      </c>
      <c r="D75" s="106" t="e">
        <f>D54</f>
        <v>#REF!</v>
      </c>
      <c r="E75" s="59"/>
      <c r="F75" s="5"/>
    </row>
    <row r="76" spans="1:17" x14ac:dyDescent="0.2">
      <c r="A76" s="182"/>
      <c r="B76" s="55">
        <v>2</v>
      </c>
      <c r="C76" s="57" t="s">
        <v>40</v>
      </c>
      <c r="D76" s="106">
        <f>F65</f>
        <v>1262324864</v>
      </c>
      <c r="E76" s="59"/>
      <c r="F76" s="26"/>
    </row>
    <row r="77" spans="1:17" x14ac:dyDescent="0.2">
      <c r="A77" s="182"/>
      <c r="B77" s="55"/>
      <c r="C77" s="62" t="s">
        <v>34</v>
      </c>
      <c r="D77" s="107" t="e">
        <f>SUM(D75:D76)</f>
        <v>#REF!</v>
      </c>
      <c r="F77" s="26"/>
    </row>
    <row r="78" spans="1:17" x14ac:dyDescent="0.2">
      <c r="A78" s="182"/>
    </row>
    <row r="79" spans="1:17" s="25" customFormat="1" x14ac:dyDescent="0.2">
      <c r="A79" s="182"/>
      <c r="B79" s="76" t="s">
        <v>52</v>
      </c>
      <c r="C79" s="74"/>
      <c r="D79" s="74"/>
      <c r="F79"/>
      <c r="G79"/>
      <c r="H79"/>
      <c r="I79"/>
      <c r="J79"/>
      <c r="K79"/>
      <c r="L79"/>
      <c r="M79"/>
      <c r="N79"/>
      <c r="O79"/>
      <c r="P79"/>
      <c r="Q79"/>
    </row>
    <row r="80" spans="1:17" x14ac:dyDescent="0.2">
      <c r="A80" s="182"/>
      <c r="B80" s="62" t="s">
        <v>2</v>
      </c>
      <c r="C80" s="62" t="s">
        <v>27</v>
      </c>
      <c r="D80" s="62" t="s">
        <v>34</v>
      </c>
    </row>
    <row r="81" spans="1:17" s="25" customFormat="1" x14ac:dyDescent="0.2">
      <c r="A81" s="182"/>
      <c r="B81" s="55">
        <v>1</v>
      </c>
      <c r="C81" s="57" t="s">
        <v>39</v>
      </c>
      <c r="D81" s="90" t="e">
        <f>D59</f>
        <v>#REF!</v>
      </c>
      <c r="F81" s="121"/>
      <c r="G81"/>
      <c r="H81"/>
      <c r="I81"/>
      <c r="J81"/>
      <c r="K81"/>
      <c r="L81"/>
      <c r="M81"/>
      <c r="N81"/>
      <c r="O81"/>
      <c r="P81"/>
      <c r="Q81"/>
    </row>
    <row r="82" spans="1:17" s="25" customFormat="1" x14ac:dyDescent="0.2">
      <c r="A82" s="182"/>
      <c r="B82" s="55">
        <v>2</v>
      </c>
      <c r="C82" s="57" t="s">
        <v>40</v>
      </c>
      <c r="D82" s="90">
        <f>F70</f>
        <v>416984192</v>
      </c>
      <c r="F82"/>
      <c r="G82"/>
      <c r="H82"/>
      <c r="I82"/>
      <c r="J82"/>
      <c r="K82"/>
      <c r="L82"/>
      <c r="M82"/>
      <c r="N82"/>
      <c r="O82"/>
      <c r="P82"/>
      <c r="Q82"/>
    </row>
    <row r="83" spans="1:17" s="25" customFormat="1" x14ac:dyDescent="0.2">
      <c r="A83" s="182"/>
      <c r="B83" s="55"/>
      <c r="C83" s="62" t="s">
        <v>34</v>
      </c>
      <c r="D83" s="91" t="e">
        <f>SUM(D81:D82)</f>
        <v>#REF!</v>
      </c>
      <c r="F83"/>
      <c r="G83"/>
      <c r="H83"/>
      <c r="I83"/>
      <c r="J83"/>
      <c r="K83"/>
      <c r="L83"/>
      <c r="M83"/>
      <c r="N83"/>
      <c r="O83"/>
      <c r="P83"/>
      <c r="Q83"/>
    </row>
    <row r="86" spans="1:17" x14ac:dyDescent="0.2">
      <c r="B86" s="157" t="s">
        <v>53</v>
      </c>
      <c r="C86" s="38"/>
      <c r="D86" s="38"/>
      <c r="E86" s="38"/>
      <c r="F86" s="38"/>
    </row>
    <row r="87" spans="1:17" x14ac:dyDescent="0.2">
      <c r="B87" s="165" t="s">
        <v>2</v>
      </c>
      <c r="C87" s="165" t="s">
        <v>27</v>
      </c>
      <c r="D87" s="165" t="s">
        <v>34</v>
      </c>
      <c r="E87" s="165" t="s">
        <v>54</v>
      </c>
      <c r="F87" s="165" t="s">
        <v>55</v>
      </c>
    </row>
    <row r="88" spans="1:17" x14ac:dyDescent="0.2">
      <c r="B88" s="166">
        <v>1</v>
      </c>
      <c r="C88" s="166" t="s">
        <v>56</v>
      </c>
      <c r="D88" s="167" t="e">
        <f>D33+D39</f>
        <v>#REF!</v>
      </c>
      <c r="E88" s="183" t="e">
        <f>SUM(D88:D89)</f>
        <v>#REF!</v>
      </c>
      <c r="F88" s="187" t="e">
        <f>E90-E88</f>
        <v>#REF!</v>
      </c>
    </row>
    <row r="89" spans="1:17" x14ac:dyDescent="0.2">
      <c r="B89" s="166">
        <v>2</v>
      </c>
      <c r="C89" s="166" t="s">
        <v>57</v>
      </c>
      <c r="D89" s="167">
        <f>D34+D40</f>
        <v>630214754</v>
      </c>
      <c r="E89" s="184"/>
      <c r="F89" s="188"/>
    </row>
    <row r="90" spans="1:17" x14ac:dyDescent="0.2">
      <c r="B90" s="168">
        <v>3</v>
      </c>
      <c r="C90" s="168" t="s">
        <v>58</v>
      </c>
      <c r="D90" s="169" t="e">
        <f>D75+D81</f>
        <v>#REF!</v>
      </c>
      <c r="E90" s="185" t="e">
        <f>SUM(D90:D91)</f>
        <v>#REF!</v>
      </c>
      <c r="F90" s="188"/>
    </row>
    <row r="91" spans="1:17" x14ac:dyDescent="0.2">
      <c r="B91" s="168">
        <v>4</v>
      </c>
      <c r="C91" s="168" t="s">
        <v>59</v>
      </c>
      <c r="D91" s="169">
        <f>D76+D82</f>
        <v>1679309056</v>
      </c>
      <c r="E91" s="186"/>
      <c r="F91" s="188"/>
    </row>
  </sheetData>
  <mergeCells count="5">
    <mergeCell ref="A1:A41"/>
    <mergeCell ref="A43:A83"/>
    <mergeCell ref="E88:E89"/>
    <mergeCell ref="E90:E91"/>
    <mergeCell ref="F88:F91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968A-6A9E-413D-9E7A-1AF175F45DC4}">
  <dimension ref="A1:J136"/>
  <sheetViews>
    <sheetView topLeftCell="A23" workbookViewId="0">
      <selection activeCell="D49" sqref="D49"/>
    </sheetView>
  </sheetViews>
  <sheetFormatPr baseColWidth="10" defaultColWidth="11" defaultRowHeight="16" x14ac:dyDescent="0.2"/>
  <cols>
    <col min="2" max="2" width="25.83203125" customWidth="1"/>
    <col min="3" max="3" width="33.33203125" customWidth="1"/>
    <col min="4" max="4" width="20.5" customWidth="1"/>
    <col min="5" max="5" width="22.6640625" customWidth="1"/>
    <col min="6" max="6" width="22.1640625" customWidth="1"/>
    <col min="7" max="7" width="20.6640625" customWidth="1"/>
    <col min="8" max="8" width="14.1640625" bestFit="1" customWidth="1"/>
    <col min="9" max="9" width="23.83203125" bestFit="1" customWidth="1"/>
    <col min="10" max="10" width="11.6640625" bestFit="1" customWidth="1"/>
  </cols>
  <sheetData>
    <row r="1" spans="1:10" x14ac:dyDescent="0.2">
      <c r="A1" s="1"/>
      <c r="B1" s="1"/>
      <c r="C1" s="1"/>
      <c r="D1" s="1"/>
    </row>
    <row r="2" spans="1:10" x14ac:dyDescent="0.2">
      <c r="A2" s="1"/>
      <c r="B2" s="1"/>
      <c r="C2" s="1" t="s">
        <v>60</v>
      </c>
      <c r="D2" s="1"/>
      <c r="F2" t="s">
        <v>61</v>
      </c>
    </row>
    <row r="3" spans="1:10" x14ac:dyDescent="0.2">
      <c r="A3" s="1"/>
      <c r="B3" s="1"/>
      <c r="C3" s="2" t="s">
        <v>62</v>
      </c>
      <c r="D3" s="3">
        <v>7500000</v>
      </c>
      <c r="F3" s="2" t="s">
        <v>62</v>
      </c>
      <c r="G3" s="3">
        <f>G4+G5</f>
        <v>6500000</v>
      </c>
    </row>
    <row r="4" spans="1:10" x14ac:dyDescent="0.2">
      <c r="A4" s="1"/>
      <c r="B4" s="1"/>
      <c r="C4" s="1" t="s">
        <v>63</v>
      </c>
      <c r="D4" s="4">
        <v>5000000</v>
      </c>
      <c r="F4" s="87" t="s">
        <v>63</v>
      </c>
      <c r="G4" s="88">
        <v>4000000</v>
      </c>
    </row>
    <row r="5" spans="1:10" x14ac:dyDescent="0.2">
      <c r="A5" s="1"/>
      <c r="B5" s="1"/>
      <c r="C5" s="1" t="s">
        <v>64</v>
      </c>
      <c r="D5" s="4">
        <v>2500000</v>
      </c>
      <c r="F5" s="1" t="s">
        <v>64</v>
      </c>
      <c r="G5" s="4">
        <v>2500000</v>
      </c>
    </row>
    <row r="6" spans="1:10" x14ac:dyDescent="0.2">
      <c r="A6" s="1"/>
      <c r="B6" s="1"/>
      <c r="C6" s="1"/>
      <c r="D6" s="1"/>
    </row>
    <row r="7" spans="1:10" x14ac:dyDescent="0.2">
      <c r="A7" s="1"/>
      <c r="B7" s="1"/>
      <c r="C7" s="2" t="s">
        <v>9</v>
      </c>
      <c r="D7" s="3">
        <v>35000</v>
      </c>
      <c r="F7" s="2" t="s">
        <v>9</v>
      </c>
      <c r="G7" s="3">
        <v>24000</v>
      </c>
    </row>
    <row r="8" spans="1:10" x14ac:dyDescent="0.2">
      <c r="A8" s="1"/>
      <c r="B8" s="1"/>
      <c r="C8" s="2"/>
      <c r="D8" s="2"/>
    </row>
    <row r="9" spans="1:10" x14ac:dyDescent="0.2">
      <c r="A9" s="1"/>
      <c r="B9" s="1"/>
      <c r="C9" s="1" t="s">
        <v>65</v>
      </c>
      <c r="D9" s="4">
        <v>28800</v>
      </c>
      <c r="F9" s="87" t="s">
        <v>65</v>
      </c>
      <c r="G9" s="89">
        <v>17900</v>
      </c>
    </row>
    <row r="10" spans="1:10" x14ac:dyDescent="0.2">
      <c r="A10" s="1"/>
      <c r="B10" s="1"/>
      <c r="C10" s="1" t="s">
        <v>66</v>
      </c>
      <c r="D10" s="4">
        <v>35000</v>
      </c>
    </row>
    <row r="11" spans="1:10" x14ac:dyDescent="0.2">
      <c r="A11" s="1"/>
      <c r="B11" s="1"/>
      <c r="C11" s="1" t="s">
        <v>67</v>
      </c>
      <c r="D11" s="4">
        <v>27000</v>
      </c>
      <c r="E11" s="6">
        <f>D11+D12</f>
        <v>88000</v>
      </c>
    </row>
    <row r="12" spans="1:10" x14ac:dyDescent="0.2">
      <c r="A12" s="1"/>
      <c r="B12" s="1"/>
      <c r="C12" s="1" t="s">
        <v>68</v>
      </c>
      <c r="D12" s="4">
        <v>61000</v>
      </c>
    </row>
    <row r="13" spans="1:10" x14ac:dyDescent="0.2">
      <c r="A13" s="1"/>
      <c r="B13" s="1"/>
      <c r="C13" s="1"/>
      <c r="D13" s="4"/>
    </row>
    <row r="14" spans="1:10" x14ac:dyDescent="0.2">
      <c r="A14" s="1"/>
      <c r="B14" s="1"/>
      <c r="C14" s="1" t="s">
        <v>69</v>
      </c>
      <c r="D14" s="1"/>
      <c r="F14" t="s">
        <v>70</v>
      </c>
      <c r="I14" t="s">
        <v>71</v>
      </c>
    </row>
    <row r="15" spans="1:10" x14ac:dyDescent="0.2">
      <c r="A15" s="1"/>
      <c r="B15" s="1"/>
      <c r="C15" s="2" t="s">
        <v>72</v>
      </c>
      <c r="D15" s="3">
        <v>238000000</v>
      </c>
      <c r="F15" s="2" t="s">
        <v>72</v>
      </c>
      <c r="G15" s="5">
        <v>141000000</v>
      </c>
      <c r="I15" s="2" t="s">
        <v>73</v>
      </c>
      <c r="J15" s="6">
        <f>275000000*112/111</f>
        <v>277477477.47747749</v>
      </c>
    </row>
    <row r="16" spans="1:10" x14ac:dyDescent="0.2">
      <c r="A16" s="1"/>
      <c r="B16" s="1"/>
      <c r="C16" s="2" t="s">
        <v>74</v>
      </c>
      <c r="D16" s="3">
        <v>210500000</v>
      </c>
      <c r="F16" s="2"/>
      <c r="G16" s="5"/>
      <c r="I16" s="2"/>
      <c r="J16" s="6"/>
    </row>
    <row r="17" spans="1:9" x14ac:dyDescent="0.2">
      <c r="A17" s="1"/>
      <c r="B17" s="1"/>
      <c r="C17" s="2"/>
      <c r="D17" s="3"/>
    </row>
    <row r="18" spans="1:9" x14ac:dyDescent="0.2">
      <c r="A18" s="1"/>
      <c r="B18" s="1"/>
      <c r="C18" s="2" t="s">
        <v>75</v>
      </c>
      <c r="D18" s="1"/>
    </row>
    <row r="19" spans="1:9" x14ac:dyDescent="0.2">
      <c r="A19" s="1"/>
      <c r="B19" s="1"/>
      <c r="C19" s="2" t="s">
        <v>76</v>
      </c>
      <c r="D19" s="3">
        <v>5266000</v>
      </c>
    </row>
    <row r="20" spans="1:9" x14ac:dyDescent="0.2">
      <c r="A20" s="1"/>
      <c r="B20" s="1"/>
      <c r="C20" s="1" t="s">
        <v>63</v>
      </c>
      <c r="D20" s="4">
        <v>5000000</v>
      </c>
    </row>
    <row r="21" spans="1:9" x14ac:dyDescent="0.2">
      <c r="A21" s="1"/>
      <c r="B21" s="1"/>
      <c r="C21" s="1" t="s">
        <v>77</v>
      </c>
      <c r="D21" s="4">
        <v>266000</v>
      </c>
      <c r="G21" s="7">
        <v>2477395767.5900002</v>
      </c>
    </row>
    <row r="22" spans="1:9" x14ac:dyDescent="0.2">
      <c r="A22" s="1"/>
      <c r="B22" s="1"/>
      <c r="C22" s="1"/>
      <c r="D22" s="1"/>
      <c r="F22" s="8"/>
      <c r="G22" s="9">
        <v>64</v>
      </c>
    </row>
    <row r="23" spans="1:9" x14ac:dyDescent="0.2">
      <c r="A23" s="1"/>
      <c r="B23" s="1"/>
      <c r="C23" s="1"/>
      <c r="D23" s="1"/>
      <c r="F23" s="10"/>
    </row>
    <row r="24" spans="1:9" x14ac:dyDescent="0.2">
      <c r="A24" s="1"/>
      <c r="B24" s="1"/>
      <c r="C24" s="2" t="s">
        <v>78</v>
      </c>
      <c r="D24" s="1"/>
      <c r="F24" s="10" t="s">
        <v>79</v>
      </c>
      <c r="G24" s="11">
        <f>G21/G22</f>
        <v>38709308.868593752</v>
      </c>
    </row>
    <row r="25" spans="1:9" x14ac:dyDescent="0.2">
      <c r="A25" s="1"/>
      <c r="B25" s="1"/>
      <c r="C25" s="1" t="s">
        <v>80</v>
      </c>
      <c r="D25" s="12">
        <f>1888000</f>
        <v>1888000</v>
      </c>
    </row>
    <row r="26" spans="1:9" x14ac:dyDescent="0.2">
      <c r="A26" s="1"/>
      <c r="B26" s="1"/>
      <c r="C26" s="1" t="s">
        <v>21</v>
      </c>
      <c r="D26" s="12">
        <v>11345454.539999999</v>
      </c>
    </row>
    <row r="27" spans="1:9" x14ac:dyDescent="0.2">
      <c r="A27" s="1"/>
      <c r="B27" s="1"/>
      <c r="C27" s="1"/>
      <c r="D27" s="1"/>
      <c r="E27">
        <f>112%*10400000</f>
        <v>11648000.000000002</v>
      </c>
    </row>
    <row r="28" spans="1:9" x14ac:dyDescent="0.2">
      <c r="A28" s="1"/>
      <c r="B28" s="1"/>
      <c r="C28" s="1"/>
      <c r="D28" s="1"/>
      <c r="F28" s="13" t="s">
        <v>81</v>
      </c>
      <c r="G28" s="13" t="s">
        <v>22</v>
      </c>
      <c r="H28" s="13"/>
      <c r="I28" s="14">
        <v>48972000</v>
      </c>
    </row>
    <row r="29" spans="1:9" x14ac:dyDescent="0.2">
      <c r="A29" s="1"/>
      <c r="B29" s="1"/>
      <c r="C29" s="2" t="s">
        <v>82</v>
      </c>
      <c r="D29" s="1"/>
      <c r="F29" s="13" t="s">
        <v>81</v>
      </c>
      <c r="G29" s="13" t="s">
        <v>24</v>
      </c>
      <c r="H29" s="13"/>
      <c r="I29" s="14">
        <v>48972000</v>
      </c>
    </row>
    <row r="30" spans="1:9" x14ac:dyDescent="0.2">
      <c r="A30" s="1"/>
      <c r="B30" s="1"/>
      <c r="C30" s="1" t="s">
        <v>80</v>
      </c>
      <c r="D30" s="12">
        <v>48880000</v>
      </c>
      <c r="F30" s="13" t="s">
        <v>81</v>
      </c>
      <c r="G30" s="15" t="s">
        <v>83</v>
      </c>
      <c r="H30" s="13"/>
      <c r="I30" s="14">
        <v>48972000</v>
      </c>
    </row>
    <row r="31" spans="1:9" x14ac:dyDescent="0.2">
      <c r="A31" s="1"/>
      <c r="B31" s="1"/>
      <c r="C31" s="1" t="s">
        <v>21</v>
      </c>
      <c r="D31" s="12">
        <v>187200000</v>
      </c>
      <c r="F31" s="13" t="s">
        <v>81</v>
      </c>
      <c r="G31" s="16" t="s">
        <v>84</v>
      </c>
      <c r="H31" s="13"/>
      <c r="I31" s="14">
        <v>33056000</v>
      </c>
    </row>
    <row r="32" spans="1:9" x14ac:dyDescent="0.2">
      <c r="A32" s="1"/>
      <c r="B32" s="1"/>
      <c r="C32" s="1"/>
      <c r="D32" s="1"/>
      <c r="H32" s="17">
        <f>12*I31</f>
        <v>396672000</v>
      </c>
    </row>
    <row r="33" spans="1:5" x14ac:dyDescent="0.2">
      <c r="A33" s="1"/>
      <c r="B33" s="1"/>
      <c r="C33" s="2" t="s">
        <v>85</v>
      </c>
      <c r="D33" s="12">
        <v>129249818.2</v>
      </c>
      <c r="E33" s="18">
        <f>70909280*112/111</f>
        <v>71548102.342342347</v>
      </c>
    </row>
    <row r="34" spans="1:5" x14ac:dyDescent="0.2">
      <c r="A34" s="1"/>
      <c r="B34" s="1"/>
      <c r="C34" s="1"/>
      <c r="D34" s="1"/>
    </row>
    <row r="35" spans="1:5" x14ac:dyDescent="0.2">
      <c r="A35" s="1"/>
      <c r="B35" s="1"/>
      <c r="C35" s="2" t="s">
        <v>86</v>
      </c>
      <c r="D35" s="12">
        <v>151447620</v>
      </c>
      <c r="E35" s="12">
        <f>69413760*112/111</f>
        <v>70039109.189189196</v>
      </c>
    </row>
    <row r="36" spans="1:5" x14ac:dyDescent="0.2">
      <c r="A36" s="1"/>
      <c r="B36" s="1"/>
      <c r="C36" s="1"/>
      <c r="D36" s="1"/>
    </row>
    <row r="37" spans="1:5" x14ac:dyDescent="0.2">
      <c r="A37" s="1"/>
      <c r="B37" s="1"/>
      <c r="C37" s="2" t="s">
        <v>87</v>
      </c>
      <c r="D37" s="12">
        <v>119547272.7</v>
      </c>
    </row>
    <row r="38" spans="1:5" x14ac:dyDescent="0.2">
      <c r="A38" s="1"/>
      <c r="B38" s="1"/>
      <c r="C38" s="1"/>
      <c r="D38" s="1"/>
    </row>
    <row r="39" spans="1:5" x14ac:dyDescent="0.2">
      <c r="A39" s="1"/>
      <c r="B39" s="1"/>
      <c r="C39" s="2" t="s">
        <v>88</v>
      </c>
      <c r="D39" s="19">
        <v>298000000</v>
      </c>
    </row>
    <row r="41" spans="1:5" x14ac:dyDescent="0.2">
      <c r="C41" s="20" t="s">
        <v>89</v>
      </c>
      <c r="D41" s="6">
        <v>48000000</v>
      </c>
    </row>
    <row r="42" spans="1:5" x14ac:dyDescent="0.2">
      <c r="C42" s="63" t="s">
        <v>90</v>
      </c>
      <c r="D42" s="60">
        <v>11345454.539999999</v>
      </c>
    </row>
    <row r="43" spans="1:5" x14ac:dyDescent="0.2">
      <c r="C43" s="20"/>
      <c r="D43" s="6"/>
    </row>
    <row r="44" spans="1:5" x14ac:dyDescent="0.2">
      <c r="C44" s="57" t="s">
        <v>91</v>
      </c>
      <c r="D44" s="6">
        <v>25262181.82</v>
      </c>
    </row>
    <row r="45" spans="1:5" x14ac:dyDescent="0.2">
      <c r="C45" s="20"/>
      <c r="D45" s="6"/>
    </row>
    <row r="46" spans="1:5" x14ac:dyDescent="0.2">
      <c r="C46" s="20"/>
      <c r="D46" s="6"/>
    </row>
    <row r="47" spans="1:5" ht="51" x14ac:dyDescent="0.2">
      <c r="C47" s="21" t="s">
        <v>92</v>
      </c>
      <c r="D47" s="12">
        <v>8392363.6359999999</v>
      </c>
    </row>
    <row r="48" spans="1:5" x14ac:dyDescent="0.2">
      <c r="C48" s="20"/>
      <c r="D48" s="6"/>
    </row>
    <row r="49" spans="3:6" x14ac:dyDescent="0.2">
      <c r="C49" s="20" t="s">
        <v>93</v>
      </c>
      <c r="D49" s="6">
        <v>284828000</v>
      </c>
      <c r="E49" s="20" t="s">
        <v>94</v>
      </c>
      <c r="F49" s="6">
        <f>477000000*112/111</f>
        <v>481297297.2972973</v>
      </c>
    </row>
    <row r="50" spans="3:6" x14ac:dyDescent="0.2">
      <c r="C50" s="20"/>
      <c r="D50" s="6"/>
    </row>
    <row r="51" spans="3:6" x14ac:dyDescent="0.2">
      <c r="C51" t="s">
        <v>95</v>
      </c>
      <c r="D51" s="12">
        <v>106400727.3</v>
      </c>
    </row>
    <row r="52" spans="3:6" x14ac:dyDescent="0.2">
      <c r="C52" t="s">
        <v>96</v>
      </c>
      <c r="D52" s="12">
        <v>49206000</v>
      </c>
    </row>
    <row r="53" spans="3:6" x14ac:dyDescent="0.2">
      <c r="D53" s="22"/>
    </row>
    <row r="54" spans="3:6" x14ac:dyDescent="0.2">
      <c r="C54" s="23" t="s">
        <v>97</v>
      </c>
      <c r="D54" s="12">
        <v>263624110.45360002</v>
      </c>
    </row>
    <row r="55" spans="3:6" x14ac:dyDescent="0.2">
      <c r="C55" s="23" t="s">
        <v>98</v>
      </c>
      <c r="D55" s="12">
        <v>41624859.546399996</v>
      </c>
    </row>
    <row r="56" spans="3:6" x14ac:dyDescent="0.2">
      <c r="C56" s="23" t="s">
        <v>99</v>
      </c>
      <c r="D56" s="12">
        <v>63824784.639200002</v>
      </c>
    </row>
    <row r="57" spans="3:6" x14ac:dyDescent="0.2">
      <c r="C57" s="23" t="s">
        <v>100</v>
      </c>
      <c r="D57" s="12">
        <v>27749906.360800002</v>
      </c>
    </row>
    <row r="58" spans="3:6" x14ac:dyDescent="0.2">
      <c r="C58" s="23" t="s">
        <v>101</v>
      </c>
      <c r="D58" s="12">
        <v>127649569.26800001</v>
      </c>
    </row>
    <row r="59" spans="3:6" x14ac:dyDescent="0.2">
      <c r="C59" s="23" t="s">
        <v>102</v>
      </c>
      <c r="D59" s="12">
        <v>63824784.639200002</v>
      </c>
    </row>
    <row r="60" spans="3:6" x14ac:dyDescent="0.2">
      <c r="C60" s="23" t="s">
        <v>103</v>
      </c>
      <c r="D60" s="12">
        <v>24000000</v>
      </c>
    </row>
    <row r="61" spans="3:6" x14ac:dyDescent="0.2">
      <c r="D61" s="24"/>
    </row>
    <row r="62" spans="3:6" x14ac:dyDescent="0.2">
      <c r="C62" t="s">
        <v>104</v>
      </c>
      <c r="D62" s="24">
        <v>16200</v>
      </c>
    </row>
    <row r="63" spans="3:6" x14ac:dyDescent="0.2">
      <c r="C63" t="s">
        <v>105</v>
      </c>
      <c r="D63" s="24">
        <v>309</v>
      </c>
      <c r="E63" s="6">
        <f>D63*D62*12</f>
        <v>60069600</v>
      </c>
    </row>
    <row r="64" spans="3:6" x14ac:dyDescent="0.2">
      <c r="C64" t="s">
        <v>42</v>
      </c>
      <c r="D64" s="24">
        <v>619</v>
      </c>
      <c r="E64" s="6">
        <f>D64*D62*12</f>
        <v>120333600</v>
      </c>
    </row>
    <row r="65" spans="1:9" x14ac:dyDescent="0.2">
      <c r="C65" t="s">
        <v>106</v>
      </c>
      <c r="D65" s="24">
        <v>135</v>
      </c>
      <c r="E65" s="6">
        <f>D65*D62*12</f>
        <v>26244000</v>
      </c>
    </row>
    <row r="66" spans="1:9" x14ac:dyDescent="0.2">
      <c r="C66" t="s">
        <v>107</v>
      </c>
      <c r="D66" s="24">
        <v>328</v>
      </c>
      <c r="E66" s="6">
        <f>D66*D62*12</f>
        <v>63763200</v>
      </c>
    </row>
    <row r="67" spans="1:9" x14ac:dyDescent="0.2">
      <c r="C67" t="s">
        <v>108</v>
      </c>
      <c r="D67" s="24">
        <v>975</v>
      </c>
      <c r="E67" s="6">
        <f>D67*D62*12</f>
        <v>189540000</v>
      </c>
    </row>
    <row r="68" spans="1:9" x14ac:dyDescent="0.2">
      <c r="C68" t="s">
        <v>109</v>
      </c>
      <c r="D68" s="24">
        <v>352</v>
      </c>
      <c r="E68" s="6">
        <f>D68*D62*12</f>
        <v>68428800</v>
      </c>
    </row>
    <row r="69" spans="1:9" x14ac:dyDescent="0.2">
      <c r="C69" t="s">
        <v>110</v>
      </c>
      <c r="D69" s="24">
        <v>25145</v>
      </c>
      <c r="E69" s="6">
        <f>D69*D62</f>
        <v>407349000</v>
      </c>
    </row>
    <row r="70" spans="1:9" x14ac:dyDescent="0.2">
      <c r="C70" t="s">
        <v>111</v>
      </c>
      <c r="D70" s="24">
        <v>67650</v>
      </c>
      <c r="E70" s="6">
        <f>D70*D62</f>
        <v>1095930000</v>
      </c>
    </row>
    <row r="72" spans="1:9" x14ac:dyDescent="0.2">
      <c r="C72" t="s">
        <v>112</v>
      </c>
      <c r="D72" s="25" t="s">
        <v>113</v>
      </c>
    </row>
    <row r="73" spans="1:9" x14ac:dyDescent="0.2">
      <c r="A73" t="s">
        <v>114</v>
      </c>
      <c r="B73" t="s">
        <v>115</v>
      </c>
      <c r="C73">
        <v>12</v>
      </c>
      <c r="D73" s="5">
        <v>4000000</v>
      </c>
    </row>
    <row r="74" spans="1:9" x14ac:dyDescent="0.2">
      <c r="A74" t="s">
        <v>114</v>
      </c>
      <c r="B74" t="s">
        <v>116</v>
      </c>
      <c r="C74">
        <v>12</v>
      </c>
      <c r="D74" s="5">
        <v>4000000</v>
      </c>
    </row>
    <row r="75" spans="1:9" x14ac:dyDescent="0.2">
      <c r="A75" t="s">
        <v>114</v>
      </c>
      <c r="B75" t="s">
        <v>117</v>
      </c>
      <c r="C75">
        <v>25</v>
      </c>
      <c r="D75" s="24">
        <v>4000000</v>
      </c>
      <c r="E75" t="s">
        <v>118</v>
      </c>
    </row>
    <row r="76" spans="1:9" x14ac:dyDescent="0.2">
      <c r="A76" t="s">
        <v>114</v>
      </c>
      <c r="B76" t="s">
        <v>119</v>
      </c>
      <c r="C76">
        <v>5</v>
      </c>
      <c r="D76" s="24">
        <v>4000000</v>
      </c>
    </row>
    <row r="77" spans="1:9" x14ac:dyDescent="0.2">
      <c r="D77" s="25"/>
    </row>
    <row r="78" spans="1:9" x14ac:dyDescent="0.2">
      <c r="D78" s="25"/>
    </row>
    <row r="79" spans="1:9" x14ac:dyDescent="0.2">
      <c r="A79" t="s">
        <v>120</v>
      </c>
      <c r="B79" t="s">
        <v>121</v>
      </c>
      <c r="C79">
        <v>13</v>
      </c>
      <c r="D79" s="24">
        <v>5500000</v>
      </c>
      <c r="E79" t="s">
        <v>122</v>
      </c>
      <c r="I79" t="s">
        <v>123</v>
      </c>
    </row>
    <row r="80" spans="1:9" x14ac:dyDescent="0.2">
      <c r="A80" t="s">
        <v>120</v>
      </c>
      <c r="B80" t="s">
        <v>124</v>
      </c>
      <c r="C80">
        <v>87</v>
      </c>
      <c r="D80" s="24">
        <v>8500000</v>
      </c>
    </row>
    <row r="81" spans="1:9" x14ac:dyDescent="0.2">
      <c r="A81" t="s">
        <v>120</v>
      </c>
      <c r="B81" t="s">
        <v>115</v>
      </c>
      <c r="C81">
        <v>12</v>
      </c>
      <c r="D81" s="24">
        <v>8500000</v>
      </c>
      <c r="H81">
        <f>C80*3</f>
        <v>261</v>
      </c>
      <c r="I81" s="26">
        <f>D80*H81</f>
        <v>2218500000</v>
      </c>
    </row>
    <row r="82" spans="1:9" x14ac:dyDescent="0.2">
      <c r="A82" t="s">
        <v>120</v>
      </c>
      <c r="B82" t="s">
        <v>116</v>
      </c>
      <c r="C82">
        <v>12</v>
      </c>
      <c r="D82" s="24">
        <v>8500000</v>
      </c>
    </row>
    <row r="83" spans="1:9" x14ac:dyDescent="0.2">
      <c r="D83" s="25"/>
    </row>
    <row r="84" spans="1:9" x14ac:dyDescent="0.2">
      <c r="A84" t="s">
        <v>125</v>
      </c>
      <c r="B84" t="s">
        <v>126</v>
      </c>
      <c r="C84">
        <v>4</v>
      </c>
      <c r="D84" s="24">
        <v>40000000</v>
      </c>
      <c r="E84" t="s">
        <v>127</v>
      </c>
    </row>
    <row r="85" spans="1:9" x14ac:dyDescent="0.2">
      <c r="A85" t="s">
        <v>125</v>
      </c>
      <c r="B85" t="s">
        <v>128</v>
      </c>
      <c r="C85">
        <v>15</v>
      </c>
      <c r="D85" s="24">
        <v>4100000</v>
      </c>
    </row>
    <row r="86" spans="1:9" x14ac:dyDescent="0.2">
      <c r="D86" s="25"/>
    </row>
    <row r="87" spans="1:9" x14ac:dyDescent="0.2">
      <c r="A87" t="s">
        <v>86</v>
      </c>
      <c r="B87" t="s">
        <v>126</v>
      </c>
      <c r="C87">
        <v>4</v>
      </c>
      <c r="D87" s="24">
        <v>55000000</v>
      </c>
      <c r="E87" t="s">
        <v>118</v>
      </c>
    </row>
    <row r="88" spans="1:9" x14ac:dyDescent="0.2">
      <c r="A88" t="s">
        <v>86</v>
      </c>
      <c r="B88" t="s">
        <v>128</v>
      </c>
      <c r="C88">
        <v>15</v>
      </c>
      <c r="D88" s="24">
        <v>4100000</v>
      </c>
    </row>
    <row r="89" spans="1:9" x14ac:dyDescent="0.2">
      <c r="D89" s="25"/>
    </row>
    <row r="90" spans="1:9" x14ac:dyDescent="0.2">
      <c r="A90" t="s">
        <v>85</v>
      </c>
      <c r="B90" t="s">
        <v>121</v>
      </c>
      <c r="D90" s="24">
        <v>5500000</v>
      </c>
    </row>
    <row r="91" spans="1:9" x14ac:dyDescent="0.2">
      <c r="A91" t="s">
        <v>85</v>
      </c>
      <c r="B91" t="s">
        <v>124</v>
      </c>
      <c r="D91" s="24">
        <v>5000000</v>
      </c>
    </row>
    <row r="101" spans="3:7" x14ac:dyDescent="0.2">
      <c r="C101" s="10"/>
      <c r="D101" s="10" t="s">
        <v>129</v>
      </c>
      <c r="E101" s="10"/>
      <c r="F101" s="10"/>
      <c r="G101" s="10"/>
    </row>
    <row r="102" spans="3:7" x14ac:dyDescent="0.2">
      <c r="C102" s="10"/>
      <c r="D102" s="10" t="s">
        <v>130</v>
      </c>
      <c r="E102" s="10"/>
      <c r="F102" s="10"/>
      <c r="G102" s="10"/>
    </row>
    <row r="103" spans="3:7" x14ac:dyDescent="0.2">
      <c r="C103" s="10"/>
      <c r="D103" s="10">
        <f>25*2</f>
        <v>50</v>
      </c>
      <c r="E103" s="10"/>
      <c r="F103" s="10"/>
      <c r="G103" s="10"/>
    </row>
    <row r="104" spans="3:7" x14ac:dyDescent="0.2">
      <c r="C104" s="10" t="s">
        <v>129</v>
      </c>
      <c r="D104" s="10"/>
      <c r="E104" s="10"/>
      <c r="F104" s="10"/>
      <c r="G104" s="10"/>
    </row>
    <row r="105" spans="3:7" x14ac:dyDescent="0.2">
      <c r="C105" s="27" t="s">
        <v>131</v>
      </c>
      <c r="D105" s="28" t="s">
        <v>132</v>
      </c>
      <c r="E105" s="29" t="s">
        <v>133</v>
      </c>
      <c r="F105" s="29" t="s">
        <v>134</v>
      </c>
      <c r="G105" s="29" t="s">
        <v>18</v>
      </c>
    </row>
    <row r="106" spans="3:7" x14ac:dyDescent="0.2">
      <c r="C106" s="30" t="s">
        <v>135</v>
      </c>
      <c r="D106" s="31">
        <v>0</v>
      </c>
      <c r="E106" s="31">
        <v>0</v>
      </c>
      <c r="F106" s="32">
        <v>7514100</v>
      </c>
      <c r="G106" s="33">
        <f t="shared" ref="G106:G111" si="0">F106*E106</f>
        <v>0</v>
      </c>
    </row>
    <row r="107" spans="3:7" x14ac:dyDescent="0.2">
      <c r="C107" s="30" t="s">
        <v>136</v>
      </c>
      <c r="D107" s="31">
        <f>G124</f>
        <v>100</v>
      </c>
      <c r="E107" s="34">
        <f>ROUNDUP(D107/5,0)</f>
        <v>20</v>
      </c>
      <c r="F107" s="32">
        <v>7514100</v>
      </c>
      <c r="G107" s="33">
        <f t="shared" si="0"/>
        <v>150282000</v>
      </c>
    </row>
    <row r="108" spans="3:7" x14ac:dyDescent="0.2">
      <c r="C108" s="30" t="s">
        <v>137</v>
      </c>
      <c r="D108" s="31">
        <v>4</v>
      </c>
      <c r="E108" s="34">
        <v>4</v>
      </c>
      <c r="F108" s="32">
        <v>7514100</v>
      </c>
      <c r="G108" s="33">
        <f t="shared" si="0"/>
        <v>30056400</v>
      </c>
    </row>
    <row r="109" spans="3:7" x14ac:dyDescent="0.2">
      <c r="C109" s="30" t="s">
        <v>138</v>
      </c>
      <c r="D109" s="31">
        <v>0</v>
      </c>
      <c r="E109" s="34">
        <v>0</v>
      </c>
      <c r="F109" s="34"/>
      <c r="G109" s="33">
        <f t="shared" si="0"/>
        <v>0</v>
      </c>
    </row>
    <row r="110" spans="3:7" x14ac:dyDescent="0.2">
      <c r="C110" s="30" t="s">
        <v>139</v>
      </c>
      <c r="D110" s="31">
        <v>0</v>
      </c>
      <c r="E110" s="34">
        <v>0</v>
      </c>
      <c r="F110" s="34"/>
      <c r="G110" s="33">
        <f t="shared" si="0"/>
        <v>0</v>
      </c>
    </row>
    <row r="111" spans="3:7" x14ac:dyDescent="0.2">
      <c r="C111" s="30" t="s">
        <v>140</v>
      </c>
      <c r="D111" s="31">
        <v>0</v>
      </c>
      <c r="E111" s="34">
        <v>0</v>
      </c>
      <c r="F111" s="34"/>
      <c r="G111" s="33">
        <f t="shared" si="0"/>
        <v>0</v>
      </c>
    </row>
    <row r="112" spans="3:7" x14ac:dyDescent="0.2">
      <c r="C112" s="35"/>
      <c r="D112" s="189" t="s">
        <v>141</v>
      </c>
      <c r="E112" s="189"/>
      <c r="F112" s="189"/>
      <c r="G112" s="36">
        <f>SUM(G106:G111)</f>
        <v>180338400</v>
      </c>
    </row>
    <row r="116" spans="4:7" x14ac:dyDescent="0.2">
      <c r="F116" t="s">
        <v>142</v>
      </c>
      <c r="G116" t="s">
        <v>18</v>
      </c>
    </row>
    <row r="117" spans="4:7" x14ac:dyDescent="0.2">
      <c r="D117" t="s">
        <v>143</v>
      </c>
      <c r="E117">
        <v>5</v>
      </c>
      <c r="F117">
        <v>2</v>
      </c>
      <c r="G117">
        <f t="shared" ref="G117:G122" si="1">E117*F117</f>
        <v>10</v>
      </c>
    </row>
    <row r="118" spans="4:7" x14ac:dyDescent="0.2">
      <c r="D118" t="s">
        <v>144</v>
      </c>
      <c r="E118">
        <v>5</v>
      </c>
      <c r="F118">
        <v>2</v>
      </c>
      <c r="G118">
        <f t="shared" si="1"/>
        <v>10</v>
      </c>
    </row>
    <row r="119" spans="4:7" x14ac:dyDescent="0.2">
      <c r="D119" t="s">
        <v>145</v>
      </c>
      <c r="E119">
        <v>6</v>
      </c>
      <c r="F119">
        <v>2</v>
      </c>
      <c r="G119">
        <f t="shared" si="1"/>
        <v>12</v>
      </c>
    </row>
    <row r="120" spans="4:7" x14ac:dyDescent="0.2">
      <c r="D120" t="s">
        <v>146</v>
      </c>
      <c r="E120">
        <v>3</v>
      </c>
      <c r="F120">
        <v>2</v>
      </c>
      <c r="G120">
        <f t="shared" si="1"/>
        <v>6</v>
      </c>
    </row>
    <row r="121" spans="4:7" x14ac:dyDescent="0.2">
      <c r="D121" t="s">
        <v>147</v>
      </c>
      <c r="E121">
        <v>5</v>
      </c>
      <c r="F121">
        <v>2</v>
      </c>
      <c r="G121">
        <f t="shared" si="1"/>
        <v>10</v>
      </c>
    </row>
    <row r="122" spans="4:7" x14ac:dyDescent="0.2">
      <c r="D122" t="s">
        <v>148</v>
      </c>
      <c r="E122">
        <v>1</v>
      </c>
      <c r="F122">
        <v>2</v>
      </c>
      <c r="G122">
        <f t="shared" si="1"/>
        <v>2</v>
      </c>
    </row>
    <row r="123" spans="4:7" x14ac:dyDescent="0.2">
      <c r="F123" t="s">
        <v>149</v>
      </c>
      <c r="G123">
        <f>SUM(G117:G122)</f>
        <v>50</v>
      </c>
    </row>
    <row r="124" spans="4:7" x14ac:dyDescent="0.2">
      <c r="F124" t="s">
        <v>150</v>
      </c>
      <c r="G124">
        <f>G123*2</f>
        <v>100</v>
      </c>
    </row>
    <row r="130" spans="2:6" x14ac:dyDescent="0.2">
      <c r="C130" t="s">
        <v>151</v>
      </c>
      <c r="D130" t="s">
        <v>152</v>
      </c>
      <c r="E130" t="s">
        <v>153</v>
      </c>
      <c r="F130" s="120">
        <v>16773.5</v>
      </c>
    </row>
    <row r="131" spans="2:6" x14ac:dyDescent="0.2">
      <c r="B131" t="s">
        <v>154</v>
      </c>
      <c r="C131">
        <v>16</v>
      </c>
      <c r="D131" s="122">
        <v>641393.4</v>
      </c>
      <c r="E131" s="121">
        <f>D131*F130</f>
        <v>10758412194.9</v>
      </c>
    </row>
    <row r="132" spans="2:6" x14ac:dyDescent="0.2">
      <c r="C132">
        <v>48</v>
      </c>
      <c r="D132" s="122">
        <f>(C132/C131)*D131</f>
        <v>1924180.2000000002</v>
      </c>
      <c r="E132" s="121">
        <f>D132*F130</f>
        <v>32275236584.700005</v>
      </c>
    </row>
    <row r="133" spans="2:6" x14ac:dyDescent="0.2">
      <c r="C133">
        <v>1</v>
      </c>
      <c r="D133" s="122">
        <f>(C133/C131)*D131</f>
        <v>40087.087500000001</v>
      </c>
      <c r="E133" s="121">
        <f>D133*F130</f>
        <v>672400762.18124998</v>
      </c>
    </row>
    <row r="136" spans="2:6" x14ac:dyDescent="0.2">
      <c r="B136" t="s">
        <v>155</v>
      </c>
      <c r="C136">
        <v>1000</v>
      </c>
      <c r="D136" s="121">
        <v>5600000</v>
      </c>
    </row>
  </sheetData>
  <mergeCells count="1">
    <mergeCell ref="D112:F11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C467-CB26-C344-802C-57CD683741EA}">
  <dimension ref="A1:J123"/>
  <sheetViews>
    <sheetView workbookViewId="0">
      <selection activeCell="D9" sqref="D9"/>
    </sheetView>
  </sheetViews>
  <sheetFormatPr baseColWidth="10" defaultColWidth="11" defaultRowHeight="16" x14ac:dyDescent="0.2"/>
  <cols>
    <col min="2" max="2" width="25.83203125" customWidth="1"/>
    <col min="3" max="3" width="33.33203125" customWidth="1"/>
    <col min="4" max="4" width="20.5" customWidth="1"/>
    <col min="5" max="5" width="22.6640625" customWidth="1"/>
    <col min="6" max="6" width="22.1640625" customWidth="1"/>
    <col min="7" max="7" width="20.6640625" customWidth="1"/>
    <col min="8" max="8" width="14.1640625" bestFit="1" customWidth="1"/>
    <col min="9" max="9" width="23.83203125" bestFit="1" customWidth="1"/>
    <col min="10" max="10" width="11.6640625" bestFit="1" customWidth="1"/>
  </cols>
  <sheetData>
    <row r="1" spans="1:10" x14ac:dyDescent="0.2">
      <c r="A1" s="1"/>
      <c r="B1" s="1"/>
      <c r="C1" s="1"/>
      <c r="D1" s="1"/>
    </row>
    <row r="2" spans="1:10" x14ac:dyDescent="0.2">
      <c r="A2" s="1"/>
      <c r="B2" s="1"/>
      <c r="C2" s="1" t="s">
        <v>60</v>
      </c>
      <c r="D2" s="1"/>
      <c r="F2" t="s">
        <v>61</v>
      </c>
    </row>
    <row r="3" spans="1:10" x14ac:dyDescent="0.2">
      <c r="A3" s="1"/>
      <c r="B3" s="1"/>
      <c r="C3" s="2" t="s">
        <v>62</v>
      </c>
      <c r="D3" s="3">
        <v>7500000</v>
      </c>
      <c r="F3" s="2" t="s">
        <v>62</v>
      </c>
      <c r="G3" s="3">
        <f>G4+G5</f>
        <v>6500000</v>
      </c>
    </row>
    <row r="4" spans="1:10" x14ac:dyDescent="0.2">
      <c r="A4" s="1"/>
      <c r="B4" s="1"/>
      <c r="C4" s="1" t="s">
        <v>63</v>
      </c>
      <c r="D4" s="4">
        <v>5000000</v>
      </c>
      <c r="F4" s="87" t="s">
        <v>63</v>
      </c>
      <c r="G4" s="88">
        <v>4000000</v>
      </c>
    </row>
    <row r="5" spans="1:10" x14ac:dyDescent="0.2">
      <c r="A5" s="1"/>
      <c r="B5" s="1"/>
      <c r="C5" s="1" t="s">
        <v>64</v>
      </c>
      <c r="D5" s="4">
        <v>2500000</v>
      </c>
      <c r="F5" s="1" t="s">
        <v>64</v>
      </c>
      <c r="G5" s="4">
        <v>2500000</v>
      </c>
    </row>
    <row r="6" spans="1:10" x14ac:dyDescent="0.2">
      <c r="A6" s="1"/>
      <c r="B6" s="1"/>
      <c r="C6" s="1"/>
      <c r="D6" s="1"/>
    </row>
    <row r="7" spans="1:10" x14ac:dyDescent="0.2">
      <c r="A7" s="1"/>
      <c r="B7" s="1"/>
      <c r="C7" s="2" t="s">
        <v>9</v>
      </c>
      <c r="D7" s="3">
        <v>35000</v>
      </c>
      <c r="F7" s="2" t="s">
        <v>9</v>
      </c>
      <c r="G7" s="3">
        <v>24000</v>
      </c>
    </row>
    <row r="8" spans="1:10" x14ac:dyDescent="0.2">
      <c r="A8" s="1"/>
      <c r="B8" s="1"/>
      <c r="C8" s="2"/>
      <c r="D8" s="2"/>
    </row>
    <row r="9" spans="1:10" x14ac:dyDescent="0.2">
      <c r="A9" s="1"/>
      <c r="B9" s="1"/>
      <c r="C9" s="1" t="s">
        <v>65</v>
      </c>
      <c r="D9" s="4">
        <v>24500</v>
      </c>
      <c r="F9" s="87" t="s">
        <v>65</v>
      </c>
      <c r="G9" s="89">
        <v>16000</v>
      </c>
    </row>
    <row r="10" spans="1:10" x14ac:dyDescent="0.2">
      <c r="A10" s="1"/>
      <c r="B10" s="1"/>
      <c r="C10" s="1" t="s">
        <v>66</v>
      </c>
      <c r="D10" s="4">
        <v>35000</v>
      </c>
    </row>
    <row r="11" spans="1:10" x14ac:dyDescent="0.2">
      <c r="A11" s="1"/>
      <c r="B11" s="1"/>
      <c r="C11" s="1" t="s">
        <v>67</v>
      </c>
      <c r="D11" s="4">
        <v>27000</v>
      </c>
      <c r="E11" s="6">
        <f>D11+D12</f>
        <v>88000</v>
      </c>
    </row>
    <row r="12" spans="1:10" x14ac:dyDescent="0.2">
      <c r="A12" s="1"/>
      <c r="B12" s="1"/>
      <c r="C12" s="1" t="s">
        <v>68</v>
      </c>
      <c r="D12" s="4">
        <v>61000</v>
      </c>
    </row>
    <row r="13" spans="1:10" x14ac:dyDescent="0.2">
      <c r="A13" s="1"/>
      <c r="B13" s="1"/>
      <c r="C13" s="1"/>
      <c r="D13" s="4"/>
    </row>
    <row r="14" spans="1:10" x14ac:dyDescent="0.2">
      <c r="A14" s="1"/>
      <c r="B14" s="1"/>
      <c r="C14" s="1" t="s">
        <v>69</v>
      </c>
      <c r="D14" s="1"/>
      <c r="F14" t="s">
        <v>70</v>
      </c>
      <c r="I14" t="s">
        <v>71</v>
      </c>
    </row>
    <row r="15" spans="1:10" x14ac:dyDescent="0.2">
      <c r="A15" s="1"/>
      <c r="B15" s="1"/>
      <c r="C15" s="2" t="s">
        <v>0</v>
      </c>
      <c r="D15" s="3">
        <v>238000000</v>
      </c>
      <c r="F15" s="2" t="s">
        <v>0</v>
      </c>
      <c r="G15" s="5">
        <v>145000000</v>
      </c>
      <c r="I15" s="2" t="s">
        <v>73</v>
      </c>
      <c r="J15" s="6">
        <f>275000000*112/111</f>
        <v>277477477.47747749</v>
      </c>
    </row>
    <row r="16" spans="1:10" x14ac:dyDescent="0.2">
      <c r="A16" s="1"/>
      <c r="B16" s="1"/>
      <c r="C16" s="2" t="s">
        <v>156</v>
      </c>
      <c r="D16" s="3">
        <v>210000000</v>
      </c>
      <c r="F16" s="2"/>
      <c r="G16" s="5"/>
      <c r="I16" s="2"/>
      <c r="J16" s="6"/>
    </row>
    <row r="17" spans="1:9" x14ac:dyDescent="0.2">
      <c r="A17" s="1"/>
      <c r="B17" s="1"/>
      <c r="C17" s="2" t="s">
        <v>74</v>
      </c>
      <c r="D17" s="3">
        <v>203280000</v>
      </c>
    </row>
    <row r="18" spans="1:9" x14ac:dyDescent="0.2">
      <c r="A18" s="1"/>
      <c r="B18" s="1"/>
      <c r="C18" s="2" t="s">
        <v>75</v>
      </c>
      <c r="D18" s="1"/>
    </row>
    <row r="19" spans="1:9" x14ac:dyDescent="0.2">
      <c r="A19" s="1"/>
      <c r="B19" s="1"/>
      <c r="C19" s="2" t="s">
        <v>76</v>
      </c>
      <c r="D19" s="3">
        <v>5266000</v>
      </c>
    </row>
    <row r="20" spans="1:9" x14ac:dyDescent="0.2">
      <c r="A20" s="1"/>
      <c r="B20" s="1"/>
      <c r="C20" s="1" t="s">
        <v>63</v>
      </c>
      <c r="D20" s="4">
        <v>5000000</v>
      </c>
    </row>
    <row r="21" spans="1:9" x14ac:dyDescent="0.2">
      <c r="A21" s="1"/>
      <c r="B21" s="1"/>
      <c r="C21" s="1" t="s">
        <v>77</v>
      </c>
      <c r="D21" s="4">
        <v>266000</v>
      </c>
      <c r="G21" s="7">
        <v>2477395767.5900002</v>
      </c>
    </row>
    <row r="22" spans="1:9" x14ac:dyDescent="0.2">
      <c r="A22" s="1"/>
      <c r="B22" s="1"/>
      <c r="C22" s="1"/>
      <c r="D22" s="1"/>
      <c r="F22" s="8"/>
      <c r="G22" s="9">
        <v>64</v>
      </c>
    </row>
    <row r="23" spans="1:9" x14ac:dyDescent="0.2">
      <c r="A23" s="1"/>
      <c r="B23" s="1"/>
      <c r="C23" s="1"/>
      <c r="D23" s="1"/>
      <c r="F23" s="10"/>
    </row>
    <row r="24" spans="1:9" x14ac:dyDescent="0.2">
      <c r="A24" s="1"/>
      <c r="B24" s="1"/>
      <c r="C24" s="2" t="s">
        <v>78</v>
      </c>
      <c r="D24" s="1"/>
      <c r="F24" s="10" t="s">
        <v>79</v>
      </c>
      <c r="G24" s="11">
        <f>G21/G22</f>
        <v>38709308.868593752</v>
      </c>
    </row>
    <row r="25" spans="1:9" x14ac:dyDescent="0.2">
      <c r="A25" s="1"/>
      <c r="B25" s="1"/>
      <c r="C25" s="1" t="s">
        <v>80</v>
      </c>
      <c r="D25" s="12">
        <f>1888000</f>
        <v>1888000</v>
      </c>
    </row>
    <row r="26" spans="1:9" x14ac:dyDescent="0.2">
      <c r="A26" s="1"/>
      <c r="B26" s="1"/>
      <c r="C26" s="1" t="s">
        <v>21</v>
      </c>
      <c r="D26" s="12">
        <v>11345454.539999999</v>
      </c>
    </row>
    <row r="27" spans="1:9" x14ac:dyDescent="0.2">
      <c r="A27" s="1"/>
      <c r="B27" s="1"/>
      <c r="C27" s="1"/>
      <c r="D27" s="1"/>
      <c r="E27">
        <f>112%*10400000</f>
        <v>11648000.000000002</v>
      </c>
    </row>
    <row r="28" spans="1:9" x14ac:dyDescent="0.2">
      <c r="A28" s="1"/>
      <c r="B28" s="1"/>
      <c r="C28" s="1"/>
      <c r="D28" s="1"/>
      <c r="F28" s="13" t="s">
        <v>81</v>
      </c>
      <c r="G28" s="13" t="s">
        <v>22</v>
      </c>
      <c r="H28" s="13"/>
      <c r="I28" s="14">
        <v>48972000</v>
      </c>
    </row>
    <row r="29" spans="1:9" x14ac:dyDescent="0.2">
      <c r="A29" s="1"/>
      <c r="B29" s="1"/>
      <c r="C29" s="2" t="s">
        <v>82</v>
      </c>
      <c r="D29" s="1"/>
      <c r="F29" s="13" t="s">
        <v>81</v>
      </c>
      <c r="G29" s="13" t="s">
        <v>24</v>
      </c>
      <c r="H29" s="13"/>
      <c r="I29" s="14">
        <v>48972000</v>
      </c>
    </row>
    <row r="30" spans="1:9" x14ac:dyDescent="0.2">
      <c r="A30" s="1"/>
      <c r="B30" s="1"/>
      <c r="C30" s="1" t="s">
        <v>80</v>
      </c>
      <c r="D30" s="12">
        <v>48880000</v>
      </c>
      <c r="F30" s="13" t="s">
        <v>81</v>
      </c>
      <c r="G30" s="15" t="s">
        <v>83</v>
      </c>
      <c r="H30" s="13"/>
      <c r="I30" s="14">
        <v>48972000</v>
      </c>
    </row>
    <row r="31" spans="1:9" x14ac:dyDescent="0.2">
      <c r="A31" s="1"/>
      <c r="B31" s="1"/>
      <c r="C31" s="1" t="s">
        <v>21</v>
      </c>
      <c r="D31" s="12">
        <v>187200000</v>
      </c>
      <c r="F31" s="13" t="s">
        <v>81</v>
      </c>
      <c r="G31" s="16" t="s">
        <v>84</v>
      </c>
      <c r="H31" s="13"/>
      <c r="I31" s="14">
        <v>33056000</v>
      </c>
    </row>
    <row r="32" spans="1:9" x14ac:dyDescent="0.2">
      <c r="A32" s="1"/>
      <c r="B32" s="1"/>
      <c r="C32" s="1"/>
      <c r="D32" s="1"/>
      <c r="H32" s="17">
        <f>12*I31</f>
        <v>396672000</v>
      </c>
    </row>
    <row r="33" spans="1:6" x14ac:dyDescent="0.2">
      <c r="A33" s="1"/>
      <c r="B33" s="1"/>
      <c r="C33" s="2" t="s">
        <v>85</v>
      </c>
      <c r="D33" s="12">
        <v>129249818.2</v>
      </c>
      <c r="E33" s="18">
        <f>70909280*112/111</f>
        <v>71548102.342342347</v>
      </c>
    </row>
    <row r="34" spans="1:6" x14ac:dyDescent="0.2">
      <c r="A34" s="1"/>
      <c r="B34" s="1"/>
      <c r="C34" s="1"/>
      <c r="D34" s="1"/>
    </row>
    <row r="35" spans="1:6" x14ac:dyDescent="0.2">
      <c r="A35" s="1"/>
      <c r="B35" s="1"/>
      <c r="C35" s="2" t="s">
        <v>86</v>
      </c>
      <c r="D35" s="12">
        <v>151447620</v>
      </c>
      <c r="E35" s="12">
        <f>69413760*112/111</f>
        <v>70039109.189189196</v>
      </c>
    </row>
    <row r="36" spans="1:6" x14ac:dyDescent="0.2">
      <c r="A36" s="1"/>
      <c r="B36" s="1"/>
      <c r="C36" s="1"/>
      <c r="D36" s="1"/>
    </row>
    <row r="37" spans="1:6" x14ac:dyDescent="0.2">
      <c r="A37" s="1"/>
      <c r="B37" s="1"/>
      <c r="C37" s="2" t="s">
        <v>87</v>
      </c>
      <c r="D37" s="12">
        <v>119547272.7</v>
      </c>
    </row>
    <row r="38" spans="1:6" x14ac:dyDescent="0.2">
      <c r="A38" s="1"/>
      <c r="B38" s="1"/>
      <c r="C38" s="1"/>
      <c r="D38" s="1"/>
    </row>
    <row r="39" spans="1:6" x14ac:dyDescent="0.2">
      <c r="A39" s="1"/>
      <c r="B39" s="1"/>
      <c r="C39" s="2" t="s">
        <v>88</v>
      </c>
      <c r="D39" s="19">
        <v>298000000</v>
      </c>
    </row>
    <row r="41" spans="1:6" x14ac:dyDescent="0.2">
      <c r="C41" s="20" t="s">
        <v>89</v>
      </c>
      <c r="D41" s="6">
        <v>47423000</v>
      </c>
    </row>
    <row r="42" spans="1:6" x14ac:dyDescent="0.2">
      <c r="C42" s="20"/>
      <c r="D42" s="6"/>
    </row>
    <row r="43" spans="1:6" x14ac:dyDescent="0.2">
      <c r="C43" s="57" t="s">
        <v>91</v>
      </c>
      <c r="D43" s="6">
        <v>25262181.82</v>
      </c>
    </row>
    <row r="44" spans="1:6" x14ac:dyDescent="0.2">
      <c r="C44" s="20"/>
      <c r="D44" s="6"/>
    </row>
    <row r="45" spans="1:6" x14ac:dyDescent="0.2">
      <c r="C45" s="20"/>
      <c r="D45" s="6"/>
    </row>
    <row r="46" spans="1:6" ht="51" x14ac:dyDescent="0.2">
      <c r="C46" s="21" t="s">
        <v>92</v>
      </c>
      <c r="D46" s="12">
        <v>8392363.6359999999</v>
      </c>
    </row>
    <row r="47" spans="1:6" x14ac:dyDescent="0.2">
      <c r="C47" s="20"/>
      <c r="D47" s="6"/>
    </row>
    <row r="48" spans="1:6" x14ac:dyDescent="0.2">
      <c r="C48" s="20" t="s">
        <v>93</v>
      </c>
      <c r="D48" s="6">
        <v>284828000</v>
      </c>
      <c r="E48" s="20" t="s">
        <v>94</v>
      </c>
      <c r="F48" s="6">
        <f>500850000</f>
        <v>500850000</v>
      </c>
    </row>
    <row r="49" spans="3:5" x14ac:dyDescent="0.2">
      <c r="C49" s="20"/>
      <c r="D49" s="6"/>
    </row>
    <row r="50" spans="3:5" x14ac:dyDescent="0.2">
      <c r="C50" t="s">
        <v>95</v>
      </c>
      <c r="D50" s="12">
        <v>106400727.3</v>
      </c>
    </row>
    <row r="51" spans="3:5" x14ac:dyDescent="0.2">
      <c r="C51" t="s">
        <v>96</v>
      </c>
      <c r="D51" s="12">
        <v>49206000</v>
      </c>
    </row>
    <row r="52" spans="3:5" x14ac:dyDescent="0.2">
      <c r="D52" s="22"/>
    </row>
    <row r="53" spans="3:5" x14ac:dyDescent="0.2">
      <c r="C53" s="23" t="s">
        <v>97</v>
      </c>
      <c r="D53" s="12">
        <v>263624110.45360002</v>
      </c>
    </row>
    <row r="54" spans="3:5" x14ac:dyDescent="0.2">
      <c r="C54" s="23" t="s">
        <v>98</v>
      </c>
      <c r="D54" s="12">
        <v>41624859.546399996</v>
      </c>
    </row>
    <row r="55" spans="3:5" x14ac:dyDescent="0.2">
      <c r="C55" s="23" t="s">
        <v>99</v>
      </c>
      <c r="D55" s="12">
        <v>63824784.639200002</v>
      </c>
    </row>
    <row r="56" spans="3:5" x14ac:dyDescent="0.2">
      <c r="C56" s="23" t="s">
        <v>100</v>
      </c>
      <c r="D56" s="12">
        <v>27749906.360800002</v>
      </c>
    </row>
    <row r="57" spans="3:5" x14ac:dyDescent="0.2">
      <c r="C57" s="23" t="s">
        <v>101</v>
      </c>
      <c r="D57" s="12">
        <v>127649569.26800001</v>
      </c>
    </row>
    <row r="58" spans="3:5" x14ac:dyDescent="0.2">
      <c r="C58" s="23" t="s">
        <v>102</v>
      </c>
      <c r="D58" s="12">
        <v>63824784.639200002</v>
      </c>
    </row>
    <row r="59" spans="3:5" x14ac:dyDescent="0.2">
      <c r="C59" s="23" t="s">
        <v>103</v>
      </c>
      <c r="D59" s="12">
        <v>24000000</v>
      </c>
    </row>
    <row r="60" spans="3:5" x14ac:dyDescent="0.2">
      <c r="D60" s="24"/>
    </row>
    <row r="61" spans="3:5" x14ac:dyDescent="0.2">
      <c r="C61" t="s">
        <v>104</v>
      </c>
      <c r="D61" s="24">
        <v>16200</v>
      </c>
    </row>
    <row r="62" spans="3:5" x14ac:dyDescent="0.2">
      <c r="C62" t="s">
        <v>105</v>
      </c>
      <c r="D62" s="24">
        <v>309</v>
      </c>
      <c r="E62" s="6">
        <f>D62*D61*12</f>
        <v>60069600</v>
      </c>
    </row>
    <row r="63" spans="3:5" x14ac:dyDescent="0.2">
      <c r="C63" t="s">
        <v>42</v>
      </c>
      <c r="D63" s="24">
        <v>619</v>
      </c>
      <c r="E63" s="6">
        <f>D63*D61*12</f>
        <v>120333600</v>
      </c>
    </row>
    <row r="64" spans="3:5" x14ac:dyDescent="0.2">
      <c r="C64" t="s">
        <v>106</v>
      </c>
      <c r="D64" s="24">
        <v>135</v>
      </c>
      <c r="E64" s="6">
        <f>D64*D61*12</f>
        <v>26244000</v>
      </c>
    </row>
    <row r="65" spans="1:9" x14ac:dyDescent="0.2">
      <c r="C65" t="s">
        <v>107</v>
      </c>
      <c r="D65" s="24">
        <v>328</v>
      </c>
      <c r="E65" s="6">
        <f>D65*D61*12</f>
        <v>63763200</v>
      </c>
    </row>
    <row r="66" spans="1:9" x14ac:dyDescent="0.2">
      <c r="C66" t="s">
        <v>108</v>
      </c>
      <c r="D66" s="24">
        <v>975</v>
      </c>
      <c r="E66" s="6">
        <f>D66*D61*12</f>
        <v>189540000</v>
      </c>
    </row>
    <row r="67" spans="1:9" x14ac:dyDescent="0.2">
      <c r="C67" t="s">
        <v>109</v>
      </c>
      <c r="D67" s="24">
        <v>352</v>
      </c>
      <c r="E67" s="6">
        <f>D67*D61*12</f>
        <v>68428800</v>
      </c>
    </row>
    <row r="68" spans="1:9" x14ac:dyDescent="0.2">
      <c r="C68" t="s">
        <v>110</v>
      </c>
      <c r="D68" s="24">
        <v>25145</v>
      </c>
      <c r="E68" s="6">
        <f>D68*D61</f>
        <v>407349000</v>
      </c>
    </row>
    <row r="69" spans="1:9" x14ac:dyDescent="0.2">
      <c r="C69" t="s">
        <v>111</v>
      </c>
      <c r="D69" s="24">
        <v>67650</v>
      </c>
      <c r="E69" s="6">
        <f>D69*D61</f>
        <v>1095930000</v>
      </c>
    </row>
    <row r="71" spans="1:9" x14ac:dyDescent="0.2">
      <c r="C71" t="s">
        <v>112</v>
      </c>
      <c r="D71" s="25" t="s">
        <v>113</v>
      </c>
    </row>
    <row r="72" spans="1:9" x14ac:dyDescent="0.2">
      <c r="A72" t="s">
        <v>114</v>
      </c>
      <c r="B72" t="s">
        <v>115</v>
      </c>
      <c r="C72">
        <v>12</v>
      </c>
      <c r="D72" s="5">
        <v>4000000</v>
      </c>
    </row>
    <row r="73" spans="1:9" x14ac:dyDescent="0.2">
      <c r="A73" t="s">
        <v>114</v>
      </c>
      <c r="B73" t="s">
        <v>116</v>
      </c>
      <c r="C73">
        <v>12</v>
      </c>
      <c r="D73" s="5">
        <v>4000000</v>
      </c>
    </row>
    <row r="74" spans="1:9" x14ac:dyDescent="0.2">
      <c r="A74" t="s">
        <v>114</v>
      </c>
      <c r="B74" t="s">
        <v>117</v>
      </c>
      <c r="C74">
        <v>25</v>
      </c>
      <c r="D74" s="24">
        <v>4000000</v>
      </c>
      <c r="E74" t="s">
        <v>118</v>
      </c>
    </row>
    <row r="75" spans="1:9" x14ac:dyDescent="0.2">
      <c r="A75" t="s">
        <v>114</v>
      </c>
      <c r="B75" t="s">
        <v>119</v>
      </c>
      <c r="C75">
        <v>5</v>
      </c>
      <c r="D75" s="24">
        <v>4000000</v>
      </c>
    </row>
    <row r="76" spans="1:9" x14ac:dyDescent="0.2">
      <c r="D76" s="25"/>
    </row>
    <row r="77" spans="1:9" x14ac:dyDescent="0.2">
      <c r="D77" s="25"/>
    </row>
    <row r="78" spans="1:9" x14ac:dyDescent="0.2">
      <c r="A78" t="s">
        <v>120</v>
      </c>
      <c r="B78" t="s">
        <v>121</v>
      </c>
      <c r="C78">
        <v>13</v>
      </c>
      <c r="D78" s="24">
        <v>5500000</v>
      </c>
      <c r="E78" t="s">
        <v>122</v>
      </c>
      <c r="I78" t="s">
        <v>123</v>
      </c>
    </row>
    <row r="79" spans="1:9" x14ac:dyDescent="0.2">
      <c r="A79" t="s">
        <v>120</v>
      </c>
      <c r="B79" t="s">
        <v>124</v>
      </c>
      <c r="C79">
        <v>87</v>
      </c>
      <c r="D79" s="24">
        <v>8500000</v>
      </c>
    </row>
    <row r="80" spans="1:9" x14ac:dyDescent="0.2">
      <c r="A80" t="s">
        <v>120</v>
      </c>
      <c r="B80" t="s">
        <v>115</v>
      </c>
      <c r="C80">
        <v>12</v>
      </c>
      <c r="D80" s="24">
        <v>8500000</v>
      </c>
      <c r="H80">
        <f>C79*3</f>
        <v>261</v>
      </c>
      <c r="I80" s="26">
        <f>D79*H80</f>
        <v>2218500000</v>
      </c>
    </row>
    <row r="81" spans="1:5" x14ac:dyDescent="0.2">
      <c r="A81" t="s">
        <v>120</v>
      </c>
      <c r="B81" t="s">
        <v>116</v>
      </c>
      <c r="C81">
        <v>12</v>
      </c>
      <c r="D81" s="24">
        <v>8500000</v>
      </c>
    </row>
    <row r="82" spans="1:5" x14ac:dyDescent="0.2">
      <c r="D82" s="25"/>
    </row>
    <row r="83" spans="1:5" x14ac:dyDescent="0.2">
      <c r="A83" t="s">
        <v>125</v>
      </c>
      <c r="B83" t="s">
        <v>126</v>
      </c>
      <c r="C83">
        <v>4</v>
      </c>
      <c r="D83" s="24">
        <v>40000000</v>
      </c>
      <c r="E83" t="s">
        <v>127</v>
      </c>
    </row>
    <row r="84" spans="1:5" x14ac:dyDescent="0.2">
      <c r="A84" t="s">
        <v>125</v>
      </c>
      <c r="B84" t="s">
        <v>128</v>
      </c>
      <c r="C84">
        <v>15</v>
      </c>
      <c r="D84" s="24">
        <v>4100000</v>
      </c>
    </row>
    <row r="85" spans="1:5" x14ac:dyDescent="0.2">
      <c r="D85" s="25"/>
    </row>
    <row r="86" spans="1:5" x14ac:dyDescent="0.2">
      <c r="A86" t="s">
        <v>86</v>
      </c>
      <c r="B86" t="s">
        <v>126</v>
      </c>
      <c r="C86">
        <v>4</v>
      </c>
      <c r="D86" s="24">
        <v>55000000</v>
      </c>
      <c r="E86" t="s">
        <v>118</v>
      </c>
    </row>
    <row r="87" spans="1:5" x14ac:dyDescent="0.2">
      <c r="A87" t="s">
        <v>86</v>
      </c>
      <c r="B87" t="s">
        <v>128</v>
      </c>
      <c r="C87">
        <v>15</v>
      </c>
      <c r="D87" s="24">
        <v>4100000</v>
      </c>
    </row>
    <row r="88" spans="1:5" x14ac:dyDescent="0.2">
      <c r="D88" s="25"/>
    </row>
    <row r="89" spans="1:5" x14ac:dyDescent="0.2">
      <c r="A89" t="s">
        <v>85</v>
      </c>
      <c r="B89" t="s">
        <v>121</v>
      </c>
      <c r="D89" s="24">
        <v>5500000</v>
      </c>
    </row>
    <row r="90" spans="1:5" x14ac:dyDescent="0.2">
      <c r="A90" t="s">
        <v>85</v>
      </c>
      <c r="B90" t="s">
        <v>124</v>
      </c>
      <c r="D90" s="24">
        <v>5000000</v>
      </c>
    </row>
    <row r="100" spans="3:7" x14ac:dyDescent="0.2">
      <c r="C100" s="10"/>
      <c r="D100" s="10" t="s">
        <v>129</v>
      </c>
      <c r="E100" s="10"/>
      <c r="F100" s="10"/>
      <c r="G100" s="10"/>
    </row>
    <row r="101" spans="3:7" x14ac:dyDescent="0.2">
      <c r="C101" s="10"/>
      <c r="D101" s="10" t="s">
        <v>130</v>
      </c>
      <c r="E101" s="10"/>
      <c r="F101" s="10"/>
      <c r="G101" s="10"/>
    </row>
    <row r="102" spans="3:7" x14ac:dyDescent="0.2">
      <c r="C102" s="10"/>
      <c r="D102" s="10">
        <f>25*2</f>
        <v>50</v>
      </c>
      <c r="E102" s="10"/>
      <c r="F102" s="10"/>
      <c r="G102" s="10"/>
    </row>
    <row r="103" spans="3:7" x14ac:dyDescent="0.2">
      <c r="C103" s="10" t="s">
        <v>129</v>
      </c>
      <c r="D103" s="10"/>
      <c r="E103" s="10"/>
      <c r="F103" s="10"/>
      <c r="G103" s="10"/>
    </row>
    <row r="104" spans="3:7" x14ac:dyDescent="0.2">
      <c r="C104" s="27" t="s">
        <v>131</v>
      </c>
      <c r="D104" s="28" t="s">
        <v>132</v>
      </c>
      <c r="E104" s="29" t="s">
        <v>133</v>
      </c>
      <c r="F104" s="29" t="s">
        <v>134</v>
      </c>
      <c r="G104" s="29" t="s">
        <v>18</v>
      </c>
    </row>
    <row r="105" spans="3:7" x14ac:dyDescent="0.2">
      <c r="C105" s="30" t="s">
        <v>135</v>
      </c>
      <c r="D105" s="31">
        <v>0</v>
      </c>
      <c r="E105" s="31">
        <v>0</v>
      </c>
      <c r="F105" s="32">
        <v>7514100</v>
      </c>
      <c r="G105" s="33">
        <f t="shared" ref="G105:G110" si="0">F105*E105</f>
        <v>0</v>
      </c>
    </row>
    <row r="106" spans="3:7" x14ac:dyDescent="0.2">
      <c r="C106" s="30" t="s">
        <v>136</v>
      </c>
      <c r="D106" s="31">
        <f>G123</f>
        <v>100</v>
      </c>
      <c r="E106" s="34">
        <f>ROUNDUP(D106/5,0)</f>
        <v>20</v>
      </c>
      <c r="F106" s="32">
        <v>7514100</v>
      </c>
      <c r="G106" s="33">
        <f>F106*E106</f>
        <v>150282000</v>
      </c>
    </row>
    <row r="107" spans="3:7" x14ac:dyDescent="0.2">
      <c r="C107" s="30" t="s">
        <v>137</v>
      </c>
      <c r="D107" s="31">
        <v>4</v>
      </c>
      <c r="E107" s="34">
        <v>4</v>
      </c>
      <c r="F107" s="32">
        <v>7514100</v>
      </c>
      <c r="G107" s="33">
        <f t="shared" si="0"/>
        <v>30056400</v>
      </c>
    </row>
    <row r="108" spans="3:7" x14ac:dyDescent="0.2">
      <c r="C108" s="30" t="s">
        <v>138</v>
      </c>
      <c r="D108" s="31">
        <v>0</v>
      </c>
      <c r="E108" s="34">
        <v>0</v>
      </c>
      <c r="F108" s="34"/>
      <c r="G108" s="33">
        <f t="shared" si="0"/>
        <v>0</v>
      </c>
    </row>
    <row r="109" spans="3:7" x14ac:dyDescent="0.2">
      <c r="C109" s="30" t="s">
        <v>139</v>
      </c>
      <c r="D109" s="31">
        <v>0</v>
      </c>
      <c r="E109" s="34">
        <v>0</v>
      </c>
      <c r="F109" s="34"/>
      <c r="G109" s="33">
        <f t="shared" si="0"/>
        <v>0</v>
      </c>
    </row>
    <row r="110" spans="3:7" x14ac:dyDescent="0.2">
      <c r="C110" s="30" t="s">
        <v>140</v>
      </c>
      <c r="D110" s="31">
        <v>0</v>
      </c>
      <c r="E110" s="34">
        <v>0</v>
      </c>
      <c r="F110" s="34"/>
      <c r="G110" s="33">
        <f t="shared" si="0"/>
        <v>0</v>
      </c>
    </row>
    <row r="111" spans="3:7" x14ac:dyDescent="0.2">
      <c r="C111" s="35"/>
      <c r="D111" s="189" t="s">
        <v>141</v>
      </c>
      <c r="E111" s="189"/>
      <c r="F111" s="189"/>
      <c r="G111" s="36">
        <f>SUM(G105:G110)</f>
        <v>180338400</v>
      </c>
    </row>
    <row r="115" spans="4:7" x14ac:dyDescent="0.2">
      <c r="F115" t="s">
        <v>142</v>
      </c>
      <c r="G115" t="s">
        <v>18</v>
      </c>
    </row>
    <row r="116" spans="4:7" x14ac:dyDescent="0.2">
      <c r="D116" t="s">
        <v>143</v>
      </c>
      <c r="E116">
        <v>5</v>
      </c>
      <c r="F116">
        <v>2</v>
      </c>
      <c r="G116">
        <f>E116*F116</f>
        <v>10</v>
      </c>
    </row>
    <row r="117" spans="4:7" x14ac:dyDescent="0.2">
      <c r="D117" t="s">
        <v>144</v>
      </c>
      <c r="E117">
        <v>5</v>
      </c>
      <c r="F117">
        <v>2</v>
      </c>
      <c r="G117">
        <f t="shared" ref="G117:G121" si="1">E117*F117</f>
        <v>10</v>
      </c>
    </row>
    <row r="118" spans="4:7" x14ac:dyDescent="0.2">
      <c r="D118" t="s">
        <v>145</v>
      </c>
      <c r="E118">
        <v>6</v>
      </c>
      <c r="F118">
        <v>2</v>
      </c>
      <c r="G118">
        <f t="shared" si="1"/>
        <v>12</v>
      </c>
    </row>
    <row r="119" spans="4:7" x14ac:dyDescent="0.2">
      <c r="D119" t="s">
        <v>146</v>
      </c>
      <c r="E119">
        <v>3</v>
      </c>
      <c r="F119">
        <v>2</v>
      </c>
      <c r="G119">
        <f t="shared" si="1"/>
        <v>6</v>
      </c>
    </row>
    <row r="120" spans="4:7" x14ac:dyDescent="0.2">
      <c r="D120" t="s">
        <v>147</v>
      </c>
      <c r="E120">
        <v>5</v>
      </c>
      <c r="F120">
        <v>2</v>
      </c>
      <c r="G120">
        <f t="shared" si="1"/>
        <v>10</v>
      </c>
    </row>
    <row r="121" spans="4:7" x14ac:dyDescent="0.2">
      <c r="D121" t="s">
        <v>148</v>
      </c>
      <c r="E121">
        <v>1</v>
      </c>
      <c r="F121">
        <v>2</v>
      </c>
      <c r="G121">
        <f t="shared" si="1"/>
        <v>2</v>
      </c>
    </row>
    <row r="122" spans="4:7" x14ac:dyDescent="0.2">
      <c r="F122" t="s">
        <v>149</v>
      </c>
      <c r="G122">
        <f>SUM(G116:G121)</f>
        <v>50</v>
      </c>
    </row>
    <row r="123" spans="4:7" x14ac:dyDescent="0.2">
      <c r="F123" t="s">
        <v>150</v>
      </c>
      <c r="G123">
        <f>G122*2</f>
        <v>100</v>
      </c>
    </row>
  </sheetData>
  <mergeCells count="1">
    <mergeCell ref="D111:F1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4A72-28AC-C94F-85DB-0C4CED51ECAE}">
  <dimension ref="A1:D24"/>
  <sheetViews>
    <sheetView workbookViewId="0">
      <selection activeCell="G20" sqref="G20"/>
    </sheetView>
  </sheetViews>
  <sheetFormatPr baseColWidth="10" defaultRowHeight="16" x14ac:dyDescent="0.2"/>
  <cols>
    <col min="1" max="1" width="9.1640625" bestFit="1" customWidth="1"/>
    <col min="2" max="2" width="16.1640625" customWidth="1"/>
    <col min="4" max="4" width="13.33203125" customWidth="1"/>
    <col min="7" max="7" width="14" bestFit="1" customWidth="1"/>
  </cols>
  <sheetData>
    <row r="1" spans="1:4" x14ac:dyDescent="0.2">
      <c r="A1" s="215" t="s">
        <v>39</v>
      </c>
      <c r="B1" s="215"/>
      <c r="C1" s="215"/>
      <c r="D1" s="215"/>
    </row>
    <row r="2" spans="1:4" x14ac:dyDescent="0.2">
      <c r="A2" s="214" t="s">
        <v>2</v>
      </c>
      <c r="B2" s="214" t="s">
        <v>27</v>
      </c>
      <c r="C2" s="214" t="s">
        <v>368</v>
      </c>
      <c r="D2" s="214" t="s">
        <v>28</v>
      </c>
    </row>
    <row r="3" spans="1:4" x14ac:dyDescent="0.2">
      <c r="A3" s="55">
        <v>1</v>
      </c>
      <c r="B3" s="57" t="s">
        <v>364</v>
      </c>
      <c r="C3" s="57" t="s">
        <v>363</v>
      </c>
      <c r="D3" s="211">
        <f>7500000*110%</f>
        <v>8250000.0000000009</v>
      </c>
    </row>
    <row r="4" spans="1:4" x14ac:dyDescent="0.2">
      <c r="A4" s="55">
        <v>2</v>
      </c>
      <c r="B4" s="57" t="s">
        <v>364</v>
      </c>
      <c r="C4" s="57" t="s">
        <v>61</v>
      </c>
      <c r="D4" s="211">
        <f>6500000*110%</f>
        <v>7150000.0000000009</v>
      </c>
    </row>
    <row r="5" spans="1:4" x14ac:dyDescent="0.2">
      <c r="A5" s="55">
        <v>3</v>
      </c>
      <c r="B5" s="57" t="s">
        <v>365</v>
      </c>
      <c r="C5" s="57" t="s">
        <v>363</v>
      </c>
      <c r="D5" s="211">
        <v>33000</v>
      </c>
    </row>
    <row r="6" spans="1:4" x14ac:dyDescent="0.2">
      <c r="A6" s="55">
        <v>4</v>
      </c>
      <c r="B6" s="57" t="s">
        <v>366</v>
      </c>
      <c r="C6" s="57" t="s">
        <v>363</v>
      </c>
      <c r="D6" s="212">
        <v>48000</v>
      </c>
    </row>
    <row r="7" spans="1:4" x14ac:dyDescent="0.2">
      <c r="A7" s="55">
        <v>5</v>
      </c>
      <c r="B7" s="57" t="s">
        <v>367</v>
      </c>
      <c r="C7" s="57" t="s">
        <v>61</v>
      </c>
      <c r="D7" s="213">
        <v>28600</v>
      </c>
    </row>
    <row r="8" spans="1:4" x14ac:dyDescent="0.2">
      <c r="A8" s="55">
        <v>6</v>
      </c>
      <c r="B8" s="57" t="s">
        <v>165</v>
      </c>
      <c r="C8" s="57" t="s">
        <v>363</v>
      </c>
      <c r="D8" s="211">
        <v>27000</v>
      </c>
    </row>
    <row r="9" spans="1:4" x14ac:dyDescent="0.2">
      <c r="A9" s="55">
        <v>7</v>
      </c>
      <c r="B9" s="57" t="s">
        <v>66</v>
      </c>
      <c r="C9" s="57" t="s">
        <v>363</v>
      </c>
      <c r="D9" s="211">
        <v>35000</v>
      </c>
    </row>
    <row r="10" spans="1:4" x14ac:dyDescent="0.2">
      <c r="A10" s="55">
        <v>8</v>
      </c>
      <c r="B10" s="57" t="s">
        <v>0</v>
      </c>
      <c r="C10" s="57" t="s">
        <v>363</v>
      </c>
      <c r="D10" s="211">
        <v>794000000</v>
      </c>
    </row>
    <row r="11" spans="1:4" x14ac:dyDescent="0.2">
      <c r="A11" s="55">
        <v>9</v>
      </c>
      <c r="B11" s="57" t="s">
        <v>0</v>
      </c>
      <c r="C11" s="57" t="s">
        <v>61</v>
      </c>
      <c r="D11" s="211">
        <v>794000000</v>
      </c>
    </row>
    <row r="14" spans="1:4" x14ac:dyDescent="0.2">
      <c r="A14" s="215" t="s">
        <v>40</v>
      </c>
      <c r="B14" s="215"/>
      <c r="C14" s="215"/>
      <c r="D14" s="215"/>
    </row>
    <row r="15" spans="1:4" x14ac:dyDescent="0.2">
      <c r="A15" s="214" t="s">
        <v>2</v>
      </c>
      <c r="B15" s="214" t="s">
        <v>27</v>
      </c>
      <c r="C15" s="214" t="s">
        <v>368</v>
      </c>
      <c r="D15" s="214" t="s">
        <v>28</v>
      </c>
    </row>
    <row r="16" spans="1:4" x14ac:dyDescent="0.2">
      <c r="A16" s="55">
        <v>1</v>
      </c>
      <c r="B16" s="57" t="s">
        <v>114</v>
      </c>
      <c r="C16" s="57" t="s">
        <v>363</v>
      </c>
      <c r="D16" s="216"/>
    </row>
    <row r="17" spans="1:4" x14ac:dyDescent="0.2">
      <c r="A17" s="55">
        <v>2</v>
      </c>
      <c r="B17" s="57" t="s">
        <v>114</v>
      </c>
      <c r="C17" s="57" t="s">
        <v>61</v>
      </c>
      <c r="D17" s="216"/>
    </row>
    <row r="18" spans="1:4" x14ac:dyDescent="0.2">
      <c r="A18" s="55">
        <v>3</v>
      </c>
      <c r="B18" s="57" t="s">
        <v>350</v>
      </c>
      <c r="C18" s="57" t="s">
        <v>363</v>
      </c>
      <c r="D18" s="216">
        <v>240000000</v>
      </c>
    </row>
    <row r="19" spans="1:4" x14ac:dyDescent="0.2">
      <c r="A19" s="55">
        <v>4</v>
      </c>
      <c r="B19" s="57" t="s">
        <v>350</v>
      </c>
      <c r="C19" s="57" t="s">
        <v>61</v>
      </c>
      <c r="D19" s="216">
        <v>134000000</v>
      </c>
    </row>
    <row r="20" spans="1:4" x14ac:dyDescent="0.2">
      <c r="A20" s="55">
        <v>5</v>
      </c>
      <c r="B20" s="57" t="s">
        <v>85</v>
      </c>
      <c r="C20" s="57" t="s">
        <v>363</v>
      </c>
      <c r="D20" s="216">
        <v>125000000</v>
      </c>
    </row>
    <row r="21" spans="1:4" x14ac:dyDescent="0.2">
      <c r="A21" s="55">
        <v>6</v>
      </c>
      <c r="B21" s="57" t="s">
        <v>85</v>
      </c>
      <c r="C21" s="57" t="s">
        <v>61</v>
      </c>
      <c r="D21" s="216">
        <v>75000000</v>
      </c>
    </row>
    <row r="22" spans="1:4" x14ac:dyDescent="0.2">
      <c r="A22" s="55">
        <v>7</v>
      </c>
      <c r="B22" s="57" t="s">
        <v>181</v>
      </c>
      <c r="C22" s="57" t="s">
        <v>363</v>
      </c>
      <c r="D22" s="216"/>
    </row>
    <row r="23" spans="1:4" x14ac:dyDescent="0.2">
      <c r="A23" s="55">
        <v>8</v>
      </c>
      <c r="B23" s="57" t="s">
        <v>181</v>
      </c>
      <c r="C23" s="57" t="s">
        <v>61</v>
      </c>
      <c r="D23" s="216"/>
    </row>
    <row r="24" spans="1:4" x14ac:dyDescent="0.2">
      <c r="A24" t="s">
        <v>372</v>
      </c>
    </row>
  </sheetData>
  <mergeCells count="2">
    <mergeCell ref="A1:D1"/>
    <mergeCell ref="A14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178C-10FC-4BD8-B51E-F242BC3C5349}">
  <dimension ref="C2:K48"/>
  <sheetViews>
    <sheetView topLeftCell="A16" workbookViewId="0">
      <selection activeCell="H41" sqref="H41"/>
    </sheetView>
  </sheetViews>
  <sheetFormatPr baseColWidth="10" defaultColWidth="11" defaultRowHeight="16" x14ac:dyDescent="0.2"/>
  <cols>
    <col min="3" max="3" width="41.83203125" customWidth="1"/>
    <col min="4" max="4" width="11.1640625" bestFit="1" customWidth="1"/>
    <col min="5" max="5" width="61.5" bestFit="1" customWidth="1"/>
    <col min="6" max="6" width="19" style="119" customWidth="1"/>
    <col min="8" max="8" width="24.1640625" bestFit="1" customWidth="1"/>
    <col min="9" max="9" width="11.1640625" bestFit="1" customWidth="1"/>
    <col min="10" max="10" width="61.5" bestFit="1" customWidth="1"/>
    <col min="11" max="11" width="17.33203125" bestFit="1" customWidth="1"/>
  </cols>
  <sheetData>
    <row r="2" spans="3:6" x14ac:dyDescent="0.2">
      <c r="C2" s="192" t="s">
        <v>39</v>
      </c>
      <c r="D2" s="192"/>
      <c r="E2" s="192"/>
      <c r="F2" s="192"/>
    </row>
    <row r="3" spans="3:6" x14ac:dyDescent="0.2">
      <c r="C3" s="57" t="s">
        <v>40</v>
      </c>
      <c r="D3" s="108" t="s">
        <v>157</v>
      </c>
      <c r="E3" s="108" t="s">
        <v>158</v>
      </c>
      <c r="F3" s="111" t="s">
        <v>113</v>
      </c>
    </row>
    <row r="4" spans="3:6" x14ac:dyDescent="0.2">
      <c r="C4" s="108" t="s">
        <v>159</v>
      </c>
      <c r="D4" s="108" t="s">
        <v>8</v>
      </c>
      <c r="E4" s="108" t="s">
        <v>160</v>
      </c>
      <c r="F4" s="110">
        <v>5000000</v>
      </c>
    </row>
    <row r="5" spans="3:6" x14ac:dyDescent="0.2">
      <c r="C5" s="108"/>
      <c r="D5" s="108" t="s">
        <v>10</v>
      </c>
      <c r="E5" s="108" t="s">
        <v>161</v>
      </c>
      <c r="F5" s="110">
        <v>24500</v>
      </c>
    </row>
    <row r="6" spans="3:6" x14ac:dyDescent="0.2">
      <c r="C6" s="108" t="s">
        <v>159</v>
      </c>
      <c r="D6" s="108" t="s">
        <v>8</v>
      </c>
      <c r="E6" s="108" t="s">
        <v>160</v>
      </c>
      <c r="F6" s="110">
        <v>5000000</v>
      </c>
    </row>
    <row r="7" spans="3:6" x14ac:dyDescent="0.2">
      <c r="C7" s="108"/>
      <c r="D7" s="108" t="s">
        <v>10</v>
      </c>
      <c r="E7" s="108" t="s">
        <v>161</v>
      </c>
      <c r="F7" s="110">
        <v>24500</v>
      </c>
    </row>
    <row r="8" spans="3:6" x14ac:dyDescent="0.2">
      <c r="C8" s="112" t="s">
        <v>0</v>
      </c>
      <c r="D8" s="108" t="s">
        <v>162</v>
      </c>
      <c r="E8" s="108" t="s">
        <v>163</v>
      </c>
      <c r="F8" s="110">
        <v>238000000</v>
      </c>
    </row>
    <row r="10" spans="3:6" x14ac:dyDescent="0.2">
      <c r="C10" s="192" t="s">
        <v>164</v>
      </c>
      <c r="D10" s="192"/>
      <c r="E10" s="192"/>
      <c r="F10" s="192"/>
    </row>
    <row r="11" spans="3:6" x14ac:dyDescent="0.2">
      <c r="C11" s="57" t="s">
        <v>40</v>
      </c>
      <c r="D11" s="108" t="s">
        <v>157</v>
      </c>
      <c r="E11" s="108" t="s">
        <v>158</v>
      </c>
      <c r="F11" s="111" t="s">
        <v>113</v>
      </c>
    </row>
    <row r="12" spans="3:6" x14ac:dyDescent="0.2">
      <c r="C12" s="108" t="s">
        <v>165</v>
      </c>
      <c r="D12" s="108" t="s">
        <v>10</v>
      </c>
      <c r="E12" s="108" t="s">
        <v>166</v>
      </c>
      <c r="F12" s="110">
        <v>27000</v>
      </c>
    </row>
    <row r="14" spans="3:6" x14ac:dyDescent="0.2">
      <c r="C14" s="192" t="s">
        <v>167</v>
      </c>
      <c r="D14" s="192"/>
      <c r="E14" s="192"/>
      <c r="F14" s="192"/>
    </row>
    <row r="15" spans="3:6" x14ac:dyDescent="0.2">
      <c r="C15" s="57" t="s">
        <v>40</v>
      </c>
      <c r="D15" s="108" t="s">
        <v>157</v>
      </c>
      <c r="E15" s="108" t="s">
        <v>158</v>
      </c>
      <c r="F15" s="111" t="s">
        <v>113</v>
      </c>
    </row>
    <row r="16" spans="3:6" x14ac:dyDescent="0.2">
      <c r="C16" s="108" t="s">
        <v>168</v>
      </c>
      <c r="D16" s="113" t="s">
        <v>169</v>
      </c>
      <c r="E16" s="108" t="s">
        <v>170</v>
      </c>
      <c r="F16" s="110">
        <v>12000000</v>
      </c>
    </row>
    <row r="17" spans="3:11" x14ac:dyDescent="0.2">
      <c r="C17" s="108" t="s">
        <v>171</v>
      </c>
      <c r="D17" s="108" t="s">
        <v>172</v>
      </c>
      <c r="E17" s="108" t="s">
        <v>173</v>
      </c>
      <c r="F17" s="114">
        <v>17700000</v>
      </c>
    </row>
    <row r="18" spans="3:11" x14ac:dyDescent="0.2">
      <c r="C18" s="108" t="s">
        <v>174</v>
      </c>
      <c r="D18" s="108" t="s">
        <v>172</v>
      </c>
      <c r="E18" s="115" t="s">
        <v>175</v>
      </c>
      <c r="F18" s="110">
        <v>24000000</v>
      </c>
    </row>
    <row r="19" spans="3:11" x14ac:dyDescent="0.2">
      <c r="C19" s="108"/>
      <c r="D19" s="108"/>
      <c r="E19" s="108"/>
      <c r="F19" s="109"/>
    </row>
    <row r="20" spans="3:11" x14ac:dyDescent="0.2">
      <c r="C20" s="112"/>
      <c r="D20" s="108"/>
      <c r="E20" s="108"/>
      <c r="F20" s="109"/>
    </row>
    <row r="22" spans="3:11" x14ac:dyDescent="0.2">
      <c r="C22" s="190" t="s">
        <v>176</v>
      </c>
      <c r="D22" s="190"/>
      <c r="E22" s="190"/>
      <c r="F22" s="190"/>
      <c r="H22" s="190" t="s">
        <v>177</v>
      </c>
      <c r="I22" s="190"/>
      <c r="J22" s="190"/>
      <c r="K22" s="190"/>
    </row>
    <row r="23" spans="3:11" x14ac:dyDescent="0.2">
      <c r="C23" s="57" t="s">
        <v>40</v>
      </c>
      <c r="D23" s="57" t="s">
        <v>157</v>
      </c>
      <c r="E23" s="57" t="s">
        <v>158</v>
      </c>
      <c r="F23" s="116" t="s">
        <v>113</v>
      </c>
      <c r="H23" s="57" t="s">
        <v>40</v>
      </c>
      <c r="I23" s="57" t="s">
        <v>157</v>
      </c>
      <c r="J23" s="57" t="s">
        <v>158</v>
      </c>
      <c r="K23" s="116" t="s">
        <v>113</v>
      </c>
    </row>
    <row r="24" spans="3:11" x14ac:dyDescent="0.2">
      <c r="C24" s="57" t="s">
        <v>178</v>
      </c>
      <c r="D24" s="117" t="s">
        <v>172</v>
      </c>
      <c r="E24" s="57" t="s">
        <v>179</v>
      </c>
      <c r="F24" s="118">
        <v>106400727</v>
      </c>
      <c r="H24" s="57" t="s">
        <v>178</v>
      </c>
      <c r="I24" s="117" t="s">
        <v>172</v>
      </c>
      <c r="J24" s="57" t="s">
        <v>179</v>
      </c>
      <c r="K24" s="118">
        <v>49206000</v>
      </c>
    </row>
    <row r="25" spans="3:11" x14ac:dyDescent="0.2">
      <c r="C25" s="57" t="s">
        <v>85</v>
      </c>
      <c r="D25" s="57" t="s">
        <v>172</v>
      </c>
      <c r="E25" s="57" t="s">
        <v>180</v>
      </c>
      <c r="F25" s="90">
        <v>129249818</v>
      </c>
      <c r="H25" s="57" t="s">
        <v>85</v>
      </c>
      <c r="I25" s="57" t="s">
        <v>172</v>
      </c>
      <c r="J25" s="57" t="s">
        <v>180</v>
      </c>
      <c r="K25" s="90">
        <v>71548102</v>
      </c>
    </row>
    <row r="26" spans="3:11" x14ac:dyDescent="0.2">
      <c r="C26" s="57" t="s">
        <v>181</v>
      </c>
      <c r="D26" s="57" t="s">
        <v>172</v>
      </c>
      <c r="E26" s="57" t="s">
        <v>182</v>
      </c>
      <c r="F26" s="118">
        <v>151447620</v>
      </c>
      <c r="H26" s="57" t="s">
        <v>181</v>
      </c>
      <c r="I26" s="57" t="s">
        <v>172</v>
      </c>
      <c r="J26" s="57" t="s">
        <v>182</v>
      </c>
      <c r="K26" s="118">
        <v>70039109</v>
      </c>
    </row>
    <row r="27" spans="3:11" x14ac:dyDescent="0.2">
      <c r="C27" s="57" t="s">
        <v>87</v>
      </c>
      <c r="D27" s="57" t="s">
        <v>172</v>
      </c>
      <c r="E27" s="57" t="s">
        <v>183</v>
      </c>
      <c r="F27" s="90">
        <v>119547273</v>
      </c>
      <c r="H27" s="57" t="s">
        <v>87</v>
      </c>
      <c r="I27" s="57" t="s">
        <v>172</v>
      </c>
      <c r="J27" s="57" t="s">
        <v>183</v>
      </c>
      <c r="K27" s="90">
        <v>0</v>
      </c>
    </row>
    <row r="28" spans="3:11" x14ac:dyDescent="0.2">
      <c r="C28" s="57" t="s">
        <v>184</v>
      </c>
      <c r="D28" s="57" t="s">
        <v>172</v>
      </c>
      <c r="E28" s="57" t="s">
        <v>185</v>
      </c>
      <c r="F28" s="90">
        <v>203280000</v>
      </c>
      <c r="H28" s="57" t="s">
        <v>184</v>
      </c>
      <c r="I28" s="57" t="s">
        <v>172</v>
      </c>
      <c r="J28" s="57" t="s">
        <v>185</v>
      </c>
      <c r="K28" s="90">
        <v>134164800</v>
      </c>
    </row>
    <row r="30" spans="3:11" x14ac:dyDescent="0.2">
      <c r="C30" s="190" t="s">
        <v>186</v>
      </c>
      <c r="D30" s="190"/>
      <c r="E30" s="190"/>
      <c r="F30" s="190"/>
    </row>
    <row r="31" spans="3:11" x14ac:dyDescent="0.2">
      <c r="C31" s="57" t="s">
        <v>40</v>
      </c>
      <c r="D31" s="57" t="s">
        <v>157</v>
      </c>
      <c r="E31" s="57" t="s">
        <v>158</v>
      </c>
      <c r="F31" s="116" t="s">
        <v>113</v>
      </c>
    </row>
    <row r="32" spans="3:11" x14ac:dyDescent="0.2">
      <c r="C32" s="57" t="s">
        <v>187</v>
      </c>
      <c r="D32" s="117" t="s">
        <v>172</v>
      </c>
      <c r="E32" s="57" t="s">
        <v>188</v>
      </c>
      <c r="F32" s="118">
        <v>6767904</v>
      </c>
    </row>
    <row r="33" spans="3:6" x14ac:dyDescent="0.2">
      <c r="C33" s="57" t="s">
        <v>189</v>
      </c>
      <c r="D33" s="57" t="s">
        <v>172</v>
      </c>
      <c r="E33" s="57" t="s">
        <v>188</v>
      </c>
      <c r="F33" s="90">
        <v>23868000</v>
      </c>
    </row>
    <row r="34" spans="3:6" x14ac:dyDescent="0.2">
      <c r="C34" s="57" t="s">
        <v>190</v>
      </c>
      <c r="D34" s="57" t="s">
        <v>172</v>
      </c>
      <c r="E34" s="57" t="s">
        <v>188</v>
      </c>
      <c r="F34" s="118">
        <v>16866720</v>
      </c>
    </row>
    <row r="35" spans="3:6" x14ac:dyDescent="0.2">
      <c r="C35" s="57" t="s">
        <v>191</v>
      </c>
      <c r="D35" s="57" t="s">
        <v>172</v>
      </c>
      <c r="E35" s="57" t="s">
        <v>188</v>
      </c>
      <c r="F35" s="90">
        <v>33945600</v>
      </c>
    </row>
    <row r="36" spans="3:6" x14ac:dyDescent="0.2">
      <c r="C36" s="57" t="s">
        <v>192</v>
      </c>
      <c r="D36" s="57" t="s">
        <v>172</v>
      </c>
      <c r="E36" s="57" t="s">
        <v>193</v>
      </c>
      <c r="F36" s="90">
        <v>525600000</v>
      </c>
    </row>
    <row r="37" spans="3:6" x14ac:dyDescent="0.2">
      <c r="C37" s="57" t="s">
        <v>194</v>
      </c>
      <c r="D37" s="57" t="s">
        <v>172</v>
      </c>
      <c r="E37" s="57" t="s">
        <v>193</v>
      </c>
      <c r="F37" s="90">
        <v>525600000</v>
      </c>
    </row>
    <row r="38" spans="3:6" x14ac:dyDescent="0.2">
      <c r="C38" s="57" t="s">
        <v>195</v>
      </c>
      <c r="D38" s="57" t="s">
        <v>196</v>
      </c>
      <c r="E38" s="57" t="s">
        <v>197</v>
      </c>
      <c r="F38" s="90">
        <v>198000000</v>
      </c>
    </row>
    <row r="40" spans="3:6" x14ac:dyDescent="0.2">
      <c r="C40" s="191" t="s">
        <v>198</v>
      </c>
      <c r="D40" s="191"/>
      <c r="E40" s="191"/>
      <c r="F40" s="191"/>
    </row>
    <row r="41" spans="3:6" x14ac:dyDescent="0.2">
      <c r="C41" s="57" t="s">
        <v>40</v>
      </c>
      <c r="D41" s="57" t="s">
        <v>157</v>
      </c>
      <c r="E41" s="57" t="s">
        <v>158</v>
      </c>
      <c r="F41" s="116" t="s">
        <v>113</v>
      </c>
    </row>
    <row r="42" spans="3:6" x14ac:dyDescent="0.2">
      <c r="C42" s="57" t="s">
        <v>97</v>
      </c>
      <c r="D42" s="117" t="s">
        <v>172</v>
      </c>
      <c r="E42" s="57" t="s">
        <v>199</v>
      </c>
      <c r="F42" s="118">
        <v>263624110.45360002</v>
      </c>
    </row>
    <row r="43" spans="3:6" x14ac:dyDescent="0.2">
      <c r="C43" s="57" t="s">
        <v>98</v>
      </c>
      <c r="D43" s="117" t="s">
        <v>172</v>
      </c>
      <c r="E43" s="57" t="s">
        <v>199</v>
      </c>
      <c r="F43" s="90">
        <v>41624859.546399996</v>
      </c>
    </row>
    <row r="44" spans="3:6" x14ac:dyDescent="0.2">
      <c r="C44" s="57" t="s">
        <v>99</v>
      </c>
      <c r="D44" s="117" t="s">
        <v>172</v>
      </c>
      <c r="E44" s="57" t="s">
        <v>199</v>
      </c>
      <c r="F44" s="118">
        <v>63824784.639200002</v>
      </c>
    </row>
    <row r="45" spans="3:6" x14ac:dyDescent="0.2">
      <c r="C45" s="57" t="s">
        <v>100</v>
      </c>
      <c r="D45" s="117" t="s">
        <v>172</v>
      </c>
      <c r="E45" s="57" t="s">
        <v>199</v>
      </c>
      <c r="F45" s="90">
        <v>27749906.360800002</v>
      </c>
    </row>
    <row r="46" spans="3:6" x14ac:dyDescent="0.2">
      <c r="C46" s="57" t="s">
        <v>101</v>
      </c>
      <c r="D46" s="117" t="s">
        <v>172</v>
      </c>
      <c r="E46" s="57" t="s">
        <v>199</v>
      </c>
      <c r="F46" s="90">
        <v>127649569.26800001</v>
      </c>
    </row>
    <row r="47" spans="3:6" x14ac:dyDescent="0.2">
      <c r="C47" s="57" t="s">
        <v>102</v>
      </c>
      <c r="D47" s="117" t="s">
        <v>172</v>
      </c>
      <c r="E47" s="57" t="s">
        <v>199</v>
      </c>
      <c r="F47" s="90">
        <v>63824784.639200002</v>
      </c>
    </row>
    <row r="48" spans="3:6" x14ac:dyDescent="0.2">
      <c r="C48" s="57" t="s">
        <v>200</v>
      </c>
      <c r="D48" s="117" t="s">
        <v>169</v>
      </c>
      <c r="E48" s="57" t="s">
        <v>201</v>
      </c>
      <c r="F48" s="90">
        <v>187200000</v>
      </c>
    </row>
  </sheetData>
  <mergeCells count="7">
    <mergeCell ref="H22:K22"/>
    <mergeCell ref="C30:F30"/>
    <mergeCell ref="C40:F40"/>
    <mergeCell ref="C2:F2"/>
    <mergeCell ref="C10:F10"/>
    <mergeCell ref="C14:F14"/>
    <mergeCell ref="C22:F22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7383-1EF2-48D1-838D-21BE6D06A2FE}">
  <sheetPr>
    <tabColor theme="4"/>
  </sheetPr>
  <dimension ref="A1:U167"/>
  <sheetViews>
    <sheetView zoomScale="67" zoomScaleNormal="143" workbookViewId="0">
      <pane xSplit="3" ySplit="2" topLeftCell="D14" activePane="bottomRight" state="frozen"/>
      <selection pane="topRight" activeCell="D1" sqref="D1"/>
      <selection pane="bottomLeft" activeCell="A3" sqref="A3"/>
      <selection pane="bottomRight" activeCell="P69" sqref="P69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18.83203125" bestFit="1" customWidth="1"/>
    <col min="8" max="8" width="19.83203125" bestFit="1" customWidth="1"/>
    <col min="9" max="9" width="19.1640625" bestFit="1" customWidth="1"/>
    <col min="10" max="10" width="18.8320312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4" width="18.83203125" bestFit="1" customWidth="1"/>
    <col min="15" max="15" width="17.33203125" bestFit="1" customWidth="1"/>
    <col min="16" max="16" width="18.33203125" bestFit="1" customWidth="1"/>
    <col min="17" max="18" width="20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19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19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19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  <c r="S5" t="s">
        <v>23</v>
      </c>
    </row>
    <row r="6" spans="2:19" x14ac:dyDescent="0.2">
      <c r="B6" s="3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19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64</v>
      </c>
      <c r="I7" s="159">
        <v>1024</v>
      </c>
      <c r="J7" s="159">
        <v>2500</v>
      </c>
      <c r="K7" s="159">
        <f t="shared" si="0"/>
        <v>128</v>
      </c>
      <c r="L7" s="159">
        <f t="shared" si="1"/>
        <v>2048</v>
      </c>
      <c r="M7" s="159">
        <f>J7</f>
        <v>2500</v>
      </c>
      <c r="N7" s="160">
        <v>0</v>
      </c>
      <c r="O7" s="161" t="e">
        <f>M7*#REF!</f>
        <v>#REF!</v>
      </c>
      <c r="P7" s="161" t="e">
        <f>M7*#REF!*50%</f>
        <v>#REF!</v>
      </c>
      <c r="Q7" s="161" t="e">
        <f>G7*#REF!</f>
        <v>#REF!</v>
      </c>
      <c r="R7" s="162" t="e">
        <f t="shared" si="2"/>
        <v>#REF!</v>
      </c>
      <c r="S7" s="1" t="s">
        <v>209</v>
      </c>
    </row>
    <row r="8" spans="2:19" x14ac:dyDescent="0.2">
      <c r="B8" s="3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</row>
    <row r="9" spans="2:19" x14ac:dyDescent="0.2">
      <c r="B9" s="3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19" x14ac:dyDescent="0.2">
      <c r="B10" s="3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19" x14ac:dyDescent="0.2">
      <c r="B11" s="3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19" x14ac:dyDescent="0.2">
      <c r="B12" s="3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19" x14ac:dyDescent="0.2">
      <c r="B13" s="3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19" x14ac:dyDescent="0.2">
      <c r="B14" s="3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19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19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1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  <c r="S17" t="s">
        <v>23</v>
      </c>
    </row>
    <row r="18" spans="2:21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1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64</v>
      </c>
      <c r="I19" s="159">
        <v>1024</v>
      </c>
      <c r="J19" s="159">
        <v>2500</v>
      </c>
      <c r="K19" s="159">
        <f t="shared" si="0"/>
        <v>128</v>
      </c>
      <c r="L19" s="159">
        <f t="shared" si="1"/>
        <v>2048</v>
      </c>
      <c r="M19" s="159">
        <f>J19</f>
        <v>2500</v>
      </c>
      <c r="N19" s="160">
        <v>0</v>
      </c>
      <c r="O19" s="161" t="e">
        <f>M19*#REF!</f>
        <v>#REF!</v>
      </c>
      <c r="P19" s="161" t="e">
        <f>M19*#REF!*50%</f>
        <v>#REF!</v>
      </c>
      <c r="Q19" s="161" t="e">
        <f>G19*#REF!</f>
        <v>#REF!</v>
      </c>
      <c r="R19" s="162" t="e">
        <f t="shared" si="2"/>
        <v>#REF!</v>
      </c>
      <c r="S19" s="1" t="s">
        <v>209</v>
      </c>
    </row>
    <row r="20" spans="2:21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1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1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1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1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</row>
    <row r="25" spans="2:21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224</v>
      </c>
      <c r="U25" t="s">
        <v>225</v>
      </c>
    </row>
    <row r="26" spans="2:21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1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1" x14ac:dyDescent="0.2">
      <c r="B28" s="47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21" x14ac:dyDescent="0.2">
      <c r="B29" s="47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</row>
    <row r="30" spans="2:21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  <c r="S30" t="s">
        <v>23</v>
      </c>
    </row>
    <row r="31" spans="2:21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21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64</v>
      </c>
      <c r="I32" s="159">
        <v>1024</v>
      </c>
      <c r="J32" s="159">
        <v>2500</v>
      </c>
      <c r="K32" s="159">
        <f t="shared" si="6"/>
        <v>128</v>
      </c>
      <c r="L32" s="159">
        <f t="shared" si="7"/>
        <v>2048</v>
      </c>
      <c r="M32" s="159">
        <f>J32</f>
        <v>2500</v>
      </c>
      <c r="N32" s="160">
        <v>0</v>
      </c>
      <c r="O32" s="161" t="e">
        <f>M32*#REF!</f>
        <v>#REF!</v>
      </c>
      <c r="P32" s="161"/>
      <c r="Q32" s="161" t="e">
        <f>G32*#REF!</f>
        <v>#REF!</v>
      </c>
      <c r="R32" s="162" t="e">
        <f t="shared" si="9"/>
        <v>#REF!</v>
      </c>
      <c r="S32" t="s">
        <v>23</v>
      </c>
    </row>
    <row r="33" spans="2:18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</row>
    <row r="34" spans="2:18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18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</row>
    <row r="36" spans="2:18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</row>
    <row r="37" spans="2:18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18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18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18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18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18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v>500</v>
      </c>
      <c r="K42" s="51">
        <f t="shared" ref="K42:K44" si="11">H42*G42</f>
        <v>16</v>
      </c>
      <c r="L42" s="51">
        <f t="shared" ref="L42:L44" si="12">I42*G42</f>
        <v>32</v>
      </c>
      <c r="M42" s="51">
        <f t="shared" ref="M42:M44" si="13">J42*G42</f>
        <v>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43" si="14">SUM(N42:Q42)</f>
        <v>#REF!</v>
      </c>
    </row>
    <row r="43" spans="2:18" x14ac:dyDescent="0.2">
      <c r="B43" s="51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si="12"/>
        <v>16</v>
      </c>
      <c r="M43" s="51">
        <f t="shared" si="13"/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4"/>
        <v>#REF!</v>
      </c>
    </row>
    <row r="44" spans="2:18" x14ac:dyDescent="0.2">
      <c r="B44" s="51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2"/>
        <v>8</v>
      </c>
      <c r="M44" s="51">
        <f t="shared" si="13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ref="R44:R51" si="15">SUM(N44:Q44)</f>
        <v>#REF!</v>
      </c>
    </row>
    <row r="45" spans="2:18" x14ac:dyDescent="0.2">
      <c r="B45" s="51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ref="K45:K51" si="16">H45*G45</f>
        <v>24</v>
      </c>
      <c r="L45" s="51">
        <f t="shared" ref="L45:L51" si="17">I45*G45</f>
        <v>48</v>
      </c>
      <c r="M45" s="51">
        <f t="shared" ref="M45:M51" si="18">J45*G45</f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5"/>
        <v>#REF!</v>
      </c>
    </row>
    <row r="46" spans="2:18" x14ac:dyDescent="0.2">
      <c r="B46" s="51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6"/>
        <v>8</v>
      </c>
      <c r="L46" s="51">
        <f t="shared" si="17"/>
        <v>16</v>
      </c>
      <c r="M46" s="51">
        <f t="shared" si="18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5"/>
        <v>#REF!</v>
      </c>
    </row>
    <row r="47" spans="2:18" x14ac:dyDescent="0.2">
      <c r="B47" s="51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6"/>
        <v>4</v>
      </c>
      <c r="L47" s="51">
        <f t="shared" si="17"/>
        <v>8</v>
      </c>
      <c r="M47" s="51">
        <f t="shared" si="18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5"/>
        <v>#REF!</v>
      </c>
    </row>
    <row r="48" spans="2:18" x14ac:dyDescent="0.2">
      <c r="B48" s="51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6"/>
        <v>24</v>
      </c>
      <c r="L48" s="51">
        <f t="shared" si="17"/>
        <v>48</v>
      </c>
      <c r="M48" s="51">
        <f t="shared" si="18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5"/>
        <v>#REF!</v>
      </c>
    </row>
    <row r="49" spans="2:18" x14ac:dyDescent="0.2">
      <c r="B49" s="51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6"/>
        <v>8</v>
      </c>
      <c r="L49" s="51">
        <f t="shared" si="17"/>
        <v>16</v>
      </c>
      <c r="M49" s="51">
        <f t="shared" si="18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5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6"/>
        <v>0</v>
      </c>
      <c r="L50" s="51">
        <f t="shared" si="17"/>
        <v>0</v>
      </c>
      <c r="M50" s="51">
        <f t="shared" si="18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5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6"/>
        <v>0</v>
      </c>
      <c r="L51" s="51">
        <f t="shared" si="17"/>
        <v>0</v>
      </c>
      <c r="M51" s="51">
        <f t="shared" si="18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5"/>
        <v>#REF!</v>
      </c>
    </row>
    <row r="52" spans="2:18" x14ac:dyDescent="0.2">
      <c r="B52" s="25"/>
      <c r="F52" s="25"/>
      <c r="G52" s="25"/>
      <c r="H52" s="25"/>
      <c r="I52" s="25"/>
      <c r="J52" s="25"/>
      <c r="K52" s="25"/>
      <c r="L52" s="25"/>
      <c r="M52" s="5"/>
      <c r="N52" s="24"/>
      <c r="O52" s="24"/>
      <c r="P52" s="24"/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22048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11024</v>
      </c>
      <c r="M59" s="58">
        <f>SUM(M3:M51)</f>
        <v>39728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192</v>
      </c>
      <c r="I61" s="154">
        <f>SUM(M42:M51)</f>
        <v>6400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9">SUM(H59:H61)</f>
        <v>744</v>
      </c>
      <c r="I62" s="154">
        <f t="shared" si="19"/>
        <v>17424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5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5" x14ac:dyDescent="0.2">
      <c r="B66" s="20"/>
      <c r="G66" t="s">
        <v>242</v>
      </c>
      <c r="H66" t="s">
        <v>25</v>
      </c>
      <c r="M66" s="58"/>
      <c r="N66" s="58"/>
    </row>
    <row r="67" spans="2:15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5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  <c r="O68" t="s">
        <v>245</v>
      </c>
    </row>
    <row r="69" spans="2:15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5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5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5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SUM(F96,F103,F105:F110)</f>
        <v>#REF!</v>
      </c>
      <c r="M72" s="58"/>
      <c r="N72" s="58"/>
    </row>
    <row r="73" spans="2:15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5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5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5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5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5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20">G78+J78</f>
        <v>#REF!</v>
      </c>
      <c r="I78" t="s">
        <v>256</v>
      </c>
      <c r="J78" s="121">
        <f>F124</f>
        <v>48000000</v>
      </c>
      <c r="M78" s="58"/>
      <c r="N78" s="58"/>
    </row>
    <row r="79" spans="2:15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20"/>
        <v>#REF!</v>
      </c>
      <c r="I79" t="s">
        <v>258</v>
      </c>
      <c r="J79">
        <v>0</v>
      </c>
      <c r="M79" s="58"/>
      <c r="N79" s="58"/>
    </row>
    <row r="80" spans="2:15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/>
      <c r="C91" s="56" t="s">
        <v>18</v>
      </c>
      <c r="D91" s="91" t="e">
        <f>SUM(D82:D90)</f>
        <v>#REF!</v>
      </c>
      <c r="F91" s="26"/>
      <c r="M91" s="58"/>
      <c r="N91" s="58"/>
    </row>
    <row r="92" spans="1:17" x14ac:dyDescent="0.2">
      <c r="B92" s="25"/>
      <c r="C92" s="25"/>
      <c r="D92" s="58"/>
      <c r="M92" s="58"/>
      <c r="N92" s="58"/>
    </row>
    <row r="93" spans="1:17" x14ac:dyDescent="0.2">
      <c r="B93" s="43"/>
      <c r="C93" s="44"/>
      <c r="D93" s="44"/>
      <c r="E93" s="43"/>
      <c r="F93" s="43"/>
      <c r="G93" s="43"/>
      <c r="H93" s="43"/>
      <c r="I93" s="43"/>
      <c r="J93" s="43"/>
      <c r="K93" s="43"/>
      <c r="L93" s="43"/>
      <c r="M93" s="45"/>
      <c r="N93" s="46"/>
      <c r="O93" s="46"/>
      <c r="P93" s="46"/>
      <c r="Q93" s="44"/>
    </row>
    <row r="94" spans="1:17" x14ac:dyDescent="0.2">
      <c r="A94" s="77"/>
      <c r="B94" s="76" t="s">
        <v>261</v>
      </c>
      <c r="C94" s="74"/>
      <c r="D94" s="74"/>
      <c r="E94" s="5"/>
    </row>
    <row r="95" spans="1:17" x14ac:dyDescent="0.2">
      <c r="B95" s="62" t="s">
        <v>2</v>
      </c>
      <c r="C95" s="62" t="s">
        <v>27</v>
      </c>
      <c r="D95" s="62" t="s">
        <v>32</v>
      </c>
      <c r="E95" s="62" t="s">
        <v>33</v>
      </c>
      <c r="F95" s="62" t="s">
        <v>34</v>
      </c>
      <c r="G95" s="62" t="s">
        <v>35</v>
      </c>
    </row>
    <row r="96" spans="1:17" x14ac:dyDescent="0.2">
      <c r="B96" s="55">
        <v>1</v>
      </c>
      <c r="C96" s="57" t="s">
        <v>262</v>
      </c>
      <c r="D96" s="64">
        <f>G5+G17</f>
        <v>2</v>
      </c>
      <c r="E96" s="90">
        <v>203280000</v>
      </c>
      <c r="F96" s="90">
        <f t="shared" ref="F96:F110" si="21">E96*D96</f>
        <v>406560000</v>
      </c>
      <c r="G96" s="57"/>
      <c r="H96" s="26"/>
    </row>
    <row r="97" spans="2:16" x14ac:dyDescent="0.2">
      <c r="B97" s="55">
        <v>2</v>
      </c>
      <c r="C97" s="57" t="s">
        <v>97</v>
      </c>
      <c r="D97" s="64">
        <f>(K7+K19)*0.5</f>
        <v>128</v>
      </c>
      <c r="E97" s="90" t="e">
        <f>#REF!</f>
        <v>#REF!</v>
      </c>
      <c r="F97" s="90">
        <v>0</v>
      </c>
      <c r="G97" s="57" t="s">
        <v>263</v>
      </c>
    </row>
    <row r="98" spans="2:16" x14ac:dyDescent="0.2">
      <c r="B98" s="55">
        <v>3</v>
      </c>
      <c r="C98" s="57" t="s">
        <v>98</v>
      </c>
      <c r="D98" s="64">
        <f>(K7+K19)*0.5</f>
        <v>128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4</v>
      </c>
      <c r="C99" s="57" t="s">
        <v>99</v>
      </c>
      <c r="D99" s="64">
        <f>(K7+K19)*0.5</f>
        <v>128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5</v>
      </c>
      <c r="C100" s="57" t="s">
        <v>100</v>
      </c>
      <c r="D100" s="64">
        <f>(K7+K19)*0.5</f>
        <v>128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6</v>
      </c>
      <c r="C101" s="57" t="s">
        <v>101</v>
      </c>
      <c r="D101" s="64">
        <f>(K7+K19)*0.5</f>
        <v>128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7</v>
      </c>
      <c r="C102" s="57" t="s">
        <v>102</v>
      </c>
      <c r="D102" s="64">
        <f>(K7+K19)*0.5</f>
        <v>128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8</v>
      </c>
      <c r="C103" s="57" t="s">
        <v>264</v>
      </c>
      <c r="D103" s="64">
        <f>ROUNDUP(SUM(K3:K4,K6,K8:K14)/64,0)*2</f>
        <v>6</v>
      </c>
      <c r="E103" s="90" t="e">
        <f>#REF!</f>
        <v>#REF!</v>
      </c>
      <c r="F103" s="90" t="e">
        <f>D103*E103</f>
        <v>#REF!</v>
      </c>
      <c r="G103" s="57"/>
    </row>
    <row r="104" spans="2:16" x14ac:dyDescent="0.2">
      <c r="B104" s="55">
        <v>9</v>
      </c>
      <c r="C104" s="57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57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57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21"/>
        <v>#REF!</v>
      </c>
      <c r="G106" s="55"/>
      <c r="H106" s="26"/>
    </row>
    <row r="107" spans="2:16" x14ac:dyDescent="0.2">
      <c r="B107" s="55">
        <v>12</v>
      </c>
      <c r="C107" s="78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21"/>
        <v>0</v>
      </c>
      <c r="G108" s="55"/>
      <c r="H108" s="26"/>
    </row>
    <row r="109" spans="2:16" x14ac:dyDescent="0.2">
      <c r="B109" s="55">
        <v>14</v>
      </c>
      <c r="C109" s="57" t="s">
        <v>269</v>
      </c>
      <c r="D109" s="55">
        <v>2</v>
      </c>
      <c r="E109" s="90">
        <v>995681500</v>
      </c>
      <c r="F109" s="90">
        <f t="shared" si="21"/>
        <v>1991363000</v>
      </c>
      <c r="G109" s="57"/>
    </row>
    <row r="110" spans="2:16" x14ac:dyDescent="0.2">
      <c r="B110" s="55">
        <v>15</v>
      </c>
      <c r="C110" s="57" t="s">
        <v>270</v>
      </c>
      <c r="D110" s="55">
        <v>4</v>
      </c>
      <c r="E110" s="90">
        <v>16866720</v>
      </c>
      <c r="F110" s="90">
        <f t="shared" si="21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SUM(F96:F111)</f>
        <v>#REF!</v>
      </c>
      <c r="G112" s="57"/>
      <c r="H112" s="26"/>
      <c r="P112">
        <v>236922840</v>
      </c>
    </row>
    <row r="113" spans="1:13" x14ac:dyDescent="0.2">
      <c r="C113" s="67"/>
      <c r="D113" s="67"/>
      <c r="E113" s="67"/>
      <c r="F113" s="58"/>
    </row>
    <row r="114" spans="1:13" x14ac:dyDescent="0.2">
      <c r="A114" s="77"/>
      <c r="B114" s="76" t="s">
        <v>272</v>
      </c>
      <c r="C114" s="74"/>
      <c r="D114" s="74"/>
      <c r="E114" s="5"/>
    </row>
    <row r="115" spans="1:13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3" x14ac:dyDescent="0.2">
      <c r="B116" s="55">
        <v>1</v>
      </c>
      <c r="C116" s="57" t="s">
        <v>262</v>
      </c>
      <c r="D116" s="64">
        <v>1</v>
      </c>
      <c r="E116" s="90">
        <v>156369074</v>
      </c>
      <c r="F116" s="90">
        <f t="shared" ref="F116" si="22">E116*D116</f>
        <v>156369074</v>
      </c>
      <c r="G116" s="57"/>
      <c r="H116" s="26"/>
    </row>
    <row r="117" spans="1:13" x14ac:dyDescent="0.2">
      <c r="B117" s="55">
        <v>2</v>
      </c>
      <c r="C117" s="57" t="s">
        <v>97</v>
      </c>
      <c r="D117" s="64">
        <f>K32*0.5</f>
        <v>64</v>
      </c>
      <c r="E117" s="90" t="e">
        <f>#REF!</f>
        <v>#REF!</v>
      </c>
      <c r="F117" s="90">
        <v>0</v>
      </c>
      <c r="G117" s="57" t="s">
        <v>263</v>
      </c>
    </row>
    <row r="118" spans="1:13" x14ac:dyDescent="0.2">
      <c r="B118" s="55">
        <v>3</v>
      </c>
      <c r="C118" s="57" t="s">
        <v>98</v>
      </c>
      <c r="D118" s="64">
        <f>K32*0.5</f>
        <v>64</v>
      </c>
      <c r="E118" s="90" t="e">
        <f>#REF!</f>
        <v>#REF!</v>
      </c>
      <c r="F118" s="90">
        <v>0</v>
      </c>
      <c r="G118" s="57" t="s">
        <v>263</v>
      </c>
    </row>
    <row r="119" spans="1:13" x14ac:dyDescent="0.2">
      <c r="B119" s="55">
        <v>4</v>
      </c>
      <c r="C119" s="57" t="s">
        <v>99</v>
      </c>
      <c r="D119" s="64">
        <f>K32*0.5</f>
        <v>64</v>
      </c>
      <c r="E119" s="90" t="e">
        <f>#REF!</f>
        <v>#REF!</v>
      </c>
      <c r="F119" s="90">
        <v>0</v>
      </c>
      <c r="G119" s="57" t="s">
        <v>263</v>
      </c>
    </row>
    <row r="120" spans="1:13" x14ac:dyDescent="0.2">
      <c r="B120" s="55">
        <v>5</v>
      </c>
      <c r="C120" s="57" t="s">
        <v>100</v>
      </c>
      <c r="D120" s="64">
        <f>K32*0.5</f>
        <v>64</v>
      </c>
      <c r="E120" s="90" t="e">
        <f>#REF!</f>
        <v>#REF!</v>
      </c>
      <c r="F120" s="90">
        <v>0</v>
      </c>
      <c r="G120" s="57" t="s">
        <v>263</v>
      </c>
    </row>
    <row r="121" spans="1:13" x14ac:dyDescent="0.2">
      <c r="B121" s="55">
        <v>6</v>
      </c>
      <c r="C121" s="57" t="s">
        <v>101</v>
      </c>
      <c r="D121" s="64">
        <f>K32*0.5</f>
        <v>64</v>
      </c>
      <c r="E121" s="90" t="e">
        <f>#REF!</f>
        <v>#REF!</v>
      </c>
      <c r="F121" s="90">
        <v>0</v>
      </c>
      <c r="G121" s="57" t="s">
        <v>263</v>
      </c>
    </row>
    <row r="122" spans="1:13" x14ac:dyDescent="0.2">
      <c r="B122" s="55">
        <v>7</v>
      </c>
      <c r="C122" s="57" t="s">
        <v>102</v>
      </c>
      <c r="D122" s="64">
        <f>K32*0.5</f>
        <v>64</v>
      </c>
      <c r="E122" s="90" t="e">
        <f>#REF!</f>
        <v>#REF!</v>
      </c>
      <c r="F122" s="90">
        <v>0</v>
      </c>
      <c r="G122" s="57" t="s">
        <v>263</v>
      </c>
    </row>
    <row r="123" spans="1:13" x14ac:dyDescent="0.2">
      <c r="B123" s="55">
        <v>8</v>
      </c>
      <c r="C123" s="57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3" x14ac:dyDescent="0.2">
      <c r="B124" s="55">
        <v>9</v>
      </c>
      <c r="C124" s="57" t="s">
        <v>77</v>
      </c>
      <c r="D124" s="55">
        <f>ROUNDUP(SUM(K32)/64,0)</f>
        <v>2</v>
      </c>
      <c r="E124" s="104">
        <v>24000000</v>
      </c>
      <c r="F124" s="90">
        <f t="shared" ref="F124:F125" si="23">E124*D124</f>
        <v>48000000</v>
      </c>
      <c r="G124" s="57"/>
      <c r="H124" s="26"/>
    </row>
    <row r="125" spans="1:13" x14ac:dyDescent="0.2">
      <c r="B125" s="55">
        <v>10</v>
      </c>
      <c r="C125" s="57" t="s">
        <v>85</v>
      </c>
      <c r="D125" s="55">
        <v>2</v>
      </c>
      <c r="E125" s="104">
        <v>70909280</v>
      </c>
      <c r="F125" s="90">
        <f t="shared" si="23"/>
        <v>141818560</v>
      </c>
      <c r="G125" s="57"/>
      <c r="H125" s="26"/>
      <c r="I125" t="s">
        <v>273</v>
      </c>
      <c r="M125">
        <v>156369074</v>
      </c>
    </row>
    <row r="126" spans="1:13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3" x14ac:dyDescent="0.2">
      <c r="C127" s="67"/>
      <c r="D127" s="67"/>
      <c r="E127" s="67"/>
      <c r="F127" s="58"/>
      <c r="H127" s="26"/>
    </row>
    <row r="128" spans="1:13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57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57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6" si="24">E135*D135</f>
        <v>#REF!</v>
      </c>
      <c r="G135" s="57"/>
      <c r="H135" s="26"/>
    </row>
    <row r="136" spans="1:17" x14ac:dyDescent="0.2">
      <c r="B136" s="55">
        <v>8</v>
      </c>
      <c r="C136" s="57" t="s">
        <v>275</v>
      </c>
      <c r="D136" s="55">
        <v>2</v>
      </c>
      <c r="E136" s="22">
        <v>6767904</v>
      </c>
      <c r="F136" s="60">
        <f t="shared" si="24"/>
        <v>13535808</v>
      </c>
      <c r="G136" s="57"/>
      <c r="H136" s="26"/>
    </row>
    <row r="137" spans="1:17" x14ac:dyDescent="0.2">
      <c r="B137" s="57"/>
      <c r="C137" s="62" t="s">
        <v>34</v>
      </c>
      <c r="D137" s="62"/>
      <c r="E137" s="62"/>
      <c r="F137" s="61" t="e">
        <f>SUM(F130:F136)</f>
        <v>#REF!</v>
      </c>
      <c r="G137" s="57"/>
      <c r="H137" s="26"/>
    </row>
    <row r="138" spans="1:17" x14ac:dyDescent="0.2">
      <c r="C138" s="67"/>
      <c r="D138" s="67"/>
      <c r="E138" s="67"/>
      <c r="F138" s="58"/>
      <c r="H138" s="26"/>
    </row>
    <row r="139" spans="1:17" x14ac:dyDescent="0.2">
      <c r="B139" s="43"/>
      <c r="C139" s="44"/>
      <c r="D139" s="44"/>
      <c r="E139" s="43"/>
      <c r="F139" s="43"/>
      <c r="G139" s="43"/>
      <c r="H139" s="43"/>
      <c r="I139" s="43"/>
      <c r="J139" s="43"/>
      <c r="K139" s="43"/>
      <c r="L139" s="43"/>
      <c r="M139" s="45"/>
      <c r="N139" s="46"/>
      <c r="O139" s="46"/>
      <c r="P139" s="46"/>
      <c r="Q139" s="44"/>
    </row>
    <row r="140" spans="1:17" x14ac:dyDescent="0.2">
      <c r="A140" s="77" t="s">
        <v>276</v>
      </c>
      <c r="B140" s="76" t="s">
        <v>277</v>
      </c>
      <c r="C140" s="74"/>
      <c r="D140" s="74"/>
      <c r="E140" s="5"/>
    </row>
    <row r="141" spans="1:17" x14ac:dyDescent="0.2">
      <c r="B141" s="62" t="s">
        <v>2</v>
      </c>
      <c r="C141" s="62" t="s">
        <v>27</v>
      </c>
      <c r="D141" s="62" t="s">
        <v>32</v>
      </c>
      <c r="E141" s="62" t="s">
        <v>33</v>
      </c>
      <c r="F141" s="62" t="s">
        <v>34</v>
      </c>
      <c r="G141" s="62" t="s">
        <v>35</v>
      </c>
    </row>
    <row r="142" spans="1:17" x14ac:dyDescent="0.2">
      <c r="B142" s="55">
        <v>1</v>
      </c>
      <c r="C142" s="57" t="s">
        <v>278</v>
      </c>
      <c r="D142" s="64">
        <v>0</v>
      </c>
      <c r="E142" s="90">
        <v>198000000</v>
      </c>
      <c r="F142" s="90">
        <f t="shared" ref="F142" si="25">E142*D142</f>
        <v>0</v>
      </c>
      <c r="G142" s="57"/>
      <c r="H142" s="26"/>
    </row>
    <row r="143" spans="1:17" x14ac:dyDescent="0.2">
      <c r="B143" s="57"/>
      <c r="C143" s="62" t="s">
        <v>34</v>
      </c>
      <c r="D143" s="62"/>
      <c r="E143" s="105"/>
      <c r="F143" s="91">
        <f>SUM(F142:F142)</f>
        <v>0</v>
      </c>
      <c r="G143" s="57"/>
      <c r="H143" s="26"/>
    </row>
    <row r="144" spans="1:17" x14ac:dyDescent="0.2">
      <c r="C144" s="67"/>
      <c r="D144" s="67"/>
      <c r="E144" s="67"/>
      <c r="F144" s="58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B147" s="43"/>
      <c r="C147" s="44"/>
      <c r="D147" s="44"/>
      <c r="E147" s="43"/>
      <c r="F147" s="43"/>
      <c r="G147" s="43"/>
      <c r="H147" s="43"/>
      <c r="I147" s="43"/>
      <c r="J147" s="43"/>
      <c r="K147" s="43"/>
      <c r="L147" s="43"/>
      <c r="M147" s="45"/>
      <c r="N147" s="46"/>
      <c r="O147" s="46"/>
      <c r="P147" s="46"/>
      <c r="Q147" s="44"/>
    </row>
    <row r="148" spans="1:17" s="25" customFormat="1" x14ac:dyDescent="0.2">
      <c r="B148" s="76" t="s">
        <v>279</v>
      </c>
      <c r="C148" s="74"/>
      <c r="D148" s="74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7" x14ac:dyDescent="0.2">
      <c r="B149" s="62" t="s">
        <v>2</v>
      </c>
      <c r="C149" s="62" t="s">
        <v>27</v>
      </c>
      <c r="D149" s="62" t="s">
        <v>34</v>
      </c>
      <c r="E149" s="25" t="s">
        <v>39</v>
      </c>
    </row>
    <row r="150" spans="1:17" x14ac:dyDescent="0.2">
      <c r="B150" s="55">
        <v>1</v>
      </c>
      <c r="C150" s="57" t="s">
        <v>39</v>
      </c>
      <c r="D150" s="106" t="e">
        <f>D65</f>
        <v>#REF!</v>
      </c>
      <c r="E150" s="59" t="e">
        <f>D150+D157+D163</f>
        <v>#REF!</v>
      </c>
      <c r="F150" s="5">
        <f>4000000000</f>
        <v>4000000000</v>
      </c>
    </row>
    <row r="151" spans="1:17" x14ac:dyDescent="0.2">
      <c r="B151" s="55">
        <v>2</v>
      </c>
      <c r="C151" s="57" t="s">
        <v>40</v>
      </c>
      <c r="D151" s="106" t="e">
        <f>F112</f>
        <v>#REF!</v>
      </c>
      <c r="E151" s="59"/>
      <c r="F151" s="26" t="e">
        <f>E150-F150</f>
        <v>#REF!</v>
      </c>
    </row>
    <row r="152" spans="1:17" x14ac:dyDescent="0.2">
      <c r="B152" s="55">
        <v>3</v>
      </c>
      <c r="C152" s="57" t="s">
        <v>196</v>
      </c>
      <c r="D152" s="106">
        <f>F143</f>
        <v>0</v>
      </c>
      <c r="E152" s="59"/>
    </row>
    <row r="153" spans="1:17" x14ac:dyDescent="0.2">
      <c r="B153" s="55"/>
      <c r="C153" s="62" t="s">
        <v>34</v>
      </c>
      <c r="D153" s="107" t="e">
        <f>SUM(D150:D152)</f>
        <v>#REF!</v>
      </c>
      <c r="F153" s="26"/>
    </row>
    <row r="155" spans="1:17" s="25" customFormat="1" x14ac:dyDescent="0.2">
      <c r="B155" s="76" t="s">
        <v>280</v>
      </c>
      <c r="C155" s="74"/>
      <c r="D155" s="74"/>
      <c r="F155"/>
      <c r="G155"/>
      <c r="H155"/>
      <c r="I155"/>
      <c r="J155"/>
      <c r="K155"/>
      <c r="L155"/>
      <c r="M155"/>
      <c r="N155"/>
      <c r="O155"/>
      <c r="P155"/>
      <c r="Q155"/>
    </row>
    <row r="156" spans="1:17" x14ac:dyDescent="0.2">
      <c r="B156" s="62" t="s">
        <v>2</v>
      </c>
      <c r="C156" s="62" t="s">
        <v>27</v>
      </c>
      <c r="D156" s="62" t="s">
        <v>34</v>
      </c>
    </row>
    <row r="157" spans="1:17" s="25" customFormat="1" x14ac:dyDescent="0.2">
      <c r="A157"/>
      <c r="B157" s="55">
        <v>1</v>
      </c>
      <c r="C157" s="57" t="s">
        <v>39</v>
      </c>
      <c r="D157" s="90" t="e">
        <f>D78</f>
        <v>#REF!</v>
      </c>
      <c r="F157" s="121" t="e">
        <f>D153+D159+D165</f>
        <v>#REF!</v>
      </c>
      <c r="G157"/>
      <c r="H157"/>
      <c r="I157"/>
      <c r="J157"/>
      <c r="K157"/>
      <c r="L157"/>
      <c r="M157"/>
      <c r="N157"/>
      <c r="O157"/>
      <c r="P157"/>
      <c r="Q157"/>
    </row>
    <row r="158" spans="1:17" s="25" customFormat="1" x14ac:dyDescent="0.2">
      <c r="A158"/>
      <c r="B158" s="55">
        <v>2</v>
      </c>
      <c r="C158" s="57" t="s">
        <v>40</v>
      </c>
      <c r="D158" s="90" t="e">
        <f>F126</f>
        <v>#REF!</v>
      </c>
      <c r="F158"/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/>
      <c r="C159" s="62" t="s">
        <v>34</v>
      </c>
      <c r="D159" s="91" t="e">
        <f>SUM(D157:D158)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1" spans="2:7" x14ac:dyDescent="0.2">
      <c r="B161" s="76" t="s">
        <v>281</v>
      </c>
      <c r="C161" s="74"/>
      <c r="D161" s="74"/>
    </row>
    <row r="162" spans="2:7" x14ac:dyDescent="0.2">
      <c r="B162" s="62" t="s">
        <v>2</v>
      </c>
      <c r="C162" s="62" t="s">
        <v>27</v>
      </c>
      <c r="D162" s="62" t="s">
        <v>34</v>
      </c>
      <c r="G162" s="121" t="e">
        <f>F157-'Opsi Oracle - old adj'!F157</f>
        <v>#REF!</v>
      </c>
    </row>
    <row r="163" spans="2:7" x14ac:dyDescent="0.2">
      <c r="B163" s="55">
        <v>1</v>
      </c>
      <c r="C163" s="57" t="s">
        <v>39</v>
      </c>
      <c r="D163" s="90" t="e">
        <f>D91</f>
        <v>#REF!</v>
      </c>
    </row>
    <row r="164" spans="2:7" x14ac:dyDescent="0.2">
      <c r="B164" s="55">
        <v>2</v>
      </c>
      <c r="C164" s="57" t="s">
        <v>40</v>
      </c>
      <c r="D164" s="90" t="e">
        <f>F137</f>
        <v>#REF!</v>
      </c>
    </row>
    <row r="165" spans="2:7" x14ac:dyDescent="0.2">
      <c r="B165" s="55"/>
      <c r="C165" s="62" t="s">
        <v>34</v>
      </c>
      <c r="D165" s="91" t="e">
        <f>SUM(D163:D164)</f>
        <v>#REF!</v>
      </c>
      <c r="E165" s="59"/>
    </row>
    <row r="167" spans="2:7" x14ac:dyDescent="0.2">
      <c r="E167" s="59"/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F941-C1AB-CE40-9167-9FB620955E15}">
  <sheetPr>
    <tabColor theme="4"/>
  </sheetPr>
  <dimension ref="A1:T168"/>
  <sheetViews>
    <sheetView zoomScale="125" zoomScaleNormal="143" workbookViewId="0">
      <pane xSplit="3" ySplit="2" topLeftCell="D13" activePane="bottomRight" state="frozen"/>
      <selection pane="topRight" activeCell="D1" sqref="D1"/>
      <selection pane="bottomLeft" activeCell="A3" sqref="A3"/>
      <selection pane="bottomRight" activeCell="D64" sqref="D64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64</v>
      </c>
      <c r="I7" s="159">
        <v>1024</v>
      </c>
      <c r="J7" s="159">
        <v>423000</v>
      </c>
      <c r="K7" s="159">
        <f t="shared" si="0"/>
        <v>128</v>
      </c>
      <c r="L7" s="159">
        <f t="shared" si="1"/>
        <v>2048</v>
      </c>
      <c r="M7" s="159">
        <f>J7</f>
        <v>423000</v>
      </c>
      <c r="N7" s="160">
        <v>0</v>
      </c>
      <c r="O7" s="161" t="e">
        <f>M7*#REF!</f>
        <v>#REF!</v>
      </c>
      <c r="P7" s="161" t="e">
        <f>M7*50%*80%*#REF!</f>
        <v>#REF!</v>
      </c>
      <c r="Q7" s="161" t="e">
        <f>G7*#REF!</f>
        <v>#REF!</v>
      </c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19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19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19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64</v>
      </c>
      <c r="I19" s="159">
        <v>1024</v>
      </c>
      <c r="J19" s="159">
        <v>423000</v>
      </c>
      <c r="K19" s="159">
        <f t="shared" si="0"/>
        <v>128</v>
      </c>
      <c r="L19" s="159">
        <f t="shared" si="1"/>
        <v>2048</v>
      </c>
      <c r="M19" s="159">
        <f>J19</f>
        <v>423000</v>
      </c>
      <c r="N19" s="160">
        <v>0</v>
      </c>
      <c r="O19" s="161" t="e">
        <f>M19*#REF!</f>
        <v>#REF!</v>
      </c>
      <c r="P19" s="161" t="e">
        <f>M19*50%*80%*#REF!</f>
        <v>#REF!</v>
      </c>
      <c r="Q19" s="161" t="e">
        <f>G19*#REF!</f>
        <v>#REF!</v>
      </c>
      <c r="R19" s="162" t="e">
        <f t="shared" si="2"/>
        <v>#REF!</v>
      </c>
      <c r="S19" s="1"/>
    </row>
    <row r="20" spans="2:19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19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19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19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19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</row>
    <row r="25" spans="2:19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</row>
    <row r="26" spans="2:19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19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19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19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</row>
    <row r="30" spans="2:19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</row>
    <row r="31" spans="2:19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19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64</v>
      </c>
      <c r="I32" s="159">
        <v>1024</v>
      </c>
      <c r="J32" s="159">
        <v>13000</v>
      </c>
      <c r="K32" s="159">
        <f t="shared" si="6"/>
        <v>128</v>
      </c>
      <c r="L32" s="159">
        <f t="shared" si="7"/>
        <v>2048</v>
      </c>
      <c r="M32" s="159">
        <v>13000</v>
      </c>
      <c r="N32" s="160">
        <v>0</v>
      </c>
      <c r="O32" s="161" t="e">
        <f>M32*#REF!</f>
        <v>#REF!</v>
      </c>
      <c r="P32" s="161"/>
      <c r="Q32" s="161" t="e">
        <f>G32*#REF!</f>
        <v>#REF!</v>
      </c>
      <c r="R32" s="162" t="e">
        <f>SUM(N32:Q32)</f>
        <v>#REF!</v>
      </c>
    </row>
    <row r="33" spans="2:18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</row>
    <row r="34" spans="2:18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18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</row>
    <row r="36" spans="2:18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</row>
    <row r="37" spans="2:18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18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18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18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18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18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 cm="1" vm="1">
        <f t="array" aca="1" ref="R42" ca="1">[1]OS!$D$30:$D$321</f>
        <v>#VALUE!</v>
      </c>
    </row>
    <row r="43" spans="2:18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2">I43*G43</f>
        <v>16</v>
      </c>
      <c r="M43" s="51">
        <f t="shared" ref="M43:M52" si="13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ref="R43:R52" si="14">SUM(N43:Q43)</f>
        <v>#REF!</v>
      </c>
    </row>
    <row r="44" spans="2:18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2"/>
        <v>8</v>
      </c>
      <c r="M44" s="51">
        <f t="shared" si="13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4"/>
        <v>#REF!</v>
      </c>
    </row>
    <row r="45" spans="2:18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2"/>
        <v>48</v>
      </c>
      <c r="M45" s="51">
        <f t="shared" si="13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4"/>
        <v>#REF!</v>
      </c>
    </row>
    <row r="46" spans="2:18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2"/>
        <v>16</v>
      </c>
      <c r="M46" s="51">
        <f t="shared" si="13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4"/>
        <v>#REF!</v>
      </c>
    </row>
    <row r="47" spans="2:18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2"/>
        <v>8</v>
      </c>
      <c r="M47" s="51">
        <f t="shared" si="13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4"/>
        <v>#REF!</v>
      </c>
    </row>
    <row r="48" spans="2:18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2"/>
        <v>48</v>
      </c>
      <c r="M48" s="51">
        <f t="shared" si="13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4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2"/>
        <v>16</v>
      </c>
      <c r="M49" s="51">
        <f t="shared" si="13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4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2"/>
        <v>0</v>
      </c>
      <c r="M50" s="51">
        <f t="shared" si="13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4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2"/>
        <v>0</v>
      </c>
      <c r="M51" s="51">
        <f t="shared" si="13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4"/>
        <v>#REF!</v>
      </c>
    </row>
    <row r="52" spans="2:18" x14ac:dyDescent="0.2">
      <c r="B52" s="159">
        <v>48</v>
      </c>
      <c r="C52" s="52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2"/>
        <v>1024</v>
      </c>
      <c r="M52" s="51">
        <f t="shared" si="13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4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863048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894252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776</v>
      </c>
      <c r="I62" s="154">
        <f t="shared" si="15"/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48000000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 vm="2">
        <f ca="1">D84</f>
        <v>#VALUE!</v>
      </c>
      <c r="H79" s="121" t="e" vm="2">
        <f t="shared" ca="1" si="16"/>
        <v>#VALUE!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 vm="2">
        <f ca="1">R42</f>
        <v>#VALUE!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128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128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128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128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128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128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3" x14ac:dyDescent="0.2">
      <c r="C113" s="67"/>
      <c r="D113" s="67"/>
      <c r="E113" s="67"/>
      <c r="F113" s="58"/>
    </row>
    <row r="114" spans="1:13" x14ac:dyDescent="0.2">
      <c r="A114" s="77"/>
      <c r="B114" s="76" t="s">
        <v>272</v>
      </c>
      <c r="C114" s="74"/>
      <c r="D114" s="74"/>
      <c r="E114" s="5"/>
    </row>
    <row r="115" spans="1:13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3" x14ac:dyDescent="0.2">
      <c r="B116" s="55">
        <v>1</v>
      </c>
      <c r="C116" s="78" t="s">
        <v>262</v>
      </c>
      <c r="D116" s="64">
        <v>1</v>
      </c>
      <c r="E116" s="90">
        <v>156369074</v>
      </c>
      <c r="F116" s="90">
        <f t="shared" ref="F116" si="18">E116*D116</f>
        <v>156369074</v>
      </c>
      <c r="G116" s="57"/>
      <c r="H116" s="26"/>
    </row>
    <row r="117" spans="1:13" x14ac:dyDescent="0.2">
      <c r="B117" s="55">
        <v>2</v>
      </c>
      <c r="C117" s="57" t="s">
        <v>97</v>
      </c>
      <c r="D117" s="64">
        <f>K32*0.5</f>
        <v>64</v>
      </c>
      <c r="E117" s="90" t="e">
        <f>#REF!</f>
        <v>#REF!</v>
      </c>
      <c r="F117" s="90">
        <v>0</v>
      </c>
      <c r="G117" s="57" t="s">
        <v>263</v>
      </c>
    </row>
    <row r="118" spans="1:13" x14ac:dyDescent="0.2">
      <c r="B118" s="55">
        <v>3</v>
      </c>
      <c r="C118" s="57" t="s">
        <v>98</v>
      </c>
      <c r="D118" s="64">
        <f>K32*0.5</f>
        <v>64</v>
      </c>
      <c r="E118" s="90" t="e">
        <f>#REF!</f>
        <v>#REF!</v>
      </c>
      <c r="F118" s="90">
        <v>0</v>
      </c>
      <c r="G118" s="57" t="s">
        <v>263</v>
      </c>
    </row>
    <row r="119" spans="1:13" x14ac:dyDescent="0.2">
      <c r="B119" s="55">
        <v>4</v>
      </c>
      <c r="C119" s="57" t="s">
        <v>99</v>
      </c>
      <c r="D119" s="64">
        <f>K32*0.5</f>
        <v>64</v>
      </c>
      <c r="E119" s="90" t="e">
        <f>#REF!</f>
        <v>#REF!</v>
      </c>
      <c r="F119" s="90">
        <v>0</v>
      </c>
      <c r="G119" s="57" t="s">
        <v>263</v>
      </c>
    </row>
    <row r="120" spans="1:13" x14ac:dyDescent="0.2">
      <c r="B120" s="55">
        <v>5</v>
      </c>
      <c r="C120" s="57" t="s">
        <v>100</v>
      </c>
      <c r="D120" s="64">
        <f>K32*0.5</f>
        <v>64</v>
      </c>
      <c r="E120" s="90" t="e">
        <f>#REF!</f>
        <v>#REF!</v>
      </c>
      <c r="F120" s="90">
        <v>0</v>
      </c>
      <c r="G120" s="57" t="s">
        <v>263</v>
      </c>
    </row>
    <row r="121" spans="1:13" x14ac:dyDescent="0.2">
      <c r="B121" s="55">
        <v>6</v>
      </c>
      <c r="C121" s="57" t="s">
        <v>101</v>
      </c>
      <c r="D121" s="64">
        <f>K32*0.5</f>
        <v>64</v>
      </c>
      <c r="E121" s="90" t="e">
        <f>#REF!</f>
        <v>#REF!</v>
      </c>
      <c r="F121" s="90">
        <v>0</v>
      </c>
      <c r="G121" s="57" t="s">
        <v>263</v>
      </c>
    </row>
    <row r="122" spans="1:13" x14ac:dyDescent="0.2">
      <c r="B122" s="55">
        <v>7</v>
      </c>
      <c r="C122" s="57" t="s">
        <v>102</v>
      </c>
      <c r="D122" s="64">
        <f>K32*0.5</f>
        <v>64</v>
      </c>
      <c r="E122" s="90" t="e">
        <f>#REF!</f>
        <v>#REF!</v>
      </c>
      <c r="F122" s="90">
        <v>0</v>
      </c>
      <c r="G122" s="57" t="s">
        <v>263</v>
      </c>
    </row>
    <row r="123" spans="1:13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3" x14ac:dyDescent="0.2">
      <c r="B124" s="55">
        <v>9</v>
      </c>
      <c r="C124" s="78" t="s">
        <v>77</v>
      </c>
      <c r="D124" s="55">
        <f>ROUNDUP(SUM(K32)/64,0)</f>
        <v>2</v>
      </c>
      <c r="E124" s="104">
        <v>24000000</v>
      </c>
      <c r="F124" s="90">
        <f t="shared" ref="F124:F125" si="19">E124*D124</f>
        <v>48000000</v>
      </c>
      <c r="G124" s="57"/>
      <c r="H124" s="26"/>
    </row>
    <row r="125" spans="1:13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3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3" x14ac:dyDescent="0.2">
      <c r="C127" s="67"/>
      <c r="D127" s="67"/>
      <c r="E127" s="67"/>
      <c r="F127" s="58"/>
      <c r="H127" s="26"/>
    </row>
    <row r="128" spans="1:13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156369074</v>
      </c>
      <c r="F137" s="60">
        <f t="shared" si="20"/>
        <v>156369074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7F33-22DB-DA42-BE69-7C303849FF63}">
  <sheetPr>
    <tabColor theme="4"/>
  </sheetPr>
  <dimension ref="A1:V168"/>
  <sheetViews>
    <sheetView zoomScale="95" zoomScaleNormal="95" workbookViewId="0">
      <pane xSplit="3" ySplit="2" topLeftCell="D149" activePane="bottomRight" state="frozen"/>
      <selection pane="topRight" activeCell="D1" sqref="D1"/>
      <selection pane="bottomLeft" activeCell="A3" sqref="A3"/>
      <selection pane="bottomRight" activeCell="E167" sqref="E167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64</v>
      </c>
      <c r="I7" s="159">
        <v>1024</v>
      </c>
      <c r="J7" s="159">
        <v>60000</v>
      </c>
      <c r="K7" s="159">
        <f t="shared" si="0"/>
        <v>128</v>
      </c>
      <c r="L7" s="159">
        <f t="shared" si="1"/>
        <v>2048</v>
      </c>
      <c r="M7" s="159">
        <f>J7</f>
        <v>60000</v>
      </c>
      <c r="N7" s="160">
        <v>0</v>
      </c>
      <c r="O7" s="161" t="e">
        <f>M7*#REF!</f>
        <v>#REF!</v>
      </c>
      <c r="P7" s="161" t="e">
        <f>M7*50%*80%*#REF!</f>
        <v>#REF!</v>
      </c>
      <c r="Q7" s="161" t="e">
        <f>G7*#REF!</f>
        <v>#REF!</v>
      </c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2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22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2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64</v>
      </c>
      <c r="I19" s="159">
        <v>1024</v>
      </c>
      <c r="J19" s="159">
        <v>60000</v>
      </c>
      <c r="K19" s="159">
        <f t="shared" si="0"/>
        <v>128</v>
      </c>
      <c r="L19" s="159">
        <f t="shared" si="1"/>
        <v>2048</v>
      </c>
      <c r="M19" s="159">
        <f>J19</f>
        <v>60000</v>
      </c>
      <c r="N19" s="160">
        <v>0</v>
      </c>
      <c r="O19" s="161" t="e">
        <f>M19*#REF!</f>
        <v>#REF!</v>
      </c>
      <c r="P19" s="161" t="e">
        <f>M19*50%*80%*#REF!</f>
        <v>#REF!</v>
      </c>
      <c r="Q19" s="161" t="e">
        <f>G19*#REF!</f>
        <v>#REF!</v>
      </c>
      <c r="R19" s="162" t="e">
        <f t="shared" si="2"/>
        <v>#REF!</v>
      </c>
      <c r="S19" s="1"/>
    </row>
    <row r="20" spans="2:22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2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2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2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2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  <c r="T24" t="s">
        <v>282</v>
      </c>
      <c r="U24">
        <f>M7*2</f>
        <v>120000</v>
      </c>
      <c r="V24">
        <f>U24/U25</f>
        <v>9.2307692307692299</v>
      </c>
    </row>
    <row r="25" spans="2:22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283</v>
      </c>
      <c r="U25">
        <f>M32</f>
        <v>13000</v>
      </c>
      <c r="V25">
        <v>1</v>
      </c>
    </row>
    <row r="26" spans="2:22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2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2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22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  <c r="T29" t="s">
        <v>284</v>
      </c>
      <c r="U29">
        <f>SUM(M3:M26)</f>
        <v>137048</v>
      </c>
      <c r="V29">
        <f>U29/U30</f>
        <v>6.3672179892213343</v>
      </c>
    </row>
    <row r="30" spans="2:22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  <c r="T30" t="s">
        <v>285</v>
      </c>
      <c r="U30">
        <f>SUM(M28:M39)</f>
        <v>21524</v>
      </c>
      <c r="V30">
        <f>1</f>
        <v>1</v>
      </c>
    </row>
    <row r="31" spans="2:22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22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64</v>
      </c>
      <c r="I32" s="159">
        <v>1024</v>
      </c>
      <c r="J32" s="159">
        <v>13000</v>
      </c>
      <c r="K32" s="159">
        <f t="shared" si="6"/>
        <v>128</v>
      </c>
      <c r="L32" s="159">
        <f t="shared" si="7"/>
        <v>2048</v>
      </c>
      <c r="M32" s="159">
        <v>13000</v>
      </c>
      <c r="N32" s="160">
        <v>0</v>
      </c>
      <c r="O32" s="161" t="e">
        <f>M32*#REF!</f>
        <v>#REF!</v>
      </c>
      <c r="P32" s="161"/>
      <c r="Q32" s="161" t="e">
        <f>G32*#REF!</f>
        <v>#REF!</v>
      </c>
      <c r="R32" s="162" t="e">
        <f>SUM(N32:Q32)</f>
        <v>#REF!</v>
      </c>
      <c r="T32" t="s">
        <v>286</v>
      </c>
      <c r="U32">
        <f>SUM(L3:L26)</f>
        <v>7248</v>
      </c>
      <c r="V32">
        <f>U32/U33</f>
        <v>1.9738562091503269</v>
      </c>
    </row>
    <row r="33" spans="2:22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  <c r="T33" t="s">
        <v>287</v>
      </c>
      <c r="U33">
        <f>SUM(L28:L40)</f>
        <v>3672</v>
      </c>
      <c r="V33">
        <v>1</v>
      </c>
    </row>
    <row r="34" spans="2:22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22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  <c r="T35" t="s">
        <v>288</v>
      </c>
    </row>
    <row r="36" spans="2:22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  <c r="T36" t="s">
        <v>289</v>
      </c>
    </row>
    <row r="37" spans="2:22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22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22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22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22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22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2">SUM(N42:Q42)</f>
        <v>#REF!</v>
      </c>
    </row>
    <row r="43" spans="2:22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3">I43*G43</f>
        <v>16</v>
      </c>
      <c r="M43" s="51">
        <f t="shared" ref="M43:M52" si="14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2"/>
        <v>#REF!</v>
      </c>
    </row>
    <row r="44" spans="2:22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3"/>
        <v>8</v>
      </c>
      <c r="M44" s="51">
        <f t="shared" si="14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2"/>
        <v>#REF!</v>
      </c>
    </row>
    <row r="45" spans="2:22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3"/>
        <v>48</v>
      </c>
      <c r="M45" s="51">
        <f t="shared" si="14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2"/>
        <v>#REF!</v>
      </c>
    </row>
    <row r="46" spans="2:22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3"/>
        <v>16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2"/>
        <v>#REF!</v>
      </c>
    </row>
    <row r="47" spans="2:22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3"/>
        <v>8</v>
      </c>
      <c r="M47" s="51">
        <f t="shared" si="14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2"/>
        <v>#REF!</v>
      </c>
    </row>
    <row r="48" spans="2:22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2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3"/>
        <v>16</v>
      </c>
      <c r="M49" s="51">
        <f t="shared" si="14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2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2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3"/>
        <v>0</v>
      </c>
      <c r="M51" s="51">
        <f t="shared" si="14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2"/>
        <v>#REF!</v>
      </c>
    </row>
    <row r="52" spans="2:18" x14ac:dyDescent="0.2">
      <c r="B52" s="159">
        <v>48</v>
      </c>
      <c r="C52" s="78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3"/>
        <v>1024</v>
      </c>
      <c r="M52" s="51">
        <f t="shared" si="14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2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137048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168252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776</v>
      </c>
      <c r="I62" s="154">
        <f t="shared" si="15"/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48000000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16"/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128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128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128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128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128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128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7" x14ac:dyDescent="0.2">
      <c r="C113" s="67"/>
      <c r="D113" s="67"/>
      <c r="E113" s="67"/>
      <c r="F113" s="58"/>
    </row>
    <row r="114" spans="1:17" x14ac:dyDescent="0.2">
      <c r="A114" s="77"/>
      <c r="B114" s="76" t="s">
        <v>272</v>
      </c>
      <c r="C114" s="74"/>
      <c r="D114" s="74"/>
      <c r="E114" s="5"/>
    </row>
    <row r="115" spans="1:17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7" x14ac:dyDescent="0.2">
      <c r="B116" s="55">
        <v>1</v>
      </c>
      <c r="C116" s="78" t="s">
        <v>262</v>
      </c>
      <c r="D116" s="64">
        <v>1</v>
      </c>
      <c r="E116" s="90">
        <v>156369074</v>
      </c>
      <c r="F116" s="90">
        <f t="shared" ref="F116" si="18">E116*D116</f>
        <v>156369074</v>
      </c>
      <c r="G116" s="57"/>
      <c r="H116" s="26"/>
    </row>
    <row r="117" spans="1:17" x14ac:dyDescent="0.2">
      <c r="B117" s="55">
        <v>2</v>
      </c>
      <c r="C117" s="57" t="s">
        <v>97</v>
      </c>
      <c r="D117" s="64">
        <f>K32*0.5</f>
        <v>64</v>
      </c>
      <c r="E117" s="90" t="e">
        <f>#REF!</f>
        <v>#REF!</v>
      </c>
      <c r="F117" s="90">
        <v>0</v>
      </c>
      <c r="G117" s="57" t="s">
        <v>263</v>
      </c>
    </row>
    <row r="118" spans="1:17" x14ac:dyDescent="0.2">
      <c r="B118" s="55">
        <v>3</v>
      </c>
      <c r="C118" s="57" t="s">
        <v>98</v>
      </c>
      <c r="D118" s="64">
        <f>K32*0.5</f>
        <v>64</v>
      </c>
      <c r="E118" s="90" t="e">
        <f>#REF!</f>
        <v>#REF!</v>
      </c>
      <c r="F118" s="90">
        <v>0</v>
      </c>
      <c r="G118" s="57" t="s">
        <v>263</v>
      </c>
    </row>
    <row r="119" spans="1:17" x14ac:dyDescent="0.2">
      <c r="B119" s="55">
        <v>4</v>
      </c>
      <c r="C119" s="57" t="s">
        <v>99</v>
      </c>
      <c r="D119" s="64">
        <f>K32*0.5</f>
        <v>64</v>
      </c>
      <c r="E119" s="90" t="e">
        <f>#REF!</f>
        <v>#REF!</v>
      </c>
      <c r="F119" s="90">
        <v>0</v>
      </c>
      <c r="G119" s="57" t="s">
        <v>263</v>
      </c>
      <c r="Q119">
        <v>19723826</v>
      </c>
    </row>
    <row r="120" spans="1:17" x14ac:dyDescent="0.2">
      <c r="B120" s="55">
        <v>5</v>
      </c>
      <c r="C120" s="57" t="s">
        <v>100</v>
      </c>
      <c r="D120" s="64">
        <f>K32*0.5</f>
        <v>64</v>
      </c>
      <c r="E120" s="90" t="e">
        <f>#REF!</f>
        <v>#REF!</v>
      </c>
      <c r="F120" s="90">
        <v>0</v>
      </c>
      <c r="G120" s="57" t="s">
        <v>263</v>
      </c>
    </row>
    <row r="121" spans="1:17" x14ac:dyDescent="0.2">
      <c r="B121" s="55">
        <v>6</v>
      </c>
      <c r="C121" s="57" t="s">
        <v>101</v>
      </c>
      <c r="D121" s="64">
        <f>K32*0.5</f>
        <v>64</v>
      </c>
      <c r="E121" s="90" t="e">
        <f>#REF!</f>
        <v>#REF!</v>
      </c>
      <c r="F121" s="90">
        <v>0</v>
      </c>
      <c r="G121" s="57" t="s">
        <v>263</v>
      </c>
    </row>
    <row r="122" spans="1:17" x14ac:dyDescent="0.2">
      <c r="B122" s="55">
        <v>7</v>
      </c>
      <c r="C122" s="57" t="s">
        <v>102</v>
      </c>
      <c r="D122" s="64">
        <f>K32*0.5</f>
        <v>64</v>
      </c>
      <c r="E122" s="90" t="e">
        <f>#REF!</f>
        <v>#REF!</v>
      </c>
      <c r="F122" s="90">
        <v>0</v>
      </c>
      <c r="G122" s="57" t="s">
        <v>263</v>
      </c>
    </row>
    <row r="123" spans="1:17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7" x14ac:dyDescent="0.2">
      <c r="B124" s="55">
        <v>9</v>
      </c>
      <c r="C124" s="78" t="s">
        <v>77</v>
      </c>
      <c r="D124" s="55">
        <f>ROUNDUP(SUM(K32)/64,0)</f>
        <v>2</v>
      </c>
      <c r="E124" s="104">
        <v>24000000</v>
      </c>
      <c r="F124" s="90">
        <f t="shared" ref="F124:F125" si="19">E124*D124</f>
        <v>48000000</v>
      </c>
      <c r="G124" s="57"/>
      <c r="H124" s="26"/>
    </row>
    <row r="125" spans="1:17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7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7" x14ac:dyDescent="0.2">
      <c r="C127" s="67"/>
      <c r="D127" s="67"/>
      <c r="E127" s="67"/>
      <c r="F127" s="58"/>
      <c r="H127" s="26"/>
    </row>
    <row r="128" spans="1:17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156369074</v>
      </c>
      <c r="F137" s="60">
        <f t="shared" si="20"/>
        <v>156369074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CAFC-E018-3941-9130-2EF38DA7FC13}">
  <sheetPr>
    <tabColor theme="4"/>
  </sheetPr>
  <dimension ref="A1:V168"/>
  <sheetViews>
    <sheetView zoomScale="95" zoomScaleNormal="95" workbookViewId="0">
      <pane xSplit="3" ySplit="2" topLeftCell="O10" activePane="bottomRight" state="frozen"/>
      <selection pane="topRight" activeCell="D1" sqref="D1"/>
      <selection pane="bottomLeft" activeCell="A3" sqref="A3"/>
      <selection pane="bottomRight" activeCell="B95" sqref="B95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64</v>
      </c>
      <c r="I7" s="159">
        <v>1024</v>
      </c>
      <c r="J7" s="159">
        <v>60000</v>
      </c>
      <c r="K7" s="159">
        <f t="shared" si="0"/>
        <v>128</v>
      </c>
      <c r="L7" s="159">
        <f t="shared" si="1"/>
        <v>2048</v>
      </c>
      <c r="M7" s="159">
        <f>J7</f>
        <v>60000</v>
      </c>
      <c r="N7" s="160">
        <v>0</v>
      </c>
      <c r="O7" s="161" t="e">
        <f>M7*#REF!</f>
        <v>#REF!</v>
      </c>
      <c r="P7" s="161" t="e">
        <f>M7*50%*80%*#REF!</f>
        <v>#REF!</v>
      </c>
      <c r="Q7" s="161" t="e">
        <f>G7*#REF!</f>
        <v>#REF!</v>
      </c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2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22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2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64</v>
      </c>
      <c r="I19" s="159">
        <v>1024</v>
      </c>
      <c r="J19" s="159">
        <v>60000</v>
      </c>
      <c r="K19" s="159">
        <f t="shared" si="0"/>
        <v>128</v>
      </c>
      <c r="L19" s="159">
        <f t="shared" si="1"/>
        <v>2048</v>
      </c>
      <c r="M19" s="159">
        <f>J19</f>
        <v>60000</v>
      </c>
      <c r="N19" s="160">
        <v>0</v>
      </c>
      <c r="O19" s="161" t="e">
        <f>M19*#REF!</f>
        <v>#REF!</v>
      </c>
      <c r="P19" s="161" t="e">
        <f>M19*50%*80%*#REF!</f>
        <v>#REF!</v>
      </c>
      <c r="Q19" s="161" t="e">
        <f>G19*#REF!</f>
        <v>#REF!</v>
      </c>
      <c r="R19" s="162" t="e">
        <f t="shared" si="2"/>
        <v>#REF!</v>
      </c>
      <c r="S19" s="1"/>
    </row>
    <row r="20" spans="2:22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2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2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2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2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  <c r="T24" t="s">
        <v>282</v>
      </c>
      <c r="U24">
        <f>M7*2</f>
        <v>120000</v>
      </c>
      <c r="V24">
        <f>U24/U25</f>
        <v>9.2307692307692299</v>
      </c>
    </row>
    <row r="25" spans="2:22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283</v>
      </c>
      <c r="U25">
        <f>M32</f>
        <v>13000</v>
      </c>
      <c r="V25">
        <v>1</v>
      </c>
    </row>
    <row r="26" spans="2:22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2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2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22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  <c r="T29" t="s">
        <v>284</v>
      </c>
      <c r="U29">
        <f>SUM(M3:M26)</f>
        <v>137048</v>
      </c>
      <c r="V29">
        <f>U29/U30</f>
        <v>6.3672179892213343</v>
      </c>
    </row>
    <row r="30" spans="2:22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  <c r="T30" t="s">
        <v>285</v>
      </c>
      <c r="U30">
        <f>SUM(M28:M39)</f>
        <v>21524</v>
      </c>
      <c r="V30">
        <f>1</f>
        <v>1</v>
      </c>
    </row>
    <row r="31" spans="2:22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22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64</v>
      </c>
      <c r="I32" s="159">
        <v>1024</v>
      </c>
      <c r="J32" s="159">
        <v>13000</v>
      </c>
      <c r="K32" s="159">
        <f t="shared" si="6"/>
        <v>128</v>
      </c>
      <c r="L32" s="159">
        <f t="shared" si="7"/>
        <v>2048</v>
      </c>
      <c r="M32" s="159">
        <v>13000</v>
      </c>
      <c r="N32" s="160">
        <v>0</v>
      </c>
      <c r="O32" s="161" t="e">
        <f>M32*#REF!</f>
        <v>#REF!</v>
      </c>
      <c r="P32" s="161"/>
      <c r="Q32" s="161" t="e">
        <f>G32*#REF!</f>
        <v>#REF!</v>
      </c>
      <c r="R32" s="162" t="e">
        <f>SUM(N32:Q32)</f>
        <v>#REF!</v>
      </c>
      <c r="T32" t="s">
        <v>286</v>
      </c>
      <c r="U32">
        <f>SUM(L3:L26)</f>
        <v>7248</v>
      </c>
      <c r="V32">
        <f>U32/U33</f>
        <v>1.9738562091503269</v>
      </c>
    </row>
    <row r="33" spans="2:22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  <c r="T33" t="s">
        <v>287</v>
      </c>
      <c r="U33">
        <f>SUM(L28:L40)</f>
        <v>3672</v>
      </c>
      <c r="V33">
        <v>1</v>
      </c>
    </row>
    <row r="34" spans="2:22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22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  <c r="T35" t="s">
        <v>288</v>
      </c>
    </row>
    <row r="36" spans="2:22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  <c r="T36" t="s">
        <v>289</v>
      </c>
    </row>
    <row r="37" spans="2:22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22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22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22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22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22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2">SUM(N42:Q42)</f>
        <v>#REF!</v>
      </c>
    </row>
    <row r="43" spans="2:22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3">I43*G43</f>
        <v>16</v>
      </c>
      <c r="M43" s="51">
        <f t="shared" ref="M43:M52" si="14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2"/>
        <v>#REF!</v>
      </c>
    </row>
    <row r="44" spans="2:22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3"/>
        <v>8</v>
      </c>
      <c r="M44" s="51">
        <f t="shared" si="14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2"/>
        <v>#REF!</v>
      </c>
    </row>
    <row r="45" spans="2:22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3"/>
        <v>48</v>
      </c>
      <c r="M45" s="51">
        <f t="shared" si="14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2"/>
        <v>#REF!</v>
      </c>
    </row>
    <row r="46" spans="2:22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3"/>
        <v>16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2"/>
        <v>#REF!</v>
      </c>
    </row>
    <row r="47" spans="2:22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3"/>
        <v>8</v>
      </c>
      <c r="M47" s="51">
        <f t="shared" si="14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2"/>
        <v>#REF!</v>
      </c>
    </row>
    <row r="48" spans="2:22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2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3"/>
        <v>16</v>
      </c>
      <c r="M49" s="51">
        <f t="shared" si="14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2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2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3"/>
        <v>0</v>
      </c>
      <c r="M51" s="51">
        <f t="shared" si="14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2"/>
        <v>#REF!</v>
      </c>
    </row>
    <row r="52" spans="2:18" x14ac:dyDescent="0.2">
      <c r="B52" s="159">
        <v>48</v>
      </c>
      <c r="C52" s="78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3"/>
        <v>1024</v>
      </c>
      <c r="M52" s="51">
        <f t="shared" si="14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2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137048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168252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776</v>
      </c>
      <c r="I62" s="154">
        <f t="shared" si="15"/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48000000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16"/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128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128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128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128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128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128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7" x14ac:dyDescent="0.2">
      <c r="C113" s="67"/>
      <c r="D113" s="67"/>
      <c r="E113" s="67"/>
      <c r="F113" s="58"/>
    </row>
    <row r="114" spans="1:17" x14ac:dyDescent="0.2">
      <c r="A114" s="77"/>
      <c r="B114" s="76" t="s">
        <v>272</v>
      </c>
      <c r="C114" s="74"/>
      <c r="D114" s="74"/>
      <c r="E114" s="5"/>
    </row>
    <row r="115" spans="1:17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7" x14ac:dyDescent="0.2">
      <c r="B116" s="55">
        <v>1</v>
      </c>
      <c r="C116" s="78" t="s">
        <v>262</v>
      </c>
      <c r="D116" s="64">
        <v>1</v>
      </c>
      <c r="E116" s="90">
        <v>156369074</v>
      </c>
      <c r="F116" s="90">
        <f t="shared" ref="F116" si="18">E116*D116</f>
        <v>156369074</v>
      </c>
      <c r="G116" s="57"/>
      <c r="H116" s="26"/>
    </row>
    <row r="117" spans="1:17" x14ac:dyDescent="0.2">
      <c r="B117" s="55">
        <v>2</v>
      </c>
      <c r="C117" s="57" t="s">
        <v>97</v>
      </c>
      <c r="D117" s="64">
        <f>K32*0.5</f>
        <v>64</v>
      </c>
      <c r="E117" s="90" t="e">
        <f>#REF!</f>
        <v>#REF!</v>
      </c>
      <c r="F117" s="90">
        <v>0</v>
      </c>
      <c r="G117" s="57" t="s">
        <v>263</v>
      </c>
    </row>
    <row r="118" spans="1:17" x14ac:dyDescent="0.2">
      <c r="B118" s="55">
        <v>3</v>
      </c>
      <c r="C118" s="57" t="s">
        <v>98</v>
      </c>
      <c r="D118" s="64">
        <f>K32*0.5</f>
        <v>64</v>
      </c>
      <c r="E118" s="90" t="e">
        <f>#REF!</f>
        <v>#REF!</v>
      </c>
      <c r="F118" s="90">
        <v>0</v>
      </c>
      <c r="G118" s="57" t="s">
        <v>263</v>
      </c>
    </row>
    <row r="119" spans="1:17" x14ac:dyDescent="0.2">
      <c r="B119" s="55">
        <v>4</v>
      </c>
      <c r="C119" s="57" t="s">
        <v>99</v>
      </c>
      <c r="D119" s="64">
        <f>K32*0.5</f>
        <v>64</v>
      </c>
      <c r="E119" s="90" t="e">
        <f>#REF!</f>
        <v>#REF!</v>
      </c>
      <c r="F119" s="90">
        <v>0</v>
      </c>
      <c r="G119" s="57" t="s">
        <v>263</v>
      </c>
      <c r="Q119">
        <v>19723826</v>
      </c>
    </row>
    <row r="120" spans="1:17" x14ac:dyDescent="0.2">
      <c r="B120" s="55">
        <v>5</v>
      </c>
      <c r="C120" s="57" t="s">
        <v>100</v>
      </c>
      <c r="D120" s="64">
        <f>K32*0.5</f>
        <v>64</v>
      </c>
      <c r="E120" s="90" t="e">
        <f>#REF!</f>
        <v>#REF!</v>
      </c>
      <c r="F120" s="90">
        <v>0</v>
      </c>
      <c r="G120" s="57" t="s">
        <v>263</v>
      </c>
    </row>
    <row r="121" spans="1:17" x14ac:dyDescent="0.2">
      <c r="B121" s="55">
        <v>6</v>
      </c>
      <c r="C121" s="57" t="s">
        <v>101</v>
      </c>
      <c r="D121" s="64">
        <f>K32*0.5</f>
        <v>64</v>
      </c>
      <c r="E121" s="90" t="e">
        <f>#REF!</f>
        <v>#REF!</v>
      </c>
      <c r="F121" s="90">
        <v>0</v>
      </c>
      <c r="G121" s="57" t="s">
        <v>263</v>
      </c>
    </row>
    <row r="122" spans="1:17" x14ac:dyDescent="0.2">
      <c r="B122" s="55">
        <v>7</v>
      </c>
      <c r="C122" s="57" t="s">
        <v>102</v>
      </c>
      <c r="D122" s="64">
        <f>K32*0.5</f>
        <v>64</v>
      </c>
      <c r="E122" s="90" t="e">
        <f>#REF!</f>
        <v>#REF!</v>
      </c>
      <c r="F122" s="90">
        <v>0</v>
      </c>
      <c r="G122" s="57" t="s">
        <v>263</v>
      </c>
    </row>
    <row r="123" spans="1:17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7" x14ac:dyDescent="0.2">
      <c r="B124" s="55">
        <v>9</v>
      </c>
      <c r="C124" s="78" t="s">
        <v>77</v>
      </c>
      <c r="D124" s="55">
        <f>ROUNDUP(SUM(K32)/64,0)</f>
        <v>2</v>
      </c>
      <c r="E124" s="104">
        <v>24000000</v>
      </c>
      <c r="F124" s="90">
        <f t="shared" ref="F124:F125" si="19">E124*D124</f>
        <v>48000000</v>
      </c>
      <c r="G124" s="57"/>
      <c r="H124" s="26"/>
    </row>
    <row r="125" spans="1:17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7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7" x14ac:dyDescent="0.2">
      <c r="C127" s="67"/>
      <c r="D127" s="67"/>
      <c r="E127" s="67"/>
      <c r="F127" s="58"/>
      <c r="H127" s="26"/>
    </row>
    <row r="128" spans="1:17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156369074</v>
      </c>
      <c r="F137" s="60">
        <f t="shared" si="20"/>
        <v>156369074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07E1-F184-6C44-8AD1-E637D5B3E12A}">
  <sheetPr>
    <tabColor theme="4"/>
  </sheetPr>
  <dimension ref="A1:V168"/>
  <sheetViews>
    <sheetView zoomScale="95" zoomScaleNormal="95" workbookViewId="0">
      <pane xSplit="3" ySplit="2" topLeftCell="D88" activePane="bottomRight" state="frozen"/>
      <selection pane="topRight" activeCell="D1" sqref="D1"/>
      <selection pane="bottomLeft" activeCell="A3" sqref="A3"/>
      <selection pane="bottomRight" activeCell="C102" sqref="C102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1</v>
      </c>
      <c r="H7" s="159">
        <v>64</v>
      </c>
      <c r="I7" s="159">
        <v>1024</v>
      </c>
      <c r="J7" s="159">
        <v>60000</v>
      </c>
      <c r="K7" s="159">
        <f t="shared" si="0"/>
        <v>64</v>
      </c>
      <c r="L7" s="159">
        <f t="shared" si="1"/>
        <v>1024</v>
      </c>
      <c r="M7" s="159">
        <f>J7</f>
        <v>60000</v>
      </c>
      <c r="N7" s="160">
        <v>0</v>
      </c>
      <c r="O7" s="161" t="e">
        <f>M7*#REF!</f>
        <v>#REF!</v>
      </c>
      <c r="P7" s="161" t="e">
        <f>M7*50%*80%*#REF!</f>
        <v>#REF!</v>
      </c>
      <c r="Q7" s="161" t="e">
        <f>G7*#REF!</f>
        <v>#REF!</v>
      </c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2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22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2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1</v>
      </c>
      <c r="H19" s="159">
        <v>64</v>
      </c>
      <c r="I19" s="159">
        <v>1024</v>
      </c>
      <c r="J19" s="159">
        <v>60000</v>
      </c>
      <c r="K19" s="159">
        <f t="shared" si="0"/>
        <v>64</v>
      </c>
      <c r="L19" s="159">
        <f t="shared" si="1"/>
        <v>1024</v>
      </c>
      <c r="M19" s="159">
        <f>J19</f>
        <v>60000</v>
      </c>
      <c r="N19" s="160">
        <v>0</v>
      </c>
      <c r="O19" s="161" t="e">
        <f>M19*#REF!</f>
        <v>#REF!</v>
      </c>
      <c r="P19" s="161" t="e">
        <f>M19*50%*80%*#REF!</f>
        <v>#REF!</v>
      </c>
      <c r="Q19" s="161" t="e">
        <f>G19*#REF!</f>
        <v>#REF!</v>
      </c>
      <c r="R19" s="162" t="e">
        <f t="shared" si="2"/>
        <v>#REF!</v>
      </c>
      <c r="S19" s="1"/>
    </row>
    <row r="20" spans="2:22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2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2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2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2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  <c r="T24" t="s">
        <v>282</v>
      </c>
      <c r="U24">
        <f>M7*2</f>
        <v>120000</v>
      </c>
      <c r="V24">
        <f>U24/U25</f>
        <v>9.2307692307692299</v>
      </c>
    </row>
    <row r="25" spans="2:22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283</v>
      </c>
      <c r="U25">
        <f>M32</f>
        <v>13000</v>
      </c>
      <c r="V25">
        <v>1</v>
      </c>
    </row>
    <row r="26" spans="2:22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2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2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22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  <c r="T29" t="s">
        <v>284</v>
      </c>
      <c r="U29">
        <f>SUM(M3:M26)</f>
        <v>137048</v>
      </c>
      <c r="V29">
        <f>U29/U30</f>
        <v>6.3672179892213343</v>
      </c>
    </row>
    <row r="30" spans="2:22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  <c r="T30" t="s">
        <v>285</v>
      </c>
      <c r="U30">
        <f>SUM(M28:M39)</f>
        <v>21524</v>
      </c>
      <c r="V30">
        <f>1</f>
        <v>1</v>
      </c>
    </row>
    <row r="31" spans="2:22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22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64</v>
      </c>
      <c r="I32" s="159">
        <v>1024</v>
      </c>
      <c r="J32" s="159">
        <v>13000</v>
      </c>
      <c r="K32" s="159">
        <f t="shared" si="6"/>
        <v>128</v>
      </c>
      <c r="L32" s="159">
        <f t="shared" si="7"/>
        <v>2048</v>
      </c>
      <c r="M32" s="159">
        <v>13000</v>
      </c>
      <c r="N32" s="160">
        <v>0</v>
      </c>
      <c r="O32" s="161" t="e">
        <f>M32*#REF!</f>
        <v>#REF!</v>
      </c>
      <c r="P32" s="161"/>
      <c r="Q32" s="161" t="e">
        <f>G32*#REF!</f>
        <v>#REF!</v>
      </c>
      <c r="R32" s="162" t="e">
        <f>SUM(N32:Q32)</f>
        <v>#REF!</v>
      </c>
      <c r="T32" t="s">
        <v>286</v>
      </c>
      <c r="U32">
        <f>SUM(L3:L26)</f>
        <v>5200</v>
      </c>
      <c r="V32">
        <f>U32/U33</f>
        <v>1.4161220043572984</v>
      </c>
    </row>
    <row r="33" spans="2:22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  <c r="T33" t="s">
        <v>287</v>
      </c>
      <c r="U33">
        <f>SUM(L28:L40)</f>
        <v>3672</v>
      </c>
      <c r="V33">
        <v>1</v>
      </c>
    </row>
    <row r="34" spans="2:22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22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  <c r="T35" t="s">
        <v>288</v>
      </c>
    </row>
    <row r="36" spans="2:22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  <c r="T36" t="s">
        <v>289</v>
      </c>
    </row>
    <row r="37" spans="2:22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22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22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22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22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22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2">SUM(N42:Q42)</f>
        <v>#REF!</v>
      </c>
    </row>
    <row r="43" spans="2:22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3">I43*G43</f>
        <v>16</v>
      </c>
      <c r="M43" s="51">
        <f t="shared" ref="M43:M52" si="14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2"/>
        <v>#REF!</v>
      </c>
    </row>
    <row r="44" spans="2:22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3"/>
        <v>8</v>
      </c>
      <c r="M44" s="51">
        <f t="shared" si="14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2"/>
        <v>#REF!</v>
      </c>
    </row>
    <row r="45" spans="2:22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3"/>
        <v>48</v>
      </c>
      <c r="M45" s="51">
        <f t="shared" si="14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2"/>
        <v>#REF!</v>
      </c>
    </row>
    <row r="46" spans="2:22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3"/>
        <v>16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2"/>
        <v>#REF!</v>
      </c>
    </row>
    <row r="47" spans="2:22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3"/>
        <v>8</v>
      </c>
      <c r="M47" s="51">
        <f t="shared" si="14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2"/>
        <v>#REF!</v>
      </c>
    </row>
    <row r="48" spans="2:22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2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3"/>
        <v>16</v>
      </c>
      <c r="M49" s="51">
        <f t="shared" si="14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2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2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3"/>
        <v>0</v>
      </c>
      <c r="M51" s="51">
        <f t="shared" si="14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2"/>
        <v>#REF!</v>
      </c>
    </row>
    <row r="52" spans="2:18" x14ac:dyDescent="0.2">
      <c r="B52" s="159">
        <v>48</v>
      </c>
      <c r="C52" s="78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3"/>
        <v>1024</v>
      </c>
      <c r="M52" s="51">
        <f t="shared" si="14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2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137048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168252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776</v>
      </c>
      <c r="I62" s="154">
        <f t="shared" si="15"/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48000000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16"/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64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64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64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64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64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64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7" x14ac:dyDescent="0.2">
      <c r="C113" s="67"/>
      <c r="D113" s="67"/>
      <c r="E113" s="67"/>
      <c r="F113" s="58"/>
    </row>
    <row r="114" spans="1:17" x14ac:dyDescent="0.2">
      <c r="A114" s="77"/>
      <c r="B114" s="76" t="s">
        <v>272</v>
      </c>
      <c r="C114" s="74"/>
      <c r="D114" s="74"/>
      <c r="E114" s="5"/>
    </row>
    <row r="115" spans="1:17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7" x14ac:dyDescent="0.2">
      <c r="B116" s="55">
        <v>1</v>
      </c>
      <c r="C116" s="78" t="s">
        <v>262</v>
      </c>
      <c r="D116" s="64">
        <v>1</v>
      </c>
      <c r="E116" s="90">
        <v>156369074</v>
      </c>
      <c r="F116" s="90">
        <f t="shared" ref="F116" si="18">E116*D116</f>
        <v>156369074</v>
      </c>
      <c r="G116" s="57"/>
      <c r="H116" s="26"/>
    </row>
    <row r="117" spans="1:17" x14ac:dyDescent="0.2">
      <c r="B117" s="55">
        <v>2</v>
      </c>
      <c r="C117" s="57" t="s">
        <v>97</v>
      </c>
      <c r="D117" s="64">
        <f>K32*0.5</f>
        <v>64</v>
      </c>
      <c r="E117" s="90" t="e">
        <f>#REF!</f>
        <v>#REF!</v>
      </c>
      <c r="F117" s="90">
        <v>0</v>
      </c>
      <c r="G117" s="57" t="s">
        <v>263</v>
      </c>
    </row>
    <row r="118" spans="1:17" x14ac:dyDescent="0.2">
      <c r="B118" s="55">
        <v>3</v>
      </c>
      <c r="C118" s="57" t="s">
        <v>98</v>
      </c>
      <c r="D118" s="64">
        <f>K32*0.5</f>
        <v>64</v>
      </c>
      <c r="E118" s="90" t="e">
        <f>#REF!</f>
        <v>#REF!</v>
      </c>
      <c r="F118" s="90">
        <v>0</v>
      </c>
      <c r="G118" s="57" t="s">
        <v>263</v>
      </c>
    </row>
    <row r="119" spans="1:17" x14ac:dyDescent="0.2">
      <c r="B119" s="55">
        <v>4</v>
      </c>
      <c r="C119" s="57" t="s">
        <v>99</v>
      </c>
      <c r="D119" s="64">
        <f>K32*0.5</f>
        <v>64</v>
      </c>
      <c r="E119" s="90" t="e">
        <f>#REF!</f>
        <v>#REF!</v>
      </c>
      <c r="F119" s="90">
        <v>0</v>
      </c>
      <c r="G119" s="57" t="s">
        <v>263</v>
      </c>
      <c r="Q119">
        <v>19723826</v>
      </c>
    </row>
    <row r="120" spans="1:17" x14ac:dyDescent="0.2">
      <c r="B120" s="55">
        <v>5</v>
      </c>
      <c r="C120" s="57" t="s">
        <v>100</v>
      </c>
      <c r="D120" s="64">
        <f>K32*0.5</f>
        <v>64</v>
      </c>
      <c r="E120" s="90" t="e">
        <f>#REF!</f>
        <v>#REF!</v>
      </c>
      <c r="F120" s="90">
        <v>0</v>
      </c>
      <c r="G120" s="57" t="s">
        <v>263</v>
      </c>
    </row>
    <row r="121" spans="1:17" x14ac:dyDescent="0.2">
      <c r="B121" s="55">
        <v>6</v>
      </c>
      <c r="C121" s="57" t="s">
        <v>101</v>
      </c>
      <c r="D121" s="64">
        <f>K32*0.5</f>
        <v>64</v>
      </c>
      <c r="E121" s="90" t="e">
        <f>#REF!</f>
        <v>#REF!</v>
      </c>
      <c r="F121" s="90">
        <v>0</v>
      </c>
      <c r="G121" s="57" t="s">
        <v>263</v>
      </c>
    </row>
    <row r="122" spans="1:17" x14ac:dyDescent="0.2">
      <c r="B122" s="55">
        <v>7</v>
      </c>
      <c r="C122" s="57" t="s">
        <v>102</v>
      </c>
      <c r="D122" s="64">
        <f>K32*0.5</f>
        <v>64</v>
      </c>
      <c r="E122" s="90" t="e">
        <f>#REF!</f>
        <v>#REF!</v>
      </c>
      <c r="F122" s="90">
        <v>0</v>
      </c>
      <c r="G122" s="57" t="s">
        <v>263</v>
      </c>
    </row>
    <row r="123" spans="1:17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7" x14ac:dyDescent="0.2">
      <c r="B124" s="55">
        <v>9</v>
      </c>
      <c r="C124" s="78" t="s">
        <v>77</v>
      </c>
      <c r="D124" s="55">
        <f>ROUNDUP(SUM(K32)/64,0)</f>
        <v>2</v>
      </c>
      <c r="E124" s="104">
        <v>24000000</v>
      </c>
      <c r="F124" s="90">
        <f t="shared" ref="F124:F125" si="19">E124*D124</f>
        <v>48000000</v>
      </c>
      <c r="G124" s="57"/>
      <c r="H124" s="26"/>
    </row>
    <row r="125" spans="1:17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7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7" x14ac:dyDescent="0.2">
      <c r="C127" s="67"/>
      <c r="D127" s="67"/>
      <c r="E127" s="67"/>
      <c r="F127" s="58"/>
      <c r="H127" s="26"/>
    </row>
    <row r="128" spans="1:17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156369074</v>
      </c>
      <c r="F137" s="60">
        <f t="shared" si="20"/>
        <v>156369074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6062-066B-494B-9CB5-8C8310142B04}">
  <sheetPr>
    <tabColor theme="4"/>
  </sheetPr>
  <dimension ref="A1:V168"/>
  <sheetViews>
    <sheetView zoomScale="95" zoomScaleNormal="95" workbookViewId="0">
      <pane xSplit="3" ySplit="2" topLeftCell="G8" activePane="bottomRight" state="frozen"/>
      <selection pane="topRight" activeCell="D1" sqref="D1"/>
      <selection pane="bottomLeft" activeCell="A3" sqref="A3"/>
      <selection pane="bottomRight" activeCell="Q32" sqref="Q32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28</v>
      </c>
      <c r="I7" s="159">
        <v>256</v>
      </c>
      <c r="J7" s="159">
        <v>60000</v>
      </c>
      <c r="K7" s="159">
        <f t="shared" si="0"/>
        <v>56</v>
      </c>
      <c r="L7" s="159">
        <f t="shared" si="1"/>
        <v>512</v>
      </c>
      <c r="M7" s="159">
        <f>J7</f>
        <v>60000</v>
      </c>
      <c r="N7" s="98" t="e">
        <f>K7*#REF!</f>
        <v>#REF!</v>
      </c>
      <c r="O7" s="161" t="e">
        <f>M7*#REF!</f>
        <v>#REF!</v>
      </c>
      <c r="P7" s="161" t="e">
        <f>M7*50%*80%*#REF!</f>
        <v>#REF!</v>
      </c>
      <c r="Q7" s="161"/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2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22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2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28</v>
      </c>
      <c r="I19" s="159">
        <v>256</v>
      </c>
      <c r="J19" s="159">
        <v>60000</v>
      </c>
      <c r="K19" s="159">
        <f t="shared" si="0"/>
        <v>56</v>
      </c>
      <c r="L19" s="159">
        <f t="shared" si="1"/>
        <v>512</v>
      </c>
      <c r="M19" s="159">
        <f>J19</f>
        <v>60000</v>
      </c>
      <c r="N19" s="101" t="e">
        <f>K19*#REF!</f>
        <v>#REF!</v>
      </c>
      <c r="O19" s="161" t="e">
        <f>M19*#REF!</f>
        <v>#REF!</v>
      </c>
      <c r="P19" s="161" t="e">
        <f>M19*50%*80%*#REF!</f>
        <v>#REF!</v>
      </c>
      <c r="Q19" s="161"/>
      <c r="R19" s="162" t="e">
        <f t="shared" si="2"/>
        <v>#REF!</v>
      </c>
      <c r="S19" s="1"/>
    </row>
    <row r="20" spans="2:22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2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2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2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2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  <c r="T24" t="s">
        <v>282</v>
      </c>
      <c r="U24">
        <f>M7*2</f>
        <v>120000</v>
      </c>
      <c r="V24">
        <f>U24/U25</f>
        <v>9.2307692307692299</v>
      </c>
    </row>
    <row r="25" spans="2:22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283</v>
      </c>
      <c r="U25">
        <f>M32</f>
        <v>13000</v>
      </c>
      <c r="V25">
        <v>1</v>
      </c>
    </row>
    <row r="26" spans="2:22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2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2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22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  <c r="T29" t="s">
        <v>284</v>
      </c>
      <c r="U29">
        <f>SUM(M3:M26)</f>
        <v>137048</v>
      </c>
      <c r="V29">
        <f>U29/U30</f>
        <v>6.3672179892213343</v>
      </c>
    </row>
    <row r="30" spans="2:22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  <c r="T30" t="s">
        <v>285</v>
      </c>
      <c r="U30">
        <f>SUM(M28:M39)</f>
        <v>21524</v>
      </c>
      <c r="V30">
        <f>1</f>
        <v>1</v>
      </c>
    </row>
    <row r="31" spans="2:22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22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64</v>
      </c>
      <c r="I32" s="159">
        <v>1024</v>
      </c>
      <c r="J32" s="159">
        <v>13000</v>
      </c>
      <c r="K32" s="159">
        <f t="shared" si="6"/>
        <v>128</v>
      </c>
      <c r="L32" s="159">
        <f t="shared" si="7"/>
        <v>2048</v>
      </c>
      <c r="M32" s="159">
        <v>13000</v>
      </c>
      <c r="N32" s="160">
        <v>0</v>
      </c>
      <c r="O32" s="161" t="e">
        <f>M32*#REF!</f>
        <v>#REF!</v>
      </c>
      <c r="P32" s="161"/>
      <c r="Q32" s="161" t="e">
        <f>G32*#REF!</f>
        <v>#REF!</v>
      </c>
      <c r="R32" s="162" t="e">
        <f>SUM(N32:Q32)</f>
        <v>#REF!</v>
      </c>
      <c r="T32" t="s">
        <v>286</v>
      </c>
      <c r="U32">
        <f>SUM(L3:L26)</f>
        <v>4176</v>
      </c>
      <c r="V32">
        <f>U32/U33</f>
        <v>1.1372549019607843</v>
      </c>
    </row>
    <row r="33" spans="2:22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  <c r="T33" t="s">
        <v>287</v>
      </c>
      <c r="U33">
        <f>SUM(L28:L40)</f>
        <v>3672</v>
      </c>
      <c r="V33">
        <v>1</v>
      </c>
    </row>
    <row r="34" spans="2:22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22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  <c r="T35" t="s">
        <v>288</v>
      </c>
    </row>
    <row r="36" spans="2:22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  <c r="T36" t="s">
        <v>289</v>
      </c>
    </row>
    <row r="37" spans="2:22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22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22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22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22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22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2">SUM(N42:Q42)</f>
        <v>#REF!</v>
      </c>
    </row>
    <row r="43" spans="2:22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3">I43*G43</f>
        <v>16</v>
      </c>
      <c r="M43" s="51">
        <f t="shared" ref="M43:M52" si="14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2"/>
        <v>#REF!</v>
      </c>
    </row>
    <row r="44" spans="2:22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3"/>
        <v>8</v>
      </c>
      <c r="M44" s="51">
        <f t="shared" si="14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2"/>
        <v>#REF!</v>
      </c>
    </row>
    <row r="45" spans="2:22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3"/>
        <v>48</v>
      </c>
      <c r="M45" s="51">
        <f t="shared" si="14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2"/>
        <v>#REF!</v>
      </c>
    </row>
    <row r="46" spans="2:22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3"/>
        <v>16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2"/>
        <v>#REF!</v>
      </c>
    </row>
    <row r="47" spans="2:22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3"/>
        <v>8</v>
      </c>
      <c r="M47" s="51">
        <f t="shared" si="14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2"/>
        <v>#REF!</v>
      </c>
    </row>
    <row r="48" spans="2:22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2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3"/>
        <v>16</v>
      </c>
      <c r="M49" s="51">
        <f t="shared" si="14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2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2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3"/>
        <v>0</v>
      </c>
      <c r="M51" s="51">
        <f t="shared" si="14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2"/>
        <v>#REF!</v>
      </c>
    </row>
    <row r="52" spans="2:18" x14ac:dyDescent="0.2">
      <c r="B52" s="159">
        <v>48</v>
      </c>
      <c r="C52" s="78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3"/>
        <v>1024</v>
      </c>
      <c r="M52" s="51">
        <f t="shared" si="14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2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137048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168252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776</v>
      </c>
      <c r="I62" s="154">
        <f t="shared" si="15"/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48000000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16"/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56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56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56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56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56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56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7" x14ac:dyDescent="0.2">
      <c r="C113" s="67"/>
      <c r="D113" s="67"/>
      <c r="E113" s="67"/>
      <c r="F113" s="58"/>
    </row>
    <row r="114" spans="1:17" x14ac:dyDescent="0.2">
      <c r="A114" s="77"/>
      <c r="B114" s="76" t="s">
        <v>272</v>
      </c>
      <c r="C114" s="74"/>
      <c r="D114" s="74"/>
      <c r="E114" s="5"/>
    </row>
    <row r="115" spans="1:17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7" x14ac:dyDescent="0.2">
      <c r="B116" s="55">
        <v>1</v>
      </c>
      <c r="C116" s="78" t="s">
        <v>262</v>
      </c>
      <c r="D116" s="64">
        <v>1</v>
      </c>
      <c r="E116" s="90">
        <v>156369074</v>
      </c>
      <c r="F116" s="90">
        <f t="shared" ref="F116" si="18">E116*D116</f>
        <v>156369074</v>
      </c>
      <c r="G116" s="57"/>
      <c r="H116" s="26"/>
    </row>
    <row r="117" spans="1:17" x14ac:dyDescent="0.2">
      <c r="B117" s="55">
        <v>2</v>
      </c>
      <c r="C117" s="57" t="s">
        <v>97</v>
      </c>
      <c r="D117" s="64">
        <f>K32*0.5</f>
        <v>64</v>
      </c>
      <c r="E117" s="90" t="e">
        <f>#REF!</f>
        <v>#REF!</v>
      </c>
      <c r="F117" s="90">
        <v>0</v>
      </c>
      <c r="G117" s="57" t="s">
        <v>263</v>
      </c>
    </row>
    <row r="118" spans="1:17" x14ac:dyDescent="0.2">
      <c r="B118" s="55">
        <v>3</v>
      </c>
      <c r="C118" s="57" t="s">
        <v>98</v>
      </c>
      <c r="D118" s="64">
        <f>K32*0.5</f>
        <v>64</v>
      </c>
      <c r="E118" s="90" t="e">
        <f>#REF!</f>
        <v>#REF!</v>
      </c>
      <c r="F118" s="90">
        <v>0</v>
      </c>
      <c r="G118" s="57" t="s">
        <v>263</v>
      </c>
    </row>
    <row r="119" spans="1:17" x14ac:dyDescent="0.2">
      <c r="B119" s="55">
        <v>4</v>
      </c>
      <c r="C119" s="57" t="s">
        <v>99</v>
      </c>
      <c r="D119" s="64">
        <f>K32*0.5</f>
        <v>64</v>
      </c>
      <c r="E119" s="90" t="e">
        <f>#REF!</f>
        <v>#REF!</v>
      </c>
      <c r="F119" s="90">
        <v>0</v>
      </c>
      <c r="G119" s="57" t="s">
        <v>263</v>
      </c>
      <c r="Q119">
        <v>19723826</v>
      </c>
    </row>
    <row r="120" spans="1:17" x14ac:dyDescent="0.2">
      <c r="B120" s="55">
        <v>5</v>
      </c>
      <c r="C120" s="57" t="s">
        <v>100</v>
      </c>
      <c r="D120" s="64">
        <f>K32*0.5</f>
        <v>64</v>
      </c>
      <c r="E120" s="90" t="e">
        <f>#REF!</f>
        <v>#REF!</v>
      </c>
      <c r="F120" s="90">
        <v>0</v>
      </c>
      <c r="G120" s="57" t="s">
        <v>263</v>
      </c>
    </row>
    <row r="121" spans="1:17" x14ac:dyDescent="0.2">
      <c r="B121" s="55">
        <v>6</v>
      </c>
      <c r="C121" s="57" t="s">
        <v>101</v>
      </c>
      <c r="D121" s="64">
        <f>K32*0.5</f>
        <v>64</v>
      </c>
      <c r="E121" s="90" t="e">
        <f>#REF!</f>
        <v>#REF!</v>
      </c>
      <c r="F121" s="90">
        <v>0</v>
      </c>
      <c r="G121" s="57" t="s">
        <v>263</v>
      </c>
    </row>
    <row r="122" spans="1:17" x14ac:dyDescent="0.2">
      <c r="B122" s="55">
        <v>7</v>
      </c>
      <c r="C122" s="57" t="s">
        <v>102</v>
      </c>
      <c r="D122" s="64">
        <f>K32*0.5</f>
        <v>64</v>
      </c>
      <c r="E122" s="90" t="e">
        <f>#REF!</f>
        <v>#REF!</v>
      </c>
      <c r="F122" s="90">
        <v>0</v>
      </c>
      <c r="G122" s="57" t="s">
        <v>263</v>
      </c>
    </row>
    <row r="123" spans="1:17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7" x14ac:dyDescent="0.2">
      <c r="B124" s="55">
        <v>9</v>
      </c>
      <c r="C124" s="78" t="s">
        <v>77</v>
      </c>
      <c r="D124" s="55">
        <f>ROUNDUP(SUM(K32)/64,0)</f>
        <v>2</v>
      </c>
      <c r="E124" s="104">
        <v>24000000</v>
      </c>
      <c r="F124" s="90">
        <f t="shared" ref="F124:F125" si="19">E124*D124</f>
        <v>48000000</v>
      </c>
      <c r="G124" s="57"/>
      <c r="H124" s="26"/>
    </row>
    <row r="125" spans="1:17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7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7" x14ac:dyDescent="0.2">
      <c r="C127" s="67"/>
      <c r="D127" s="67"/>
      <c r="E127" s="67"/>
      <c r="F127" s="58"/>
      <c r="H127" s="26"/>
    </row>
    <row r="128" spans="1:17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156369074</v>
      </c>
      <c r="F137" s="60">
        <f t="shared" si="20"/>
        <v>156369074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A437-0189-B64D-9904-553CB7D58919}">
  <sheetPr>
    <tabColor theme="4"/>
  </sheetPr>
  <dimension ref="A1:V168"/>
  <sheetViews>
    <sheetView zoomScale="95" zoomScaleNormal="9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20" sqref="J20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28</v>
      </c>
      <c r="I7" s="159">
        <v>256</v>
      </c>
      <c r="J7" s="159">
        <v>60000</v>
      </c>
      <c r="K7" s="159">
        <f t="shared" si="0"/>
        <v>56</v>
      </c>
      <c r="L7" s="159">
        <f t="shared" si="1"/>
        <v>512</v>
      </c>
      <c r="M7" s="159">
        <f>J7</f>
        <v>60000</v>
      </c>
      <c r="N7" s="98" t="e">
        <f>K7*#REF!</f>
        <v>#REF!</v>
      </c>
      <c r="O7" s="161" t="e">
        <f>M7*#REF!</f>
        <v>#REF!</v>
      </c>
      <c r="P7" s="161" t="e">
        <f>M7*50%*80%*#REF!</f>
        <v>#REF!</v>
      </c>
      <c r="Q7" s="161"/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2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22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2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28</v>
      </c>
      <c r="I19" s="159">
        <v>256</v>
      </c>
      <c r="J19" s="159">
        <v>60000</v>
      </c>
      <c r="K19" s="159">
        <f t="shared" si="0"/>
        <v>56</v>
      </c>
      <c r="L19" s="159">
        <f t="shared" si="1"/>
        <v>512</v>
      </c>
      <c r="M19" s="159">
        <f>J19</f>
        <v>60000</v>
      </c>
      <c r="N19" s="101" t="e">
        <f>K19*#REF!</f>
        <v>#REF!</v>
      </c>
      <c r="O19" s="161" t="e">
        <f>M19*#REF!</f>
        <v>#REF!</v>
      </c>
      <c r="P19" s="161" t="e">
        <f>M19*50%*80%*#REF!</f>
        <v>#REF!</v>
      </c>
      <c r="Q19" s="161"/>
      <c r="R19" s="162" t="e">
        <f t="shared" si="2"/>
        <v>#REF!</v>
      </c>
      <c r="S19" s="1"/>
    </row>
    <row r="20" spans="2:22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2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2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2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2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  <c r="T24" t="s">
        <v>282</v>
      </c>
      <c r="U24">
        <f>M7*2</f>
        <v>120000</v>
      </c>
      <c r="V24">
        <f>U24/U25</f>
        <v>9.2307692307692299</v>
      </c>
    </row>
    <row r="25" spans="2:22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283</v>
      </c>
      <c r="U25">
        <f>M32</f>
        <v>13000</v>
      </c>
      <c r="V25">
        <v>1</v>
      </c>
    </row>
    <row r="26" spans="2:22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2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2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22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  <c r="T29" t="s">
        <v>284</v>
      </c>
      <c r="U29">
        <f>SUM(M3:M26)</f>
        <v>137048</v>
      </c>
      <c r="V29">
        <f>U29/U30</f>
        <v>6.3672179892213343</v>
      </c>
    </row>
    <row r="30" spans="2:22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  <c r="T30" t="s">
        <v>285</v>
      </c>
      <c r="U30">
        <f>SUM(M28:M39)</f>
        <v>21524</v>
      </c>
      <c r="V30">
        <f>1</f>
        <v>1</v>
      </c>
    </row>
    <row r="31" spans="2:22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22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28</v>
      </c>
      <c r="I32" s="159">
        <v>256</v>
      </c>
      <c r="J32" s="159">
        <v>13000</v>
      </c>
      <c r="K32" s="159">
        <f t="shared" si="6"/>
        <v>56</v>
      </c>
      <c r="L32" s="159">
        <f t="shared" si="7"/>
        <v>512</v>
      </c>
      <c r="M32" s="159">
        <v>13000</v>
      </c>
      <c r="N32" s="95" t="e">
        <f>K32*#REF!</f>
        <v>#REF!</v>
      </c>
      <c r="O32" s="161" t="e">
        <f>M32*#REF!</f>
        <v>#REF!</v>
      </c>
      <c r="P32" s="161"/>
      <c r="Q32" s="161"/>
      <c r="R32" s="162" t="e">
        <f>SUM(N32:Q32)</f>
        <v>#REF!</v>
      </c>
      <c r="T32" t="s">
        <v>286</v>
      </c>
      <c r="U32">
        <f>SUM(L3:L26)</f>
        <v>4176</v>
      </c>
      <c r="V32">
        <f>U32/U33</f>
        <v>1.9550561797752808</v>
      </c>
    </row>
    <row r="33" spans="2:22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  <c r="T33" t="s">
        <v>287</v>
      </c>
      <c r="U33">
        <f>SUM(L28:L40)</f>
        <v>2136</v>
      </c>
      <c r="V33">
        <v>1</v>
      </c>
    </row>
    <row r="34" spans="2:22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22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  <c r="T35" t="s">
        <v>288</v>
      </c>
    </row>
    <row r="36" spans="2:22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  <c r="T36" t="s">
        <v>289</v>
      </c>
    </row>
    <row r="37" spans="2:22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22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22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22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22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22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2">SUM(N42:Q42)</f>
        <v>#REF!</v>
      </c>
    </row>
    <row r="43" spans="2:22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3">I43*G43</f>
        <v>16</v>
      </c>
      <c r="M43" s="51">
        <f t="shared" ref="M43:M52" si="14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2"/>
        <v>#REF!</v>
      </c>
    </row>
    <row r="44" spans="2:22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3"/>
        <v>8</v>
      </c>
      <c r="M44" s="51">
        <f t="shared" si="14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2"/>
        <v>#REF!</v>
      </c>
    </row>
    <row r="45" spans="2:22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3"/>
        <v>48</v>
      </c>
      <c r="M45" s="51">
        <f t="shared" si="14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2"/>
        <v>#REF!</v>
      </c>
    </row>
    <row r="46" spans="2:22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3"/>
        <v>16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2"/>
        <v>#REF!</v>
      </c>
    </row>
    <row r="47" spans="2:22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3"/>
        <v>8</v>
      </c>
      <c r="M47" s="51">
        <f t="shared" si="14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2"/>
        <v>#REF!</v>
      </c>
    </row>
    <row r="48" spans="2:22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2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3"/>
        <v>16</v>
      </c>
      <c r="M49" s="51">
        <f t="shared" si="14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2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2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3"/>
        <v>0</v>
      </c>
      <c r="M51" s="51">
        <f t="shared" si="14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2"/>
        <v>#REF!</v>
      </c>
    </row>
    <row r="52" spans="2:18" x14ac:dyDescent="0.2">
      <c r="B52" s="159">
        <v>48</v>
      </c>
      <c r="C52" s="78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3"/>
        <v>1024</v>
      </c>
      <c r="M52" s="51">
        <f t="shared" si="14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2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137048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168252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776</v>
      </c>
      <c r="I62" s="154">
        <f t="shared" si="15"/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48000000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24000000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16"/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56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56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56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56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56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56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2</v>
      </c>
      <c r="E104" s="90">
        <v>24000000</v>
      </c>
      <c r="F104" s="90">
        <f>D104*E104</f>
        <v>48000000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7" x14ac:dyDescent="0.2">
      <c r="C113" s="67"/>
      <c r="D113" s="67"/>
      <c r="E113" s="67"/>
      <c r="F113" s="58"/>
    </row>
    <row r="114" spans="1:17" x14ac:dyDescent="0.2">
      <c r="A114" s="77"/>
      <c r="B114" s="76" t="s">
        <v>272</v>
      </c>
      <c r="C114" s="74"/>
      <c r="D114" s="74"/>
      <c r="E114" s="5"/>
    </row>
    <row r="115" spans="1:17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7" x14ac:dyDescent="0.2">
      <c r="B116" s="55">
        <v>1</v>
      </c>
      <c r="C116" s="78" t="s">
        <v>262</v>
      </c>
      <c r="D116" s="64">
        <v>1</v>
      </c>
      <c r="E116" s="90">
        <v>134000000</v>
      </c>
      <c r="F116" s="90">
        <f t="shared" ref="F116" si="18">E116*D116</f>
        <v>134000000</v>
      </c>
      <c r="G116" s="57"/>
      <c r="H116" s="26"/>
    </row>
    <row r="117" spans="1:17" x14ac:dyDescent="0.2">
      <c r="B117" s="55">
        <v>2</v>
      </c>
      <c r="C117" s="57" t="s">
        <v>97</v>
      </c>
      <c r="D117" s="64">
        <f>K32*0.5</f>
        <v>28</v>
      </c>
      <c r="E117" s="90" t="e">
        <f>#REF!</f>
        <v>#REF!</v>
      </c>
      <c r="F117" s="90">
        <v>0</v>
      </c>
      <c r="G117" s="57" t="s">
        <v>263</v>
      </c>
    </row>
    <row r="118" spans="1:17" x14ac:dyDescent="0.2">
      <c r="B118" s="55">
        <v>3</v>
      </c>
      <c r="C118" s="57" t="s">
        <v>98</v>
      </c>
      <c r="D118" s="64">
        <f>K32*0.5</f>
        <v>28</v>
      </c>
      <c r="E118" s="90" t="e">
        <f>#REF!</f>
        <v>#REF!</v>
      </c>
      <c r="F118" s="90">
        <v>0</v>
      </c>
      <c r="G118" s="57" t="s">
        <v>263</v>
      </c>
    </row>
    <row r="119" spans="1:17" x14ac:dyDescent="0.2">
      <c r="B119" s="55">
        <v>4</v>
      </c>
      <c r="C119" s="57" t="s">
        <v>99</v>
      </c>
      <c r="D119" s="64">
        <f>K32*0.5</f>
        <v>28</v>
      </c>
      <c r="E119" s="90" t="e">
        <f>#REF!</f>
        <v>#REF!</v>
      </c>
      <c r="F119" s="90">
        <v>0</v>
      </c>
      <c r="G119" s="57" t="s">
        <v>263</v>
      </c>
      <c r="Q119">
        <v>19723826</v>
      </c>
    </row>
    <row r="120" spans="1:17" x14ac:dyDescent="0.2">
      <c r="B120" s="55">
        <v>5</v>
      </c>
      <c r="C120" s="57" t="s">
        <v>100</v>
      </c>
      <c r="D120" s="64">
        <f>K32*0.5</f>
        <v>28</v>
      </c>
      <c r="E120" s="90" t="e">
        <f>#REF!</f>
        <v>#REF!</v>
      </c>
      <c r="F120" s="90">
        <v>0</v>
      </c>
      <c r="G120" s="57" t="s">
        <v>263</v>
      </c>
    </row>
    <row r="121" spans="1:17" x14ac:dyDescent="0.2">
      <c r="B121" s="55">
        <v>6</v>
      </c>
      <c r="C121" s="57" t="s">
        <v>101</v>
      </c>
      <c r="D121" s="64">
        <f>K32*0.5</f>
        <v>28</v>
      </c>
      <c r="E121" s="90" t="e">
        <f>#REF!</f>
        <v>#REF!</v>
      </c>
      <c r="F121" s="90">
        <v>0</v>
      </c>
      <c r="G121" s="57" t="s">
        <v>263</v>
      </c>
    </row>
    <row r="122" spans="1:17" x14ac:dyDescent="0.2">
      <c r="B122" s="55">
        <v>7</v>
      </c>
      <c r="C122" s="57" t="s">
        <v>102</v>
      </c>
      <c r="D122" s="64">
        <f>K32*0.5</f>
        <v>28</v>
      </c>
      <c r="E122" s="90" t="e">
        <f>#REF!</f>
        <v>#REF!</v>
      </c>
      <c r="F122" s="90">
        <v>0</v>
      </c>
      <c r="G122" s="57" t="s">
        <v>263</v>
      </c>
    </row>
    <row r="123" spans="1:17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7" x14ac:dyDescent="0.2">
      <c r="B124" s="55">
        <v>9</v>
      </c>
      <c r="C124" s="78" t="s">
        <v>77</v>
      </c>
      <c r="D124" s="55">
        <f>ROUNDUP(SUM(K32)/64,0)</f>
        <v>1</v>
      </c>
      <c r="E124" s="104">
        <v>24000000</v>
      </c>
      <c r="F124" s="90">
        <f t="shared" ref="F124:F125" si="19">E124*D124</f>
        <v>24000000</v>
      </c>
      <c r="G124" s="57"/>
      <c r="H124" s="26"/>
    </row>
    <row r="125" spans="1:17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7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7" x14ac:dyDescent="0.2">
      <c r="C127" s="67"/>
      <c r="D127" s="67"/>
      <c r="E127" s="67"/>
      <c r="F127" s="58"/>
      <c r="H127" s="26"/>
    </row>
    <row r="128" spans="1:17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134000000</v>
      </c>
      <c r="F137" s="60">
        <f t="shared" si="20"/>
        <v>134000000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C6F9-CC88-F34B-9A06-8D7ACEFE10E6}">
  <sheetPr>
    <tabColor theme="4"/>
  </sheetPr>
  <dimension ref="A1:V168"/>
  <sheetViews>
    <sheetView zoomScale="95" zoomScaleNormal="9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20" sqref="J20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28</v>
      </c>
      <c r="I7" s="159">
        <v>256</v>
      </c>
      <c r="J7" s="159">
        <v>30000</v>
      </c>
      <c r="K7" s="159">
        <f t="shared" si="0"/>
        <v>56</v>
      </c>
      <c r="L7" s="159">
        <f t="shared" si="1"/>
        <v>512</v>
      </c>
      <c r="M7" s="159">
        <f>J7</f>
        <v>30000</v>
      </c>
      <c r="N7" s="98" t="e">
        <f>K7*#REF!</f>
        <v>#REF!</v>
      </c>
      <c r="O7" s="161" t="e">
        <f>M7*#REF!</f>
        <v>#REF!</v>
      </c>
      <c r="P7" s="161" t="e">
        <f>M7*50%*80%*#REF!</f>
        <v>#REF!</v>
      </c>
      <c r="Q7" s="161"/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2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22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2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28</v>
      </c>
      <c r="I19" s="159">
        <v>256</v>
      </c>
      <c r="J19" s="159">
        <v>30000</v>
      </c>
      <c r="K19" s="159">
        <f t="shared" si="0"/>
        <v>56</v>
      </c>
      <c r="L19" s="159">
        <f t="shared" si="1"/>
        <v>512</v>
      </c>
      <c r="M19" s="159">
        <f>J19</f>
        <v>30000</v>
      </c>
      <c r="N19" s="101" t="e">
        <f>K19*#REF!</f>
        <v>#REF!</v>
      </c>
      <c r="O19" s="161" t="e">
        <f>M19*#REF!</f>
        <v>#REF!</v>
      </c>
      <c r="P19" s="161" t="e">
        <f>M19*50%*80%*#REF!</f>
        <v>#REF!</v>
      </c>
      <c r="Q19" s="161"/>
      <c r="R19" s="162" t="e">
        <f t="shared" si="2"/>
        <v>#REF!</v>
      </c>
      <c r="S19" s="1"/>
    </row>
    <row r="20" spans="2:22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2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2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2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2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  <c r="T24" t="s">
        <v>282</v>
      </c>
      <c r="U24">
        <f>M7*2</f>
        <v>60000</v>
      </c>
      <c r="V24">
        <f>U24/U25</f>
        <v>4.615384615384615</v>
      </c>
    </row>
    <row r="25" spans="2:22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283</v>
      </c>
      <c r="U25">
        <f>M32</f>
        <v>13000</v>
      </c>
      <c r="V25">
        <v>1</v>
      </c>
    </row>
    <row r="26" spans="2:22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2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2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22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  <c r="T29" t="s">
        <v>284</v>
      </c>
      <c r="U29">
        <f>SUM(M3:M26)</f>
        <v>77048</v>
      </c>
      <c r="V29">
        <f>U29/U30</f>
        <v>3.5796320386545251</v>
      </c>
    </row>
    <row r="30" spans="2:22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  <c r="T30" t="s">
        <v>285</v>
      </c>
      <c r="U30">
        <f>SUM(M28:M39)</f>
        <v>21524</v>
      </c>
      <c r="V30">
        <f>1</f>
        <v>1</v>
      </c>
    </row>
    <row r="31" spans="2:22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22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28</v>
      </c>
      <c r="I32" s="159">
        <v>256</v>
      </c>
      <c r="J32" s="159">
        <v>13000</v>
      </c>
      <c r="K32" s="159">
        <f t="shared" si="6"/>
        <v>56</v>
      </c>
      <c r="L32" s="159">
        <f t="shared" si="7"/>
        <v>512</v>
      </c>
      <c r="M32" s="159">
        <v>13000</v>
      </c>
      <c r="N32" s="95" t="e">
        <f>K32*#REF!</f>
        <v>#REF!</v>
      </c>
      <c r="O32" s="161" t="e">
        <f>M32*#REF!</f>
        <v>#REF!</v>
      </c>
      <c r="P32" s="161"/>
      <c r="Q32" s="161"/>
      <c r="R32" s="162" t="e">
        <f>SUM(N32:Q32)</f>
        <v>#REF!</v>
      </c>
      <c r="T32" t="s">
        <v>286</v>
      </c>
      <c r="U32">
        <f>SUM(L3:L26)</f>
        <v>4176</v>
      </c>
      <c r="V32">
        <f>U32/U33</f>
        <v>1.9550561797752808</v>
      </c>
    </row>
    <row r="33" spans="2:22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  <c r="T33" t="s">
        <v>287</v>
      </c>
      <c r="U33">
        <f>SUM(L28:L40)</f>
        <v>2136</v>
      </c>
      <c r="V33">
        <v>1</v>
      </c>
    </row>
    <row r="34" spans="2:22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22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  <c r="T35" t="s">
        <v>288</v>
      </c>
    </row>
    <row r="36" spans="2:22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  <c r="T36" t="s">
        <v>289</v>
      </c>
    </row>
    <row r="37" spans="2:22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22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22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22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22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22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2">SUM(N42:Q42)</f>
        <v>#REF!</v>
      </c>
    </row>
    <row r="43" spans="2:22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3">I43*G43</f>
        <v>16</v>
      </c>
      <c r="M43" s="51">
        <f t="shared" ref="M43:M52" si="14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2"/>
        <v>#REF!</v>
      </c>
    </row>
    <row r="44" spans="2:22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3"/>
        <v>8</v>
      </c>
      <c r="M44" s="51">
        <f t="shared" si="14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2"/>
        <v>#REF!</v>
      </c>
    </row>
    <row r="45" spans="2:22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3"/>
        <v>48</v>
      </c>
      <c r="M45" s="51">
        <f t="shared" si="14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2"/>
        <v>#REF!</v>
      </c>
    </row>
    <row r="46" spans="2:22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3"/>
        <v>16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2"/>
        <v>#REF!</v>
      </c>
    </row>
    <row r="47" spans="2:22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3"/>
        <v>8</v>
      </c>
      <c r="M47" s="51">
        <f t="shared" si="14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2"/>
        <v>#REF!</v>
      </c>
    </row>
    <row r="48" spans="2:22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2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3"/>
        <v>16</v>
      </c>
      <c r="M49" s="51">
        <f t="shared" si="14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2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2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3"/>
        <v>0</v>
      </c>
      <c r="M51" s="51">
        <f t="shared" si="14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2"/>
        <v>#REF!</v>
      </c>
    </row>
    <row r="52" spans="2:18" x14ac:dyDescent="0.2">
      <c r="B52" s="159">
        <v>48</v>
      </c>
      <c r="C52" s="78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3"/>
        <v>1024</v>
      </c>
      <c r="M52" s="51">
        <f t="shared" si="14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2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77048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108252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776</v>
      </c>
      <c r="I62" s="154">
        <f t="shared" si="15"/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48000000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24000000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16"/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56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56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56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56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56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56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2</v>
      </c>
      <c r="E104" s="90">
        <v>24000000</v>
      </c>
      <c r="F104" s="90">
        <f>D104*E104</f>
        <v>48000000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7" x14ac:dyDescent="0.2">
      <c r="C113" s="67"/>
      <c r="D113" s="67"/>
      <c r="E113" s="67"/>
      <c r="F113" s="58"/>
    </row>
    <row r="114" spans="1:17" x14ac:dyDescent="0.2">
      <c r="A114" s="77"/>
      <c r="B114" s="76" t="s">
        <v>272</v>
      </c>
      <c r="C114" s="74"/>
      <c r="D114" s="74"/>
      <c r="E114" s="5"/>
    </row>
    <row r="115" spans="1:17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7" x14ac:dyDescent="0.2">
      <c r="B116" s="55">
        <v>1</v>
      </c>
      <c r="C116" s="78" t="s">
        <v>262</v>
      </c>
      <c r="D116" s="64">
        <v>1</v>
      </c>
      <c r="E116" s="90">
        <v>134000000</v>
      </c>
      <c r="F116" s="90">
        <f t="shared" ref="F116" si="18">E116*D116</f>
        <v>134000000</v>
      </c>
      <c r="G116" s="57"/>
      <c r="H116" s="26"/>
    </row>
    <row r="117" spans="1:17" x14ac:dyDescent="0.2">
      <c r="B117" s="55">
        <v>2</v>
      </c>
      <c r="C117" s="57" t="s">
        <v>97</v>
      </c>
      <c r="D117" s="64">
        <f>K32*0.5</f>
        <v>28</v>
      </c>
      <c r="E117" s="90" t="e">
        <f>#REF!</f>
        <v>#REF!</v>
      </c>
      <c r="F117" s="90">
        <v>0</v>
      </c>
      <c r="G117" s="57" t="s">
        <v>263</v>
      </c>
    </row>
    <row r="118" spans="1:17" x14ac:dyDescent="0.2">
      <c r="B118" s="55">
        <v>3</v>
      </c>
      <c r="C118" s="57" t="s">
        <v>98</v>
      </c>
      <c r="D118" s="64">
        <f>K32*0.5</f>
        <v>28</v>
      </c>
      <c r="E118" s="90" t="e">
        <f>#REF!</f>
        <v>#REF!</v>
      </c>
      <c r="F118" s="90">
        <v>0</v>
      </c>
      <c r="G118" s="57" t="s">
        <v>263</v>
      </c>
    </row>
    <row r="119" spans="1:17" x14ac:dyDescent="0.2">
      <c r="B119" s="55">
        <v>4</v>
      </c>
      <c r="C119" s="57" t="s">
        <v>99</v>
      </c>
      <c r="D119" s="64">
        <f>K32*0.5</f>
        <v>28</v>
      </c>
      <c r="E119" s="90" t="e">
        <f>#REF!</f>
        <v>#REF!</v>
      </c>
      <c r="F119" s="90">
        <v>0</v>
      </c>
      <c r="G119" s="57" t="s">
        <v>263</v>
      </c>
      <c r="Q119">
        <v>19723826</v>
      </c>
    </row>
    <row r="120" spans="1:17" x14ac:dyDescent="0.2">
      <c r="B120" s="55">
        <v>5</v>
      </c>
      <c r="C120" s="57" t="s">
        <v>100</v>
      </c>
      <c r="D120" s="64">
        <f>K32*0.5</f>
        <v>28</v>
      </c>
      <c r="E120" s="90" t="e">
        <f>#REF!</f>
        <v>#REF!</v>
      </c>
      <c r="F120" s="90">
        <v>0</v>
      </c>
      <c r="G120" s="57" t="s">
        <v>263</v>
      </c>
    </row>
    <row r="121" spans="1:17" x14ac:dyDescent="0.2">
      <c r="B121" s="55">
        <v>6</v>
      </c>
      <c r="C121" s="57" t="s">
        <v>101</v>
      </c>
      <c r="D121" s="64">
        <f>K32*0.5</f>
        <v>28</v>
      </c>
      <c r="E121" s="90" t="e">
        <f>#REF!</f>
        <v>#REF!</v>
      </c>
      <c r="F121" s="90">
        <v>0</v>
      </c>
      <c r="G121" s="57" t="s">
        <v>263</v>
      </c>
    </row>
    <row r="122" spans="1:17" x14ac:dyDescent="0.2">
      <c r="B122" s="55">
        <v>7</v>
      </c>
      <c r="C122" s="57" t="s">
        <v>102</v>
      </c>
      <c r="D122" s="64">
        <f>K32*0.5</f>
        <v>28</v>
      </c>
      <c r="E122" s="90" t="e">
        <f>#REF!</f>
        <v>#REF!</v>
      </c>
      <c r="F122" s="90">
        <v>0</v>
      </c>
      <c r="G122" s="57" t="s">
        <v>263</v>
      </c>
    </row>
    <row r="123" spans="1:17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7" x14ac:dyDescent="0.2">
      <c r="B124" s="55">
        <v>9</v>
      </c>
      <c r="C124" s="78" t="s">
        <v>77</v>
      </c>
      <c r="D124" s="55">
        <f>ROUNDUP(SUM(K32)/64,0)</f>
        <v>1</v>
      </c>
      <c r="E124" s="104">
        <v>24000000</v>
      </c>
      <c r="F124" s="90">
        <f t="shared" ref="F124:F125" si="19">E124*D124</f>
        <v>24000000</v>
      </c>
      <c r="G124" s="57"/>
      <c r="H124" s="26"/>
    </row>
    <row r="125" spans="1:17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7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7" x14ac:dyDescent="0.2">
      <c r="C127" s="67"/>
      <c r="D127" s="67"/>
      <c r="E127" s="67"/>
      <c r="F127" s="58"/>
      <c r="H127" s="26"/>
    </row>
    <row r="128" spans="1:17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134000000</v>
      </c>
      <c r="F137" s="60">
        <f t="shared" si="20"/>
        <v>134000000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1215-5B5A-5447-9296-E984EBCBC415}">
  <sheetPr>
    <tabColor theme="4"/>
  </sheetPr>
  <dimension ref="B1:I70"/>
  <sheetViews>
    <sheetView zoomScale="95" zoomScaleNormal="95" workbookViewId="0">
      <selection activeCell="G1" sqref="G1"/>
    </sheetView>
  </sheetViews>
  <sheetFormatPr baseColWidth="10" defaultColWidth="11" defaultRowHeight="16" x14ac:dyDescent="0.2"/>
  <cols>
    <col min="1" max="1" width="6.83203125" customWidth="1"/>
    <col min="2" max="2" width="3.5" bestFit="1" customWidth="1"/>
    <col min="3" max="3" width="44.83203125" bestFit="1" customWidth="1"/>
    <col min="4" max="4" width="20.5" style="25" bestFit="1" customWidth="1"/>
    <col min="5" max="5" width="20.33203125" bestFit="1" customWidth="1"/>
    <col min="6" max="6" width="28.5" customWidth="1"/>
    <col min="7" max="7" width="29" customWidth="1"/>
    <col min="8" max="8" width="29.33203125" customWidth="1"/>
    <col min="9" max="9" width="27.1640625" bestFit="1" customWidth="1"/>
  </cols>
  <sheetData>
    <row r="1" spans="2:9" s="38" customFormat="1" ht="51" x14ac:dyDescent="0.2">
      <c r="B1" s="70" t="s">
        <v>2</v>
      </c>
      <c r="C1" s="70" t="s">
        <v>3</v>
      </c>
      <c r="D1" s="70" t="s">
        <v>5</v>
      </c>
      <c r="E1" s="70" t="s">
        <v>6</v>
      </c>
      <c r="F1" s="71" t="s">
        <v>290</v>
      </c>
      <c r="G1" s="71" t="s">
        <v>291</v>
      </c>
      <c r="H1" s="71" t="s">
        <v>292</v>
      </c>
      <c r="I1" s="71" t="s">
        <v>293</v>
      </c>
    </row>
    <row r="2" spans="2:9" s="38" customFormat="1" x14ac:dyDescent="0.2">
      <c r="B2" s="193" t="s">
        <v>294</v>
      </c>
      <c r="C2" s="193"/>
      <c r="D2" s="193"/>
      <c r="E2" s="193"/>
      <c r="F2" s="193"/>
      <c r="G2" s="193"/>
      <c r="H2" s="193"/>
      <c r="I2" s="193"/>
    </row>
    <row r="3" spans="2:9" x14ac:dyDescent="0.2">
      <c r="B3" s="39">
        <v>1</v>
      </c>
      <c r="C3" s="40" t="s">
        <v>204</v>
      </c>
      <c r="D3" s="39" t="s">
        <v>21</v>
      </c>
      <c r="E3" s="39" t="s">
        <v>22</v>
      </c>
      <c r="F3" s="100" t="e">
        <f>'FS Opsi Oracle RAC T3'!R3</f>
        <v>#REF!</v>
      </c>
      <c r="G3" s="100" t="e">
        <f>'FS Opsi Oracle Single T3'!R3</f>
        <v>#REF!</v>
      </c>
      <c r="H3" s="175" t="e">
        <f>'FS Opsi Oracle VM RAC DB T3 60T'!R3</f>
        <v>#REF!</v>
      </c>
      <c r="I3" s="175" t="e">
        <f>'FS Opsi Oracle VM RAC DB T3 30T'!R3</f>
        <v>#REF!</v>
      </c>
    </row>
    <row r="4" spans="2:9" x14ac:dyDescent="0.2">
      <c r="B4" s="39">
        <v>2</v>
      </c>
      <c r="C4" s="40" t="s">
        <v>205</v>
      </c>
      <c r="D4" s="39" t="s">
        <v>21</v>
      </c>
      <c r="E4" s="39" t="s">
        <v>22</v>
      </c>
      <c r="F4" s="100" t="e">
        <f>'FS Opsi Oracle RAC T3'!R4</f>
        <v>#REF!</v>
      </c>
      <c r="G4" s="100" t="e">
        <f>'FS Opsi Oracle Single T3'!R4</f>
        <v>#REF!</v>
      </c>
      <c r="H4" s="175" t="e">
        <f>'FS Opsi Oracle VM RAC DB T3 60T'!R4</f>
        <v>#REF!</v>
      </c>
      <c r="I4" s="175" t="e">
        <f>'FS Opsi Oracle VM RAC DB T3 30T'!R4</f>
        <v>#REF!</v>
      </c>
    </row>
    <row r="5" spans="2:9" x14ac:dyDescent="0.2">
      <c r="B5" s="39">
        <v>3</v>
      </c>
      <c r="C5" s="40" t="s">
        <v>19</v>
      </c>
      <c r="D5" s="39" t="s">
        <v>21</v>
      </c>
      <c r="E5" s="39" t="s">
        <v>22</v>
      </c>
      <c r="F5" s="100" t="e">
        <f>'FS Opsi Oracle RAC T3'!R5</f>
        <v>#REF!</v>
      </c>
      <c r="G5" s="100" t="e">
        <f>'FS Opsi Oracle Single T3'!R5</f>
        <v>#REF!</v>
      </c>
      <c r="H5" s="175" t="e">
        <f>'FS Opsi Oracle VM RAC DB T3 60T'!R5</f>
        <v>#REF!</v>
      </c>
      <c r="I5" s="175" t="e">
        <f>'FS Opsi Oracle VM RAC DB T3 30T'!R5</f>
        <v>#REF!</v>
      </c>
    </row>
    <row r="6" spans="2:9" x14ac:dyDescent="0.2">
      <c r="B6" s="39">
        <v>4</v>
      </c>
      <c r="C6" s="40" t="s">
        <v>206</v>
      </c>
      <c r="D6" s="39" t="s">
        <v>21</v>
      </c>
      <c r="E6" s="39" t="s">
        <v>22</v>
      </c>
      <c r="F6" s="100" t="e">
        <f>'FS Opsi Oracle RAC T3'!R6</f>
        <v>#REF!</v>
      </c>
      <c r="G6" s="100" t="e">
        <f>'FS Opsi Oracle Single T3'!R6</f>
        <v>#REF!</v>
      </c>
      <c r="H6" s="175" t="e">
        <f>'FS Opsi Oracle VM RAC DB T3 60T'!R6</f>
        <v>#REF!</v>
      </c>
      <c r="I6" s="175" t="e">
        <f>'FS Opsi Oracle VM RAC DB T3 30T'!R6</f>
        <v>#REF!</v>
      </c>
    </row>
    <row r="7" spans="2:9" x14ac:dyDescent="0.2">
      <c r="B7" s="39">
        <v>5</v>
      </c>
      <c r="C7" s="40" t="s">
        <v>241</v>
      </c>
      <c r="D7" s="39" t="s">
        <v>21</v>
      </c>
      <c r="E7" s="39" t="s">
        <v>22</v>
      </c>
      <c r="F7" s="100" t="e">
        <f>'FS Opsi Oracle RAC T3'!R7</f>
        <v>#REF!</v>
      </c>
      <c r="G7" s="100" t="e">
        <f>'FS Opsi Oracle Single T3'!R7</f>
        <v>#REF!</v>
      </c>
      <c r="H7" s="175" t="e">
        <f>'FS Opsi Oracle VM RAC DB T3 60T'!R7</f>
        <v>#REF!</v>
      </c>
      <c r="I7" s="175" t="e">
        <f>'FS Opsi Oracle VM RAC DB T3 30T'!R7</f>
        <v>#REF!</v>
      </c>
    </row>
    <row r="8" spans="2:9" x14ac:dyDescent="0.2">
      <c r="B8" s="39">
        <v>6</v>
      </c>
      <c r="C8" s="40" t="s">
        <v>210</v>
      </c>
      <c r="D8" s="39" t="s">
        <v>212</v>
      </c>
      <c r="E8" s="39" t="s">
        <v>22</v>
      </c>
      <c r="F8" s="100" t="e">
        <f>'FS Opsi Oracle RAC T3'!R8</f>
        <v>#REF!</v>
      </c>
      <c r="G8" s="100" t="e">
        <f>'FS Opsi Oracle Single T3'!R8</f>
        <v>#REF!</v>
      </c>
      <c r="H8" s="175" t="e">
        <f>'FS Opsi Oracle VM RAC DB T3 60T'!R8</f>
        <v>#REF!</v>
      </c>
      <c r="I8" s="175" t="e">
        <f>'FS Opsi Oracle VM RAC DB T3 30T'!R8</f>
        <v>#REF!</v>
      </c>
    </row>
    <row r="9" spans="2:9" x14ac:dyDescent="0.2">
      <c r="B9" s="39">
        <v>7</v>
      </c>
      <c r="C9" s="40" t="s">
        <v>213</v>
      </c>
      <c r="D9" s="39" t="s">
        <v>21</v>
      </c>
      <c r="E9" s="39" t="s">
        <v>22</v>
      </c>
      <c r="F9" s="100" t="e">
        <f>'FS Opsi Oracle RAC T3'!R9</f>
        <v>#REF!</v>
      </c>
      <c r="G9" s="100" t="e">
        <f>'FS Opsi Oracle Single T3'!R9</f>
        <v>#REF!</v>
      </c>
      <c r="H9" s="175" t="e">
        <f>'FS Opsi Oracle VM RAC DB T3 60T'!R9</f>
        <v>#REF!</v>
      </c>
      <c r="I9" s="175" t="e">
        <f>'FS Opsi Oracle VM RAC DB T3 30T'!R9</f>
        <v>#REF!</v>
      </c>
    </row>
    <row r="10" spans="2:9" x14ac:dyDescent="0.2">
      <c r="B10" s="39">
        <v>8</v>
      </c>
      <c r="C10" s="40" t="s">
        <v>215</v>
      </c>
      <c r="D10" s="39" t="s">
        <v>212</v>
      </c>
      <c r="E10" s="39" t="s">
        <v>22</v>
      </c>
      <c r="F10" s="100" t="e">
        <f>'FS Opsi Oracle RAC T3'!R10</f>
        <v>#REF!</v>
      </c>
      <c r="G10" s="100" t="e">
        <f>'FS Opsi Oracle Single T3'!R10</f>
        <v>#REF!</v>
      </c>
      <c r="H10" s="175" t="e">
        <f>'FS Opsi Oracle VM RAC DB T3 60T'!R10</f>
        <v>#REF!</v>
      </c>
      <c r="I10" s="175" t="e">
        <f>'FS Opsi Oracle VM RAC DB T3 30T'!R10</f>
        <v>#REF!</v>
      </c>
    </row>
    <row r="11" spans="2:9" x14ac:dyDescent="0.2">
      <c r="B11" s="39">
        <v>9</v>
      </c>
      <c r="C11" s="40" t="s">
        <v>217</v>
      </c>
      <c r="D11" s="39" t="s">
        <v>21</v>
      </c>
      <c r="E11" s="39" t="s">
        <v>22</v>
      </c>
      <c r="F11" s="100" t="e">
        <f>'FS Opsi Oracle RAC T3'!R11</f>
        <v>#REF!</v>
      </c>
      <c r="G11" s="100" t="e">
        <f>'FS Opsi Oracle Single T3'!R11</f>
        <v>#REF!</v>
      </c>
      <c r="H11" s="175" t="e">
        <f>'FS Opsi Oracle VM RAC DB T3 60T'!R11</f>
        <v>#REF!</v>
      </c>
      <c r="I11" s="175" t="e">
        <f>'FS Opsi Oracle VM RAC DB T3 30T'!R11</f>
        <v>#REF!</v>
      </c>
    </row>
    <row r="12" spans="2:9" x14ac:dyDescent="0.2">
      <c r="B12" s="39">
        <v>10</v>
      </c>
      <c r="C12" s="40" t="s">
        <v>219</v>
      </c>
      <c r="D12" s="39" t="s">
        <v>212</v>
      </c>
      <c r="E12" s="39" t="s">
        <v>22</v>
      </c>
      <c r="F12" s="100" t="e">
        <f>'FS Opsi Oracle RAC T3'!R12</f>
        <v>#REF!</v>
      </c>
      <c r="G12" s="100" t="e">
        <f>'FS Opsi Oracle Single T3'!R12</f>
        <v>#REF!</v>
      </c>
      <c r="H12" s="175" t="e">
        <f>'FS Opsi Oracle VM RAC DB T3 60T'!R12</f>
        <v>#REF!</v>
      </c>
      <c r="I12" s="175" t="e">
        <f>'FS Opsi Oracle VM RAC DB T3 30T'!R12</f>
        <v>#REF!</v>
      </c>
    </row>
    <row r="13" spans="2:9" x14ac:dyDescent="0.2">
      <c r="B13" s="39">
        <v>11</v>
      </c>
      <c r="C13" s="40" t="s">
        <v>221</v>
      </c>
      <c r="D13" s="39" t="s">
        <v>212</v>
      </c>
      <c r="E13" s="39" t="s">
        <v>22</v>
      </c>
      <c r="F13" s="100" t="e">
        <f>'FS Opsi Oracle RAC T3'!R13</f>
        <v>#REF!</v>
      </c>
      <c r="G13" s="100" t="e">
        <f>'FS Opsi Oracle Single T3'!R13</f>
        <v>#REF!</v>
      </c>
      <c r="H13" s="175" t="e">
        <f>'FS Opsi Oracle VM RAC DB T3 60T'!R13</f>
        <v>#REF!</v>
      </c>
      <c r="I13" s="175" t="e">
        <f>'FS Opsi Oracle VM RAC DB T3 30T'!R13</f>
        <v>#REF!</v>
      </c>
    </row>
    <row r="14" spans="2:9" x14ac:dyDescent="0.2">
      <c r="B14" s="39">
        <v>12</v>
      </c>
      <c r="C14" s="40" t="s">
        <v>223</v>
      </c>
      <c r="D14" s="39" t="s">
        <v>212</v>
      </c>
      <c r="E14" s="39" t="s">
        <v>22</v>
      </c>
      <c r="F14" s="100" t="e">
        <f>'FS Opsi Oracle RAC T3'!R14</f>
        <v>#REF!</v>
      </c>
      <c r="G14" s="100" t="e">
        <f>'FS Opsi Oracle Single T3'!R14</f>
        <v>#REF!</v>
      </c>
      <c r="H14" s="175" t="e">
        <f>'FS Opsi Oracle VM RAC DB T3 60T'!R14</f>
        <v>#REF!</v>
      </c>
      <c r="I14" s="175" t="e">
        <f>'FS Opsi Oracle VM RAC DB T3 30T'!R14</f>
        <v>#REF!</v>
      </c>
    </row>
    <row r="15" spans="2:9" x14ac:dyDescent="0.2">
      <c r="B15" s="172">
        <v>13</v>
      </c>
      <c r="C15" s="173" t="s">
        <v>204</v>
      </c>
      <c r="D15" s="172" t="s">
        <v>21</v>
      </c>
      <c r="E15" s="172" t="s">
        <v>24</v>
      </c>
      <c r="F15" s="174" t="e">
        <f>'FS Opsi Oracle RAC T3'!R15</f>
        <v>#REF!</v>
      </c>
      <c r="G15" s="174" t="e">
        <f>'FS Opsi Oracle Single T3'!R15</f>
        <v>#REF!</v>
      </c>
      <c r="H15" s="176" t="e">
        <f>'FS Opsi Oracle VM RAC DB T3 60T'!R15</f>
        <v>#REF!</v>
      </c>
      <c r="I15" s="176" t="e">
        <f>'FS Opsi Oracle VM RAC DB T3 30T'!R15</f>
        <v>#REF!</v>
      </c>
    </row>
    <row r="16" spans="2:9" x14ac:dyDescent="0.2">
      <c r="B16" s="172">
        <v>14</v>
      </c>
      <c r="C16" s="173" t="s">
        <v>205</v>
      </c>
      <c r="D16" s="172" t="s">
        <v>21</v>
      </c>
      <c r="E16" s="172" t="s">
        <v>24</v>
      </c>
      <c r="F16" s="174" t="e">
        <f>'FS Opsi Oracle RAC T3'!R16</f>
        <v>#REF!</v>
      </c>
      <c r="G16" s="174" t="e">
        <f>'FS Opsi Oracle Single T3'!R16</f>
        <v>#REF!</v>
      </c>
      <c r="H16" s="176" t="e">
        <f>'FS Opsi Oracle VM RAC DB T3 60T'!R16</f>
        <v>#REF!</v>
      </c>
      <c r="I16" s="176" t="e">
        <f>'FS Opsi Oracle VM RAC DB T3 30T'!R16</f>
        <v>#REF!</v>
      </c>
    </row>
    <row r="17" spans="2:9" x14ac:dyDescent="0.2">
      <c r="B17" s="172">
        <v>15</v>
      </c>
      <c r="C17" s="173" t="s">
        <v>19</v>
      </c>
      <c r="D17" s="172" t="s">
        <v>21</v>
      </c>
      <c r="E17" s="172" t="s">
        <v>24</v>
      </c>
      <c r="F17" s="174" t="e">
        <f>'FS Opsi Oracle RAC T3'!R17</f>
        <v>#REF!</v>
      </c>
      <c r="G17" s="174" t="e">
        <f>'FS Opsi Oracle Single T3'!R17</f>
        <v>#REF!</v>
      </c>
      <c r="H17" s="176" t="e">
        <f>'FS Opsi Oracle VM RAC DB T3 60T'!R17</f>
        <v>#REF!</v>
      </c>
      <c r="I17" s="176" t="e">
        <f>'FS Opsi Oracle VM RAC DB T3 30T'!R17</f>
        <v>#REF!</v>
      </c>
    </row>
    <row r="18" spans="2:9" x14ac:dyDescent="0.2">
      <c r="B18" s="172">
        <v>16</v>
      </c>
      <c r="C18" s="173" t="s">
        <v>206</v>
      </c>
      <c r="D18" s="172" t="s">
        <v>21</v>
      </c>
      <c r="E18" s="172" t="s">
        <v>24</v>
      </c>
      <c r="F18" s="174" t="e">
        <f>'FS Opsi Oracle RAC T3'!R18</f>
        <v>#REF!</v>
      </c>
      <c r="G18" s="174" t="e">
        <f>'FS Opsi Oracle Single T3'!R18</f>
        <v>#REF!</v>
      </c>
      <c r="H18" s="176" t="e">
        <f>'FS Opsi Oracle VM RAC DB T3 60T'!R18</f>
        <v>#REF!</v>
      </c>
      <c r="I18" s="176" t="e">
        <f>'FS Opsi Oracle VM RAC DB T3 30T'!R18</f>
        <v>#REF!</v>
      </c>
    </row>
    <row r="19" spans="2:9" x14ac:dyDescent="0.2">
      <c r="B19" s="172">
        <v>17</v>
      </c>
      <c r="C19" s="173" t="s">
        <v>241</v>
      </c>
      <c r="D19" s="172" t="s">
        <v>21</v>
      </c>
      <c r="E19" s="172" t="s">
        <v>24</v>
      </c>
      <c r="F19" s="174" t="e">
        <f>'FS Opsi Oracle RAC T3'!R19</f>
        <v>#REF!</v>
      </c>
      <c r="G19" s="174" t="e">
        <f>'FS Opsi Oracle Single T3'!R19</f>
        <v>#REF!</v>
      </c>
      <c r="H19" s="176" t="e">
        <f>'FS Opsi Oracle VM RAC DB T3 60T'!R19</f>
        <v>#REF!</v>
      </c>
      <c r="I19" s="176" t="e">
        <f>'FS Opsi Oracle VM RAC DB T3 30T'!R19</f>
        <v>#REF!</v>
      </c>
    </row>
    <row r="20" spans="2:9" x14ac:dyDescent="0.2">
      <c r="B20" s="172">
        <v>18</v>
      </c>
      <c r="C20" s="173" t="s">
        <v>210</v>
      </c>
      <c r="D20" s="172" t="s">
        <v>212</v>
      </c>
      <c r="E20" s="172" t="s">
        <v>24</v>
      </c>
      <c r="F20" s="174" t="e">
        <f>'FS Opsi Oracle RAC T3'!R20</f>
        <v>#REF!</v>
      </c>
      <c r="G20" s="174" t="e">
        <f>'FS Opsi Oracle Single T3'!R20</f>
        <v>#REF!</v>
      </c>
      <c r="H20" s="176" t="e">
        <f>'FS Opsi Oracle VM RAC DB T3 60T'!R20</f>
        <v>#REF!</v>
      </c>
      <c r="I20" s="176" t="e">
        <f>'FS Opsi Oracle VM RAC DB T3 30T'!R20</f>
        <v>#REF!</v>
      </c>
    </row>
    <row r="21" spans="2:9" x14ac:dyDescent="0.2">
      <c r="B21" s="172">
        <v>19</v>
      </c>
      <c r="C21" s="173" t="s">
        <v>213</v>
      </c>
      <c r="D21" s="172" t="s">
        <v>21</v>
      </c>
      <c r="E21" s="172" t="s">
        <v>24</v>
      </c>
      <c r="F21" s="174" t="e">
        <f>'FS Opsi Oracle RAC T3'!R21</f>
        <v>#REF!</v>
      </c>
      <c r="G21" s="174" t="e">
        <f>'FS Opsi Oracle Single T3'!R21</f>
        <v>#REF!</v>
      </c>
      <c r="H21" s="176" t="e">
        <f>'FS Opsi Oracle VM RAC DB T3 60T'!R21</f>
        <v>#REF!</v>
      </c>
      <c r="I21" s="176" t="e">
        <f>'FS Opsi Oracle VM RAC DB T3 30T'!R21</f>
        <v>#REF!</v>
      </c>
    </row>
    <row r="22" spans="2:9" x14ac:dyDescent="0.2">
      <c r="B22" s="172">
        <v>20</v>
      </c>
      <c r="C22" s="173" t="s">
        <v>215</v>
      </c>
      <c r="D22" s="172" t="s">
        <v>212</v>
      </c>
      <c r="E22" s="172" t="s">
        <v>24</v>
      </c>
      <c r="F22" s="174" t="e">
        <f>'FS Opsi Oracle RAC T3'!R22</f>
        <v>#REF!</v>
      </c>
      <c r="G22" s="174" t="e">
        <f>'FS Opsi Oracle Single T3'!R22</f>
        <v>#REF!</v>
      </c>
      <c r="H22" s="176" t="e">
        <f>'FS Opsi Oracle VM RAC DB T3 60T'!R22</f>
        <v>#REF!</v>
      </c>
      <c r="I22" s="176" t="e">
        <f>'FS Opsi Oracle VM RAC DB T3 30T'!R22</f>
        <v>#REF!</v>
      </c>
    </row>
    <row r="23" spans="2:9" x14ac:dyDescent="0.2">
      <c r="B23" s="172">
        <v>21</v>
      </c>
      <c r="C23" s="173" t="s">
        <v>217</v>
      </c>
      <c r="D23" s="172" t="s">
        <v>21</v>
      </c>
      <c r="E23" s="172" t="s">
        <v>24</v>
      </c>
      <c r="F23" s="174" t="e">
        <f>'FS Opsi Oracle RAC T3'!R23</f>
        <v>#REF!</v>
      </c>
      <c r="G23" s="174" t="e">
        <f>'FS Opsi Oracle Single T3'!R23</f>
        <v>#REF!</v>
      </c>
      <c r="H23" s="176" t="e">
        <f>'FS Opsi Oracle VM RAC DB T3 60T'!R23</f>
        <v>#REF!</v>
      </c>
      <c r="I23" s="176" t="e">
        <f>'FS Opsi Oracle VM RAC DB T3 30T'!R23</f>
        <v>#REF!</v>
      </c>
    </row>
    <row r="24" spans="2:9" x14ac:dyDescent="0.2">
      <c r="B24" s="172">
        <v>22</v>
      </c>
      <c r="C24" s="173" t="s">
        <v>219</v>
      </c>
      <c r="D24" s="172" t="s">
        <v>212</v>
      </c>
      <c r="E24" s="172" t="s">
        <v>24</v>
      </c>
      <c r="F24" s="174" t="e">
        <f>'FS Opsi Oracle RAC T3'!R24</f>
        <v>#REF!</v>
      </c>
      <c r="G24" s="174" t="e">
        <f>'FS Opsi Oracle Single T3'!R24</f>
        <v>#REF!</v>
      </c>
      <c r="H24" s="176" t="e">
        <f>'FS Opsi Oracle VM RAC DB T3 60T'!R24</f>
        <v>#REF!</v>
      </c>
      <c r="I24" s="176" t="e">
        <f>'FS Opsi Oracle VM RAC DB T3 30T'!R24</f>
        <v>#REF!</v>
      </c>
    </row>
    <row r="25" spans="2:9" x14ac:dyDescent="0.2">
      <c r="B25" s="172">
        <v>23</v>
      </c>
      <c r="C25" s="173" t="s">
        <v>221</v>
      </c>
      <c r="D25" s="172" t="s">
        <v>212</v>
      </c>
      <c r="E25" s="172" t="s">
        <v>24</v>
      </c>
      <c r="F25" s="174" t="e">
        <f>'FS Opsi Oracle RAC T3'!R25</f>
        <v>#REF!</v>
      </c>
      <c r="G25" s="174" t="e">
        <f>'FS Opsi Oracle Single T3'!R25</f>
        <v>#REF!</v>
      </c>
      <c r="H25" s="176" t="e">
        <f>'FS Opsi Oracle VM RAC DB T3 60T'!R25</f>
        <v>#REF!</v>
      </c>
      <c r="I25" s="176" t="e">
        <f>'FS Opsi Oracle VM RAC DB T3 30T'!R25</f>
        <v>#REF!</v>
      </c>
    </row>
    <row r="26" spans="2:9" x14ac:dyDescent="0.2">
      <c r="B26" s="172">
        <v>24</v>
      </c>
      <c r="C26" s="173" t="s">
        <v>223</v>
      </c>
      <c r="D26" s="172" t="s">
        <v>212</v>
      </c>
      <c r="E26" s="172" t="s">
        <v>24</v>
      </c>
      <c r="F26" s="174" t="e">
        <f>'FS Opsi Oracle RAC T3'!R26</f>
        <v>#REF!</v>
      </c>
      <c r="G26" s="174" t="e">
        <f>'FS Opsi Oracle Single T3'!R26</f>
        <v>#REF!</v>
      </c>
      <c r="H26" s="176" t="e">
        <f>'FS Opsi Oracle VM RAC DB T3 60T'!R26</f>
        <v>#REF!</v>
      </c>
      <c r="I26" s="176" t="e">
        <f>'FS Opsi Oracle VM RAC DB T3 30T'!R26</f>
        <v>#REF!</v>
      </c>
    </row>
    <row r="27" spans="2:9" x14ac:dyDescent="0.2">
      <c r="B27" s="193" t="s">
        <v>295</v>
      </c>
      <c r="C27" s="193"/>
      <c r="D27" s="193"/>
      <c r="E27" s="193"/>
      <c r="F27" s="193"/>
      <c r="G27" s="193"/>
      <c r="H27" s="193"/>
      <c r="I27" s="193"/>
    </row>
    <row r="28" spans="2:9" x14ac:dyDescent="0.2">
      <c r="B28" s="47">
        <v>1</v>
      </c>
      <c r="C28" s="48" t="s">
        <v>204</v>
      </c>
      <c r="D28" s="47" t="s">
        <v>21</v>
      </c>
      <c r="E28" s="47" t="s">
        <v>25</v>
      </c>
      <c r="F28" s="97" t="e">
        <f>'FS Opsi Oracle RAC T3'!R28</f>
        <v>#REF!</v>
      </c>
      <c r="G28" s="97" t="e">
        <f>'FS Opsi Oracle Single T3'!R28</f>
        <v>#REF!</v>
      </c>
      <c r="H28" s="177" t="e">
        <f>'FS Opsi Oracle VM RAC DB T3 60T'!R28</f>
        <v>#REF!</v>
      </c>
      <c r="I28" s="177" t="e">
        <f>'FS Opsi Oracle VM RAC DB T3 30T'!R28</f>
        <v>#REF!</v>
      </c>
    </row>
    <row r="29" spans="2:9" x14ac:dyDescent="0.2">
      <c r="B29" s="47">
        <v>2</v>
      </c>
      <c r="C29" s="48" t="s">
        <v>205</v>
      </c>
      <c r="D29" s="47" t="s">
        <v>21</v>
      </c>
      <c r="E29" s="47" t="s">
        <v>25</v>
      </c>
      <c r="F29" s="97" t="e">
        <f>'FS Opsi Oracle RAC T3'!R29</f>
        <v>#REF!</v>
      </c>
      <c r="G29" s="97" t="e">
        <f>'FS Opsi Oracle Single T3'!R29</f>
        <v>#REF!</v>
      </c>
      <c r="H29" s="177" t="e">
        <f>'FS Opsi Oracle VM RAC DB T3 60T'!R29</f>
        <v>#REF!</v>
      </c>
      <c r="I29" s="177" t="e">
        <f>'FS Opsi Oracle VM RAC DB T3 30T'!R29</f>
        <v>#REF!</v>
      </c>
    </row>
    <row r="30" spans="2:9" x14ac:dyDescent="0.2">
      <c r="B30" s="47">
        <v>3</v>
      </c>
      <c r="C30" s="48" t="s">
        <v>19</v>
      </c>
      <c r="D30" s="47" t="s">
        <v>21</v>
      </c>
      <c r="E30" s="47" t="s">
        <v>25</v>
      </c>
      <c r="F30" s="97" t="e">
        <f>'FS Opsi Oracle RAC T3'!R30</f>
        <v>#REF!</v>
      </c>
      <c r="G30" s="97" t="e">
        <f>'FS Opsi Oracle Single T3'!R30</f>
        <v>#REF!</v>
      </c>
      <c r="H30" s="177" t="e">
        <f>'FS Opsi Oracle VM RAC DB T3 60T'!R30</f>
        <v>#REF!</v>
      </c>
      <c r="I30" s="177" t="e">
        <f>'FS Opsi Oracle VM RAC DB T3 30T'!R30</f>
        <v>#REF!</v>
      </c>
    </row>
    <row r="31" spans="2:9" x14ac:dyDescent="0.2">
      <c r="B31" s="47">
        <v>4</v>
      </c>
      <c r="C31" s="48" t="s">
        <v>206</v>
      </c>
      <c r="D31" s="47" t="s">
        <v>21</v>
      </c>
      <c r="E31" s="47" t="s">
        <v>25</v>
      </c>
      <c r="F31" s="97" t="e">
        <f>'FS Opsi Oracle RAC T3'!R31</f>
        <v>#REF!</v>
      </c>
      <c r="G31" s="97" t="e">
        <f>'FS Opsi Oracle Single T3'!R31</f>
        <v>#REF!</v>
      </c>
      <c r="H31" s="177" t="e">
        <f>'FS Opsi Oracle VM RAC DB T3 60T'!R31</f>
        <v>#REF!</v>
      </c>
      <c r="I31" s="177" t="e">
        <f>'FS Opsi Oracle VM RAC DB T3 30T'!R31</f>
        <v>#REF!</v>
      </c>
    </row>
    <row r="32" spans="2:9" x14ac:dyDescent="0.2">
      <c r="B32" s="47">
        <v>5</v>
      </c>
      <c r="C32" s="48" t="s">
        <v>241</v>
      </c>
      <c r="D32" s="47" t="s">
        <v>21</v>
      </c>
      <c r="E32" s="47" t="s">
        <v>25</v>
      </c>
      <c r="F32" s="97" t="e">
        <f>'FS Opsi Oracle RAC T3'!R32</f>
        <v>#REF!</v>
      </c>
      <c r="G32" s="97" t="e">
        <f>'FS Opsi Oracle Single T3'!R32</f>
        <v>#REF!</v>
      </c>
      <c r="H32" s="177" t="e">
        <f>'FS Opsi Oracle VM RAC DB T3 60T'!R32</f>
        <v>#REF!</v>
      </c>
      <c r="I32" s="177" t="e">
        <f>'FS Opsi Oracle VM RAC DB T3 30T'!R32</f>
        <v>#REF!</v>
      </c>
    </row>
    <row r="33" spans="2:9" x14ac:dyDescent="0.2">
      <c r="B33" s="47">
        <v>6</v>
      </c>
      <c r="C33" s="48" t="s">
        <v>210</v>
      </c>
      <c r="D33" s="47" t="s">
        <v>212</v>
      </c>
      <c r="E33" s="47" t="s">
        <v>25</v>
      </c>
      <c r="F33" s="97" t="e">
        <f>'FS Opsi Oracle RAC T3'!R33</f>
        <v>#REF!</v>
      </c>
      <c r="G33" s="97" t="e">
        <f>'FS Opsi Oracle Single T3'!R33</f>
        <v>#REF!</v>
      </c>
      <c r="H33" s="177" t="e">
        <f>'FS Opsi Oracle VM RAC DB T3 60T'!R33</f>
        <v>#REF!</v>
      </c>
      <c r="I33" s="177" t="e">
        <f>'FS Opsi Oracle VM RAC DB T3 30T'!R33</f>
        <v>#REF!</v>
      </c>
    </row>
    <row r="34" spans="2:9" x14ac:dyDescent="0.2">
      <c r="B34" s="47">
        <v>7</v>
      </c>
      <c r="C34" s="48" t="s">
        <v>213</v>
      </c>
      <c r="D34" s="47" t="s">
        <v>21</v>
      </c>
      <c r="E34" s="47" t="s">
        <v>25</v>
      </c>
      <c r="F34" s="97" t="e">
        <f>'FS Opsi Oracle RAC T3'!R34</f>
        <v>#REF!</v>
      </c>
      <c r="G34" s="97" t="e">
        <f>'FS Opsi Oracle Single T3'!R34</f>
        <v>#REF!</v>
      </c>
      <c r="H34" s="177" t="e">
        <f>'FS Opsi Oracle VM RAC DB T3 60T'!R34</f>
        <v>#REF!</v>
      </c>
      <c r="I34" s="177" t="e">
        <f>'FS Opsi Oracle VM RAC DB T3 30T'!R34</f>
        <v>#REF!</v>
      </c>
    </row>
    <row r="35" spans="2:9" x14ac:dyDescent="0.2">
      <c r="B35" s="47">
        <v>8</v>
      </c>
      <c r="C35" s="48" t="s">
        <v>215</v>
      </c>
      <c r="D35" s="47" t="s">
        <v>212</v>
      </c>
      <c r="E35" s="47" t="s">
        <v>25</v>
      </c>
      <c r="F35" s="97" t="e">
        <f>'FS Opsi Oracle RAC T3'!R35</f>
        <v>#REF!</v>
      </c>
      <c r="G35" s="97" t="e">
        <f>'FS Opsi Oracle Single T3'!R35</f>
        <v>#REF!</v>
      </c>
      <c r="H35" s="177" t="e">
        <f>'FS Opsi Oracle VM RAC DB T3 60T'!R35</f>
        <v>#REF!</v>
      </c>
      <c r="I35" s="177" t="e">
        <f>'FS Opsi Oracle VM RAC DB T3 30T'!R35</f>
        <v>#REF!</v>
      </c>
    </row>
    <row r="36" spans="2:9" x14ac:dyDescent="0.2">
      <c r="B36" s="47">
        <v>9</v>
      </c>
      <c r="C36" s="48" t="s">
        <v>217</v>
      </c>
      <c r="D36" s="47" t="s">
        <v>21</v>
      </c>
      <c r="E36" s="47" t="s">
        <v>25</v>
      </c>
      <c r="F36" s="97" t="e">
        <f>'FS Opsi Oracle RAC T3'!R36</f>
        <v>#REF!</v>
      </c>
      <c r="G36" s="97" t="e">
        <f>'FS Opsi Oracle Single T3'!R36</f>
        <v>#REF!</v>
      </c>
      <c r="H36" s="177" t="e">
        <f>'FS Opsi Oracle VM RAC DB T3 60T'!R36</f>
        <v>#REF!</v>
      </c>
      <c r="I36" s="177" t="e">
        <f>'FS Opsi Oracle VM RAC DB T3 30T'!R36</f>
        <v>#REF!</v>
      </c>
    </row>
    <row r="37" spans="2:9" x14ac:dyDescent="0.2">
      <c r="B37" s="47">
        <v>10</v>
      </c>
      <c r="C37" s="48" t="s">
        <v>219</v>
      </c>
      <c r="D37" s="47" t="s">
        <v>21</v>
      </c>
      <c r="E37" s="47" t="s">
        <v>25</v>
      </c>
      <c r="F37" s="97" t="e">
        <f>'FS Opsi Oracle RAC T3'!R37</f>
        <v>#REF!</v>
      </c>
      <c r="G37" s="97" t="e">
        <f>'FS Opsi Oracle Single T3'!R37</f>
        <v>#REF!</v>
      </c>
      <c r="H37" s="177" t="e">
        <f>'FS Opsi Oracle VM RAC DB T3 60T'!R37</f>
        <v>#REF!</v>
      </c>
      <c r="I37" s="177" t="e">
        <f>'FS Opsi Oracle VM RAC DB T3 30T'!R37</f>
        <v>#REF!</v>
      </c>
    </row>
    <row r="38" spans="2:9" x14ac:dyDescent="0.2">
      <c r="B38" s="47">
        <v>11</v>
      </c>
      <c r="C38" s="48" t="s">
        <v>221</v>
      </c>
      <c r="D38" s="47" t="s">
        <v>212</v>
      </c>
      <c r="E38" s="47" t="s">
        <v>25</v>
      </c>
      <c r="F38" s="97" t="e">
        <f>'FS Opsi Oracle RAC T3'!R38</f>
        <v>#REF!</v>
      </c>
      <c r="G38" s="97" t="e">
        <f>'FS Opsi Oracle Single T3'!R38</f>
        <v>#REF!</v>
      </c>
      <c r="H38" s="177" t="e">
        <f>'FS Opsi Oracle VM RAC DB T3 60T'!R38</f>
        <v>#REF!</v>
      </c>
      <c r="I38" s="177" t="e">
        <f>'FS Opsi Oracle VM RAC DB T3 30T'!R38</f>
        <v>#REF!</v>
      </c>
    </row>
    <row r="39" spans="2:9" x14ac:dyDescent="0.2">
      <c r="B39" s="47">
        <v>12</v>
      </c>
      <c r="C39" s="48" t="s">
        <v>223</v>
      </c>
      <c r="D39" s="47" t="s">
        <v>212</v>
      </c>
      <c r="E39" s="47" t="s">
        <v>25</v>
      </c>
      <c r="F39" s="97" t="e">
        <f>'FS Opsi Oracle RAC T3'!R39</f>
        <v>#REF!</v>
      </c>
      <c r="G39" s="97" t="e">
        <f>'FS Opsi Oracle Single T3'!R39</f>
        <v>#REF!</v>
      </c>
      <c r="H39" s="177" t="e">
        <f>'FS Opsi Oracle VM RAC DB T3 60T'!R39</f>
        <v>#REF!</v>
      </c>
      <c r="I39" s="177" t="e">
        <f>'FS Opsi Oracle VM RAC DB T3 30T'!R39</f>
        <v>#REF!</v>
      </c>
    </row>
    <row r="40" spans="2:9" x14ac:dyDescent="0.2">
      <c r="B40" s="47">
        <v>13</v>
      </c>
      <c r="C40" s="48" t="s">
        <v>226</v>
      </c>
      <c r="D40" s="47" t="s">
        <v>212</v>
      </c>
      <c r="E40" s="47" t="s">
        <v>25</v>
      </c>
      <c r="F40" s="97" t="e">
        <f>'FS Opsi Oracle RAC T3'!R40</f>
        <v>#REF!</v>
      </c>
      <c r="G40" s="97" t="e">
        <f>'FS Opsi Oracle Single T3'!R40</f>
        <v>#REF!</v>
      </c>
      <c r="H40" s="177" t="e">
        <f>'FS Opsi Oracle VM RAC DB T3 60T'!R40</f>
        <v>#REF!</v>
      </c>
      <c r="I40" s="177" t="e">
        <f>'FS Opsi Oracle VM RAC DB T3 30T'!R40</f>
        <v>#REF!</v>
      </c>
    </row>
    <row r="41" spans="2:9" x14ac:dyDescent="0.2">
      <c r="B41" s="193" t="s">
        <v>296</v>
      </c>
      <c r="C41" s="193"/>
      <c r="D41" s="193"/>
      <c r="E41" s="193"/>
      <c r="F41" s="193"/>
      <c r="G41" s="193"/>
      <c r="H41" s="193"/>
      <c r="I41" s="193"/>
    </row>
    <row r="42" spans="2:9" x14ac:dyDescent="0.2">
      <c r="B42" s="51">
        <v>1</v>
      </c>
      <c r="C42" s="52" t="s">
        <v>227</v>
      </c>
      <c r="D42" s="51" t="s">
        <v>21</v>
      </c>
      <c r="E42" s="51" t="s">
        <v>228</v>
      </c>
      <c r="F42" s="94" t="e">
        <f>'FS Opsi Oracle RAC T3'!R42</f>
        <v>#REF!</v>
      </c>
      <c r="G42" s="178" t="e">
        <f>'FS Opsi Oracle Single T3'!R42</f>
        <v>#REF!</v>
      </c>
      <c r="H42" s="178" t="e">
        <f>'FS Opsi Oracle VM RAC DB T3 60T'!R42</f>
        <v>#REF!</v>
      </c>
      <c r="I42" s="178" t="e">
        <f>'FS Opsi Oracle VM RAC DB T3 30T'!R42</f>
        <v>#REF!</v>
      </c>
    </row>
    <row r="43" spans="2:9" x14ac:dyDescent="0.2">
      <c r="B43" s="51">
        <v>2</v>
      </c>
      <c r="C43" s="52" t="s">
        <v>210</v>
      </c>
      <c r="D43" s="51" t="s">
        <v>212</v>
      </c>
      <c r="E43" s="51" t="s">
        <v>228</v>
      </c>
      <c r="F43" s="94" t="e">
        <f>'FS Opsi Oracle RAC T3'!R43</f>
        <v>#REF!</v>
      </c>
      <c r="G43" s="178" t="e">
        <f>'FS Opsi Oracle Single T3'!R43</f>
        <v>#REF!</v>
      </c>
      <c r="H43" s="178" t="e">
        <f>'FS Opsi Oracle VM RAC DB T3 60T'!R43</f>
        <v>#REF!</v>
      </c>
      <c r="I43" s="178" t="e">
        <f>'FS Opsi Oracle VM RAC DB T3 30T'!R43</f>
        <v>#REF!</v>
      </c>
    </row>
    <row r="44" spans="2:9" x14ac:dyDescent="0.2">
      <c r="B44" s="51">
        <v>3</v>
      </c>
      <c r="C44" s="52" t="s">
        <v>229</v>
      </c>
      <c r="D44" s="51" t="s">
        <v>212</v>
      </c>
      <c r="E44" s="51" t="s">
        <v>228</v>
      </c>
      <c r="F44" s="94" t="e">
        <f>'FS Opsi Oracle RAC T3'!R44</f>
        <v>#REF!</v>
      </c>
      <c r="G44" s="178" t="e">
        <f>'FS Opsi Oracle Single T3'!R44</f>
        <v>#REF!</v>
      </c>
      <c r="H44" s="178" t="e">
        <f>'FS Opsi Oracle VM RAC DB T3 60T'!R44</f>
        <v>#REF!</v>
      </c>
      <c r="I44" s="178" t="e">
        <f>'FS Opsi Oracle VM RAC DB T3 30T'!R44</f>
        <v>#REF!</v>
      </c>
    </row>
    <row r="45" spans="2:9" x14ac:dyDescent="0.2">
      <c r="B45" s="51">
        <v>4</v>
      </c>
      <c r="C45" s="52" t="s">
        <v>215</v>
      </c>
      <c r="D45" s="51" t="s">
        <v>212</v>
      </c>
      <c r="E45" s="51" t="s">
        <v>228</v>
      </c>
      <c r="F45" s="94" t="e">
        <f>'FS Opsi Oracle RAC T3'!R45</f>
        <v>#REF!</v>
      </c>
      <c r="G45" s="178" t="e">
        <f>'FS Opsi Oracle Single T3'!R45</f>
        <v>#REF!</v>
      </c>
      <c r="H45" s="178" t="e">
        <f>'FS Opsi Oracle VM RAC DB T3 60T'!R45</f>
        <v>#REF!</v>
      </c>
      <c r="I45" s="178" t="e">
        <f>'FS Opsi Oracle VM RAC DB T3 30T'!R45</f>
        <v>#REF!</v>
      </c>
    </row>
    <row r="46" spans="2:9" x14ac:dyDescent="0.2">
      <c r="B46" s="51">
        <v>5</v>
      </c>
      <c r="C46" s="52" t="s">
        <v>217</v>
      </c>
      <c r="D46" s="51" t="s">
        <v>21</v>
      </c>
      <c r="E46" s="51" t="s">
        <v>228</v>
      </c>
      <c r="F46" s="94" t="e">
        <f>'FS Opsi Oracle RAC T3'!R46</f>
        <v>#REF!</v>
      </c>
      <c r="G46" s="178" t="e">
        <f>'FS Opsi Oracle Single T3'!R46</f>
        <v>#REF!</v>
      </c>
      <c r="H46" s="178" t="e">
        <f>'FS Opsi Oracle VM RAC DB T3 60T'!R46</f>
        <v>#REF!</v>
      </c>
      <c r="I46" s="178" t="e">
        <f>'FS Opsi Oracle VM RAC DB T3 30T'!R46</f>
        <v>#REF!</v>
      </c>
    </row>
    <row r="47" spans="2:9" x14ac:dyDescent="0.2">
      <c r="B47" s="51">
        <v>6</v>
      </c>
      <c r="C47" s="52" t="s">
        <v>230</v>
      </c>
      <c r="D47" s="51" t="s">
        <v>21</v>
      </c>
      <c r="E47" s="51" t="s">
        <v>228</v>
      </c>
      <c r="F47" s="94" t="e">
        <f>'FS Opsi Oracle RAC T3'!R47</f>
        <v>#REF!</v>
      </c>
      <c r="G47" s="178" t="e">
        <f>'FS Opsi Oracle Single T3'!R47</f>
        <v>#REF!</v>
      </c>
      <c r="H47" s="178" t="e">
        <f>'FS Opsi Oracle VM RAC DB T3 60T'!R47</f>
        <v>#REF!</v>
      </c>
      <c r="I47" s="178" t="e">
        <f>'FS Opsi Oracle VM RAC DB T3 30T'!R47</f>
        <v>#REF!</v>
      </c>
    </row>
    <row r="48" spans="2:9" x14ac:dyDescent="0.2">
      <c r="B48" s="51">
        <v>7</v>
      </c>
      <c r="C48" s="52" t="s">
        <v>221</v>
      </c>
      <c r="D48" s="51" t="s">
        <v>212</v>
      </c>
      <c r="E48" s="51" t="s">
        <v>228</v>
      </c>
      <c r="F48" s="94" t="e">
        <f>'FS Opsi Oracle RAC T3'!R48</f>
        <v>#REF!</v>
      </c>
      <c r="G48" s="178" t="e">
        <f>'FS Opsi Oracle Single T3'!R48</f>
        <v>#REF!</v>
      </c>
      <c r="H48" s="178" t="e">
        <f>'FS Opsi Oracle VM RAC DB T3 60T'!R48</f>
        <v>#REF!</v>
      </c>
      <c r="I48" s="178" t="e">
        <f>'FS Opsi Oracle VM RAC DB T3 30T'!R48</f>
        <v>#REF!</v>
      </c>
    </row>
    <row r="49" spans="2:9" x14ac:dyDescent="0.2">
      <c r="B49" s="51">
        <v>8</v>
      </c>
      <c r="C49" s="52" t="s">
        <v>223</v>
      </c>
      <c r="D49" s="51" t="s">
        <v>212</v>
      </c>
      <c r="E49" s="51" t="s">
        <v>228</v>
      </c>
      <c r="F49" s="94" t="e">
        <f>'FS Opsi Oracle RAC T3'!R49</f>
        <v>#REF!</v>
      </c>
      <c r="G49" s="178" t="e">
        <f>'FS Opsi Oracle Single T3'!R49</f>
        <v>#REF!</v>
      </c>
      <c r="H49" s="178" t="e">
        <f>'FS Opsi Oracle VM RAC DB T3 60T'!R49</f>
        <v>#REF!</v>
      </c>
      <c r="I49" s="178" t="e">
        <f>'FS Opsi Oracle VM RAC DB T3 30T'!R49</f>
        <v>#REF!</v>
      </c>
    </row>
    <row r="50" spans="2:9" x14ac:dyDescent="0.2">
      <c r="B50" s="51">
        <v>9</v>
      </c>
      <c r="C50" s="52" t="s">
        <v>231</v>
      </c>
      <c r="D50" s="51" t="s">
        <v>21</v>
      </c>
      <c r="E50" s="51" t="s">
        <v>228</v>
      </c>
      <c r="F50" s="94" t="e">
        <f>'FS Opsi Oracle RAC T3'!R50</f>
        <v>#REF!</v>
      </c>
      <c r="G50" s="178" t="e">
        <f>'FS Opsi Oracle Single T3'!R50</f>
        <v>#REF!</v>
      </c>
      <c r="H50" s="178" t="e">
        <f>'FS Opsi Oracle VM RAC DB T3 60T'!R50</f>
        <v>#REF!</v>
      </c>
      <c r="I50" s="178" t="e">
        <f>'FS Opsi Oracle VM RAC DB T3 30T'!R50</f>
        <v>#REF!</v>
      </c>
    </row>
    <row r="51" spans="2:9" x14ac:dyDescent="0.2">
      <c r="B51" s="51">
        <v>10</v>
      </c>
      <c r="C51" s="52" t="s">
        <v>233</v>
      </c>
      <c r="D51" s="51" t="s">
        <v>212</v>
      </c>
      <c r="E51" s="51" t="s">
        <v>228</v>
      </c>
      <c r="F51" s="94" t="e">
        <f>'FS Opsi Oracle RAC T3'!R51</f>
        <v>#REF!</v>
      </c>
      <c r="G51" s="178" t="e">
        <f>'FS Opsi Oracle Single T3'!R51</f>
        <v>#REF!</v>
      </c>
      <c r="H51" s="178" t="e">
        <f>'FS Opsi Oracle VM RAC DB T3 60T'!R51</f>
        <v>#REF!</v>
      </c>
      <c r="I51" s="178" t="e">
        <f>'FS Opsi Oracle VM RAC DB T3 30T'!R51</f>
        <v>#REF!</v>
      </c>
    </row>
    <row r="52" spans="2:9" x14ac:dyDescent="0.2">
      <c r="B52" s="51">
        <v>11</v>
      </c>
      <c r="C52" s="52" t="s">
        <v>19</v>
      </c>
      <c r="D52" s="51" t="s">
        <v>21</v>
      </c>
      <c r="E52" s="51" t="s">
        <v>228</v>
      </c>
      <c r="F52" s="94" t="e">
        <f>'FS Opsi Oracle RAC T3'!R52</f>
        <v>#REF!</v>
      </c>
      <c r="G52" s="178" t="e">
        <f>'FS Opsi Oracle Single T3'!R52</f>
        <v>#REF!</v>
      </c>
      <c r="H52" s="178" t="e">
        <f>'FS Opsi Oracle VM RAC DB T3 60T'!R52</f>
        <v>#REF!</v>
      </c>
      <c r="I52" s="178" t="e">
        <f>'FS Opsi Oracle VM RAC DB T3 30T'!R52</f>
        <v>#REF!</v>
      </c>
    </row>
    <row r="53" spans="2:9" x14ac:dyDescent="0.2">
      <c r="B53" s="195" t="s">
        <v>261</v>
      </c>
      <c r="C53" s="195"/>
      <c r="D53" s="195"/>
      <c r="E53" s="195"/>
      <c r="F53" s="195"/>
      <c r="G53" s="195"/>
      <c r="H53" s="195"/>
      <c r="I53" s="195"/>
    </row>
    <row r="54" spans="2:9" x14ac:dyDescent="0.2">
      <c r="B54" s="39">
        <v>1</v>
      </c>
      <c r="C54" s="40" t="s">
        <v>262</v>
      </c>
      <c r="D54" s="39"/>
      <c r="E54" s="168" t="s">
        <v>297</v>
      </c>
      <c r="F54" s="175">
        <f>'FS Opsi Oracle RAC T3'!F97</f>
        <v>473845680</v>
      </c>
      <c r="G54" s="175">
        <f>'FS Opsi Oracle Single T3'!F97</f>
        <v>473845680</v>
      </c>
      <c r="H54" s="175">
        <f>'FS Opsi Oracle VM RAC DB T3 60T'!F97</f>
        <v>473845680</v>
      </c>
      <c r="I54" s="175">
        <f>'FS Opsi Oracle VM RAC DB T3 30T'!F97</f>
        <v>473845680</v>
      </c>
    </row>
    <row r="55" spans="2:9" x14ac:dyDescent="0.2">
      <c r="B55" s="39">
        <v>2</v>
      </c>
      <c r="C55" s="40" t="s">
        <v>298</v>
      </c>
      <c r="D55" s="39"/>
      <c r="E55" s="168" t="s">
        <v>297</v>
      </c>
      <c r="F55" s="175">
        <f>'FS Opsi Oracle RAC T3'!F104</f>
        <v>96000000</v>
      </c>
      <c r="G55" s="175">
        <f>'FS Opsi Oracle Single T3'!F104</f>
        <v>96000000</v>
      </c>
      <c r="H55" s="175">
        <f>'FS Opsi Oracle VM RAC DB T3 60T'!F104</f>
        <v>48000000</v>
      </c>
      <c r="I55" s="175">
        <f>'FS Opsi Oracle VM RAC DB T3 30T'!F104</f>
        <v>48000000</v>
      </c>
    </row>
    <row r="56" spans="2:9" x14ac:dyDescent="0.2">
      <c r="B56" s="39">
        <v>3</v>
      </c>
      <c r="C56" s="40" t="s">
        <v>213</v>
      </c>
      <c r="D56" s="39"/>
      <c r="E56" s="168" t="s">
        <v>297</v>
      </c>
      <c r="F56" s="175">
        <f>'FS Opsi Oracle RAC T3'!F105</f>
        <v>449280000</v>
      </c>
      <c r="G56" s="175">
        <f>'FS Opsi Oracle Single T3'!F105</f>
        <v>449280000</v>
      </c>
      <c r="H56" s="175">
        <f>'FS Opsi Oracle VM RAC DB T3 60T'!F105</f>
        <v>449280000</v>
      </c>
      <c r="I56" s="175">
        <f>'FS Opsi Oracle VM RAC DB T3 30T'!F105</f>
        <v>449280000</v>
      </c>
    </row>
    <row r="57" spans="2:9" x14ac:dyDescent="0.2">
      <c r="B57" s="39">
        <v>4</v>
      </c>
      <c r="C57" s="40" t="s">
        <v>89</v>
      </c>
      <c r="D57" s="39"/>
      <c r="E57" s="168" t="s">
        <v>297</v>
      </c>
      <c r="F57" s="175" t="e">
        <f>'FS Opsi Oracle RAC T3'!F106</f>
        <v>#REF!</v>
      </c>
      <c r="G57" s="175" t="e">
        <f>'FS Opsi Oracle Single T3'!F106</f>
        <v>#REF!</v>
      </c>
      <c r="H57" s="175" t="e">
        <f>'FS Opsi Oracle VM RAC DB T3 60T'!F106</f>
        <v>#REF!</v>
      </c>
      <c r="I57" s="175" t="e">
        <f>'FS Opsi Oracle VM RAC DB T3 30T'!F106</f>
        <v>#REF!</v>
      </c>
    </row>
    <row r="58" spans="2:9" x14ac:dyDescent="0.2">
      <c r="B58" s="39">
        <v>5</v>
      </c>
      <c r="C58" s="40" t="s">
        <v>269</v>
      </c>
      <c r="D58" s="39"/>
      <c r="E58" s="168" t="s">
        <v>297</v>
      </c>
      <c r="F58" s="175">
        <f>'FS Opsi Oracle RAC T3'!F109</f>
        <v>1991363000</v>
      </c>
      <c r="G58" s="175">
        <f>'FS Opsi Oracle Single T3'!F109</f>
        <v>1991363000</v>
      </c>
      <c r="H58" s="175">
        <f>'FS Opsi Oracle VM RAC DB T3 60T'!F109</f>
        <v>1991363000</v>
      </c>
      <c r="I58" s="175">
        <f>'FS Opsi Oracle VM RAC DB T3 30T'!F109</f>
        <v>1991363000</v>
      </c>
    </row>
    <row r="59" spans="2:9" x14ac:dyDescent="0.2">
      <c r="B59" s="39">
        <v>6</v>
      </c>
      <c r="C59" s="40" t="s">
        <v>270</v>
      </c>
      <c r="D59" s="39"/>
      <c r="E59" s="168" t="s">
        <v>297</v>
      </c>
      <c r="F59" s="175">
        <f>'FS Opsi Oracle RAC T3'!F110</f>
        <v>67466880</v>
      </c>
      <c r="G59" s="175">
        <f>'FS Opsi Oracle Single T3'!F110</f>
        <v>67466880</v>
      </c>
      <c r="H59" s="175">
        <f>'FS Opsi Oracle VM RAC DB T3 60T'!F110</f>
        <v>67466880</v>
      </c>
      <c r="I59" s="175">
        <f>'FS Opsi Oracle VM RAC DB T3 30T'!F110</f>
        <v>67466880</v>
      </c>
    </row>
    <row r="60" spans="2:9" x14ac:dyDescent="0.2">
      <c r="B60" s="195" t="s">
        <v>299</v>
      </c>
      <c r="C60" s="195"/>
      <c r="D60" s="195"/>
      <c r="E60" s="195"/>
      <c r="F60" s="195"/>
      <c r="G60" s="195"/>
      <c r="H60" s="195"/>
      <c r="I60" s="195"/>
    </row>
    <row r="61" spans="2:9" x14ac:dyDescent="0.2">
      <c r="B61" s="47">
        <v>1</v>
      </c>
      <c r="C61" s="48" t="s">
        <v>262</v>
      </c>
      <c r="D61" s="47"/>
      <c r="E61" s="47" t="s">
        <v>25</v>
      </c>
      <c r="F61" s="177">
        <f>'FS Opsi Oracle RAC T3'!F116</f>
        <v>156369074</v>
      </c>
      <c r="G61" s="177">
        <f>'FS Opsi Oracle Single T3'!F116</f>
        <v>156369074</v>
      </c>
      <c r="H61" s="177">
        <f>'FS Opsi Oracle VM RAC DB T3 60T'!F116</f>
        <v>134000000</v>
      </c>
      <c r="I61" s="177">
        <f>'FS Opsi Oracle VM RAC DB T3 30T'!F116</f>
        <v>134000000</v>
      </c>
    </row>
    <row r="62" spans="2:9" x14ac:dyDescent="0.2">
      <c r="B62" s="47">
        <v>2</v>
      </c>
      <c r="C62" s="48" t="s">
        <v>89</v>
      </c>
      <c r="D62" s="47"/>
      <c r="E62" s="47" t="s">
        <v>25</v>
      </c>
      <c r="F62" s="177" t="e">
        <f>'FS Opsi Oracle RAC T3'!F123</f>
        <v>#REF!</v>
      </c>
      <c r="G62" s="177" t="e">
        <f>'FS Opsi Oracle Single T3'!F123</f>
        <v>#REF!</v>
      </c>
      <c r="H62" s="177" t="e">
        <f>'FS Opsi Oracle VM RAC DB T3 60T'!F123</f>
        <v>#REF!</v>
      </c>
      <c r="I62" s="177" t="e">
        <f>'FS Opsi Oracle VM RAC DB T3 30T'!F123</f>
        <v>#REF!</v>
      </c>
    </row>
    <row r="63" spans="2:9" x14ac:dyDescent="0.2">
      <c r="B63" s="47">
        <v>3</v>
      </c>
      <c r="C63" s="48" t="s">
        <v>77</v>
      </c>
      <c r="D63" s="47"/>
      <c r="E63" s="47" t="s">
        <v>25</v>
      </c>
      <c r="F63" s="177">
        <f>'FS Opsi Oracle RAC T3'!F124</f>
        <v>48000000</v>
      </c>
      <c r="G63" s="177">
        <f>'FS Opsi Oracle Single T3'!F124</f>
        <v>48000000</v>
      </c>
      <c r="H63" s="177">
        <f>'FS Opsi Oracle VM RAC DB T3 60T'!F124</f>
        <v>24000000</v>
      </c>
      <c r="I63" s="177">
        <f>'FS Opsi Oracle VM RAC DB T3 30T'!F124</f>
        <v>24000000</v>
      </c>
    </row>
    <row r="64" spans="2:9" x14ac:dyDescent="0.2">
      <c r="B64" s="47">
        <v>4</v>
      </c>
      <c r="C64" s="48" t="s">
        <v>85</v>
      </c>
      <c r="D64" s="47"/>
      <c r="E64" s="47" t="s">
        <v>25</v>
      </c>
      <c r="F64" s="177">
        <f>'FS Opsi Oracle RAC T3'!F125</f>
        <v>141818560</v>
      </c>
      <c r="G64" s="177">
        <f>'FS Opsi Oracle Single T3'!F125</f>
        <v>141818560</v>
      </c>
      <c r="H64" s="177">
        <f>'FS Opsi Oracle VM RAC DB T3 60T'!F125</f>
        <v>141818560</v>
      </c>
      <c r="I64" s="177">
        <f>'FS Opsi Oracle VM RAC DB T3 30T'!F125</f>
        <v>141818560</v>
      </c>
    </row>
    <row r="65" spans="2:9" x14ac:dyDescent="0.2">
      <c r="B65" s="193" t="s">
        <v>300</v>
      </c>
      <c r="C65" s="193"/>
      <c r="D65" s="193"/>
      <c r="E65" s="193"/>
      <c r="F65" s="193"/>
      <c r="G65" s="193"/>
      <c r="H65" s="193"/>
      <c r="I65" s="193"/>
    </row>
    <row r="66" spans="2:9" x14ac:dyDescent="0.2">
      <c r="B66" s="51">
        <v>1</v>
      </c>
      <c r="C66" s="52" t="s">
        <v>77</v>
      </c>
      <c r="D66" s="51"/>
      <c r="E66" s="51" t="s">
        <v>228</v>
      </c>
      <c r="F66" s="178" t="e">
        <f>'FS Opsi Oracle RAC T3'!F134</f>
        <v>#REF!</v>
      </c>
      <c r="G66" s="178" t="e">
        <f>'FS Opsi Oracle Single T3'!F134</f>
        <v>#REF!</v>
      </c>
      <c r="H66" s="178" t="e">
        <f>'FS Opsi Oracle VM RAC DB T3 60T'!F134</f>
        <v>#REF!</v>
      </c>
      <c r="I66" s="178" t="e">
        <f>'FS Opsi Oracle VM RAC DB T3 30T'!F134</f>
        <v>#REF!</v>
      </c>
    </row>
    <row r="67" spans="2:9" x14ac:dyDescent="0.2">
      <c r="B67" s="51">
        <v>2</v>
      </c>
      <c r="C67" s="52" t="s">
        <v>89</v>
      </c>
      <c r="D67" s="51"/>
      <c r="E67" s="51" t="s">
        <v>228</v>
      </c>
      <c r="F67" s="178" t="e">
        <f>'FS Opsi Oracle RAC T3'!F135</f>
        <v>#REF!</v>
      </c>
      <c r="G67" s="178" t="e">
        <f>'FS Opsi Oracle Single T3'!F135</f>
        <v>#REF!</v>
      </c>
      <c r="H67" s="178" t="e">
        <f>'FS Opsi Oracle VM RAC DB T3 60T'!F135</f>
        <v>#REF!</v>
      </c>
      <c r="I67" s="178" t="e">
        <f>'FS Opsi Oracle VM RAC DB T3 30T'!F135</f>
        <v>#REF!</v>
      </c>
    </row>
    <row r="68" spans="2:9" x14ac:dyDescent="0.2">
      <c r="B68" s="51">
        <v>3</v>
      </c>
      <c r="C68" s="52" t="s">
        <v>275</v>
      </c>
      <c r="D68" s="51"/>
      <c r="E68" s="51" t="s">
        <v>228</v>
      </c>
      <c r="F68" s="178">
        <f>'FS Opsi Oracle RAC T3'!F136</f>
        <v>13535808</v>
      </c>
      <c r="G68" s="178">
        <f>'FS Opsi Oracle Single T3'!F136</f>
        <v>13535808</v>
      </c>
      <c r="H68" s="178">
        <f>'FS Opsi Oracle VM RAC DB T3 60T'!F136</f>
        <v>13535808</v>
      </c>
      <c r="I68" s="178">
        <f>'FS Opsi Oracle VM RAC DB T3 30T'!F136</f>
        <v>13535808</v>
      </c>
    </row>
    <row r="69" spans="2:9" x14ac:dyDescent="0.2">
      <c r="B69" s="51">
        <v>4</v>
      </c>
      <c r="C69" s="52" t="s">
        <v>262</v>
      </c>
      <c r="D69" s="51"/>
      <c r="E69" s="51" t="s">
        <v>228</v>
      </c>
      <c r="F69" s="178">
        <f>'FS Opsi Oracle RAC T3'!F137</f>
        <v>156369074</v>
      </c>
      <c r="G69" s="178">
        <f>'FS Opsi Oracle Single T3'!F137</f>
        <v>156369074</v>
      </c>
      <c r="H69" s="178">
        <f>'FS Opsi Oracle VM RAC DB T3 60T'!F137</f>
        <v>134000000</v>
      </c>
      <c r="I69" s="178">
        <f>'FS Opsi Oracle VM RAC DB T3 30T'!F137</f>
        <v>134000000</v>
      </c>
    </row>
    <row r="70" spans="2:9" ht="21" x14ac:dyDescent="0.25">
      <c r="B70" s="194" t="s">
        <v>18</v>
      </c>
      <c r="C70" s="194"/>
      <c r="D70" s="194"/>
      <c r="E70" s="194"/>
      <c r="F70" s="179" t="e">
        <f>SUM(F3:F69)</f>
        <v>#REF!</v>
      </c>
      <c r="G70" s="179" t="e">
        <f t="shared" ref="G70:I70" si="0">SUM(G3:G69)</f>
        <v>#REF!</v>
      </c>
      <c r="H70" s="179" t="e">
        <f t="shared" si="0"/>
        <v>#REF!</v>
      </c>
      <c r="I70" s="179" t="e">
        <f t="shared" si="0"/>
        <v>#REF!</v>
      </c>
    </row>
  </sheetData>
  <mergeCells count="7">
    <mergeCell ref="B65:I65"/>
    <mergeCell ref="B70:E70"/>
    <mergeCell ref="B2:I2"/>
    <mergeCell ref="B27:I27"/>
    <mergeCell ref="B41:I41"/>
    <mergeCell ref="B53:I53"/>
    <mergeCell ref="B60:I60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2157-8E9C-483C-9F06-7961DEE3634C}">
  <dimension ref="A2:F66"/>
  <sheetViews>
    <sheetView workbookViewId="0">
      <selection activeCell="D3" sqref="D3"/>
    </sheetView>
  </sheetViews>
  <sheetFormatPr baseColWidth="10" defaultColWidth="11" defaultRowHeight="16" x14ac:dyDescent="0.2"/>
  <cols>
    <col min="1" max="1" width="3.5" bestFit="1" customWidth="1"/>
    <col min="2" max="2" width="44.83203125" bestFit="1" customWidth="1"/>
    <col min="3" max="3" width="25.83203125" bestFit="1" customWidth="1"/>
    <col min="4" max="4" width="27.1640625" customWidth="1"/>
    <col min="5" max="5" width="20.5" customWidth="1"/>
    <col min="6" max="6" width="29" customWidth="1"/>
  </cols>
  <sheetData>
    <row r="2" spans="1:6" x14ac:dyDescent="0.2">
      <c r="C2" t="s">
        <v>301</v>
      </c>
      <c r="D2" t="s">
        <v>302</v>
      </c>
      <c r="E2" t="s">
        <v>303</v>
      </c>
      <c r="F2" t="s">
        <v>304</v>
      </c>
    </row>
    <row r="3" spans="1:6" x14ac:dyDescent="0.2">
      <c r="A3" s="70" t="s">
        <v>2</v>
      </c>
      <c r="B3" s="70" t="s">
        <v>3</v>
      </c>
      <c r="C3" t="s">
        <v>305</v>
      </c>
      <c r="D3" t="s">
        <v>306</v>
      </c>
      <c r="E3" t="s">
        <v>307</v>
      </c>
      <c r="F3" t="s">
        <v>308</v>
      </c>
    </row>
    <row r="4" spans="1:6" x14ac:dyDescent="0.2">
      <c r="A4" s="159">
        <v>1</v>
      </c>
      <c r="B4" s="40" t="s">
        <v>204</v>
      </c>
    </row>
    <row r="5" spans="1:6" x14ac:dyDescent="0.2">
      <c r="A5" s="159">
        <v>2</v>
      </c>
      <c r="B5" s="40" t="s">
        <v>205</v>
      </c>
    </row>
    <row r="6" spans="1:6" x14ac:dyDescent="0.2">
      <c r="A6" s="159">
        <v>3</v>
      </c>
      <c r="B6" s="78" t="s">
        <v>19</v>
      </c>
    </row>
    <row r="7" spans="1:6" x14ac:dyDescent="0.2">
      <c r="A7" s="159">
        <v>4</v>
      </c>
      <c r="B7" s="40" t="s">
        <v>206</v>
      </c>
    </row>
    <row r="8" spans="1:6" x14ac:dyDescent="0.2">
      <c r="A8" s="159">
        <v>5</v>
      </c>
      <c r="B8" s="78" t="s">
        <v>208</v>
      </c>
    </row>
    <row r="9" spans="1:6" x14ac:dyDescent="0.2">
      <c r="A9" s="159">
        <v>6</v>
      </c>
      <c r="B9" s="40" t="s">
        <v>210</v>
      </c>
    </row>
    <row r="10" spans="1:6" x14ac:dyDescent="0.2">
      <c r="A10" s="159">
        <v>7</v>
      </c>
      <c r="B10" s="40" t="s">
        <v>213</v>
      </c>
    </row>
    <row r="11" spans="1:6" x14ac:dyDescent="0.2">
      <c r="A11" s="159">
        <v>8</v>
      </c>
      <c r="B11" s="40" t="s">
        <v>215</v>
      </c>
    </row>
    <row r="12" spans="1:6" x14ac:dyDescent="0.2">
      <c r="A12" s="159">
        <v>9</v>
      </c>
      <c r="B12" s="40" t="s">
        <v>217</v>
      </c>
    </row>
    <row r="13" spans="1:6" x14ac:dyDescent="0.2">
      <c r="A13" s="159">
        <v>10</v>
      </c>
      <c r="B13" s="40" t="s">
        <v>219</v>
      </c>
    </row>
    <row r="14" spans="1:6" x14ac:dyDescent="0.2">
      <c r="A14" s="159">
        <v>11</v>
      </c>
      <c r="B14" s="40" t="s">
        <v>221</v>
      </c>
    </row>
    <row r="15" spans="1:6" x14ac:dyDescent="0.2">
      <c r="A15" s="159">
        <v>12</v>
      </c>
      <c r="B15" s="40" t="s">
        <v>223</v>
      </c>
    </row>
    <row r="16" spans="1:6" x14ac:dyDescent="0.2">
      <c r="A16" s="81">
        <v>13</v>
      </c>
      <c r="B16" s="82" t="s">
        <v>204</v>
      </c>
    </row>
    <row r="17" spans="1:2" x14ac:dyDescent="0.2">
      <c r="A17" s="81">
        <v>14</v>
      </c>
      <c r="B17" s="82" t="s">
        <v>205</v>
      </c>
    </row>
    <row r="18" spans="1:2" x14ac:dyDescent="0.2">
      <c r="A18" s="159">
        <v>15</v>
      </c>
      <c r="B18" s="78" t="s">
        <v>19</v>
      </c>
    </row>
    <row r="19" spans="1:2" x14ac:dyDescent="0.2">
      <c r="A19" s="81">
        <v>16</v>
      </c>
      <c r="B19" s="82" t="s">
        <v>206</v>
      </c>
    </row>
    <row r="20" spans="1:2" x14ac:dyDescent="0.2">
      <c r="A20" s="159">
        <v>17</v>
      </c>
      <c r="B20" s="78" t="s">
        <v>208</v>
      </c>
    </row>
    <row r="21" spans="1:2" x14ac:dyDescent="0.2">
      <c r="A21" s="81">
        <v>18</v>
      </c>
      <c r="B21" s="82" t="s">
        <v>210</v>
      </c>
    </row>
    <row r="22" spans="1:2" x14ac:dyDescent="0.2">
      <c r="A22" s="81">
        <v>19</v>
      </c>
      <c r="B22" s="82" t="s">
        <v>213</v>
      </c>
    </row>
    <row r="23" spans="1:2" x14ac:dyDescent="0.2">
      <c r="A23" s="81">
        <v>20</v>
      </c>
      <c r="B23" s="82" t="s">
        <v>215</v>
      </c>
    </row>
    <row r="24" spans="1:2" x14ac:dyDescent="0.2">
      <c r="A24" s="81">
        <v>21</v>
      </c>
      <c r="B24" s="82" t="s">
        <v>217</v>
      </c>
    </row>
    <row r="25" spans="1:2" x14ac:dyDescent="0.2">
      <c r="A25" s="81">
        <v>22</v>
      </c>
      <c r="B25" s="82" t="s">
        <v>219</v>
      </c>
    </row>
    <row r="26" spans="1:2" x14ac:dyDescent="0.2">
      <c r="A26" s="81">
        <v>23</v>
      </c>
      <c r="B26" s="82" t="s">
        <v>221</v>
      </c>
    </row>
    <row r="27" spans="1:2" x14ac:dyDescent="0.2">
      <c r="A27" s="81">
        <v>24</v>
      </c>
      <c r="B27" s="82" t="s">
        <v>223</v>
      </c>
    </row>
    <row r="28" spans="1:2" x14ac:dyDescent="0.2">
      <c r="A28" s="43"/>
      <c r="B28" s="44"/>
    </row>
    <row r="29" spans="1:2" x14ac:dyDescent="0.2">
      <c r="A29" s="159">
        <v>25</v>
      </c>
      <c r="B29" s="48" t="s">
        <v>204</v>
      </c>
    </row>
    <row r="30" spans="1:2" x14ac:dyDescent="0.2">
      <c r="A30" s="159">
        <v>26</v>
      </c>
      <c r="B30" s="48" t="s">
        <v>205</v>
      </c>
    </row>
    <row r="31" spans="1:2" x14ac:dyDescent="0.2">
      <c r="A31" s="159">
        <v>27</v>
      </c>
      <c r="B31" s="78" t="s">
        <v>19</v>
      </c>
    </row>
    <row r="32" spans="1:2" x14ac:dyDescent="0.2">
      <c r="A32" s="47">
        <v>28</v>
      </c>
      <c r="B32" s="48" t="s">
        <v>206</v>
      </c>
    </row>
    <row r="33" spans="1:2" x14ac:dyDescent="0.2">
      <c r="A33" s="159">
        <v>29</v>
      </c>
      <c r="B33" s="78" t="s">
        <v>208</v>
      </c>
    </row>
    <row r="34" spans="1:2" x14ac:dyDescent="0.2">
      <c r="A34" s="47">
        <v>30</v>
      </c>
      <c r="B34" s="48" t="s">
        <v>210</v>
      </c>
    </row>
    <row r="35" spans="1:2" x14ac:dyDescent="0.2">
      <c r="A35" s="47">
        <v>31</v>
      </c>
      <c r="B35" s="48" t="s">
        <v>213</v>
      </c>
    </row>
    <row r="36" spans="1:2" x14ac:dyDescent="0.2">
      <c r="A36" s="47">
        <v>32</v>
      </c>
      <c r="B36" s="48" t="s">
        <v>215</v>
      </c>
    </row>
    <row r="37" spans="1:2" x14ac:dyDescent="0.2">
      <c r="A37" s="47">
        <v>33</v>
      </c>
      <c r="B37" s="48" t="s">
        <v>217</v>
      </c>
    </row>
    <row r="38" spans="1:2" x14ac:dyDescent="0.2">
      <c r="A38" s="47">
        <v>34</v>
      </c>
      <c r="B38" s="48" t="s">
        <v>219</v>
      </c>
    </row>
    <row r="39" spans="1:2" x14ac:dyDescent="0.2">
      <c r="A39" s="47">
        <v>35</v>
      </c>
      <c r="B39" s="48" t="s">
        <v>221</v>
      </c>
    </row>
    <row r="40" spans="1:2" x14ac:dyDescent="0.2">
      <c r="A40" s="47">
        <v>36</v>
      </c>
      <c r="B40" s="48" t="s">
        <v>223</v>
      </c>
    </row>
    <row r="41" spans="1:2" x14ac:dyDescent="0.2">
      <c r="A41" s="47">
        <v>37</v>
      </c>
      <c r="B41" s="48" t="s">
        <v>226</v>
      </c>
    </row>
    <row r="42" spans="1:2" x14ac:dyDescent="0.2">
      <c r="A42" s="43"/>
      <c r="B42" s="44"/>
    </row>
    <row r="43" spans="1:2" x14ac:dyDescent="0.2">
      <c r="A43" s="51">
        <v>38</v>
      </c>
      <c r="B43" s="52" t="s">
        <v>227</v>
      </c>
    </row>
    <row r="44" spans="1:2" x14ac:dyDescent="0.2">
      <c r="A44" s="159">
        <v>39</v>
      </c>
      <c r="B44" s="52" t="s">
        <v>210</v>
      </c>
    </row>
    <row r="45" spans="1:2" x14ac:dyDescent="0.2">
      <c r="A45" s="159">
        <v>40</v>
      </c>
      <c r="B45" s="52" t="s">
        <v>229</v>
      </c>
    </row>
    <row r="46" spans="1:2" x14ac:dyDescent="0.2">
      <c r="A46" s="159">
        <v>41</v>
      </c>
      <c r="B46" s="52" t="s">
        <v>215</v>
      </c>
    </row>
    <row r="47" spans="1:2" x14ac:dyDescent="0.2">
      <c r="A47" s="159">
        <v>42</v>
      </c>
      <c r="B47" s="52" t="s">
        <v>217</v>
      </c>
    </row>
    <row r="48" spans="1:2" x14ac:dyDescent="0.2">
      <c r="A48" s="159">
        <v>43</v>
      </c>
      <c r="B48" s="52" t="s">
        <v>230</v>
      </c>
    </row>
    <row r="49" spans="1:2" x14ac:dyDescent="0.2">
      <c r="A49" s="159">
        <v>44</v>
      </c>
      <c r="B49" s="52" t="s">
        <v>221</v>
      </c>
    </row>
    <row r="50" spans="1:2" x14ac:dyDescent="0.2">
      <c r="A50" s="159">
        <v>45</v>
      </c>
      <c r="B50" s="52" t="s">
        <v>223</v>
      </c>
    </row>
    <row r="51" spans="1:2" x14ac:dyDescent="0.2">
      <c r="A51" s="51">
        <v>46</v>
      </c>
      <c r="B51" s="52" t="s">
        <v>231</v>
      </c>
    </row>
    <row r="52" spans="1:2" x14ac:dyDescent="0.2">
      <c r="A52" s="51">
        <v>47</v>
      </c>
      <c r="B52" s="52" t="s">
        <v>233</v>
      </c>
    </row>
    <row r="53" spans="1:2" x14ac:dyDescent="0.2">
      <c r="A53" s="159">
        <v>48</v>
      </c>
      <c r="B53" s="78" t="s">
        <v>19</v>
      </c>
    </row>
    <row r="66" spans="2:2" x14ac:dyDescent="0.2">
      <c r="B66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ABE7-FB2E-C74E-847F-3CB156375893}">
  <sheetPr>
    <tabColor theme="4"/>
  </sheetPr>
  <dimension ref="A1:S167"/>
  <sheetViews>
    <sheetView zoomScaleNormal="143" workbookViewId="0">
      <pane xSplit="3" ySplit="2" topLeftCell="K3" activePane="bottomRight" state="frozen"/>
      <selection pane="topRight" activeCell="D123" sqref="D123"/>
      <selection pane="bottomLeft" activeCell="D123" sqref="D123"/>
      <selection pane="bottomRight" activeCell="D123" sqref="D123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18.83203125" bestFit="1" customWidth="1"/>
    <col min="8" max="8" width="19.83203125" bestFit="1" customWidth="1"/>
    <col min="9" max="9" width="19.1640625" bestFit="1" customWidth="1"/>
    <col min="10" max="10" width="18.8320312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4" width="18.83203125" bestFit="1" customWidth="1"/>
    <col min="15" max="15" width="17.33203125" bestFit="1" customWidth="1"/>
    <col min="16" max="16" width="18.33203125" bestFit="1" customWidth="1"/>
    <col min="17" max="18" width="20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19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>
        <f>K3*'Pricing Per Items - old adj'!$D$4</f>
        <v>120000000</v>
      </c>
      <c r="O3" s="99">
        <f>M3*'Pricing Per Items - old adj'!$D$9</f>
        <v>11025000</v>
      </c>
      <c r="P3" s="99">
        <v>0</v>
      </c>
      <c r="Q3" s="99"/>
      <c r="R3" s="100">
        <f t="shared" ref="R3:R26" si="2">SUM(N3:Q3)</f>
        <v>131025000</v>
      </c>
    </row>
    <row r="4" spans="2:19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>
        <f>K4*'Pricing Per Items - old adj'!$D$4</f>
        <v>200000000</v>
      </c>
      <c r="O4" s="99">
        <f>M4*'Pricing Per Items - old adj'!$D$9</f>
        <v>18375000</v>
      </c>
      <c r="P4" s="99">
        <v>0</v>
      </c>
      <c r="Q4" s="99"/>
      <c r="R4" s="100">
        <f t="shared" si="2"/>
        <v>218375000</v>
      </c>
    </row>
    <row r="5" spans="2:19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>
        <f>G5*'Pricing Per Items - old adj'!$D$48</f>
        <v>284828000</v>
      </c>
      <c r="R5" s="162">
        <f t="shared" si="2"/>
        <v>284828000</v>
      </c>
    </row>
    <row r="6" spans="2:19" x14ac:dyDescent="0.2">
      <c r="B6" s="3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>
        <f>K6*'Pricing Per Items - old adj'!$D$4</f>
        <v>20000000</v>
      </c>
      <c r="O6" s="99">
        <f>M6*'Pricing Per Items - old adj'!$D$9</f>
        <v>2450000</v>
      </c>
      <c r="P6" s="99">
        <v>0</v>
      </c>
      <c r="Q6" s="99"/>
      <c r="R6" s="100">
        <f t="shared" si="2"/>
        <v>22450000</v>
      </c>
    </row>
    <row r="7" spans="2:19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64</v>
      </c>
      <c r="I7" s="159">
        <v>1024</v>
      </c>
      <c r="J7" s="159">
        <v>2500</v>
      </c>
      <c r="K7" s="159">
        <f t="shared" si="0"/>
        <v>128</v>
      </c>
      <c r="L7" s="159">
        <f t="shared" si="1"/>
        <v>2048</v>
      </c>
      <c r="M7" s="159">
        <f>J7</f>
        <v>2500</v>
      </c>
      <c r="N7" s="160">
        <v>0</v>
      </c>
      <c r="O7" s="161">
        <f>M7*'Pricing Per Items - old adj'!$D$9</f>
        <v>61250000</v>
      </c>
      <c r="P7" s="161">
        <f>M7*'Pricing Per Items - old adj'!$D$11*50%</f>
        <v>33750000</v>
      </c>
      <c r="Q7" s="161">
        <f>G7*'Pricing Per Items - old adj'!$D$48</f>
        <v>569656000</v>
      </c>
      <c r="R7" s="162">
        <f t="shared" si="2"/>
        <v>664656000</v>
      </c>
      <c r="S7" s="1"/>
    </row>
    <row r="8" spans="2:19" x14ac:dyDescent="0.2">
      <c r="B8" s="3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>
        <f>K8*'Pricing Per Items - old adj'!$D$4</f>
        <v>80000000</v>
      </c>
      <c r="O8" s="99">
        <f>M8*'Pricing Per Items - old adj'!$D$9</f>
        <v>9800000</v>
      </c>
      <c r="P8" s="99"/>
      <c r="Q8" s="99"/>
      <c r="R8" s="100">
        <f t="shared" si="2"/>
        <v>89800000</v>
      </c>
    </row>
    <row r="9" spans="2:19" x14ac:dyDescent="0.2">
      <c r="B9" s="3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>
        <f>K9*'Pricing Per Items - old adj'!$D$4</f>
        <v>120000000</v>
      </c>
      <c r="O9" s="99">
        <f>M9*'Pricing Per Items - old adj'!$D$9</f>
        <v>14700000</v>
      </c>
      <c r="P9" s="99"/>
      <c r="Q9" s="99"/>
      <c r="R9" s="100">
        <f t="shared" si="2"/>
        <v>134700000</v>
      </c>
    </row>
    <row r="10" spans="2:19" x14ac:dyDescent="0.2">
      <c r="B10" s="3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>
        <f>K10*'Pricing Per Items - old adj'!$D$4</f>
        <v>120000000</v>
      </c>
      <c r="O10" s="99">
        <f>M10*'Pricing Per Items - old adj'!$D$9</f>
        <v>73500000</v>
      </c>
      <c r="P10" s="99"/>
      <c r="Q10" s="99"/>
      <c r="R10" s="100">
        <f t="shared" si="2"/>
        <v>193500000</v>
      </c>
    </row>
    <row r="11" spans="2:19" x14ac:dyDescent="0.2">
      <c r="B11" s="3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>
        <f>K11*'Pricing Per Items - old adj'!$D$4</f>
        <v>40000000</v>
      </c>
      <c r="O11" s="99">
        <f>M11*'Pricing Per Items - old adj'!$D$9</f>
        <v>12250000</v>
      </c>
      <c r="P11" s="99"/>
      <c r="Q11" s="99"/>
      <c r="R11" s="100">
        <f t="shared" si="2"/>
        <v>52250000</v>
      </c>
    </row>
    <row r="12" spans="2:19" x14ac:dyDescent="0.2">
      <c r="B12" s="39">
        <v>10</v>
      </c>
      <c r="C12" s="40" t="s">
        <v>219</v>
      </c>
      <c r="D12" s="40" t="s">
        <v>220</v>
      </c>
      <c r="E12" s="39" t="s">
        <v>21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>
        <f>K12*'Pricing Per Items - old adj'!$D$4</f>
        <v>80000000</v>
      </c>
      <c r="O12" s="99">
        <f>M12*'Pricing Per Items - old adj'!$D$9</f>
        <v>12250000</v>
      </c>
      <c r="P12" s="99"/>
      <c r="Q12" s="99"/>
      <c r="R12" s="100">
        <f t="shared" si="2"/>
        <v>92250000</v>
      </c>
    </row>
    <row r="13" spans="2:19" x14ac:dyDescent="0.2">
      <c r="B13" s="3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>
        <f>K13*'Pricing Per Items - old adj'!$D$4</f>
        <v>120000000</v>
      </c>
      <c r="O13" s="99">
        <f>M13*'Pricing Per Items - old adj'!$D$9</f>
        <v>22050000</v>
      </c>
      <c r="P13" s="99"/>
      <c r="Q13" s="99"/>
      <c r="R13" s="100">
        <f t="shared" si="2"/>
        <v>142050000</v>
      </c>
    </row>
    <row r="14" spans="2:19" x14ac:dyDescent="0.2">
      <c r="B14" s="3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>
        <f>K14*'Pricing Per Items - old adj'!$D$4</f>
        <v>40000000</v>
      </c>
      <c r="O14" s="99">
        <f>M14*'Pricing Per Items - old adj'!$D$9</f>
        <v>7350000</v>
      </c>
      <c r="P14" s="99"/>
      <c r="Q14" s="99"/>
      <c r="R14" s="100">
        <f t="shared" si="2"/>
        <v>47350000</v>
      </c>
    </row>
    <row r="15" spans="2:19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>
        <f>K15*'Pricing Per Items - old adj'!$D$4</f>
        <v>120000000</v>
      </c>
      <c r="O15" s="102">
        <f>M15*'Pricing Per Items - old adj'!$D$9</f>
        <v>11025000</v>
      </c>
      <c r="P15" s="102">
        <v>0</v>
      </c>
      <c r="Q15" s="102"/>
      <c r="R15" s="103">
        <f t="shared" si="2"/>
        <v>131025000</v>
      </c>
    </row>
    <row r="16" spans="2:19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>
        <f>K16*'Pricing Per Items - old adj'!$D$4</f>
        <v>200000000</v>
      </c>
      <c r="O16" s="102">
        <f>M16*'Pricing Per Items - old adj'!$D$9</f>
        <v>18375000</v>
      </c>
      <c r="P16" s="102">
        <v>0</v>
      </c>
      <c r="Q16" s="102"/>
      <c r="R16" s="103">
        <f t="shared" si="2"/>
        <v>218375000</v>
      </c>
    </row>
    <row r="17" spans="2:19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>
        <f>G17*'Pricing Per Items - old adj'!$D$48</f>
        <v>284828000</v>
      </c>
      <c r="R17" s="162">
        <f t="shared" si="2"/>
        <v>284828000</v>
      </c>
    </row>
    <row r="18" spans="2:19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>
        <f>K18*'Pricing Per Items - old adj'!$D$4</f>
        <v>20000000</v>
      </c>
      <c r="O18" s="102">
        <f>M18*'Pricing Per Items - old adj'!$D$9</f>
        <v>2450000</v>
      </c>
      <c r="P18" s="102">
        <v>0</v>
      </c>
      <c r="Q18" s="102"/>
      <c r="R18" s="103">
        <f t="shared" si="2"/>
        <v>22450000</v>
      </c>
    </row>
    <row r="19" spans="2:19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64</v>
      </c>
      <c r="I19" s="159">
        <v>1024</v>
      </c>
      <c r="J19" s="159">
        <v>2500</v>
      </c>
      <c r="K19" s="159">
        <f t="shared" si="0"/>
        <v>128</v>
      </c>
      <c r="L19" s="159">
        <f t="shared" si="1"/>
        <v>2048</v>
      </c>
      <c r="M19" s="159">
        <f>J19</f>
        <v>2500</v>
      </c>
      <c r="N19" s="160">
        <v>0</v>
      </c>
      <c r="O19" s="161">
        <f>M19*'Pricing Per Items - old adj'!$D$9</f>
        <v>61250000</v>
      </c>
      <c r="P19" s="161">
        <f>M19*'Pricing Per Items - old adj'!$D$11*50%</f>
        <v>33750000</v>
      </c>
      <c r="Q19" s="161">
        <f>G19*'Pricing Per Items - old adj'!$D$48</f>
        <v>569656000</v>
      </c>
      <c r="R19" s="162">
        <f t="shared" si="2"/>
        <v>664656000</v>
      </c>
      <c r="S19" s="1"/>
    </row>
    <row r="20" spans="2:19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>
        <f>K20*'Pricing Per Items - old adj'!$D$4</f>
        <v>80000000</v>
      </c>
      <c r="O20" s="102">
        <f>M20*'Pricing Per Items - old adj'!$D$9</f>
        <v>9800000</v>
      </c>
      <c r="P20" s="102"/>
      <c r="Q20" s="102"/>
      <c r="R20" s="103">
        <f t="shared" si="2"/>
        <v>89800000</v>
      </c>
    </row>
    <row r="21" spans="2:19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>
        <f>K21*'Pricing Per Items - old adj'!$D$4</f>
        <v>120000000</v>
      </c>
      <c r="O21" s="102">
        <f>M21*'Pricing Per Items - old adj'!$D$9</f>
        <v>14700000</v>
      </c>
      <c r="P21" s="102"/>
      <c r="Q21" s="102"/>
      <c r="R21" s="103">
        <f t="shared" si="2"/>
        <v>134700000</v>
      </c>
    </row>
    <row r="22" spans="2:19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>
        <f>K22*'Pricing Per Items - old adj'!$D$4</f>
        <v>120000000</v>
      </c>
      <c r="O22" s="102">
        <f>M22*'Pricing Per Items - old adj'!$D$9</f>
        <v>73500000</v>
      </c>
      <c r="P22" s="102"/>
      <c r="Q22" s="102"/>
      <c r="R22" s="103">
        <f t="shared" si="2"/>
        <v>193500000</v>
      </c>
    </row>
    <row r="23" spans="2:19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>
        <f>K23*'Pricing Per Items - old adj'!$D$4</f>
        <v>40000000</v>
      </c>
      <c r="O23" s="102">
        <f>M23*'Pricing Per Items - old adj'!$D$9</f>
        <v>12250000</v>
      </c>
      <c r="P23" s="102"/>
      <c r="Q23" s="102"/>
      <c r="R23" s="103">
        <f t="shared" si="2"/>
        <v>52250000</v>
      </c>
    </row>
    <row r="24" spans="2:19" x14ac:dyDescent="0.2">
      <c r="B24" s="81">
        <v>22</v>
      </c>
      <c r="C24" s="82" t="s">
        <v>219</v>
      </c>
      <c r="D24" s="82" t="s">
        <v>220</v>
      </c>
      <c r="E24" s="81" t="s">
        <v>21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>
        <f>K24*'Pricing Per Items - old adj'!$D$4</f>
        <v>80000000</v>
      </c>
      <c r="O24" s="102">
        <f>M24*'Pricing Per Items - old adj'!$D$9</f>
        <v>12250000</v>
      </c>
      <c r="P24" s="102"/>
      <c r="Q24" s="102"/>
      <c r="R24" s="103">
        <f t="shared" si="2"/>
        <v>92250000</v>
      </c>
    </row>
    <row r="25" spans="2:19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>
        <f>K25*'Pricing Per Items - old adj'!$D$4</f>
        <v>120000000</v>
      </c>
      <c r="O25" s="102">
        <f>M25*'Pricing Per Items - old adj'!$D$9</f>
        <v>22050000</v>
      </c>
      <c r="P25" s="102"/>
      <c r="Q25" s="102"/>
      <c r="R25" s="103">
        <f t="shared" si="2"/>
        <v>142050000</v>
      </c>
    </row>
    <row r="26" spans="2:19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>
        <f>K26*'Pricing Per Items - old adj'!$D$4</f>
        <v>40000000</v>
      </c>
      <c r="O26" s="102">
        <f>M26*'Pricing Per Items - old adj'!$D$9</f>
        <v>7350000</v>
      </c>
      <c r="P26" s="102"/>
      <c r="Q26" s="102"/>
      <c r="R26" s="103">
        <f t="shared" si="2"/>
        <v>47350000</v>
      </c>
    </row>
    <row r="27" spans="2:19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19" x14ac:dyDescent="0.2">
      <c r="B28" s="47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>
        <f>K28*'Pricing Per Items - old adj'!$G$4</f>
        <v>96000000</v>
      </c>
      <c r="O28" s="96">
        <f>M28*'Pricing Per Items - old adj'!$G$9</f>
        <v>7200000</v>
      </c>
      <c r="P28" s="96"/>
      <c r="Q28" s="96"/>
      <c r="R28" s="97">
        <f>SUM(N28:Q28)</f>
        <v>103200000</v>
      </c>
    </row>
    <row r="29" spans="2:19" x14ac:dyDescent="0.2">
      <c r="B29" s="47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>
        <f>K29*'Pricing Per Items - old adj'!$G$4</f>
        <v>160000000</v>
      </c>
      <c r="O29" s="96">
        <f>M29*'Pricing Per Items - old adj'!$G$9</f>
        <v>12000000</v>
      </c>
      <c r="P29" s="96"/>
      <c r="Q29" s="96"/>
      <c r="R29" s="97">
        <f t="shared" ref="R29:R40" si="9">SUM(N29:Q29)</f>
        <v>172000000</v>
      </c>
    </row>
    <row r="30" spans="2:19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>
        <f>G30*'Pricing Per Items - old adj'!$D$48</f>
        <v>284828000</v>
      </c>
      <c r="R30" s="162">
        <f t="shared" si="9"/>
        <v>284828000</v>
      </c>
    </row>
    <row r="31" spans="2:19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>
        <f>K31*'Pricing Per Items - old adj'!$G$4</f>
        <v>16000000</v>
      </c>
      <c r="O31" s="96">
        <f>M31*'Pricing Per Items - old adj'!$G$9</f>
        <v>1600000</v>
      </c>
      <c r="P31" s="96"/>
      <c r="Q31" s="96"/>
      <c r="R31" s="97">
        <f t="shared" si="9"/>
        <v>17600000</v>
      </c>
    </row>
    <row r="32" spans="2:19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64</v>
      </c>
      <c r="I32" s="159">
        <v>1024</v>
      </c>
      <c r="J32" s="159">
        <v>2500</v>
      </c>
      <c r="K32" s="159">
        <f t="shared" si="6"/>
        <v>128</v>
      </c>
      <c r="L32" s="159">
        <f t="shared" si="7"/>
        <v>2048</v>
      </c>
      <c r="M32" s="159">
        <f>J32</f>
        <v>2500</v>
      </c>
      <c r="N32" s="160">
        <v>0</v>
      </c>
      <c r="O32" s="161">
        <f>M32*'Pricing Per Items - old adj'!$G$9</f>
        <v>40000000</v>
      </c>
      <c r="P32" s="161"/>
      <c r="Q32" s="161">
        <f>G32*'Pricing Per Items - old adj'!$D$48</f>
        <v>569656000</v>
      </c>
      <c r="R32" s="162">
        <f t="shared" si="9"/>
        <v>609656000</v>
      </c>
    </row>
    <row r="33" spans="2:18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>
        <f>K33*'Pricing Per Items - old adj'!$G$4</f>
        <v>64000000</v>
      </c>
      <c r="O33" s="96">
        <f>M33*'Pricing Per Items - old adj'!$G$9</f>
        <v>6400000</v>
      </c>
      <c r="P33" s="96"/>
      <c r="Q33" s="96"/>
      <c r="R33" s="97">
        <f t="shared" si="9"/>
        <v>70400000</v>
      </c>
    </row>
    <row r="34" spans="2:18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>
        <f>K34*'Pricing Per Items - old adj'!$G$4</f>
        <v>96000000</v>
      </c>
      <c r="O34" s="96">
        <f>M34*'Pricing Per Items - old adj'!$G$9</f>
        <v>9600000</v>
      </c>
      <c r="P34" s="96"/>
      <c r="Q34" s="96"/>
      <c r="R34" s="97">
        <f t="shared" si="9"/>
        <v>105600000</v>
      </c>
    </row>
    <row r="35" spans="2:18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>
        <f>K35*'Pricing Per Items - old adj'!$G$4</f>
        <v>96000000</v>
      </c>
      <c r="O35" s="96">
        <f>M35*'Pricing Per Items - old adj'!$G$9</f>
        <v>48000000</v>
      </c>
      <c r="P35" s="96"/>
      <c r="Q35" s="96"/>
      <c r="R35" s="97">
        <f t="shared" si="9"/>
        <v>144000000</v>
      </c>
    </row>
    <row r="36" spans="2:18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>
        <f>K36*'Pricing Per Items - old adj'!$G$4</f>
        <v>32000000</v>
      </c>
      <c r="O36" s="96">
        <f>M36*'Pricing Per Items - old adj'!$G$9</f>
        <v>8000000</v>
      </c>
      <c r="P36" s="96"/>
      <c r="Q36" s="96"/>
      <c r="R36" s="97">
        <f t="shared" si="9"/>
        <v>40000000</v>
      </c>
    </row>
    <row r="37" spans="2:18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>
        <f>K37*'Pricing Per Items - old adj'!$G$4</f>
        <v>64000000</v>
      </c>
      <c r="O37" s="96">
        <f>M37*'Pricing Per Items - old adj'!$G$9</f>
        <v>8000000</v>
      </c>
      <c r="P37" s="96"/>
      <c r="Q37" s="96"/>
      <c r="R37" s="97">
        <f t="shared" si="9"/>
        <v>72000000</v>
      </c>
    </row>
    <row r="38" spans="2:18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>
        <f>K38*'Pricing Per Items - old adj'!$G$4</f>
        <v>96000000</v>
      </c>
      <c r="O38" s="96">
        <f>M38*'Pricing Per Items - old adj'!$G$9</f>
        <v>14400000</v>
      </c>
      <c r="P38" s="96"/>
      <c r="Q38" s="96"/>
      <c r="R38" s="97">
        <f t="shared" si="9"/>
        <v>110400000</v>
      </c>
    </row>
    <row r="39" spans="2:18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>
        <f>K39*'Pricing Per Items - old adj'!$G$4</f>
        <v>32000000</v>
      </c>
      <c r="O39" s="96">
        <f>M39*'Pricing Per Items - old adj'!$G$9</f>
        <v>4800000</v>
      </c>
      <c r="P39" s="96"/>
      <c r="Q39" s="96"/>
      <c r="R39" s="97">
        <f t="shared" si="9"/>
        <v>36800000</v>
      </c>
    </row>
    <row r="40" spans="2:18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>
        <f>K40*'Pricing Per Items - old adj'!$G$4</f>
        <v>64000000</v>
      </c>
      <c r="O40" s="96">
        <f>M40*'Pricing Per Items - old adj'!$G$9</f>
        <v>4096000</v>
      </c>
      <c r="P40" s="96"/>
      <c r="Q40" s="96"/>
      <c r="R40" s="97">
        <f t="shared" si="9"/>
        <v>68096000</v>
      </c>
    </row>
    <row r="41" spans="2:18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18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v>500</v>
      </c>
      <c r="K42" s="51">
        <f t="shared" ref="K42:K51" si="11">H42*G42</f>
        <v>16</v>
      </c>
      <c r="L42" s="51">
        <f t="shared" ref="L42:L51" si="12">I42*G42</f>
        <v>32</v>
      </c>
      <c r="M42" s="51">
        <f t="shared" ref="M42:M51" si="13">J42*G42</f>
        <v>500</v>
      </c>
      <c r="N42" s="92">
        <f>K42*'Pricing Per Items - old adj'!$G$4</f>
        <v>64000000</v>
      </c>
      <c r="O42" s="93">
        <f>M42*'Pricing Per Items - old adj'!$G$9</f>
        <v>8000000</v>
      </c>
      <c r="P42" s="93"/>
      <c r="Q42" s="93"/>
      <c r="R42" s="94">
        <f t="shared" ref="R42:R51" si="14">SUM(N42:Q42)</f>
        <v>72000000</v>
      </c>
    </row>
    <row r="43" spans="2:18" x14ac:dyDescent="0.2">
      <c r="B43" s="51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si="12"/>
        <v>16</v>
      </c>
      <c r="M43" s="51">
        <f t="shared" si="13"/>
        <v>400</v>
      </c>
      <c r="N43" s="92">
        <f>K43*'Pricing Per Items - old adj'!$G$4</f>
        <v>32000000</v>
      </c>
      <c r="O43" s="93">
        <f>M43*'Pricing Per Items - old adj'!$G$9</f>
        <v>6400000</v>
      </c>
      <c r="P43" s="93"/>
      <c r="Q43" s="93"/>
      <c r="R43" s="94">
        <f t="shared" si="14"/>
        <v>38400000</v>
      </c>
    </row>
    <row r="44" spans="2:18" x14ac:dyDescent="0.2">
      <c r="B44" s="51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2"/>
        <v>8</v>
      </c>
      <c r="M44" s="51">
        <f t="shared" si="13"/>
        <v>200</v>
      </c>
      <c r="N44" s="92">
        <f>K44*'Pricing Per Items - old adj'!$G$4</f>
        <v>16000000</v>
      </c>
      <c r="O44" s="93">
        <f>M44*'Pricing Per Items - old adj'!$G$9</f>
        <v>3200000</v>
      </c>
      <c r="P44" s="93"/>
      <c r="Q44" s="93"/>
      <c r="R44" s="94">
        <f t="shared" si="14"/>
        <v>19200000</v>
      </c>
    </row>
    <row r="45" spans="2:18" x14ac:dyDescent="0.2">
      <c r="B45" s="51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2"/>
        <v>48</v>
      </c>
      <c r="M45" s="51">
        <f t="shared" si="13"/>
        <v>1500</v>
      </c>
      <c r="N45" s="92">
        <f>K45*'Pricing Per Items - old adj'!$G$4</f>
        <v>96000000</v>
      </c>
      <c r="O45" s="93">
        <f>M45*'Pricing Per Items - old adj'!$G$9</f>
        <v>24000000</v>
      </c>
      <c r="P45" s="93"/>
      <c r="Q45" s="93"/>
      <c r="R45" s="94">
        <f t="shared" si="14"/>
        <v>120000000</v>
      </c>
    </row>
    <row r="46" spans="2:18" x14ac:dyDescent="0.2">
      <c r="B46" s="51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2"/>
        <v>16</v>
      </c>
      <c r="M46" s="51">
        <f t="shared" si="13"/>
        <v>500</v>
      </c>
      <c r="N46" s="92">
        <f>K46*'Pricing Per Items - old adj'!$G$4</f>
        <v>32000000</v>
      </c>
      <c r="O46" s="93">
        <f>M46*'Pricing Per Items - old adj'!$G$9</f>
        <v>8000000</v>
      </c>
      <c r="P46" s="93"/>
      <c r="Q46" s="93"/>
      <c r="R46" s="94">
        <f t="shared" si="14"/>
        <v>40000000</v>
      </c>
    </row>
    <row r="47" spans="2:18" x14ac:dyDescent="0.2">
      <c r="B47" s="51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2"/>
        <v>8</v>
      </c>
      <c r="M47" s="51">
        <f t="shared" si="13"/>
        <v>500</v>
      </c>
      <c r="N47" s="92">
        <f>K47*'Pricing Per Items - old adj'!$G$4</f>
        <v>16000000</v>
      </c>
      <c r="O47" s="93">
        <f>M47*'Pricing Per Items - old adj'!$G$9</f>
        <v>8000000</v>
      </c>
      <c r="P47" s="93"/>
      <c r="Q47" s="93"/>
      <c r="R47" s="94">
        <f t="shared" si="14"/>
        <v>24000000</v>
      </c>
    </row>
    <row r="48" spans="2:18" x14ac:dyDescent="0.2">
      <c r="B48" s="51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2"/>
        <v>48</v>
      </c>
      <c r="M48" s="51">
        <f t="shared" si="13"/>
        <v>1500</v>
      </c>
      <c r="N48" s="92">
        <f>K48*'Pricing Per Items - old adj'!$G$4</f>
        <v>96000000</v>
      </c>
      <c r="O48" s="93">
        <f>M48*'Pricing Per Items - old adj'!$G$9</f>
        <v>24000000</v>
      </c>
      <c r="P48" s="93"/>
      <c r="Q48" s="93"/>
      <c r="R48" s="94">
        <f t="shared" si="14"/>
        <v>120000000</v>
      </c>
    </row>
    <row r="49" spans="2:18" x14ac:dyDescent="0.2">
      <c r="B49" s="51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2"/>
        <v>16</v>
      </c>
      <c r="M49" s="51">
        <f t="shared" si="13"/>
        <v>300</v>
      </c>
      <c r="N49" s="92">
        <f>K49*'Pricing Per Items - old adj'!$G$4</f>
        <v>32000000</v>
      </c>
      <c r="O49" s="93">
        <f>M49*'Pricing Per Items - old adj'!$G$9</f>
        <v>4800000</v>
      </c>
      <c r="P49" s="93"/>
      <c r="Q49" s="93"/>
      <c r="R49" s="94">
        <f t="shared" si="14"/>
        <v>36800000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2"/>
        <v>0</v>
      </c>
      <c r="M50" s="51">
        <f t="shared" si="13"/>
        <v>500</v>
      </c>
      <c r="N50" s="92">
        <f>K50*'Pricing Per Items - old adj'!$G$4</f>
        <v>0</v>
      </c>
      <c r="O50" s="93">
        <f>M50*'Pricing Per Items - old adj'!$G$9</f>
        <v>8000000</v>
      </c>
      <c r="P50" s="93"/>
      <c r="Q50" s="93"/>
      <c r="R50" s="94">
        <f t="shared" si="14"/>
        <v>8000000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2"/>
        <v>0</v>
      </c>
      <c r="M51" s="51">
        <f t="shared" si="13"/>
        <v>500</v>
      </c>
      <c r="N51" s="92">
        <f>K51*'Pricing Per Items - old adj'!$G$4</f>
        <v>0</v>
      </c>
      <c r="O51" s="93">
        <f>M51*'Pricing Per Items - old adj'!$G$9</f>
        <v>8000000</v>
      </c>
      <c r="P51" s="93"/>
      <c r="Q51" s="93"/>
      <c r="R51" s="94">
        <f t="shared" si="14"/>
        <v>8000000</v>
      </c>
    </row>
    <row r="52" spans="2:18" x14ac:dyDescent="0.2">
      <c r="B52" s="25"/>
      <c r="F52" s="25"/>
      <c r="G52" s="25"/>
      <c r="H52" s="25"/>
      <c r="I52" s="25"/>
      <c r="J52" s="25"/>
      <c r="K52" s="25"/>
      <c r="L52" s="25"/>
      <c r="M52" s="5"/>
      <c r="N52" s="24"/>
      <c r="O52" s="24"/>
      <c r="P52" s="24"/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>
        <f>SUM(R3:R6,R15:R18)</f>
        <v>1313356000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22048</v>
      </c>
      <c r="M57" s="58"/>
      <c r="N57" s="58"/>
    </row>
    <row r="58" spans="2:18" x14ac:dyDescent="0.2">
      <c r="B58" s="55">
        <v>2</v>
      </c>
      <c r="C58" s="57" t="s">
        <v>210</v>
      </c>
      <c r="D58" s="90">
        <f>R8+R20</f>
        <v>179600000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>
        <f>R9+R21</f>
        <v>269400000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11024</v>
      </c>
      <c r="M59" s="58"/>
      <c r="N59" s="58"/>
    </row>
    <row r="60" spans="2:18" x14ac:dyDescent="0.2">
      <c r="B60" s="55">
        <v>4</v>
      </c>
      <c r="C60" s="57" t="s">
        <v>238</v>
      </c>
      <c r="D60" s="90">
        <f>R10+R22</f>
        <v>387000000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>
        <f>SUM(R13:R14)+SUM(R25:R26)</f>
        <v>378800000</v>
      </c>
      <c r="E61" s="59"/>
      <c r="F61" s="154" t="s">
        <v>61</v>
      </c>
      <c r="G61" s="154">
        <f>SUM(K42:K51)</f>
        <v>96</v>
      </c>
      <c r="H61" s="154">
        <f>SUM(L42:L51)</f>
        <v>192</v>
      </c>
      <c r="I61" s="154">
        <f>SUM(M42:M51)</f>
        <v>6400</v>
      </c>
      <c r="M61" s="58"/>
      <c r="N61" s="58"/>
    </row>
    <row r="62" spans="2:18" x14ac:dyDescent="0.2">
      <c r="B62" s="55">
        <v>6</v>
      </c>
      <c r="C62" s="57" t="s">
        <v>219</v>
      </c>
      <c r="D62" s="90">
        <f>R12+R24</f>
        <v>184500000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744</v>
      </c>
      <c r="I62" s="154">
        <f t="shared" si="15"/>
        <v>17424</v>
      </c>
      <c r="M62" s="58"/>
      <c r="N62" s="58"/>
    </row>
    <row r="63" spans="2:18" x14ac:dyDescent="0.2">
      <c r="B63" s="55">
        <v>7</v>
      </c>
      <c r="C63" s="57" t="s">
        <v>217</v>
      </c>
      <c r="D63" s="90">
        <f>R11+R23</f>
        <v>104500000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>
        <f>R7+R19</f>
        <v>1329312000</v>
      </c>
      <c r="E64" s="59"/>
      <c r="M64" s="58"/>
      <c r="N64" s="58"/>
    </row>
    <row r="65" spans="2:14" x14ac:dyDescent="0.2">
      <c r="B65" s="55"/>
      <c r="C65" s="56" t="s">
        <v>18</v>
      </c>
      <c r="D65" s="91">
        <f>SUM(D57:D64)</f>
        <v>4146468000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>
        <f>SUM(R28:R31)</f>
        <v>577628000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>
        <f>R33</f>
        <v>70400000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>
        <f>R34</f>
        <v>105600000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>
        <f>R32</f>
        <v>609656000</v>
      </c>
      <c r="E72" s="59"/>
      <c r="F72" t="s">
        <v>247</v>
      </c>
      <c r="G72" s="121">
        <f>SUM(D57:D63)</f>
        <v>2817156000</v>
      </c>
      <c r="H72" s="121" t="e">
        <f>G72+J72</f>
        <v>#REF!</v>
      </c>
      <c r="I72" t="s">
        <v>248</v>
      </c>
      <c r="J72" s="121" t="e">
        <f>SUM(F96,F103,F105:F110)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>
        <f>R35</f>
        <v>144000000</v>
      </c>
      <c r="E73" s="59"/>
      <c r="F73" t="s">
        <v>249</v>
      </c>
      <c r="G73" s="121">
        <f>SUM(D69:D71,D73:D77)</f>
        <v>1224924000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>
        <f>R38+R39</f>
        <v>147200000</v>
      </c>
      <c r="E74" s="59"/>
      <c r="F74" t="s">
        <v>251</v>
      </c>
      <c r="G74" s="121">
        <f>SUM(D82:D83,D85:D90)</f>
        <v>414400000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>
        <f>R37</f>
        <v>72000000</v>
      </c>
      <c r="E75" s="59"/>
      <c r="G75" s="121">
        <f>SUM(G72:G74)</f>
        <v>4456480000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>
        <f>R36</f>
        <v>40000000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>
        <f>R40</f>
        <v>68096000</v>
      </c>
      <c r="E77" s="59"/>
      <c r="F77" t="s">
        <v>253</v>
      </c>
      <c r="G77" s="121">
        <f>SUM(D64)</f>
        <v>1329312000</v>
      </c>
      <c r="H77" s="121">
        <f>G77+J77</f>
        <v>1425312000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>
        <f>SUM(D69:D77)</f>
        <v>1834580000</v>
      </c>
      <c r="F78" s="26" t="s">
        <v>255</v>
      </c>
      <c r="G78" s="121">
        <f>D72</f>
        <v>609656000</v>
      </c>
      <c r="H78" s="121">
        <f t="shared" ref="H78:H79" si="16">G78+J78</f>
        <v>657656000</v>
      </c>
      <c r="I78" t="s">
        <v>256</v>
      </c>
      <c r="J78" s="121">
        <f>F124</f>
        <v>48000000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>
        <f>D84</f>
        <v>72000000</v>
      </c>
      <c r="H79" s="121">
        <f t="shared" si="16"/>
        <v>72000000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>
        <f>SUM(H77:H79)</f>
        <v>2154968000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>
        <f>R43</f>
        <v>38400000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>
        <f>R44</f>
        <v>19200000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>
        <f>R42</f>
        <v>72000000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>
        <f>R45</f>
        <v>120000000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>
        <f>R48+R49</f>
        <v>156800000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>
        <f>R47</f>
        <v>24000000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>
        <f>R46</f>
        <v>40000000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>
        <f>R50</f>
        <v>8000000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>
        <f>R51</f>
        <v>8000000</v>
      </c>
      <c r="G90" s="26"/>
      <c r="M90" s="58"/>
      <c r="N90" s="58"/>
    </row>
    <row r="91" spans="1:17" x14ac:dyDescent="0.2">
      <c r="B91" s="55"/>
      <c r="C91" s="56" t="s">
        <v>18</v>
      </c>
      <c r="D91" s="91">
        <f>SUM(D82:D90)</f>
        <v>486400000</v>
      </c>
      <c r="F91" s="26"/>
      <c r="M91" s="58"/>
      <c r="N91" s="58"/>
    </row>
    <row r="92" spans="1:17" x14ac:dyDescent="0.2">
      <c r="B92" s="25"/>
      <c r="C92" s="25"/>
      <c r="D92" s="58"/>
      <c r="M92" s="58"/>
      <c r="N92" s="58"/>
    </row>
    <row r="93" spans="1:17" x14ac:dyDescent="0.2">
      <c r="B93" s="43"/>
      <c r="C93" s="44"/>
      <c r="D93" s="44"/>
      <c r="E93" s="43"/>
      <c r="F93" s="43"/>
      <c r="G93" s="43"/>
      <c r="H93" s="43"/>
      <c r="I93" s="43"/>
      <c r="J93" s="43"/>
      <c r="K93" s="43"/>
      <c r="L93" s="43"/>
      <c r="M93" s="45"/>
      <c r="N93" s="46"/>
      <c r="O93" s="46"/>
      <c r="P93" s="46"/>
      <c r="Q93" s="44"/>
    </row>
    <row r="94" spans="1:17" x14ac:dyDescent="0.2">
      <c r="A94" s="77"/>
      <c r="B94" s="76" t="s">
        <v>261</v>
      </c>
      <c r="C94" s="74"/>
      <c r="D94" s="74"/>
      <c r="E94" s="5"/>
    </row>
    <row r="95" spans="1:17" x14ac:dyDescent="0.2">
      <c r="B95" s="62" t="s">
        <v>2</v>
      </c>
      <c r="C95" s="62" t="s">
        <v>27</v>
      </c>
      <c r="D95" s="62" t="s">
        <v>32</v>
      </c>
      <c r="E95" s="62" t="s">
        <v>33</v>
      </c>
      <c r="F95" s="62" t="s">
        <v>34</v>
      </c>
      <c r="G95" s="62" t="s">
        <v>35</v>
      </c>
    </row>
    <row r="96" spans="1:17" x14ac:dyDescent="0.2">
      <c r="B96" s="55">
        <v>1</v>
      </c>
      <c r="C96" s="57" t="s">
        <v>262</v>
      </c>
      <c r="D96" s="64">
        <f>G5+G17</f>
        <v>2</v>
      </c>
      <c r="E96" s="90">
        <v>203280000</v>
      </c>
      <c r="F96" s="90">
        <f t="shared" ref="F96:F110" si="17">E96*D96</f>
        <v>406560000</v>
      </c>
      <c r="G96" s="57"/>
      <c r="H96" s="26"/>
    </row>
    <row r="97" spans="2:8" x14ac:dyDescent="0.2">
      <c r="B97" s="55">
        <v>2</v>
      </c>
      <c r="C97" s="57" t="s">
        <v>97</v>
      </c>
      <c r="D97" s="64">
        <f>(K7+K19)*0.5</f>
        <v>128</v>
      </c>
      <c r="E97" s="90" t="e">
        <f>#REF!</f>
        <v>#REF!</v>
      </c>
      <c r="F97" s="90">
        <v>0</v>
      </c>
      <c r="G97" s="57" t="s">
        <v>263</v>
      </c>
    </row>
    <row r="98" spans="2:8" x14ac:dyDescent="0.2">
      <c r="B98" s="55">
        <v>3</v>
      </c>
      <c r="C98" s="57" t="s">
        <v>98</v>
      </c>
      <c r="D98" s="64">
        <f>(K7+K19)*0.5</f>
        <v>128</v>
      </c>
      <c r="E98" s="90" t="e">
        <f>#REF!</f>
        <v>#REF!</v>
      </c>
      <c r="F98" s="90">
        <v>0</v>
      </c>
      <c r="G98" s="57" t="s">
        <v>263</v>
      </c>
    </row>
    <row r="99" spans="2:8" x14ac:dyDescent="0.2">
      <c r="B99" s="55">
        <v>4</v>
      </c>
      <c r="C99" s="57" t="s">
        <v>99</v>
      </c>
      <c r="D99" s="64">
        <f>(K7+K19)*0.5</f>
        <v>128</v>
      </c>
      <c r="E99" s="90" t="e">
        <f>#REF!</f>
        <v>#REF!</v>
      </c>
      <c r="F99" s="90">
        <v>0</v>
      </c>
      <c r="G99" s="57" t="s">
        <v>263</v>
      </c>
    </row>
    <row r="100" spans="2:8" x14ac:dyDescent="0.2">
      <c r="B100" s="55">
        <v>5</v>
      </c>
      <c r="C100" s="57" t="s">
        <v>100</v>
      </c>
      <c r="D100" s="64">
        <f>(K7+K19)*0.5</f>
        <v>128</v>
      </c>
      <c r="E100" s="90" t="e">
        <f>#REF!</f>
        <v>#REF!</v>
      </c>
      <c r="F100" s="90">
        <v>0</v>
      </c>
      <c r="G100" s="57" t="s">
        <v>263</v>
      </c>
    </row>
    <row r="101" spans="2:8" x14ac:dyDescent="0.2">
      <c r="B101" s="55">
        <v>6</v>
      </c>
      <c r="C101" s="57" t="s">
        <v>101</v>
      </c>
      <c r="D101" s="64">
        <f>(K7+K19)*0.5</f>
        <v>128</v>
      </c>
      <c r="E101" s="90" t="e">
        <f>#REF!</f>
        <v>#REF!</v>
      </c>
      <c r="F101" s="90">
        <v>0</v>
      </c>
      <c r="G101" s="57" t="s">
        <v>263</v>
      </c>
    </row>
    <row r="102" spans="2:8" x14ac:dyDescent="0.2">
      <c r="B102" s="55">
        <v>7</v>
      </c>
      <c r="C102" s="57" t="s">
        <v>102</v>
      </c>
      <c r="D102" s="64">
        <f>(K7+K19)*0.5</f>
        <v>128</v>
      </c>
      <c r="E102" s="90" t="e">
        <f>#REF!</f>
        <v>#REF!</v>
      </c>
      <c r="F102" s="90">
        <v>0</v>
      </c>
      <c r="G102" s="57" t="s">
        <v>263</v>
      </c>
    </row>
    <row r="103" spans="2:8" x14ac:dyDescent="0.2">
      <c r="B103" s="55">
        <v>8</v>
      </c>
      <c r="C103" s="57" t="s">
        <v>264</v>
      </c>
      <c r="D103" s="64">
        <f>ROUNDUP(SUM(K3:K4,K6,K8:K14)/64,0)*2</f>
        <v>6</v>
      </c>
      <c r="E103" s="90" t="e">
        <f>#REF!</f>
        <v>#REF!</v>
      </c>
      <c r="F103" s="90" t="e">
        <f>D103*E103</f>
        <v>#REF!</v>
      </c>
      <c r="G103" s="57"/>
    </row>
    <row r="104" spans="2:8" x14ac:dyDescent="0.2">
      <c r="B104" s="55">
        <v>9</v>
      </c>
      <c r="C104" s="57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8" x14ac:dyDescent="0.2">
      <c r="B105" s="55">
        <v>10</v>
      </c>
      <c r="C105" s="57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8" x14ac:dyDescent="0.2">
      <c r="B106" s="55">
        <v>11</v>
      </c>
      <c r="C106" s="57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8" x14ac:dyDescent="0.2">
      <c r="B107" s="55">
        <v>12</v>
      </c>
      <c r="C107" s="78" t="s">
        <v>266</v>
      </c>
      <c r="D107" s="55">
        <v>50</v>
      </c>
      <c r="E107" s="104">
        <v>7693353.2000000002</v>
      </c>
      <c r="F107" s="90">
        <f>E107*D107</f>
        <v>384667660</v>
      </c>
      <c r="G107" s="55" t="s">
        <v>267</v>
      </c>
      <c r="H107" s="26"/>
    </row>
    <row r="108" spans="2:8" x14ac:dyDescent="0.2">
      <c r="B108" s="55">
        <v>13</v>
      </c>
      <c r="C108" s="57" t="s">
        <v>268</v>
      </c>
      <c r="D108" s="55">
        <v>4</v>
      </c>
      <c r="E108" s="104">
        <v>4805783.0184000004</v>
      </c>
      <c r="F108" s="90">
        <f t="shared" si="17"/>
        <v>19223132.073600002</v>
      </c>
      <c r="G108" s="55"/>
      <c r="H108" s="26"/>
    </row>
    <row r="109" spans="2:8" x14ac:dyDescent="0.2">
      <c r="B109" s="55">
        <v>14</v>
      </c>
      <c r="C109" s="57" t="s">
        <v>269</v>
      </c>
      <c r="D109" s="55">
        <v>2</v>
      </c>
      <c r="E109" s="90">
        <v>525600000</v>
      </c>
      <c r="F109" s="90">
        <f t="shared" si="17"/>
        <v>1051200000</v>
      </c>
      <c r="G109" s="57"/>
    </row>
    <row r="110" spans="2:8" x14ac:dyDescent="0.2">
      <c r="B110" s="55">
        <v>15</v>
      </c>
      <c r="C110" s="57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8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8" x14ac:dyDescent="0.2">
      <c r="B112" s="57"/>
      <c r="C112" s="62" t="s">
        <v>34</v>
      </c>
      <c r="D112" s="62"/>
      <c r="E112" s="105"/>
      <c r="F112" s="91" t="e">
        <f>SUM(F96:F111)</f>
        <v>#REF!</v>
      </c>
      <c r="G112" s="57"/>
      <c r="H112" s="26"/>
    </row>
    <row r="113" spans="1:8" x14ac:dyDescent="0.2">
      <c r="C113" s="67"/>
      <c r="D113" s="67"/>
      <c r="E113" s="67"/>
      <c r="F113" s="58"/>
    </row>
    <row r="114" spans="1:8" x14ac:dyDescent="0.2">
      <c r="A114" s="77"/>
      <c r="B114" s="76" t="s">
        <v>272</v>
      </c>
      <c r="C114" s="74"/>
      <c r="D114" s="74"/>
      <c r="E114" s="5"/>
    </row>
    <row r="115" spans="1:8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8" x14ac:dyDescent="0.2">
      <c r="B116" s="55">
        <v>1</v>
      </c>
      <c r="C116" s="57" t="s">
        <v>262</v>
      </c>
      <c r="D116" s="64">
        <v>1</v>
      </c>
      <c r="E116" s="90">
        <v>134164800</v>
      </c>
      <c r="F116" s="90">
        <f t="shared" ref="F116" si="18">E116*D116</f>
        <v>134164800</v>
      </c>
      <c r="G116" s="57"/>
      <c r="H116" s="26"/>
    </row>
    <row r="117" spans="1:8" x14ac:dyDescent="0.2">
      <c r="B117" s="55">
        <v>2</v>
      </c>
      <c r="C117" s="57" t="s">
        <v>97</v>
      </c>
      <c r="D117" s="64">
        <f>K32*0.5</f>
        <v>64</v>
      </c>
      <c r="E117" s="90" t="e">
        <f>#REF!</f>
        <v>#REF!</v>
      </c>
      <c r="F117" s="90">
        <v>0</v>
      </c>
      <c r="G117" s="57" t="s">
        <v>263</v>
      </c>
    </row>
    <row r="118" spans="1:8" x14ac:dyDescent="0.2">
      <c r="B118" s="55">
        <v>3</v>
      </c>
      <c r="C118" s="57" t="s">
        <v>98</v>
      </c>
      <c r="D118" s="64">
        <f>K32*0.5</f>
        <v>64</v>
      </c>
      <c r="E118" s="90" t="e">
        <f>#REF!</f>
        <v>#REF!</v>
      </c>
      <c r="F118" s="90">
        <v>0</v>
      </c>
      <c r="G118" s="57" t="s">
        <v>263</v>
      </c>
    </row>
    <row r="119" spans="1:8" x14ac:dyDescent="0.2">
      <c r="B119" s="55">
        <v>4</v>
      </c>
      <c r="C119" s="57" t="s">
        <v>99</v>
      </c>
      <c r="D119" s="64">
        <f>K32*0.5</f>
        <v>64</v>
      </c>
      <c r="E119" s="90" t="e">
        <f>#REF!</f>
        <v>#REF!</v>
      </c>
      <c r="F119" s="90">
        <v>0</v>
      </c>
      <c r="G119" s="57" t="s">
        <v>263</v>
      </c>
    </row>
    <row r="120" spans="1:8" x14ac:dyDescent="0.2">
      <c r="B120" s="55">
        <v>5</v>
      </c>
      <c r="C120" s="57" t="s">
        <v>100</v>
      </c>
      <c r="D120" s="64">
        <f>K32*0.5</f>
        <v>64</v>
      </c>
      <c r="E120" s="90" t="e">
        <f>#REF!</f>
        <v>#REF!</v>
      </c>
      <c r="F120" s="90">
        <v>0</v>
      </c>
      <c r="G120" s="57" t="s">
        <v>263</v>
      </c>
    </row>
    <row r="121" spans="1:8" x14ac:dyDescent="0.2">
      <c r="B121" s="55">
        <v>6</v>
      </c>
      <c r="C121" s="57" t="s">
        <v>101</v>
      </c>
      <c r="D121" s="64">
        <f>K32*0.5</f>
        <v>64</v>
      </c>
      <c r="E121" s="90" t="e">
        <f>#REF!</f>
        <v>#REF!</v>
      </c>
      <c r="F121" s="90">
        <v>0</v>
      </c>
      <c r="G121" s="57" t="s">
        <v>263</v>
      </c>
    </row>
    <row r="122" spans="1:8" x14ac:dyDescent="0.2">
      <c r="B122" s="55">
        <v>7</v>
      </c>
      <c r="C122" s="57" t="s">
        <v>102</v>
      </c>
      <c r="D122" s="64">
        <f>K32*0.5</f>
        <v>64</v>
      </c>
      <c r="E122" s="90" t="e">
        <f>#REF!</f>
        <v>#REF!</v>
      </c>
      <c r="F122" s="90">
        <v>0</v>
      </c>
      <c r="G122" s="57" t="s">
        <v>263</v>
      </c>
    </row>
    <row r="123" spans="1:8" x14ac:dyDescent="0.2">
      <c r="B123" s="55">
        <v>8</v>
      </c>
      <c r="C123" s="57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8" x14ac:dyDescent="0.2">
      <c r="B124" s="55">
        <v>9</v>
      </c>
      <c r="C124" s="57" t="s">
        <v>77</v>
      </c>
      <c r="D124" s="55">
        <v>2</v>
      </c>
      <c r="E124" s="104">
        <v>24000000</v>
      </c>
      <c r="F124" s="90">
        <f t="shared" ref="F124:F125" si="19">E124*D124</f>
        <v>48000000</v>
      </c>
      <c r="G124" s="57"/>
      <c r="H124" s="26"/>
    </row>
    <row r="125" spans="1:8" x14ac:dyDescent="0.2">
      <c r="B125" s="55">
        <v>10</v>
      </c>
      <c r="C125" s="57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</row>
    <row r="126" spans="1:8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8" x14ac:dyDescent="0.2">
      <c r="C127" s="67"/>
      <c r="D127" s="67"/>
      <c r="E127" s="67"/>
      <c r="F127" s="58"/>
      <c r="H127" s="26"/>
    </row>
    <row r="128" spans="1:8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57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57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6" si="20">E135*D135</f>
        <v>#REF!</v>
      </c>
      <c r="G135" s="57"/>
      <c r="H135" s="26"/>
    </row>
    <row r="136" spans="1:17" x14ac:dyDescent="0.2">
      <c r="B136" s="55">
        <v>8</v>
      </c>
      <c r="C136" s="57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7"/>
      <c r="C137" s="62" t="s">
        <v>34</v>
      </c>
      <c r="D137" s="62"/>
      <c r="E137" s="62"/>
      <c r="F137" s="61" t="e">
        <f>SUM(F130:F136)</f>
        <v>#REF!</v>
      </c>
      <c r="G137" s="57"/>
      <c r="H137" s="26"/>
    </row>
    <row r="138" spans="1:17" x14ac:dyDescent="0.2">
      <c r="C138" s="67"/>
      <c r="D138" s="67"/>
      <c r="E138" s="67"/>
      <c r="F138" s="58"/>
      <c r="H138" s="26"/>
    </row>
    <row r="139" spans="1:17" x14ac:dyDescent="0.2">
      <c r="B139" s="43"/>
      <c r="C139" s="44"/>
      <c r="D139" s="44"/>
      <c r="E139" s="43"/>
      <c r="F139" s="43"/>
      <c r="G139" s="43"/>
      <c r="H139" s="43"/>
      <c r="I139" s="43"/>
      <c r="J139" s="43"/>
      <c r="K139" s="43"/>
      <c r="L139" s="43"/>
      <c r="M139" s="45"/>
      <c r="N139" s="46"/>
      <c r="O139" s="46"/>
      <c r="P139" s="46"/>
      <c r="Q139" s="44"/>
    </row>
    <row r="140" spans="1:17" x14ac:dyDescent="0.2">
      <c r="A140" s="77" t="s">
        <v>276</v>
      </c>
      <c r="B140" s="76" t="s">
        <v>277</v>
      </c>
      <c r="C140" s="74"/>
      <c r="D140" s="74"/>
      <c r="E140" s="5"/>
    </row>
    <row r="141" spans="1:17" x14ac:dyDescent="0.2">
      <c r="B141" s="62" t="s">
        <v>2</v>
      </c>
      <c r="C141" s="62" t="s">
        <v>27</v>
      </c>
      <c r="D141" s="62" t="s">
        <v>32</v>
      </c>
      <c r="E141" s="62" t="s">
        <v>33</v>
      </c>
      <c r="F141" s="62" t="s">
        <v>34</v>
      </c>
      <c r="G141" s="62" t="s">
        <v>35</v>
      </c>
    </row>
    <row r="142" spans="1:17" x14ac:dyDescent="0.2">
      <c r="B142" s="55">
        <v>1</v>
      </c>
      <c r="C142" s="57" t="s">
        <v>278</v>
      </c>
      <c r="D142" s="64">
        <v>0</v>
      </c>
      <c r="E142" s="90">
        <v>198000000</v>
      </c>
      <c r="F142" s="90">
        <f t="shared" ref="F142" si="21">E142*D142</f>
        <v>0</v>
      </c>
      <c r="G142" s="57"/>
      <c r="H142" s="26"/>
    </row>
    <row r="143" spans="1:17" x14ac:dyDescent="0.2">
      <c r="B143" s="57"/>
      <c r="C143" s="62" t="s">
        <v>34</v>
      </c>
      <c r="D143" s="62"/>
      <c r="E143" s="105"/>
      <c r="F143" s="91">
        <f>SUM(F142:F142)</f>
        <v>0</v>
      </c>
      <c r="G143" s="57"/>
      <c r="H143" s="26"/>
    </row>
    <row r="144" spans="1:17" x14ac:dyDescent="0.2">
      <c r="C144" s="67"/>
      <c r="D144" s="67"/>
      <c r="E144" s="67"/>
      <c r="F144" s="58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B147" s="43"/>
      <c r="C147" s="44"/>
      <c r="D147" s="44"/>
      <c r="E147" s="43"/>
      <c r="F147" s="43"/>
      <c r="G147" s="43"/>
      <c r="H147" s="43"/>
      <c r="I147" s="43"/>
      <c r="J147" s="43"/>
      <c r="K147" s="43"/>
      <c r="L147" s="43"/>
      <c r="M147" s="45"/>
      <c r="N147" s="46"/>
      <c r="O147" s="46"/>
      <c r="P147" s="46"/>
      <c r="Q147" s="44"/>
    </row>
    <row r="148" spans="1:17" s="25" customFormat="1" x14ac:dyDescent="0.2">
      <c r="B148" s="76" t="s">
        <v>279</v>
      </c>
      <c r="C148" s="74"/>
      <c r="D148" s="74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7" x14ac:dyDescent="0.2">
      <c r="B149" s="62" t="s">
        <v>2</v>
      </c>
      <c r="C149" s="62" t="s">
        <v>27</v>
      </c>
      <c r="D149" s="62" t="s">
        <v>34</v>
      </c>
    </row>
    <row r="150" spans="1:17" x14ac:dyDescent="0.2">
      <c r="B150" s="55">
        <v>1</v>
      </c>
      <c r="C150" s="57" t="s">
        <v>39</v>
      </c>
      <c r="D150" s="106">
        <f>D65</f>
        <v>4146468000</v>
      </c>
      <c r="E150" s="59"/>
    </row>
    <row r="151" spans="1:17" x14ac:dyDescent="0.2">
      <c r="B151" s="55">
        <v>2</v>
      </c>
      <c r="C151" s="57" t="s">
        <v>40</v>
      </c>
      <c r="D151" s="106" t="e">
        <f>F112</f>
        <v>#REF!</v>
      </c>
      <c r="E151" s="59"/>
    </row>
    <row r="152" spans="1:17" x14ac:dyDescent="0.2">
      <c r="B152" s="55">
        <v>3</v>
      </c>
      <c r="C152" s="57" t="s">
        <v>196</v>
      </c>
      <c r="D152" s="106">
        <f>F143</f>
        <v>0</v>
      </c>
      <c r="E152" s="59"/>
    </row>
    <row r="153" spans="1:17" x14ac:dyDescent="0.2">
      <c r="B153" s="55"/>
      <c r="C153" s="62" t="s">
        <v>34</v>
      </c>
      <c r="D153" s="107" t="e">
        <f>SUM(D150:D152)</f>
        <v>#REF!</v>
      </c>
      <c r="F153" s="26"/>
    </row>
    <row r="155" spans="1:17" s="25" customFormat="1" x14ac:dyDescent="0.2">
      <c r="B155" s="76" t="s">
        <v>280</v>
      </c>
      <c r="C155" s="74"/>
      <c r="D155" s="74"/>
      <c r="F155"/>
      <c r="G155"/>
      <c r="H155"/>
      <c r="I155"/>
      <c r="J155"/>
      <c r="K155"/>
      <c r="L155"/>
      <c r="M155"/>
      <c r="N155"/>
      <c r="O155"/>
      <c r="P155"/>
      <c r="Q155"/>
    </row>
    <row r="156" spans="1:17" x14ac:dyDescent="0.2">
      <c r="B156" s="62" t="s">
        <v>2</v>
      </c>
      <c r="C156" s="62" t="s">
        <v>27</v>
      </c>
      <c r="D156" s="62" t="s">
        <v>34</v>
      </c>
    </row>
    <row r="157" spans="1:17" s="25" customFormat="1" x14ac:dyDescent="0.2">
      <c r="A157"/>
      <c r="B157" s="55">
        <v>1</v>
      </c>
      <c r="C157" s="57" t="s">
        <v>39</v>
      </c>
      <c r="D157" s="90">
        <f>D78</f>
        <v>1834580000</v>
      </c>
      <c r="F157" s="121" t="e">
        <f>D153+D159+D165</f>
        <v>#REF!</v>
      </c>
      <c r="G157"/>
      <c r="H157"/>
      <c r="I157"/>
      <c r="J157"/>
      <c r="K157"/>
      <c r="L157"/>
      <c r="M157"/>
      <c r="N157"/>
      <c r="O157"/>
      <c r="P157"/>
      <c r="Q157"/>
    </row>
    <row r="158" spans="1:17" s="25" customFormat="1" x14ac:dyDescent="0.2">
      <c r="A158"/>
      <c r="B158" s="55">
        <v>2</v>
      </c>
      <c r="C158" s="57" t="s">
        <v>40</v>
      </c>
      <c r="D158" s="90" t="e">
        <f>F126</f>
        <v>#REF!</v>
      </c>
      <c r="F158"/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/>
      <c r="C159" s="62" t="s">
        <v>34</v>
      </c>
      <c r="D159" s="91" t="e">
        <f>SUM(D157:D158)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1" spans="2:5" x14ac:dyDescent="0.2">
      <c r="B161" s="76" t="s">
        <v>281</v>
      </c>
      <c r="C161" s="74"/>
      <c r="D161" s="74"/>
    </row>
    <row r="162" spans="2:5" x14ac:dyDescent="0.2">
      <c r="B162" s="62" t="s">
        <v>2</v>
      </c>
      <c r="C162" s="62" t="s">
        <v>27</v>
      </c>
      <c r="D162" s="62" t="s">
        <v>34</v>
      </c>
    </row>
    <row r="163" spans="2:5" x14ac:dyDescent="0.2">
      <c r="B163" s="55">
        <v>1</v>
      </c>
      <c r="C163" s="57" t="s">
        <v>39</v>
      </c>
      <c r="D163" s="90">
        <f>D91</f>
        <v>486400000</v>
      </c>
    </row>
    <row r="164" spans="2:5" x14ac:dyDescent="0.2">
      <c r="B164" s="55">
        <v>2</v>
      </c>
      <c r="C164" s="57" t="s">
        <v>40</v>
      </c>
      <c r="D164" s="90" t="e">
        <f>F137</f>
        <v>#REF!</v>
      </c>
    </row>
    <row r="165" spans="2:5" x14ac:dyDescent="0.2">
      <c r="B165" s="55"/>
      <c r="C165" s="62" t="s">
        <v>34</v>
      </c>
      <c r="D165" s="91" t="e">
        <f>SUM(D163:D164)</f>
        <v>#REF!</v>
      </c>
      <c r="E165" s="59"/>
    </row>
    <row r="167" spans="2:5" x14ac:dyDescent="0.2">
      <c r="E167" s="59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E6E9-DF8A-3940-9E0F-635CD874EC1B}">
  <sheetPr>
    <tabColor theme="4"/>
  </sheetPr>
  <dimension ref="A1:T168"/>
  <sheetViews>
    <sheetView zoomScale="125" zoomScaleNormal="143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16" sqref="E116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64</v>
      </c>
      <c r="I7" s="159">
        <v>1024</v>
      </c>
      <c r="J7" s="159">
        <v>60000</v>
      </c>
      <c r="K7" s="159">
        <f t="shared" si="0"/>
        <v>128</v>
      </c>
      <c r="L7" s="159">
        <f t="shared" si="1"/>
        <v>2048</v>
      </c>
      <c r="M7" s="159">
        <f>J7</f>
        <v>60000</v>
      </c>
      <c r="N7" s="160">
        <v>0</v>
      </c>
      <c r="O7" s="161" t="e">
        <f>M7*#REF!</f>
        <v>#REF!</v>
      </c>
      <c r="P7" s="161" t="e">
        <f>M7*50%*80%*#REF!</f>
        <v>#REF!</v>
      </c>
      <c r="Q7" s="161" t="e">
        <f>G7*#REF!</f>
        <v>#REF!</v>
      </c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19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19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19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64</v>
      </c>
      <c r="I19" s="159">
        <v>1024</v>
      </c>
      <c r="J19" s="159">
        <v>60000</v>
      </c>
      <c r="K19" s="159">
        <f t="shared" si="0"/>
        <v>128</v>
      </c>
      <c r="L19" s="159">
        <f t="shared" si="1"/>
        <v>2048</v>
      </c>
      <c r="M19" s="159">
        <f>J19</f>
        <v>60000</v>
      </c>
      <c r="N19" s="160">
        <v>0</v>
      </c>
      <c r="O19" s="161" t="e">
        <f>M19*#REF!</f>
        <v>#REF!</v>
      </c>
      <c r="P19" s="161" t="e">
        <f>M19*50%*80%*#REF!</f>
        <v>#REF!</v>
      </c>
      <c r="Q19" s="161" t="e">
        <f>G19*#REF!</f>
        <v>#REF!</v>
      </c>
      <c r="R19" s="162" t="e">
        <f t="shared" si="2"/>
        <v>#REF!</v>
      </c>
      <c r="S19" s="1"/>
    </row>
    <row r="20" spans="2:19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19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19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19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19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8600</v>
      </c>
      <c r="K24" s="81">
        <f t="shared" si="0"/>
        <v>16</v>
      </c>
      <c r="L24" s="81">
        <f t="shared" si="1"/>
        <v>32</v>
      </c>
      <c r="M24" s="81">
        <f t="shared" si="5"/>
        <v>8600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</row>
    <row r="25" spans="2:19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</row>
    <row r="26" spans="2:19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19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19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19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</row>
    <row r="30" spans="2:19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</row>
    <row r="31" spans="2:19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19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64</v>
      </c>
      <c r="I32" s="159">
        <v>1024</v>
      </c>
      <c r="J32" s="159">
        <v>13000</v>
      </c>
      <c r="K32" s="159">
        <f t="shared" si="6"/>
        <v>128</v>
      </c>
      <c r="L32" s="159">
        <f t="shared" si="7"/>
        <v>2048</v>
      </c>
      <c r="M32" s="159">
        <v>13000</v>
      </c>
      <c r="N32" s="160">
        <v>0</v>
      </c>
      <c r="O32" s="161" t="e">
        <f>M32*#REF!</f>
        <v>#REF!</v>
      </c>
      <c r="P32" s="161"/>
      <c r="Q32" s="161" t="e">
        <f>G32*#REF!</f>
        <v>#REF!</v>
      </c>
      <c r="R32" s="162" t="e">
        <f>SUM(N32:Q32)</f>
        <v>#REF!</v>
      </c>
    </row>
    <row r="33" spans="2:18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</row>
    <row r="34" spans="2:18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18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</row>
    <row r="36" spans="2:18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</row>
    <row r="37" spans="2:18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4500</v>
      </c>
      <c r="K37" s="47">
        <f t="shared" si="6"/>
        <v>16</v>
      </c>
      <c r="L37" s="47">
        <f t="shared" si="7"/>
        <v>32</v>
      </c>
      <c r="M37" s="47">
        <f t="shared" si="10"/>
        <v>4500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18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18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18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18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18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2">SUM(N42:Q42)</f>
        <v>#REF!</v>
      </c>
    </row>
    <row r="43" spans="2:18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3">I43*G43</f>
        <v>16</v>
      </c>
      <c r="M43" s="51">
        <f t="shared" ref="M43:M52" si="14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2"/>
        <v>#REF!</v>
      </c>
    </row>
    <row r="44" spans="2:18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3"/>
        <v>8</v>
      </c>
      <c r="M44" s="51">
        <f t="shared" si="14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2"/>
        <v>#REF!</v>
      </c>
    </row>
    <row r="45" spans="2:18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3"/>
        <v>48</v>
      </c>
      <c r="M45" s="51">
        <f t="shared" si="14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2"/>
        <v>#REF!</v>
      </c>
    </row>
    <row r="46" spans="2:18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3"/>
        <v>16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2"/>
        <v>#REF!</v>
      </c>
    </row>
    <row r="47" spans="2:18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8</v>
      </c>
      <c r="I47" s="51">
        <v>16</v>
      </c>
      <c r="J47" s="51">
        <v>500</v>
      </c>
      <c r="K47" s="51">
        <f t="shared" si="11"/>
        <v>8</v>
      </c>
      <c r="L47" s="51">
        <f t="shared" si="13"/>
        <v>16</v>
      </c>
      <c r="M47" s="51">
        <f t="shared" si="14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2"/>
        <v>#REF!</v>
      </c>
    </row>
    <row r="48" spans="2:18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2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3"/>
        <v>16</v>
      </c>
      <c r="M49" s="51">
        <f t="shared" si="14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2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2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3"/>
        <v>0</v>
      </c>
      <c r="M51" s="51">
        <f t="shared" si="14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2"/>
        <v>#REF!</v>
      </c>
    </row>
    <row r="52" spans="2:18" x14ac:dyDescent="0.2">
      <c r="B52" s="159">
        <v>48</v>
      </c>
      <c r="C52" s="52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3"/>
        <v>1024</v>
      </c>
      <c r="M52" s="51">
        <f t="shared" si="14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2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145148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25524</v>
      </c>
      <c r="M59" s="58">
        <f>SUM(M3:M52)</f>
        <v>180352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100</v>
      </c>
      <c r="H61" s="154">
        <f>SUM(L42:L51)</f>
        <v>232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288</v>
      </c>
      <c r="H62" s="154">
        <f t="shared" ref="H62:I62" si="15">SUM(H59:H61)</f>
        <v>784</v>
      </c>
      <c r="I62" s="154">
        <f t="shared" si="15"/>
        <v>33924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48000000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16"/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128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128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128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128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128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128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3" x14ac:dyDescent="0.2">
      <c r="C113" s="67"/>
      <c r="D113" s="67"/>
      <c r="E113" s="67"/>
      <c r="F113" s="58"/>
    </row>
    <row r="114" spans="1:13" x14ac:dyDescent="0.2">
      <c r="A114" s="77"/>
      <c r="B114" s="76" t="s">
        <v>272</v>
      </c>
      <c r="C114" s="74"/>
      <c r="D114" s="74"/>
      <c r="E114" s="5"/>
    </row>
    <row r="115" spans="1:13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3" x14ac:dyDescent="0.2">
      <c r="B116" s="55">
        <v>1</v>
      </c>
      <c r="C116" s="78" t="s">
        <v>262</v>
      </c>
      <c r="D116" s="64">
        <v>1</v>
      </c>
      <c r="E116" s="90">
        <v>156369074</v>
      </c>
      <c r="F116" s="90">
        <f t="shared" ref="F116" si="18">E116*D116</f>
        <v>156369074</v>
      </c>
      <c r="G116" s="57"/>
      <c r="H116" s="26"/>
    </row>
    <row r="117" spans="1:13" x14ac:dyDescent="0.2">
      <c r="B117" s="55">
        <v>2</v>
      </c>
      <c r="C117" s="57" t="s">
        <v>97</v>
      </c>
      <c r="D117" s="64">
        <f>K32*0.5</f>
        <v>64</v>
      </c>
      <c r="E117" s="90" t="e">
        <f>#REF!</f>
        <v>#REF!</v>
      </c>
      <c r="F117" s="90">
        <v>0</v>
      </c>
      <c r="G117" s="57" t="s">
        <v>263</v>
      </c>
    </row>
    <row r="118" spans="1:13" x14ac:dyDescent="0.2">
      <c r="B118" s="55">
        <v>3</v>
      </c>
      <c r="C118" s="57" t="s">
        <v>98</v>
      </c>
      <c r="D118" s="64">
        <f>K32*0.5</f>
        <v>64</v>
      </c>
      <c r="E118" s="90" t="e">
        <f>#REF!</f>
        <v>#REF!</v>
      </c>
      <c r="F118" s="90">
        <v>0</v>
      </c>
      <c r="G118" s="57" t="s">
        <v>263</v>
      </c>
    </row>
    <row r="119" spans="1:13" x14ac:dyDescent="0.2">
      <c r="B119" s="55">
        <v>4</v>
      </c>
      <c r="C119" s="57" t="s">
        <v>99</v>
      </c>
      <c r="D119" s="64">
        <f>K32*0.5</f>
        <v>64</v>
      </c>
      <c r="E119" s="90" t="e">
        <f>#REF!</f>
        <v>#REF!</v>
      </c>
      <c r="F119" s="90">
        <v>0</v>
      </c>
      <c r="G119" s="57" t="s">
        <v>263</v>
      </c>
    </row>
    <row r="120" spans="1:13" x14ac:dyDescent="0.2">
      <c r="B120" s="55">
        <v>5</v>
      </c>
      <c r="C120" s="57" t="s">
        <v>100</v>
      </c>
      <c r="D120" s="64">
        <f>K32*0.5</f>
        <v>64</v>
      </c>
      <c r="E120" s="90" t="e">
        <f>#REF!</f>
        <v>#REF!</v>
      </c>
      <c r="F120" s="90">
        <v>0</v>
      </c>
      <c r="G120" s="57" t="s">
        <v>263</v>
      </c>
    </row>
    <row r="121" spans="1:13" x14ac:dyDescent="0.2">
      <c r="B121" s="55">
        <v>6</v>
      </c>
      <c r="C121" s="57" t="s">
        <v>101</v>
      </c>
      <c r="D121" s="64">
        <f>K32*0.5</f>
        <v>64</v>
      </c>
      <c r="E121" s="90" t="e">
        <f>#REF!</f>
        <v>#REF!</v>
      </c>
      <c r="F121" s="90">
        <v>0</v>
      </c>
      <c r="G121" s="57" t="s">
        <v>263</v>
      </c>
    </row>
    <row r="122" spans="1:13" x14ac:dyDescent="0.2">
      <c r="B122" s="55">
        <v>7</v>
      </c>
      <c r="C122" s="57" t="s">
        <v>102</v>
      </c>
      <c r="D122" s="64">
        <f>K32*0.5</f>
        <v>64</v>
      </c>
      <c r="E122" s="90" t="e">
        <f>#REF!</f>
        <v>#REF!</v>
      </c>
      <c r="F122" s="90">
        <v>0</v>
      </c>
      <c r="G122" s="57" t="s">
        <v>263</v>
      </c>
    </row>
    <row r="123" spans="1:13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3" x14ac:dyDescent="0.2">
      <c r="B124" s="55">
        <v>9</v>
      </c>
      <c r="C124" s="78" t="s">
        <v>77</v>
      </c>
      <c r="D124" s="55">
        <f>ROUNDUP(SUM(K32)/64,0)</f>
        <v>2</v>
      </c>
      <c r="E124" s="104">
        <v>24000000</v>
      </c>
      <c r="F124" s="90">
        <f t="shared" ref="F124:F125" si="19">E124*D124</f>
        <v>48000000</v>
      </c>
      <c r="G124" s="57"/>
      <c r="H124" s="26"/>
    </row>
    <row r="125" spans="1:13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3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3" x14ac:dyDescent="0.2">
      <c r="C127" s="67"/>
      <c r="D127" s="67"/>
      <c r="E127" s="67"/>
      <c r="F127" s="58"/>
      <c r="H127" s="26"/>
    </row>
    <row r="128" spans="1:13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156369074</v>
      </c>
      <c r="F137" s="60">
        <f t="shared" si="20"/>
        <v>156369074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FDEB-91BD-704E-9C44-AD1E8FCB207C}">
  <sheetPr>
    <tabColor theme="4"/>
  </sheetPr>
  <dimension ref="A1:V168"/>
  <sheetViews>
    <sheetView zoomScale="75" zoomScaleNormal="143" workbookViewId="0">
      <pane xSplit="3" ySplit="2" topLeftCell="G100" activePane="bottomRight" state="frozen"/>
      <selection pane="topRight" activeCell="D123" sqref="D123"/>
      <selection pane="bottomLeft" activeCell="D123" sqref="D123"/>
      <selection pane="bottomRight" activeCell="D123" sqref="D123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15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15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  <c r="N5" s="160">
        <v>0</v>
      </c>
      <c r="O5" s="161">
        <v>0</v>
      </c>
      <c r="P5" s="161">
        <v>0</v>
      </c>
      <c r="Q5" s="161" t="e">
        <f>G5*#REF!</f>
        <v>#REF!</v>
      </c>
      <c r="R5" s="162" t="e">
        <f t="shared" si="2"/>
        <v>#REF!</v>
      </c>
    </row>
    <row r="6" spans="2:20" x14ac:dyDescent="0.2">
      <c r="B6" s="15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64</v>
      </c>
      <c r="I7" s="159">
        <v>1024</v>
      </c>
      <c r="J7" s="159">
        <v>60000</v>
      </c>
      <c r="K7" s="159">
        <f t="shared" si="0"/>
        <v>128</v>
      </c>
      <c r="L7" s="159">
        <f t="shared" si="1"/>
        <v>2048</v>
      </c>
      <c r="M7" s="159">
        <f>J7</f>
        <v>60000</v>
      </c>
      <c r="N7" s="160">
        <v>0</v>
      </c>
      <c r="O7" s="161" t="e">
        <f>M7*#REF!</f>
        <v>#REF!</v>
      </c>
      <c r="P7" s="161" t="e">
        <f>M7*50%*80%*#REF!</f>
        <v>#REF!</v>
      </c>
      <c r="Q7" s="161" t="e">
        <f>G7*#REF!</f>
        <v>#REF!</v>
      </c>
      <c r="R7" s="162" t="e">
        <f t="shared" si="2"/>
        <v>#REF!</v>
      </c>
      <c r="S7" s="1"/>
    </row>
    <row r="8" spans="2:20" x14ac:dyDescent="0.2">
      <c r="B8" s="15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15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15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15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15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15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15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2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4"/>
        <v>1024</v>
      </c>
      <c r="N17" s="160">
        <v>0</v>
      </c>
      <c r="O17" s="161">
        <v>0</v>
      </c>
      <c r="P17" s="161">
        <v>0</v>
      </c>
      <c r="Q17" s="161" t="e">
        <f>G17*#REF!</f>
        <v>#REF!</v>
      </c>
      <c r="R17" s="162" t="e">
        <f t="shared" si="2"/>
        <v>#REF!</v>
      </c>
    </row>
    <row r="18" spans="2:22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2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64</v>
      </c>
      <c r="I19" s="159">
        <v>1024</v>
      </c>
      <c r="J19" s="159">
        <v>60000</v>
      </c>
      <c r="K19" s="159">
        <f t="shared" si="0"/>
        <v>128</v>
      </c>
      <c r="L19" s="159">
        <f t="shared" si="1"/>
        <v>2048</v>
      </c>
      <c r="M19" s="159">
        <f>J19</f>
        <v>60000</v>
      </c>
      <c r="N19" s="160">
        <v>0</v>
      </c>
      <c r="O19" s="161" t="e">
        <f>M19*#REF!</f>
        <v>#REF!</v>
      </c>
      <c r="P19" s="161" t="e">
        <f>M19*50%*80%*#REF!</f>
        <v>#REF!</v>
      </c>
      <c r="Q19" s="161" t="e">
        <f>G19*#REF!</f>
        <v>#REF!</v>
      </c>
      <c r="R19" s="162" t="e">
        <f t="shared" si="2"/>
        <v>#REF!</v>
      </c>
      <c r="S19" s="1"/>
    </row>
    <row r="20" spans="2:22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5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2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5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2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5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2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5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2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5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  <c r="T24" t="s">
        <v>282</v>
      </c>
      <c r="U24">
        <f>M7*2</f>
        <v>120000</v>
      </c>
      <c r="V24">
        <f>U24/U25</f>
        <v>9.2307692307692299</v>
      </c>
    </row>
    <row r="25" spans="2:22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5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283</v>
      </c>
      <c r="U25">
        <f>M32</f>
        <v>13000</v>
      </c>
      <c r="V25">
        <v>1</v>
      </c>
    </row>
    <row r="26" spans="2:22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5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2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2" x14ac:dyDescent="0.2">
      <c r="B28" s="159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6">H28*G28</f>
        <v>24</v>
      </c>
      <c r="L28" s="47">
        <f t="shared" ref="L28:L40" si="7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7" t="e">
        <f>SUM(N28:Q28)</f>
        <v>#REF!</v>
      </c>
    </row>
    <row r="29" spans="2:22" x14ac:dyDescent="0.2">
      <c r="B29" s="159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6"/>
        <v>40</v>
      </c>
      <c r="L29" s="47">
        <f t="shared" si="7"/>
        <v>160</v>
      </c>
      <c r="M29" s="47">
        <f t="shared" ref="M29:M31" si="8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7" t="e">
        <f t="shared" ref="R29:R40" si="9">SUM(N29:Q29)</f>
        <v>#REF!</v>
      </c>
      <c r="T29" t="s">
        <v>284</v>
      </c>
      <c r="U29">
        <f>SUM(M3:M18,M20:M26)</f>
        <v>77048</v>
      </c>
      <c r="V29">
        <f>U29/U30</f>
        <v>3.5796320386545251</v>
      </c>
    </row>
    <row r="30" spans="2:22" x14ac:dyDescent="0.2">
      <c r="B30" s="159">
        <v>27</v>
      </c>
      <c r="C30" s="78" t="s">
        <v>19</v>
      </c>
      <c r="D30" s="78" t="s">
        <v>20</v>
      </c>
      <c r="E30" s="159" t="s">
        <v>21</v>
      </c>
      <c r="F30" s="159" t="s">
        <v>25</v>
      </c>
      <c r="G30" s="159">
        <v>1</v>
      </c>
      <c r="H30" s="159">
        <v>64</v>
      </c>
      <c r="I30" s="159">
        <v>1024</v>
      </c>
      <c r="J30" s="159">
        <v>1024</v>
      </c>
      <c r="K30" s="159">
        <f t="shared" si="6"/>
        <v>64</v>
      </c>
      <c r="L30" s="159">
        <f t="shared" si="7"/>
        <v>1024</v>
      </c>
      <c r="M30" s="159">
        <f t="shared" si="8"/>
        <v>1024</v>
      </c>
      <c r="N30" s="160">
        <v>0</v>
      </c>
      <c r="O30" s="161">
        <v>0</v>
      </c>
      <c r="P30" s="161"/>
      <c r="Q30" s="161" t="e">
        <f>G30*#REF!</f>
        <v>#REF!</v>
      </c>
      <c r="R30" s="162" t="e">
        <f t="shared" si="9"/>
        <v>#REF!</v>
      </c>
      <c r="T30" t="s">
        <v>285</v>
      </c>
      <c r="U30">
        <f>SUM(M28:M39)</f>
        <v>21524</v>
      </c>
      <c r="V30">
        <f>1</f>
        <v>1</v>
      </c>
    </row>
    <row r="31" spans="2:22" x14ac:dyDescent="0.2">
      <c r="B31" s="47">
        <v>28</v>
      </c>
      <c r="C31" s="48" t="s">
        <v>206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6"/>
        <v>4</v>
      </c>
      <c r="L31" s="47">
        <f t="shared" si="7"/>
        <v>8</v>
      </c>
      <c r="M31" s="47">
        <f t="shared" si="8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7" t="e">
        <f t="shared" si="9"/>
        <v>#REF!</v>
      </c>
    </row>
    <row r="32" spans="2:22" x14ac:dyDescent="0.2">
      <c r="B32" s="159">
        <v>29</v>
      </c>
      <c r="C32" s="78" t="s">
        <v>208</v>
      </c>
      <c r="D32" s="78" t="s">
        <v>198</v>
      </c>
      <c r="E32" s="159" t="s">
        <v>21</v>
      </c>
      <c r="F32" s="159" t="s">
        <v>25</v>
      </c>
      <c r="G32" s="159">
        <v>2</v>
      </c>
      <c r="H32" s="159">
        <v>28</v>
      </c>
      <c r="I32" s="159">
        <v>128</v>
      </c>
      <c r="J32" s="159">
        <v>13000</v>
      </c>
      <c r="K32" s="159">
        <f t="shared" si="6"/>
        <v>56</v>
      </c>
      <c r="L32" s="159">
        <f t="shared" si="7"/>
        <v>256</v>
      </c>
      <c r="M32" s="159">
        <v>13000</v>
      </c>
      <c r="N32" s="160">
        <v>0</v>
      </c>
      <c r="O32" s="161" t="e">
        <f>M32*#REF!</f>
        <v>#REF!</v>
      </c>
      <c r="P32" s="161"/>
      <c r="Q32" s="161" t="e">
        <f>G32*#REF!</f>
        <v>#REF!</v>
      </c>
      <c r="R32" s="162" t="e">
        <f>SUM(N32:Q32)</f>
        <v>#REF!</v>
      </c>
      <c r="T32" t="s">
        <v>286</v>
      </c>
      <c r="U32">
        <f>SUM(L3:L26)</f>
        <v>7248</v>
      </c>
      <c r="V32">
        <f>U32/U33</f>
        <v>3.8553191489361702</v>
      </c>
    </row>
    <row r="33" spans="2:22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6"/>
        <v>16</v>
      </c>
      <c r="L33" s="47">
        <f t="shared" si="7"/>
        <v>32</v>
      </c>
      <c r="M33" s="47">
        <f t="shared" ref="M33:M40" si="10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7" t="e">
        <f t="shared" si="9"/>
        <v>#REF!</v>
      </c>
      <c r="T33" t="s">
        <v>287</v>
      </c>
      <c r="U33">
        <f>SUM(L28:L40)</f>
        <v>1880</v>
      </c>
      <c r="V33">
        <v>1</v>
      </c>
    </row>
    <row r="34" spans="2:22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6"/>
        <v>24</v>
      </c>
      <c r="L34" s="47">
        <f t="shared" si="7"/>
        <v>48</v>
      </c>
      <c r="M34" s="47">
        <f t="shared" si="10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7" t="e">
        <f t="shared" si="9"/>
        <v>#REF!</v>
      </c>
    </row>
    <row r="35" spans="2:22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6"/>
        <v>24</v>
      </c>
      <c r="L35" s="47">
        <f t="shared" si="7"/>
        <v>48</v>
      </c>
      <c r="M35" s="47">
        <f t="shared" si="10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7" t="e">
        <f t="shared" si="9"/>
        <v>#REF!</v>
      </c>
      <c r="T35" t="s">
        <v>288</v>
      </c>
    </row>
    <row r="36" spans="2:22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6"/>
        <v>8</v>
      </c>
      <c r="L36" s="47">
        <f t="shared" si="7"/>
        <v>16</v>
      </c>
      <c r="M36" s="47">
        <f t="shared" si="10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7" t="e">
        <f t="shared" si="9"/>
        <v>#REF!</v>
      </c>
      <c r="T36" t="s">
        <v>289</v>
      </c>
    </row>
    <row r="37" spans="2:22" x14ac:dyDescent="0.2">
      <c r="B37" s="47">
        <v>34</v>
      </c>
      <c r="C37" s="48" t="s">
        <v>219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16</v>
      </c>
      <c r="I37" s="47">
        <v>32</v>
      </c>
      <c r="J37" s="47">
        <v>500</v>
      </c>
      <c r="K37" s="47">
        <f t="shared" si="6"/>
        <v>16</v>
      </c>
      <c r="L37" s="47">
        <f t="shared" si="7"/>
        <v>32</v>
      </c>
      <c r="M37" s="47">
        <f t="shared" si="10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7" t="e">
        <f t="shared" si="9"/>
        <v>#REF!</v>
      </c>
    </row>
    <row r="38" spans="2:22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6"/>
        <v>24</v>
      </c>
      <c r="L38" s="47">
        <f t="shared" si="7"/>
        <v>96</v>
      </c>
      <c r="M38" s="47">
        <f t="shared" si="10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7" t="e">
        <f t="shared" si="9"/>
        <v>#REF!</v>
      </c>
    </row>
    <row r="39" spans="2:22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6"/>
        <v>8</v>
      </c>
      <c r="L39" s="47">
        <f t="shared" si="7"/>
        <v>16</v>
      </c>
      <c r="M39" s="47">
        <f t="shared" si="10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7" t="e">
        <f t="shared" si="9"/>
        <v>#REF!</v>
      </c>
    </row>
    <row r="40" spans="2:22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6"/>
        <v>16</v>
      </c>
      <c r="L40" s="47">
        <f t="shared" si="7"/>
        <v>48</v>
      </c>
      <c r="M40" s="47">
        <f t="shared" si="10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7" t="e">
        <f t="shared" si="9"/>
        <v>#REF!</v>
      </c>
    </row>
    <row r="41" spans="2:22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22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11">H42*G42</f>
        <v>16</v>
      </c>
      <c r="L42" s="51">
        <v>64</v>
      </c>
      <c r="M42" s="51">
        <f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2">SUM(N42:Q42)</f>
        <v>#REF!</v>
      </c>
    </row>
    <row r="43" spans="2:22" x14ac:dyDescent="0.2">
      <c r="B43" s="159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11"/>
        <v>8</v>
      </c>
      <c r="L43" s="51">
        <f t="shared" ref="L43:L52" si="13">I43*G43</f>
        <v>16</v>
      </c>
      <c r="M43" s="51">
        <f t="shared" ref="M43:M52" si="14">J43*G43</f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2"/>
        <v>#REF!</v>
      </c>
    </row>
    <row r="44" spans="2:22" x14ac:dyDescent="0.2">
      <c r="B44" s="159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11"/>
        <v>4</v>
      </c>
      <c r="L44" s="51">
        <f t="shared" si="13"/>
        <v>8</v>
      </c>
      <c r="M44" s="51">
        <f t="shared" si="14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2"/>
        <v>#REF!</v>
      </c>
    </row>
    <row r="45" spans="2:22" x14ac:dyDescent="0.2">
      <c r="B45" s="159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11"/>
        <v>24</v>
      </c>
      <c r="L45" s="51">
        <f t="shared" si="13"/>
        <v>48</v>
      </c>
      <c r="M45" s="51">
        <f t="shared" si="14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2"/>
        <v>#REF!</v>
      </c>
    </row>
    <row r="46" spans="2:22" x14ac:dyDescent="0.2">
      <c r="B46" s="159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11"/>
        <v>8</v>
      </c>
      <c r="L46" s="51">
        <f t="shared" si="13"/>
        <v>16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2"/>
        <v>#REF!</v>
      </c>
    </row>
    <row r="47" spans="2:22" x14ac:dyDescent="0.2">
      <c r="B47" s="159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11"/>
        <v>4</v>
      </c>
      <c r="L47" s="51">
        <f t="shared" si="13"/>
        <v>8</v>
      </c>
      <c r="M47" s="51">
        <f t="shared" si="14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2"/>
        <v>#REF!</v>
      </c>
    </row>
    <row r="48" spans="2:22" x14ac:dyDescent="0.2">
      <c r="B48" s="159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1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2"/>
        <v>#REF!</v>
      </c>
    </row>
    <row r="49" spans="2:18" x14ac:dyDescent="0.2">
      <c r="B49" s="159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11"/>
        <v>8</v>
      </c>
      <c r="L49" s="51">
        <f t="shared" si="13"/>
        <v>16</v>
      </c>
      <c r="M49" s="51">
        <f t="shared" si="14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2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1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2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11"/>
        <v>0</v>
      </c>
      <c r="L51" s="51">
        <f t="shared" si="13"/>
        <v>0</v>
      </c>
      <c r="M51" s="51">
        <f t="shared" si="14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2"/>
        <v>#REF!</v>
      </c>
    </row>
    <row r="52" spans="2:18" x14ac:dyDescent="0.2">
      <c r="B52" s="159">
        <v>48</v>
      </c>
      <c r="C52" s="52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11"/>
        <v>64</v>
      </c>
      <c r="L52" s="51">
        <f t="shared" si="13"/>
        <v>1024</v>
      </c>
      <c r="M52" s="51">
        <f t="shared" si="14"/>
        <v>1024</v>
      </c>
      <c r="N52" s="170">
        <v>0</v>
      </c>
      <c r="O52" s="93">
        <v>0</v>
      </c>
      <c r="P52" s="93"/>
      <c r="Q52" s="93" t="e">
        <f>G52*#REF!</f>
        <v>#REF!</v>
      </c>
      <c r="R52" s="94" t="e">
        <f t="shared" si="12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137048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168252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 t="shared" ref="H62:I62" si="15">SUM(H59:H61)</f>
        <v>776</v>
      </c>
      <c r="I62" s="154">
        <f t="shared" si="15"/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 t="shared" ref="H78:H79" si="16">G78+J78</f>
        <v>#REF!</v>
      </c>
      <c r="I78" t="s">
        <v>256</v>
      </c>
      <c r="J78" s="121">
        <f>F124</f>
        <v>24000000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 t="shared" si="16"/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78" t="s">
        <v>262</v>
      </c>
      <c r="D97" s="64">
        <f>G5+G17</f>
        <v>2</v>
      </c>
      <c r="E97" s="90">
        <v>236922840</v>
      </c>
      <c r="F97" s="90">
        <f t="shared" ref="F97:F110" si="17"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128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128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128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128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128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128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78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78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78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 t="shared" si="17"/>
        <v>0</v>
      </c>
      <c r="G108" s="55"/>
      <c r="H108" s="26"/>
    </row>
    <row r="109" spans="2:16" x14ac:dyDescent="0.2">
      <c r="B109" s="55">
        <v>14</v>
      </c>
      <c r="C109" s="78" t="s">
        <v>269</v>
      </c>
      <c r="D109" s="55">
        <v>2</v>
      </c>
      <c r="E109" s="90">
        <v>995681500</v>
      </c>
      <c r="F109" s="90">
        <f t="shared" si="17"/>
        <v>1991363000</v>
      </c>
      <c r="G109" s="57"/>
    </row>
    <row r="110" spans="2:16" x14ac:dyDescent="0.2">
      <c r="B110" s="55">
        <v>15</v>
      </c>
      <c r="C110" s="78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3" x14ac:dyDescent="0.2">
      <c r="C113" s="67"/>
      <c r="D113" s="67"/>
      <c r="E113" s="67"/>
      <c r="F113" s="58"/>
    </row>
    <row r="114" spans="1:13" x14ac:dyDescent="0.2">
      <c r="A114" s="77"/>
      <c r="B114" s="76" t="s">
        <v>272</v>
      </c>
      <c r="C114" s="74"/>
      <c r="D114" s="74"/>
      <c r="E114" s="5"/>
    </row>
    <row r="115" spans="1:13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3" x14ac:dyDescent="0.2">
      <c r="B116" s="55">
        <v>1</v>
      </c>
      <c r="C116" s="78" t="s">
        <v>262</v>
      </c>
      <c r="D116" s="64">
        <v>1</v>
      </c>
      <c r="E116" s="90">
        <v>156369074</v>
      </c>
      <c r="F116" s="90">
        <f t="shared" ref="F116" si="18">E116*D116</f>
        <v>156369074</v>
      </c>
      <c r="G116" s="57"/>
      <c r="H116" s="26"/>
    </row>
    <row r="117" spans="1:13" x14ac:dyDescent="0.2">
      <c r="B117" s="55">
        <v>2</v>
      </c>
      <c r="C117" s="57" t="s">
        <v>97</v>
      </c>
      <c r="D117" s="64">
        <f>K32*0.5</f>
        <v>28</v>
      </c>
      <c r="E117" s="90" t="e">
        <f>#REF!</f>
        <v>#REF!</v>
      </c>
      <c r="F117" s="90">
        <v>0</v>
      </c>
      <c r="G117" s="57" t="s">
        <v>263</v>
      </c>
    </row>
    <row r="118" spans="1:13" x14ac:dyDescent="0.2">
      <c r="B118" s="55">
        <v>3</v>
      </c>
      <c r="C118" s="57" t="s">
        <v>98</v>
      </c>
      <c r="D118" s="64">
        <f>K32*0.5</f>
        <v>28</v>
      </c>
      <c r="E118" s="90" t="e">
        <f>#REF!</f>
        <v>#REF!</v>
      </c>
      <c r="F118" s="90">
        <v>0</v>
      </c>
      <c r="G118" s="57" t="s">
        <v>263</v>
      </c>
    </row>
    <row r="119" spans="1:13" x14ac:dyDescent="0.2">
      <c r="B119" s="55">
        <v>4</v>
      </c>
      <c r="C119" s="57" t="s">
        <v>99</v>
      </c>
      <c r="D119" s="64">
        <f>K32*0.5</f>
        <v>28</v>
      </c>
      <c r="E119" s="90" t="e">
        <f>#REF!</f>
        <v>#REF!</v>
      </c>
      <c r="F119" s="90">
        <v>0</v>
      </c>
      <c r="G119" s="57" t="s">
        <v>263</v>
      </c>
    </row>
    <row r="120" spans="1:13" x14ac:dyDescent="0.2">
      <c r="B120" s="55">
        <v>5</v>
      </c>
      <c r="C120" s="57" t="s">
        <v>100</v>
      </c>
      <c r="D120" s="64">
        <f>K32*0.5</f>
        <v>28</v>
      </c>
      <c r="E120" s="90" t="e">
        <f>#REF!</f>
        <v>#REF!</v>
      </c>
      <c r="F120" s="90">
        <v>0</v>
      </c>
      <c r="G120" s="57" t="s">
        <v>263</v>
      </c>
    </row>
    <row r="121" spans="1:13" x14ac:dyDescent="0.2">
      <c r="B121" s="55">
        <v>6</v>
      </c>
      <c r="C121" s="57" t="s">
        <v>101</v>
      </c>
      <c r="D121" s="64">
        <f>K32*0.5</f>
        <v>28</v>
      </c>
      <c r="E121" s="90" t="e">
        <f>#REF!</f>
        <v>#REF!</v>
      </c>
      <c r="F121" s="90">
        <v>0</v>
      </c>
      <c r="G121" s="57" t="s">
        <v>263</v>
      </c>
    </row>
    <row r="122" spans="1:13" x14ac:dyDescent="0.2">
      <c r="B122" s="55">
        <v>7</v>
      </c>
      <c r="C122" s="57" t="s">
        <v>102</v>
      </c>
      <c r="D122" s="64">
        <f>K32*0.5</f>
        <v>28</v>
      </c>
      <c r="E122" s="90" t="e">
        <f>#REF!</f>
        <v>#REF!</v>
      </c>
      <c r="F122" s="90">
        <v>0</v>
      </c>
      <c r="G122" s="57" t="s">
        <v>263</v>
      </c>
    </row>
    <row r="123" spans="1:13" x14ac:dyDescent="0.2">
      <c r="B123" s="55">
        <v>8</v>
      </c>
      <c r="C123" s="78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3" x14ac:dyDescent="0.2">
      <c r="B124" s="55">
        <v>9</v>
      </c>
      <c r="C124" s="78" t="s">
        <v>77</v>
      </c>
      <c r="D124" s="55">
        <f>ROUNDUP(SUM(K32)/64,0)</f>
        <v>1</v>
      </c>
      <c r="E124" s="104">
        <v>24000000</v>
      </c>
      <c r="F124" s="90">
        <f t="shared" ref="F124:F125" si="19">E124*D124</f>
        <v>24000000</v>
      </c>
      <c r="G124" s="57"/>
      <c r="H124" s="26"/>
    </row>
    <row r="125" spans="1:13" x14ac:dyDescent="0.2">
      <c r="B125" s="55">
        <v>10</v>
      </c>
      <c r="C125" s="78" t="s">
        <v>85</v>
      </c>
      <c r="D125" s="55">
        <v>2</v>
      </c>
      <c r="E125" s="104">
        <v>70909280</v>
      </c>
      <c r="F125" s="90">
        <f t="shared" si="19"/>
        <v>141818560</v>
      </c>
      <c r="G125" s="57"/>
      <c r="H125" s="26"/>
      <c r="I125" t="s">
        <v>273</v>
      </c>
      <c r="M125">
        <v>156369074</v>
      </c>
    </row>
    <row r="126" spans="1:13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3" x14ac:dyDescent="0.2">
      <c r="C127" s="67"/>
      <c r="D127" s="67"/>
      <c r="E127" s="67"/>
      <c r="F127" s="58"/>
      <c r="H127" s="26"/>
    </row>
    <row r="128" spans="1:13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78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78" t="s">
        <v>89</v>
      </c>
      <c r="D135" s="55">
        <f>ROUNDUP(SUM(K43:K49)/64,0)</f>
        <v>2</v>
      </c>
      <c r="E135" s="22" t="e">
        <f>#REF!</f>
        <v>#REF!</v>
      </c>
      <c r="F135" s="60" t="e">
        <f t="shared" ref="F135:F137" si="20">E135*D135</f>
        <v>#REF!</v>
      </c>
      <c r="G135" s="57"/>
      <c r="H135" s="26"/>
    </row>
    <row r="136" spans="1:17" x14ac:dyDescent="0.2">
      <c r="B136" s="55">
        <v>8</v>
      </c>
      <c r="C136" s="78" t="s">
        <v>275</v>
      </c>
      <c r="D136" s="55">
        <v>2</v>
      </c>
      <c r="E136" s="22">
        <v>6767904</v>
      </c>
      <c r="F136" s="60">
        <f t="shared" si="20"/>
        <v>13535808</v>
      </c>
      <c r="G136" s="57"/>
      <c r="H136" s="26"/>
    </row>
    <row r="137" spans="1:17" x14ac:dyDescent="0.2">
      <c r="B137" s="55">
        <v>9</v>
      </c>
      <c r="C137" s="78" t="s">
        <v>262</v>
      </c>
      <c r="D137" s="55">
        <v>1</v>
      </c>
      <c r="E137" s="22">
        <v>156369074</v>
      </c>
      <c r="F137" s="60">
        <f t="shared" si="20"/>
        <v>156369074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 t="shared" ref="F143" si="21"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40D2-0C62-2944-A8D6-DE1E2F9E5643}">
  <sheetPr>
    <tabColor theme="4"/>
  </sheetPr>
  <dimension ref="B1:M26"/>
  <sheetViews>
    <sheetView zoomScaleNormal="143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3" sqref="H13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18.83203125" bestFit="1" customWidth="1"/>
    <col min="8" max="8" width="19.83203125" bestFit="1" customWidth="1"/>
    <col min="9" max="9" width="19.1640625" bestFit="1" customWidth="1"/>
    <col min="10" max="10" width="18.83203125" bestFit="1" customWidth="1"/>
    <col min="11" max="11" width="9.1640625" bestFit="1" customWidth="1"/>
    <col min="12" max="12" width="12.83203125" bestFit="1" customWidth="1"/>
    <col min="13" max="13" width="12.1640625" bestFit="1" customWidth="1"/>
  </cols>
  <sheetData>
    <row r="1" spans="2:13" ht="14" customHeight="1" x14ac:dyDescent="0.2">
      <c r="B1" s="73" t="s">
        <v>202</v>
      </c>
      <c r="C1" s="74"/>
      <c r="D1" s="74"/>
    </row>
    <row r="2" spans="2:13" s="38" customFormat="1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</row>
    <row r="3" spans="2:13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</row>
    <row r="4" spans="2:13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</row>
    <row r="5" spans="2:13" x14ac:dyDescent="0.2">
      <c r="B5" s="159">
        <v>3</v>
      </c>
      <c r="C5" s="78" t="s">
        <v>19</v>
      </c>
      <c r="D5" s="78" t="s">
        <v>20</v>
      </c>
      <c r="E5" s="159" t="s">
        <v>21</v>
      </c>
      <c r="F5" s="159" t="s">
        <v>22</v>
      </c>
      <c r="G5" s="159">
        <v>1</v>
      </c>
      <c r="H5" s="159">
        <v>64</v>
      </c>
      <c r="I5" s="159">
        <v>1024</v>
      </c>
      <c r="J5" s="159">
        <v>1024</v>
      </c>
      <c r="K5" s="159">
        <f t="shared" si="0"/>
        <v>64</v>
      </c>
      <c r="L5" s="159">
        <f t="shared" si="1"/>
        <v>1024</v>
      </c>
      <c r="M5" s="159">
        <f>J5*G5</f>
        <v>1024</v>
      </c>
    </row>
    <row r="6" spans="2:13" x14ac:dyDescent="0.2">
      <c r="B6" s="3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</row>
    <row r="7" spans="2:13" x14ac:dyDescent="0.2">
      <c r="B7" s="159">
        <v>5</v>
      </c>
      <c r="C7" s="78" t="s">
        <v>208</v>
      </c>
      <c r="D7" s="78" t="s">
        <v>198</v>
      </c>
      <c r="E7" s="159" t="s">
        <v>21</v>
      </c>
      <c r="F7" s="159" t="s">
        <v>22</v>
      </c>
      <c r="G7" s="159">
        <v>2</v>
      </c>
      <c r="H7" s="159">
        <v>64</v>
      </c>
      <c r="I7" s="159">
        <v>1024</v>
      </c>
      <c r="J7" s="159">
        <v>2500</v>
      </c>
      <c r="K7" s="159">
        <f t="shared" si="0"/>
        <v>128</v>
      </c>
      <c r="L7" s="159">
        <f t="shared" si="1"/>
        <v>2048</v>
      </c>
      <c r="M7" s="159">
        <f>J7</f>
        <v>2500</v>
      </c>
    </row>
    <row r="8" spans="2:13" x14ac:dyDescent="0.2">
      <c r="B8" s="3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4</v>
      </c>
      <c r="I8" s="39">
        <v>8</v>
      </c>
      <c r="J8" s="39">
        <v>200</v>
      </c>
      <c r="K8" s="39">
        <f t="shared" si="0"/>
        <v>8</v>
      </c>
      <c r="L8" s="39">
        <f t="shared" si="1"/>
        <v>16</v>
      </c>
      <c r="M8" s="39">
        <f>G8*J8</f>
        <v>400</v>
      </c>
    </row>
    <row r="9" spans="2:13" x14ac:dyDescent="0.2">
      <c r="B9" s="3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4</v>
      </c>
      <c r="I9" s="39">
        <v>8</v>
      </c>
      <c r="J9" s="39">
        <v>200</v>
      </c>
      <c r="K9" s="39">
        <f t="shared" si="0"/>
        <v>12</v>
      </c>
      <c r="L9" s="39">
        <f t="shared" si="1"/>
        <v>24</v>
      </c>
      <c r="M9" s="39">
        <f t="shared" ref="M9:M14" si="2">G9*J9</f>
        <v>600</v>
      </c>
    </row>
    <row r="10" spans="2:13" x14ac:dyDescent="0.2">
      <c r="B10" s="3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4</v>
      </c>
      <c r="I10" s="39">
        <v>8</v>
      </c>
      <c r="J10" s="39">
        <v>300</v>
      </c>
      <c r="K10" s="39">
        <f t="shared" si="0"/>
        <v>12</v>
      </c>
      <c r="L10" s="39">
        <f t="shared" si="1"/>
        <v>24</v>
      </c>
      <c r="M10" s="39">
        <f t="shared" si="2"/>
        <v>900</v>
      </c>
    </row>
    <row r="11" spans="2:13" x14ac:dyDescent="0.2">
      <c r="B11" s="3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4</v>
      </c>
      <c r="I11" s="39">
        <v>8</v>
      </c>
      <c r="J11" s="39">
        <v>300</v>
      </c>
      <c r="K11" s="39">
        <f t="shared" si="0"/>
        <v>4</v>
      </c>
      <c r="L11" s="39">
        <f t="shared" si="1"/>
        <v>8</v>
      </c>
      <c r="M11" s="39">
        <f t="shared" si="2"/>
        <v>300</v>
      </c>
    </row>
    <row r="12" spans="2:13" x14ac:dyDescent="0.2">
      <c r="B12" s="39">
        <v>10</v>
      </c>
      <c r="C12" s="40" t="s">
        <v>219</v>
      </c>
      <c r="D12" s="40" t="s">
        <v>220</v>
      </c>
      <c r="E12" s="39" t="s">
        <v>21</v>
      </c>
      <c r="F12" s="39" t="s">
        <v>22</v>
      </c>
      <c r="G12" s="39">
        <v>1</v>
      </c>
      <c r="H12" s="39">
        <v>4</v>
      </c>
      <c r="I12" s="39">
        <v>8</v>
      </c>
      <c r="J12" s="39">
        <v>300</v>
      </c>
      <c r="K12" s="39">
        <f t="shared" si="0"/>
        <v>4</v>
      </c>
      <c r="L12" s="39">
        <f t="shared" si="1"/>
        <v>8</v>
      </c>
      <c r="M12" s="39">
        <f t="shared" si="2"/>
        <v>300</v>
      </c>
    </row>
    <row r="13" spans="2:13" x14ac:dyDescent="0.2">
      <c r="B13" s="3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4</v>
      </c>
      <c r="I13" s="39">
        <v>8</v>
      </c>
      <c r="J13" s="39">
        <v>300</v>
      </c>
      <c r="K13" s="39">
        <f t="shared" si="0"/>
        <v>12</v>
      </c>
      <c r="L13" s="39">
        <f t="shared" si="1"/>
        <v>24</v>
      </c>
      <c r="M13" s="39">
        <f t="shared" si="2"/>
        <v>900</v>
      </c>
    </row>
    <row r="14" spans="2:13" x14ac:dyDescent="0.2">
      <c r="B14" s="3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4</v>
      </c>
      <c r="I14" s="39">
        <v>8</v>
      </c>
      <c r="J14" s="39">
        <v>300</v>
      </c>
      <c r="K14" s="39">
        <f t="shared" si="0"/>
        <v>4</v>
      </c>
      <c r="L14" s="39">
        <f t="shared" si="1"/>
        <v>8</v>
      </c>
      <c r="M14" s="39">
        <f t="shared" si="2"/>
        <v>300</v>
      </c>
    </row>
    <row r="15" spans="2:13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8" si="3">J15*G15</f>
        <v>450</v>
      </c>
    </row>
    <row r="16" spans="2:13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3"/>
        <v>750</v>
      </c>
    </row>
    <row r="17" spans="2:13" x14ac:dyDescent="0.2">
      <c r="B17" s="159">
        <v>15</v>
      </c>
      <c r="C17" s="78" t="s">
        <v>19</v>
      </c>
      <c r="D17" s="78" t="s">
        <v>20</v>
      </c>
      <c r="E17" s="159" t="s">
        <v>21</v>
      </c>
      <c r="F17" s="159" t="s">
        <v>24</v>
      </c>
      <c r="G17" s="159">
        <v>1</v>
      </c>
      <c r="H17" s="159">
        <v>64</v>
      </c>
      <c r="I17" s="159">
        <v>1024</v>
      </c>
      <c r="J17" s="159">
        <v>1024</v>
      </c>
      <c r="K17" s="159">
        <f t="shared" si="0"/>
        <v>64</v>
      </c>
      <c r="L17" s="159">
        <f t="shared" si="1"/>
        <v>1024</v>
      </c>
      <c r="M17" s="159">
        <f t="shared" si="3"/>
        <v>1024</v>
      </c>
    </row>
    <row r="18" spans="2:13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3"/>
        <v>100</v>
      </c>
    </row>
    <row r="19" spans="2:13" x14ac:dyDescent="0.2">
      <c r="B19" s="159">
        <v>17</v>
      </c>
      <c r="C19" s="78" t="s">
        <v>208</v>
      </c>
      <c r="D19" s="78" t="s">
        <v>198</v>
      </c>
      <c r="E19" s="159" t="s">
        <v>21</v>
      </c>
      <c r="F19" s="159" t="s">
        <v>24</v>
      </c>
      <c r="G19" s="159">
        <v>2</v>
      </c>
      <c r="H19" s="159">
        <v>64</v>
      </c>
      <c r="I19" s="159">
        <v>1024</v>
      </c>
      <c r="J19" s="159">
        <v>2500</v>
      </c>
      <c r="K19" s="159">
        <f t="shared" si="0"/>
        <v>128</v>
      </c>
      <c r="L19" s="159">
        <f t="shared" si="1"/>
        <v>2048</v>
      </c>
      <c r="M19" s="159">
        <f>J19</f>
        <v>2500</v>
      </c>
    </row>
    <row r="20" spans="2:13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4</v>
      </c>
      <c r="I20" s="81">
        <v>8</v>
      </c>
      <c r="J20" s="81">
        <v>200</v>
      </c>
      <c r="K20" s="81">
        <f t="shared" si="0"/>
        <v>8</v>
      </c>
      <c r="L20" s="81">
        <f t="shared" si="1"/>
        <v>16</v>
      </c>
      <c r="M20" s="81">
        <f t="shared" ref="M20:M26" si="4">J20*G20</f>
        <v>400</v>
      </c>
    </row>
    <row r="21" spans="2:13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4</v>
      </c>
      <c r="I21" s="81">
        <v>8</v>
      </c>
      <c r="J21" s="81">
        <v>200</v>
      </c>
      <c r="K21" s="81">
        <f t="shared" si="0"/>
        <v>12</v>
      </c>
      <c r="L21" s="81">
        <f t="shared" si="1"/>
        <v>24</v>
      </c>
      <c r="M21" s="81">
        <f t="shared" si="4"/>
        <v>600</v>
      </c>
    </row>
    <row r="22" spans="2:13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4</v>
      </c>
      <c r="I22" s="81">
        <v>8</v>
      </c>
      <c r="J22" s="81">
        <v>300</v>
      </c>
      <c r="K22" s="81">
        <f t="shared" si="0"/>
        <v>12</v>
      </c>
      <c r="L22" s="81">
        <f t="shared" si="1"/>
        <v>24</v>
      </c>
      <c r="M22" s="81">
        <f t="shared" si="4"/>
        <v>900</v>
      </c>
    </row>
    <row r="23" spans="2:13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4</v>
      </c>
      <c r="I23" s="81">
        <v>8</v>
      </c>
      <c r="J23" s="81">
        <v>300</v>
      </c>
      <c r="K23" s="81">
        <f t="shared" si="0"/>
        <v>4</v>
      </c>
      <c r="L23" s="81">
        <f t="shared" si="1"/>
        <v>8</v>
      </c>
      <c r="M23" s="81">
        <f t="shared" si="4"/>
        <v>300</v>
      </c>
    </row>
    <row r="24" spans="2:13" x14ac:dyDescent="0.2">
      <c r="B24" s="81">
        <v>22</v>
      </c>
      <c r="C24" s="82" t="s">
        <v>219</v>
      </c>
      <c r="D24" s="82" t="s">
        <v>220</v>
      </c>
      <c r="E24" s="81" t="s">
        <v>21</v>
      </c>
      <c r="F24" s="81" t="s">
        <v>24</v>
      </c>
      <c r="G24" s="81">
        <v>1</v>
      </c>
      <c r="H24" s="81">
        <v>4</v>
      </c>
      <c r="I24" s="81">
        <v>8</v>
      </c>
      <c r="J24" s="81">
        <v>300</v>
      </c>
      <c r="K24" s="81">
        <f t="shared" si="0"/>
        <v>4</v>
      </c>
      <c r="L24" s="81">
        <f t="shared" si="1"/>
        <v>8</v>
      </c>
      <c r="M24" s="81">
        <f t="shared" si="4"/>
        <v>300</v>
      </c>
    </row>
    <row r="25" spans="2:13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4</v>
      </c>
      <c r="I25" s="81">
        <v>8</v>
      </c>
      <c r="J25" s="81">
        <v>300</v>
      </c>
      <c r="K25" s="81">
        <f t="shared" si="0"/>
        <v>12</v>
      </c>
      <c r="L25" s="81">
        <f t="shared" si="1"/>
        <v>24</v>
      </c>
      <c r="M25" s="81">
        <f t="shared" si="4"/>
        <v>900</v>
      </c>
    </row>
    <row r="26" spans="2:13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4</v>
      </c>
      <c r="I26" s="81">
        <v>8</v>
      </c>
      <c r="J26" s="81">
        <v>300</v>
      </c>
      <c r="K26" s="81">
        <f t="shared" si="0"/>
        <v>4</v>
      </c>
      <c r="L26" s="81">
        <f t="shared" si="1"/>
        <v>8</v>
      </c>
      <c r="M26" s="81">
        <f t="shared" si="4"/>
        <v>300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A5CF-3A49-0B4A-AB50-FD0E3AF9A5FA}">
  <sheetPr>
    <tabColor theme="4"/>
  </sheetPr>
  <dimension ref="A1:S169"/>
  <sheetViews>
    <sheetView zoomScaleNormal="143" workbookViewId="0">
      <pane xSplit="3" ySplit="2" topLeftCell="D28" activePane="bottomRight" state="frozen"/>
      <selection pane="topRight" activeCell="D1" sqref="D1"/>
      <selection pane="bottomLeft" activeCell="A3" sqref="A3"/>
      <selection pane="bottomRight" activeCell="D64" sqref="D64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11.5" bestFit="1" customWidth="1"/>
    <col min="8" max="8" width="10" customWidth="1"/>
    <col min="9" max="9" width="17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4" width="18.83203125" bestFit="1" customWidth="1"/>
    <col min="15" max="15" width="17.33203125" bestFit="1" customWidth="1"/>
    <col min="16" max="16" width="18.33203125" bestFit="1" customWidth="1"/>
    <col min="17" max="17" width="20.33203125" bestFit="1" customWidth="1"/>
    <col min="18" max="18" width="22.1640625" customWidth="1"/>
    <col min="19" max="19" width="20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19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8" si="0">H3*G3</f>
        <v>24</v>
      </c>
      <c r="L3" s="39">
        <f t="shared" ref="L3:L28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99"/>
      <c r="S3" s="100" t="e">
        <f>SUM(N3:R3)</f>
        <v>#REF!</v>
      </c>
    </row>
    <row r="4" spans="2:19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99"/>
      <c r="S4" s="100" t="e">
        <f t="shared" ref="S4:S15" si="2">SUM(N4:R4)</f>
        <v>#REF!</v>
      </c>
    </row>
    <row r="5" spans="2:19" x14ac:dyDescent="0.2">
      <c r="B5" s="39">
        <v>3</v>
      </c>
      <c r="C5" s="78" t="s">
        <v>19</v>
      </c>
      <c r="D5" s="40" t="s">
        <v>20</v>
      </c>
      <c r="E5" s="39" t="s">
        <v>21</v>
      </c>
      <c r="F5" s="39" t="s">
        <v>22</v>
      </c>
      <c r="G5" s="39">
        <v>1</v>
      </c>
      <c r="H5" s="39">
        <v>64</v>
      </c>
      <c r="I5" s="39">
        <v>1024</v>
      </c>
      <c r="J5" s="39">
        <v>300</v>
      </c>
      <c r="K5" s="39">
        <f t="shared" si="0"/>
        <v>64</v>
      </c>
      <c r="L5" s="39">
        <f t="shared" si="1"/>
        <v>1024</v>
      </c>
      <c r="M5" s="39">
        <f>J5*G5</f>
        <v>300</v>
      </c>
      <c r="N5" s="98">
        <v>0</v>
      </c>
      <c r="O5" s="99" t="e">
        <f>M5*#REF!</f>
        <v>#REF!</v>
      </c>
      <c r="P5" s="99">
        <v>0</v>
      </c>
      <c r="Q5" s="99" t="e">
        <f>G5*#REF!</f>
        <v>#REF!</v>
      </c>
      <c r="R5" s="99"/>
      <c r="S5" s="100" t="e">
        <f t="shared" si="2"/>
        <v>#REF!</v>
      </c>
    </row>
    <row r="6" spans="2:19" x14ac:dyDescent="0.2">
      <c r="B6" s="39">
        <v>4</v>
      </c>
      <c r="C6" s="40" t="s">
        <v>207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99"/>
      <c r="S6" s="100" t="e">
        <f t="shared" si="2"/>
        <v>#REF!</v>
      </c>
    </row>
    <row r="7" spans="2:19" x14ac:dyDescent="0.2">
      <c r="B7" s="39">
        <v>5</v>
      </c>
      <c r="C7" s="40" t="s">
        <v>311</v>
      </c>
      <c r="D7" s="40" t="s">
        <v>311</v>
      </c>
      <c r="E7" s="39" t="s">
        <v>21</v>
      </c>
      <c r="F7" s="39" t="s">
        <v>22</v>
      </c>
      <c r="G7" s="39">
        <v>1</v>
      </c>
      <c r="H7" s="39">
        <v>4</v>
      </c>
      <c r="I7" s="39">
        <v>8</v>
      </c>
      <c r="J7" s="39">
        <v>100</v>
      </c>
      <c r="K7" s="39">
        <f t="shared" si="0"/>
        <v>4</v>
      </c>
      <c r="L7" s="39">
        <f t="shared" si="1"/>
        <v>8</v>
      </c>
      <c r="M7" s="39">
        <f>J7*G7</f>
        <v>100</v>
      </c>
      <c r="N7" s="98" t="e">
        <f>K7*#REF!</f>
        <v>#REF!</v>
      </c>
      <c r="O7" s="99" t="e">
        <f>M7*#REF!</f>
        <v>#REF!</v>
      </c>
      <c r="P7" s="99">
        <v>0</v>
      </c>
      <c r="Q7" s="99"/>
      <c r="R7" s="99"/>
      <c r="S7" s="100" t="e">
        <f t="shared" si="2"/>
        <v>#REF!</v>
      </c>
    </row>
    <row r="8" spans="2:19" x14ac:dyDescent="0.2">
      <c r="B8" s="39">
        <v>6</v>
      </c>
      <c r="C8" s="78" t="s">
        <v>208</v>
      </c>
      <c r="D8" s="40" t="s">
        <v>198</v>
      </c>
      <c r="E8" s="39" t="s">
        <v>21</v>
      </c>
      <c r="F8" s="39" t="s">
        <v>22</v>
      </c>
      <c r="G8" s="39">
        <v>2</v>
      </c>
      <c r="H8" s="39">
        <v>64</v>
      </c>
      <c r="I8" s="39">
        <v>1024</v>
      </c>
      <c r="J8" s="39">
        <v>2500</v>
      </c>
      <c r="K8" s="39">
        <f t="shared" si="0"/>
        <v>128</v>
      </c>
      <c r="L8" s="39">
        <f t="shared" si="1"/>
        <v>2048</v>
      </c>
      <c r="M8" s="39">
        <f>J8</f>
        <v>2500</v>
      </c>
      <c r="N8" s="98">
        <v>0</v>
      </c>
      <c r="O8" s="99" t="e">
        <f>M8*#REF!</f>
        <v>#REF!</v>
      </c>
      <c r="P8" s="99" t="e">
        <f>J8*#REF!*50%</f>
        <v>#REF!</v>
      </c>
      <c r="Q8" s="99" t="e">
        <f>G8*#REF!</f>
        <v>#REF!</v>
      </c>
      <c r="R8" s="99"/>
      <c r="S8" s="100" t="e">
        <f t="shared" si="2"/>
        <v>#REF!</v>
      </c>
    </row>
    <row r="9" spans="2:19" x14ac:dyDescent="0.2">
      <c r="B9" s="39">
        <v>7</v>
      </c>
      <c r="C9" s="40" t="s">
        <v>210</v>
      </c>
      <c r="D9" s="40" t="s">
        <v>211</v>
      </c>
      <c r="E9" s="39" t="s">
        <v>212</v>
      </c>
      <c r="F9" s="39" t="s">
        <v>22</v>
      </c>
      <c r="G9" s="39">
        <v>2</v>
      </c>
      <c r="H9" s="39">
        <v>8</v>
      </c>
      <c r="I9" s="39">
        <v>16</v>
      </c>
      <c r="J9" s="39">
        <v>200</v>
      </c>
      <c r="K9" s="39">
        <f t="shared" si="0"/>
        <v>16</v>
      </c>
      <c r="L9" s="39">
        <f t="shared" si="1"/>
        <v>32</v>
      </c>
      <c r="M9" s="39">
        <f>G9*J9</f>
        <v>400</v>
      </c>
      <c r="N9" s="98" t="e">
        <f>K9*#REF!</f>
        <v>#REF!</v>
      </c>
      <c r="O9" s="99" t="e">
        <f>M9*#REF!</f>
        <v>#REF!</v>
      </c>
      <c r="P9" s="99"/>
      <c r="Q9" s="99"/>
      <c r="R9" s="99"/>
      <c r="S9" s="100" t="e">
        <f t="shared" si="2"/>
        <v>#REF!</v>
      </c>
    </row>
    <row r="10" spans="2:19" x14ac:dyDescent="0.2">
      <c r="B10" s="39">
        <v>8</v>
      </c>
      <c r="C10" s="40" t="s">
        <v>213</v>
      </c>
      <c r="D10" s="40" t="s">
        <v>214</v>
      </c>
      <c r="E10" s="39" t="s">
        <v>21</v>
      </c>
      <c r="F10" s="39" t="s">
        <v>22</v>
      </c>
      <c r="G10" s="39">
        <v>3</v>
      </c>
      <c r="H10" s="39">
        <v>8</v>
      </c>
      <c r="I10" s="39">
        <v>16</v>
      </c>
      <c r="J10" s="39">
        <v>200</v>
      </c>
      <c r="K10" s="39">
        <f t="shared" si="0"/>
        <v>24</v>
      </c>
      <c r="L10" s="39">
        <f t="shared" si="1"/>
        <v>48</v>
      </c>
      <c r="M10" s="39">
        <f t="shared" ref="M10:M15" si="3">G10*J10</f>
        <v>600</v>
      </c>
      <c r="N10" s="98" t="e">
        <f>K10*#REF!</f>
        <v>#REF!</v>
      </c>
      <c r="O10" s="99" t="e">
        <f>M10*#REF!</f>
        <v>#REF!</v>
      </c>
      <c r="P10" s="99"/>
      <c r="Q10" s="99"/>
      <c r="R10" s="99"/>
      <c r="S10" s="100" t="e">
        <f t="shared" si="2"/>
        <v>#REF!</v>
      </c>
    </row>
    <row r="11" spans="2:19" x14ac:dyDescent="0.2">
      <c r="B11" s="39">
        <v>9</v>
      </c>
      <c r="C11" s="40" t="s">
        <v>215</v>
      </c>
      <c r="D11" s="40" t="s">
        <v>216</v>
      </c>
      <c r="E11" s="39" t="s">
        <v>212</v>
      </c>
      <c r="F11" s="39" t="s">
        <v>22</v>
      </c>
      <c r="G11" s="39">
        <v>3</v>
      </c>
      <c r="H11" s="39">
        <v>8</v>
      </c>
      <c r="I11" s="39">
        <v>16</v>
      </c>
      <c r="J11" s="39">
        <v>1000</v>
      </c>
      <c r="K11" s="39">
        <f t="shared" si="0"/>
        <v>24</v>
      </c>
      <c r="L11" s="39">
        <f t="shared" si="1"/>
        <v>48</v>
      </c>
      <c r="M11" s="39">
        <f t="shared" si="3"/>
        <v>3000</v>
      </c>
      <c r="N11" s="98" t="e">
        <f>K11*#REF!</f>
        <v>#REF!</v>
      </c>
      <c r="O11" s="99" t="e">
        <f>M11*#REF!</f>
        <v>#REF!</v>
      </c>
      <c r="P11" s="99"/>
      <c r="Q11" s="99"/>
      <c r="R11" s="99"/>
      <c r="S11" s="100" t="e">
        <f t="shared" si="2"/>
        <v>#REF!</v>
      </c>
    </row>
    <row r="12" spans="2:19" x14ac:dyDescent="0.2">
      <c r="B12" s="39">
        <v>10</v>
      </c>
      <c r="C12" s="40" t="s">
        <v>217</v>
      </c>
      <c r="D12" s="40" t="s">
        <v>218</v>
      </c>
      <c r="E12" s="39" t="s">
        <v>21</v>
      </c>
      <c r="F12" s="39" t="s">
        <v>22</v>
      </c>
      <c r="G12" s="39">
        <v>1</v>
      </c>
      <c r="H12" s="39">
        <v>8</v>
      </c>
      <c r="I12" s="39">
        <v>16</v>
      </c>
      <c r="J12" s="39">
        <v>500</v>
      </c>
      <c r="K12" s="39">
        <f t="shared" si="0"/>
        <v>8</v>
      </c>
      <c r="L12" s="39">
        <f t="shared" si="1"/>
        <v>16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99"/>
      <c r="S12" s="100" t="e">
        <f t="shared" si="2"/>
        <v>#REF!</v>
      </c>
    </row>
    <row r="13" spans="2:19" x14ac:dyDescent="0.2">
      <c r="B13" s="39">
        <v>11</v>
      </c>
      <c r="C13" s="40" t="s">
        <v>312</v>
      </c>
      <c r="D13" s="40" t="s">
        <v>220</v>
      </c>
      <c r="E13" s="39" t="s">
        <v>21</v>
      </c>
      <c r="F13" s="39" t="s">
        <v>22</v>
      </c>
      <c r="G13" s="39">
        <v>1</v>
      </c>
      <c r="H13" s="39">
        <v>0</v>
      </c>
      <c r="I13" s="39">
        <v>0</v>
      </c>
      <c r="J13" s="39">
        <v>500</v>
      </c>
      <c r="K13" s="39">
        <f t="shared" si="0"/>
        <v>0</v>
      </c>
      <c r="L13" s="39">
        <f t="shared" si="1"/>
        <v>0</v>
      </c>
      <c r="M13" s="39">
        <f t="shared" si="3"/>
        <v>500</v>
      </c>
      <c r="N13" s="98"/>
      <c r="O13" s="99"/>
      <c r="P13" s="99"/>
      <c r="Q13" s="99"/>
      <c r="R13" s="99" t="e">
        <f>(M13/#REF!)*#REF!</f>
        <v>#REF!</v>
      </c>
      <c r="S13" s="100" t="e">
        <f t="shared" si="2"/>
        <v>#REF!</v>
      </c>
    </row>
    <row r="14" spans="2:19" x14ac:dyDescent="0.2">
      <c r="B14" s="39">
        <v>12</v>
      </c>
      <c r="C14" s="40" t="s">
        <v>221</v>
      </c>
      <c r="D14" s="40" t="s">
        <v>222</v>
      </c>
      <c r="E14" s="39" t="s">
        <v>212</v>
      </c>
      <c r="F14" s="39" t="s">
        <v>22</v>
      </c>
      <c r="G14" s="39">
        <v>3</v>
      </c>
      <c r="H14" s="39">
        <v>8</v>
      </c>
      <c r="I14" s="39">
        <v>32</v>
      </c>
      <c r="J14" s="39">
        <v>300</v>
      </c>
      <c r="K14" s="39">
        <f t="shared" si="0"/>
        <v>24</v>
      </c>
      <c r="L14" s="39">
        <f t="shared" si="1"/>
        <v>96</v>
      </c>
      <c r="M14" s="39">
        <f t="shared" si="3"/>
        <v>900</v>
      </c>
      <c r="N14" s="98" t="e">
        <f>K14*#REF!</f>
        <v>#REF!</v>
      </c>
      <c r="O14" s="99" t="e">
        <f>M14*#REF!</f>
        <v>#REF!</v>
      </c>
      <c r="P14" s="99"/>
      <c r="Q14" s="99"/>
      <c r="R14" s="99"/>
      <c r="S14" s="100" t="e">
        <f t="shared" si="2"/>
        <v>#REF!</v>
      </c>
    </row>
    <row r="15" spans="2:19" x14ac:dyDescent="0.2">
      <c r="B15" s="39">
        <v>13</v>
      </c>
      <c r="C15" s="40" t="s">
        <v>223</v>
      </c>
      <c r="D15" s="40" t="s">
        <v>222</v>
      </c>
      <c r="E15" s="39" t="s">
        <v>212</v>
      </c>
      <c r="F15" s="39" t="s">
        <v>22</v>
      </c>
      <c r="G15" s="39">
        <v>1</v>
      </c>
      <c r="H15" s="39">
        <v>8</v>
      </c>
      <c r="I15" s="39">
        <v>16</v>
      </c>
      <c r="J15" s="39">
        <v>300</v>
      </c>
      <c r="K15" s="39">
        <f t="shared" si="0"/>
        <v>8</v>
      </c>
      <c r="L15" s="39">
        <f t="shared" si="1"/>
        <v>16</v>
      </c>
      <c r="M15" s="39">
        <f t="shared" si="3"/>
        <v>300</v>
      </c>
      <c r="N15" s="98" t="e">
        <f>K15*#REF!</f>
        <v>#REF!</v>
      </c>
      <c r="O15" s="99" t="e">
        <f>M15*#REF!</f>
        <v>#REF!</v>
      </c>
      <c r="P15" s="99"/>
      <c r="Q15" s="99"/>
      <c r="R15" s="99"/>
      <c r="S15" s="100" t="e">
        <f t="shared" si="2"/>
        <v>#REF!</v>
      </c>
    </row>
    <row r="16" spans="2:19" x14ac:dyDescent="0.2">
      <c r="B16" s="81">
        <v>14</v>
      </c>
      <c r="C16" s="82" t="s">
        <v>204</v>
      </c>
      <c r="D16" s="82" t="s">
        <v>20</v>
      </c>
      <c r="E16" s="81" t="s">
        <v>21</v>
      </c>
      <c r="F16" s="81" t="s">
        <v>24</v>
      </c>
      <c r="G16" s="81">
        <v>3</v>
      </c>
      <c r="H16" s="81">
        <v>8</v>
      </c>
      <c r="I16" s="81">
        <v>32</v>
      </c>
      <c r="J16" s="81">
        <v>150</v>
      </c>
      <c r="K16" s="81">
        <f t="shared" si="0"/>
        <v>24</v>
      </c>
      <c r="L16" s="81">
        <f t="shared" si="1"/>
        <v>96</v>
      </c>
      <c r="M16" s="81">
        <f t="shared" ref="M16:M20" si="4">J16*G16</f>
        <v>450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2"/>
      <c r="S16" s="103" t="e">
        <f>SUM(N16:R16)</f>
        <v>#REF!</v>
      </c>
    </row>
    <row r="17" spans="2:19" x14ac:dyDescent="0.2">
      <c r="B17" s="81">
        <v>15</v>
      </c>
      <c r="C17" s="82" t="s">
        <v>205</v>
      </c>
      <c r="D17" s="82" t="s">
        <v>20</v>
      </c>
      <c r="E17" s="81" t="s">
        <v>21</v>
      </c>
      <c r="F17" s="81" t="s">
        <v>24</v>
      </c>
      <c r="G17" s="81">
        <v>5</v>
      </c>
      <c r="H17" s="81">
        <v>8</v>
      </c>
      <c r="I17" s="81">
        <v>32</v>
      </c>
      <c r="J17" s="81">
        <v>150</v>
      </c>
      <c r="K17" s="81">
        <f t="shared" si="0"/>
        <v>40</v>
      </c>
      <c r="L17" s="81">
        <f t="shared" si="1"/>
        <v>160</v>
      </c>
      <c r="M17" s="81">
        <f t="shared" si="4"/>
        <v>750</v>
      </c>
      <c r="N17" s="101" t="e">
        <f>K17*#REF!</f>
        <v>#REF!</v>
      </c>
      <c r="O17" s="102" t="e">
        <f>M17*#REF!</f>
        <v>#REF!</v>
      </c>
      <c r="P17" s="102">
        <v>0</v>
      </c>
      <c r="Q17" s="102"/>
      <c r="R17" s="102"/>
      <c r="S17" s="103" t="e">
        <f t="shared" ref="S17:S28" si="5">SUM(N17:R17)</f>
        <v>#REF!</v>
      </c>
    </row>
    <row r="18" spans="2:19" x14ac:dyDescent="0.2">
      <c r="B18" s="81">
        <v>16</v>
      </c>
      <c r="C18" s="78" t="s">
        <v>19</v>
      </c>
      <c r="D18" s="82" t="s">
        <v>20</v>
      </c>
      <c r="E18" s="81" t="s">
        <v>21</v>
      </c>
      <c r="F18" s="81" t="s">
        <v>24</v>
      </c>
      <c r="G18" s="81">
        <v>1</v>
      </c>
      <c r="H18" s="81">
        <v>64</v>
      </c>
      <c r="I18" s="81">
        <v>1024</v>
      </c>
      <c r="J18" s="81">
        <v>300</v>
      </c>
      <c r="K18" s="81">
        <f t="shared" si="0"/>
        <v>64</v>
      </c>
      <c r="L18" s="81">
        <f t="shared" si="1"/>
        <v>1024</v>
      </c>
      <c r="M18" s="81">
        <f t="shared" si="4"/>
        <v>300</v>
      </c>
      <c r="N18" s="101">
        <v>0</v>
      </c>
      <c r="O18" s="102" t="e">
        <f>M18*#REF!</f>
        <v>#REF!</v>
      </c>
      <c r="P18" s="102">
        <v>0</v>
      </c>
      <c r="Q18" s="102" t="e">
        <f>G18*#REF!</f>
        <v>#REF!</v>
      </c>
      <c r="R18" s="102"/>
      <c r="S18" s="103" t="e">
        <f t="shared" si="5"/>
        <v>#REF!</v>
      </c>
    </row>
    <row r="19" spans="2:19" x14ac:dyDescent="0.2">
      <c r="B19" s="81">
        <v>17</v>
      </c>
      <c r="C19" s="82" t="s">
        <v>207</v>
      </c>
      <c r="D19" s="82" t="s">
        <v>207</v>
      </c>
      <c r="E19" s="81" t="s">
        <v>21</v>
      </c>
      <c r="F19" s="81" t="s">
        <v>24</v>
      </c>
      <c r="G19" s="81">
        <v>1</v>
      </c>
      <c r="H19" s="81">
        <v>4</v>
      </c>
      <c r="I19" s="81">
        <v>8</v>
      </c>
      <c r="J19" s="81">
        <v>100</v>
      </c>
      <c r="K19" s="81">
        <f t="shared" si="0"/>
        <v>4</v>
      </c>
      <c r="L19" s="81">
        <f t="shared" si="1"/>
        <v>8</v>
      </c>
      <c r="M19" s="81">
        <f t="shared" si="4"/>
        <v>100</v>
      </c>
      <c r="N19" s="101" t="e">
        <f>K19*#REF!</f>
        <v>#REF!</v>
      </c>
      <c r="O19" s="102" t="e">
        <f>M19*#REF!</f>
        <v>#REF!</v>
      </c>
      <c r="P19" s="102">
        <v>0</v>
      </c>
      <c r="Q19" s="102"/>
      <c r="R19" s="102"/>
      <c r="S19" s="103" t="e">
        <f t="shared" si="5"/>
        <v>#REF!</v>
      </c>
    </row>
    <row r="20" spans="2:19" x14ac:dyDescent="0.2">
      <c r="B20" s="81">
        <v>18</v>
      </c>
      <c r="C20" s="82" t="s">
        <v>311</v>
      </c>
      <c r="D20" s="82" t="s">
        <v>311</v>
      </c>
      <c r="E20" s="81" t="s">
        <v>21</v>
      </c>
      <c r="F20" s="81" t="s">
        <v>24</v>
      </c>
      <c r="G20" s="81">
        <v>1</v>
      </c>
      <c r="H20" s="81">
        <v>4</v>
      </c>
      <c r="I20" s="81">
        <v>8</v>
      </c>
      <c r="J20" s="81">
        <v>100</v>
      </c>
      <c r="K20" s="81">
        <f t="shared" si="0"/>
        <v>4</v>
      </c>
      <c r="L20" s="81">
        <f t="shared" si="1"/>
        <v>8</v>
      </c>
      <c r="M20" s="81">
        <f t="shared" si="4"/>
        <v>100</v>
      </c>
      <c r="N20" s="101" t="e">
        <f>K20*#REF!</f>
        <v>#REF!</v>
      </c>
      <c r="O20" s="102" t="e">
        <f>M20*#REF!</f>
        <v>#REF!</v>
      </c>
      <c r="P20" s="102">
        <v>0</v>
      </c>
      <c r="Q20" s="102"/>
      <c r="R20" s="102"/>
      <c r="S20" s="103" t="e">
        <f t="shared" si="5"/>
        <v>#REF!</v>
      </c>
    </row>
    <row r="21" spans="2:19" x14ac:dyDescent="0.2">
      <c r="B21" s="81">
        <v>19</v>
      </c>
      <c r="C21" s="78" t="s">
        <v>208</v>
      </c>
      <c r="D21" s="82" t="s">
        <v>198</v>
      </c>
      <c r="E21" s="81" t="s">
        <v>21</v>
      </c>
      <c r="F21" s="81" t="s">
        <v>24</v>
      </c>
      <c r="G21" s="81">
        <v>2</v>
      </c>
      <c r="H21" s="81">
        <v>64</v>
      </c>
      <c r="I21" s="81">
        <v>1024</v>
      </c>
      <c r="J21" s="81">
        <v>2500</v>
      </c>
      <c r="K21" s="81">
        <f t="shared" si="0"/>
        <v>128</v>
      </c>
      <c r="L21" s="81">
        <f t="shared" si="1"/>
        <v>2048</v>
      </c>
      <c r="M21" s="81">
        <f>J21</f>
        <v>2500</v>
      </c>
      <c r="N21" s="101">
        <v>0</v>
      </c>
      <c r="O21" s="102" t="e">
        <f>M21*#REF!</f>
        <v>#REF!</v>
      </c>
      <c r="P21" s="102" t="e">
        <f>J21*#REF!*50%</f>
        <v>#REF!</v>
      </c>
      <c r="Q21" s="102" t="e">
        <f>G21*#REF!</f>
        <v>#REF!</v>
      </c>
      <c r="R21" s="102"/>
      <c r="S21" s="103" t="e">
        <f t="shared" si="5"/>
        <v>#REF!</v>
      </c>
    </row>
    <row r="22" spans="2:19" x14ac:dyDescent="0.2">
      <c r="B22" s="81">
        <v>20</v>
      </c>
      <c r="C22" s="82" t="s">
        <v>210</v>
      </c>
      <c r="D22" s="82" t="s">
        <v>211</v>
      </c>
      <c r="E22" s="81" t="s">
        <v>212</v>
      </c>
      <c r="F22" s="81" t="s">
        <v>24</v>
      </c>
      <c r="G22" s="81">
        <v>2</v>
      </c>
      <c r="H22" s="81">
        <v>8</v>
      </c>
      <c r="I22" s="81">
        <v>16</v>
      </c>
      <c r="J22" s="81">
        <v>200</v>
      </c>
      <c r="K22" s="81">
        <f t="shared" si="0"/>
        <v>16</v>
      </c>
      <c r="L22" s="81">
        <f t="shared" si="1"/>
        <v>32</v>
      </c>
      <c r="M22" s="81">
        <f t="shared" ref="M22:M28" si="6">J22*G22</f>
        <v>400</v>
      </c>
      <c r="N22" s="101" t="e">
        <f>K22*#REF!</f>
        <v>#REF!</v>
      </c>
      <c r="O22" s="102" t="e">
        <f>M22*#REF!</f>
        <v>#REF!</v>
      </c>
      <c r="P22" s="102"/>
      <c r="Q22" s="102"/>
      <c r="R22" s="102"/>
      <c r="S22" s="103" t="e">
        <f t="shared" si="5"/>
        <v>#REF!</v>
      </c>
    </row>
    <row r="23" spans="2:19" x14ac:dyDescent="0.2">
      <c r="B23" s="81">
        <v>21</v>
      </c>
      <c r="C23" s="82" t="s">
        <v>213</v>
      </c>
      <c r="D23" s="82" t="s">
        <v>214</v>
      </c>
      <c r="E23" s="81" t="s">
        <v>21</v>
      </c>
      <c r="F23" s="81" t="s">
        <v>24</v>
      </c>
      <c r="G23" s="81">
        <v>3</v>
      </c>
      <c r="H23" s="81">
        <v>8</v>
      </c>
      <c r="I23" s="81">
        <v>16</v>
      </c>
      <c r="J23" s="81">
        <v>200</v>
      </c>
      <c r="K23" s="81">
        <f t="shared" si="0"/>
        <v>24</v>
      </c>
      <c r="L23" s="81">
        <f t="shared" si="1"/>
        <v>48</v>
      </c>
      <c r="M23" s="81">
        <f t="shared" si="6"/>
        <v>600</v>
      </c>
      <c r="N23" s="101" t="e">
        <f>K23*#REF!</f>
        <v>#REF!</v>
      </c>
      <c r="O23" s="102" t="e">
        <f>M23*#REF!</f>
        <v>#REF!</v>
      </c>
      <c r="P23" s="102"/>
      <c r="Q23" s="102"/>
      <c r="R23" s="102"/>
      <c r="S23" s="103" t="e">
        <f t="shared" si="5"/>
        <v>#REF!</v>
      </c>
    </row>
    <row r="24" spans="2:19" x14ac:dyDescent="0.2">
      <c r="B24" s="81">
        <v>22</v>
      </c>
      <c r="C24" s="82" t="s">
        <v>215</v>
      </c>
      <c r="D24" s="82" t="s">
        <v>216</v>
      </c>
      <c r="E24" s="81" t="s">
        <v>212</v>
      </c>
      <c r="F24" s="81" t="s">
        <v>24</v>
      </c>
      <c r="G24" s="81">
        <v>3</v>
      </c>
      <c r="H24" s="81">
        <v>8</v>
      </c>
      <c r="I24" s="81">
        <v>16</v>
      </c>
      <c r="J24" s="81">
        <v>1000</v>
      </c>
      <c r="K24" s="81">
        <f t="shared" si="0"/>
        <v>24</v>
      </c>
      <c r="L24" s="81">
        <f t="shared" si="1"/>
        <v>48</v>
      </c>
      <c r="M24" s="81">
        <f t="shared" si="6"/>
        <v>3000</v>
      </c>
      <c r="N24" s="101" t="e">
        <f>K24*#REF!</f>
        <v>#REF!</v>
      </c>
      <c r="O24" s="102" t="e">
        <f>M24*#REF!</f>
        <v>#REF!</v>
      </c>
      <c r="P24" s="102"/>
      <c r="Q24" s="102"/>
      <c r="R24" s="102"/>
      <c r="S24" s="103" t="e">
        <f t="shared" si="5"/>
        <v>#REF!</v>
      </c>
    </row>
    <row r="25" spans="2:19" x14ac:dyDescent="0.2">
      <c r="B25" s="81">
        <v>23</v>
      </c>
      <c r="C25" s="82" t="s">
        <v>217</v>
      </c>
      <c r="D25" s="82" t="s">
        <v>218</v>
      </c>
      <c r="E25" s="81" t="s">
        <v>21</v>
      </c>
      <c r="F25" s="81" t="s">
        <v>24</v>
      </c>
      <c r="G25" s="81">
        <v>1</v>
      </c>
      <c r="H25" s="81">
        <v>8</v>
      </c>
      <c r="I25" s="81">
        <v>16</v>
      </c>
      <c r="J25" s="81">
        <v>500</v>
      </c>
      <c r="K25" s="81">
        <f t="shared" si="0"/>
        <v>8</v>
      </c>
      <c r="L25" s="81">
        <f t="shared" si="1"/>
        <v>16</v>
      </c>
      <c r="M25" s="81">
        <f t="shared" si="6"/>
        <v>500</v>
      </c>
      <c r="N25" s="101" t="e">
        <f>K25*#REF!</f>
        <v>#REF!</v>
      </c>
      <c r="O25" s="102" t="e">
        <f>M25*#REF!</f>
        <v>#REF!</v>
      </c>
      <c r="P25" s="102"/>
      <c r="Q25" s="102"/>
      <c r="R25" s="102"/>
      <c r="S25" s="103" t="e">
        <f t="shared" si="5"/>
        <v>#REF!</v>
      </c>
    </row>
    <row r="26" spans="2:19" x14ac:dyDescent="0.2">
      <c r="B26" s="81">
        <v>24</v>
      </c>
      <c r="C26" s="82" t="s">
        <v>312</v>
      </c>
      <c r="D26" s="82" t="s">
        <v>220</v>
      </c>
      <c r="E26" s="81" t="s">
        <v>21</v>
      </c>
      <c r="F26" s="81" t="s">
        <v>24</v>
      </c>
      <c r="G26" s="81">
        <v>1</v>
      </c>
      <c r="H26" s="81">
        <v>0</v>
      </c>
      <c r="I26" s="81">
        <v>0</v>
      </c>
      <c r="J26" s="81">
        <v>500</v>
      </c>
      <c r="K26" s="81">
        <f t="shared" si="0"/>
        <v>0</v>
      </c>
      <c r="L26" s="81">
        <f t="shared" si="1"/>
        <v>0</v>
      </c>
      <c r="M26" s="81">
        <f t="shared" si="6"/>
        <v>500</v>
      </c>
      <c r="N26" s="101"/>
      <c r="O26" s="102"/>
      <c r="P26" s="102"/>
      <c r="Q26" s="102"/>
      <c r="R26" s="102" t="e">
        <f>(M26/#REF!)*#REF!</f>
        <v>#REF!</v>
      </c>
      <c r="S26" s="103" t="e">
        <f t="shared" si="5"/>
        <v>#REF!</v>
      </c>
    </row>
    <row r="27" spans="2:19" x14ac:dyDescent="0.2">
      <c r="B27" s="81">
        <v>25</v>
      </c>
      <c r="C27" s="82" t="s">
        <v>221</v>
      </c>
      <c r="D27" s="82" t="s">
        <v>222</v>
      </c>
      <c r="E27" s="81" t="s">
        <v>212</v>
      </c>
      <c r="F27" s="81" t="s">
        <v>24</v>
      </c>
      <c r="G27" s="81">
        <v>3</v>
      </c>
      <c r="H27" s="81">
        <v>8</v>
      </c>
      <c r="I27" s="81">
        <v>32</v>
      </c>
      <c r="J27" s="81">
        <v>300</v>
      </c>
      <c r="K27" s="81">
        <f t="shared" si="0"/>
        <v>24</v>
      </c>
      <c r="L27" s="81">
        <f t="shared" si="1"/>
        <v>96</v>
      </c>
      <c r="M27" s="81">
        <f t="shared" si="6"/>
        <v>900</v>
      </c>
      <c r="N27" s="101" t="e">
        <f>K27*#REF!</f>
        <v>#REF!</v>
      </c>
      <c r="O27" s="102" t="e">
        <f>M27*#REF!</f>
        <v>#REF!</v>
      </c>
      <c r="P27" s="102"/>
      <c r="Q27" s="102"/>
      <c r="R27" s="102"/>
      <c r="S27" s="103" t="e">
        <f t="shared" si="5"/>
        <v>#REF!</v>
      </c>
    </row>
    <row r="28" spans="2:19" x14ac:dyDescent="0.2">
      <c r="B28" s="81">
        <v>26</v>
      </c>
      <c r="C28" s="82" t="s">
        <v>223</v>
      </c>
      <c r="D28" s="82" t="s">
        <v>222</v>
      </c>
      <c r="E28" s="81" t="s">
        <v>212</v>
      </c>
      <c r="F28" s="81" t="s">
        <v>24</v>
      </c>
      <c r="G28" s="81">
        <v>1</v>
      </c>
      <c r="H28" s="81">
        <v>8</v>
      </c>
      <c r="I28" s="81">
        <v>16</v>
      </c>
      <c r="J28" s="81">
        <v>300</v>
      </c>
      <c r="K28" s="81">
        <f t="shared" si="0"/>
        <v>8</v>
      </c>
      <c r="L28" s="81">
        <f t="shared" si="1"/>
        <v>16</v>
      </c>
      <c r="M28" s="81">
        <f t="shared" si="6"/>
        <v>300</v>
      </c>
      <c r="N28" s="101" t="e">
        <f>K28*#REF!</f>
        <v>#REF!</v>
      </c>
      <c r="O28" s="102" t="e">
        <f>M28*#REF!</f>
        <v>#REF!</v>
      </c>
      <c r="P28" s="102"/>
      <c r="Q28" s="102"/>
      <c r="R28" s="102"/>
      <c r="S28" s="103" t="e">
        <f t="shared" si="5"/>
        <v>#REF!</v>
      </c>
    </row>
    <row r="29" spans="2:19" x14ac:dyDescent="0.2">
      <c r="B29" s="43"/>
      <c r="C29" s="44"/>
      <c r="D29" s="44"/>
      <c r="E29" s="43"/>
      <c r="F29" s="43"/>
      <c r="G29" s="80"/>
      <c r="H29" s="80"/>
      <c r="I29" s="80"/>
      <c r="J29" s="80"/>
      <c r="K29" s="80"/>
      <c r="L29" s="80"/>
      <c r="M29" s="80"/>
      <c r="N29" s="85"/>
      <c r="O29" s="85"/>
      <c r="P29" s="85"/>
      <c r="Q29" s="85"/>
      <c r="R29" s="85"/>
      <c r="S29" s="85"/>
    </row>
    <row r="30" spans="2:19" x14ac:dyDescent="0.2">
      <c r="B30" s="47">
        <v>27</v>
      </c>
      <c r="C30" s="48" t="s">
        <v>204</v>
      </c>
      <c r="D30" s="48" t="s">
        <v>20</v>
      </c>
      <c r="E30" s="47" t="s">
        <v>21</v>
      </c>
      <c r="F30" s="47" t="s">
        <v>25</v>
      </c>
      <c r="G30" s="47">
        <v>3</v>
      </c>
      <c r="H30" s="47">
        <v>8</v>
      </c>
      <c r="I30" s="47">
        <v>32</v>
      </c>
      <c r="J30" s="47">
        <v>150</v>
      </c>
      <c r="K30" s="47">
        <f t="shared" ref="K30:K43" si="7">H30*G30</f>
        <v>24</v>
      </c>
      <c r="L30" s="47">
        <f t="shared" ref="L30:L43" si="8">I30*G30</f>
        <v>96</v>
      </c>
      <c r="M30" s="47">
        <f>J30*G30</f>
        <v>450</v>
      </c>
      <c r="N30" s="95" t="e">
        <f>K30*#REF!</f>
        <v>#REF!</v>
      </c>
      <c r="O30" s="96" t="e">
        <f>M30*#REF!</f>
        <v>#REF!</v>
      </c>
      <c r="P30" s="96"/>
      <c r="Q30" s="96"/>
      <c r="R30" s="96"/>
      <c r="S30" s="97" t="e">
        <f>SUM(N30:Q30)</f>
        <v>#REF!</v>
      </c>
    </row>
    <row r="31" spans="2:19" x14ac:dyDescent="0.2">
      <c r="B31" s="47">
        <v>28</v>
      </c>
      <c r="C31" s="48" t="s">
        <v>205</v>
      </c>
      <c r="D31" s="48" t="s">
        <v>20</v>
      </c>
      <c r="E31" s="47" t="s">
        <v>21</v>
      </c>
      <c r="F31" s="47" t="s">
        <v>25</v>
      </c>
      <c r="G31" s="47">
        <v>5</v>
      </c>
      <c r="H31" s="47">
        <v>8</v>
      </c>
      <c r="I31" s="47">
        <v>32</v>
      </c>
      <c r="J31" s="47">
        <v>150</v>
      </c>
      <c r="K31" s="47">
        <f t="shared" si="7"/>
        <v>40</v>
      </c>
      <c r="L31" s="47">
        <f t="shared" si="8"/>
        <v>160</v>
      </c>
      <c r="M31" s="47">
        <f t="shared" ref="M31:M34" si="9">J31*G31</f>
        <v>750</v>
      </c>
      <c r="N31" s="95" t="e">
        <f>K31*#REF!</f>
        <v>#REF!</v>
      </c>
      <c r="O31" s="96" t="e">
        <f>M31*#REF!</f>
        <v>#REF!</v>
      </c>
      <c r="P31" s="96"/>
      <c r="Q31" s="96"/>
      <c r="R31" s="96"/>
      <c r="S31" s="97" t="e">
        <f t="shared" ref="S31:S43" si="10">SUM(N31:Q31)</f>
        <v>#REF!</v>
      </c>
    </row>
    <row r="32" spans="2:19" x14ac:dyDescent="0.2">
      <c r="B32" s="47">
        <v>29</v>
      </c>
      <c r="C32" s="78" t="s">
        <v>19</v>
      </c>
      <c r="D32" s="48" t="s">
        <v>20</v>
      </c>
      <c r="E32" s="47" t="s">
        <v>21</v>
      </c>
      <c r="F32" s="47" t="s">
        <v>25</v>
      </c>
      <c r="G32" s="47">
        <v>1</v>
      </c>
      <c r="H32" s="47">
        <v>64</v>
      </c>
      <c r="I32" s="47">
        <v>1024</v>
      </c>
      <c r="J32" s="47">
        <v>300</v>
      </c>
      <c r="K32" s="47">
        <f t="shared" si="7"/>
        <v>64</v>
      </c>
      <c r="L32" s="47">
        <f t="shared" si="8"/>
        <v>1024</v>
      </c>
      <c r="M32" s="47">
        <f t="shared" si="9"/>
        <v>300</v>
      </c>
      <c r="N32" s="95">
        <v>0</v>
      </c>
      <c r="O32" s="96" t="e">
        <f>M32*#REF!</f>
        <v>#REF!</v>
      </c>
      <c r="P32" s="96"/>
      <c r="Q32" s="96" t="e">
        <f>G32*#REF!</f>
        <v>#REF!</v>
      </c>
      <c r="R32" s="96"/>
      <c r="S32" s="97" t="e">
        <f t="shared" si="10"/>
        <v>#REF!</v>
      </c>
    </row>
    <row r="33" spans="2:19" x14ac:dyDescent="0.2">
      <c r="B33" s="47">
        <v>30</v>
      </c>
      <c r="C33" s="48" t="s">
        <v>207</v>
      </c>
      <c r="D33" s="48" t="s">
        <v>207</v>
      </c>
      <c r="E33" s="47" t="s">
        <v>21</v>
      </c>
      <c r="F33" s="47" t="s">
        <v>25</v>
      </c>
      <c r="G33" s="47">
        <v>1</v>
      </c>
      <c r="H33" s="47">
        <v>4</v>
      </c>
      <c r="I33" s="47">
        <v>8</v>
      </c>
      <c r="J33" s="47">
        <v>100</v>
      </c>
      <c r="K33" s="47">
        <f t="shared" si="7"/>
        <v>4</v>
      </c>
      <c r="L33" s="47">
        <f t="shared" si="8"/>
        <v>8</v>
      </c>
      <c r="M33" s="47">
        <f t="shared" si="9"/>
        <v>100</v>
      </c>
      <c r="N33" s="95" t="e">
        <f>K33*#REF!</f>
        <v>#REF!</v>
      </c>
      <c r="O33" s="96" t="e">
        <f>M33*#REF!</f>
        <v>#REF!</v>
      </c>
      <c r="P33" s="96"/>
      <c r="Q33" s="96"/>
      <c r="R33" s="96"/>
      <c r="S33" s="97" t="e">
        <f t="shared" si="10"/>
        <v>#REF!</v>
      </c>
    </row>
    <row r="34" spans="2:19" x14ac:dyDescent="0.2">
      <c r="B34" s="47">
        <v>31</v>
      </c>
      <c r="C34" s="48" t="s">
        <v>311</v>
      </c>
      <c r="D34" s="48" t="s">
        <v>311</v>
      </c>
      <c r="E34" s="47" t="s">
        <v>21</v>
      </c>
      <c r="F34" s="47" t="s">
        <v>25</v>
      </c>
      <c r="G34" s="47">
        <v>1</v>
      </c>
      <c r="H34" s="47">
        <v>4</v>
      </c>
      <c r="I34" s="47">
        <v>8</v>
      </c>
      <c r="J34" s="47">
        <v>100</v>
      </c>
      <c r="K34" s="47">
        <f t="shared" si="7"/>
        <v>4</v>
      </c>
      <c r="L34" s="47">
        <f t="shared" si="8"/>
        <v>8</v>
      </c>
      <c r="M34" s="47">
        <f t="shared" si="9"/>
        <v>100</v>
      </c>
      <c r="N34" s="95" t="e">
        <f>K34*#REF!</f>
        <v>#REF!</v>
      </c>
      <c r="O34" s="96" t="e">
        <f>M34*#REF!</f>
        <v>#REF!</v>
      </c>
      <c r="P34" s="96"/>
      <c r="Q34" s="96"/>
      <c r="R34" s="96"/>
      <c r="S34" s="97" t="e">
        <f t="shared" si="10"/>
        <v>#REF!</v>
      </c>
    </row>
    <row r="35" spans="2:19" x14ac:dyDescent="0.2">
      <c r="B35" s="47">
        <v>32</v>
      </c>
      <c r="C35" s="158" t="s">
        <v>313</v>
      </c>
      <c r="D35" s="48" t="s">
        <v>198</v>
      </c>
      <c r="E35" s="47" t="s">
        <v>21</v>
      </c>
      <c r="F35" s="47" t="s">
        <v>25</v>
      </c>
      <c r="G35" s="47">
        <v>2</v>
      </c>
      <c r="H35" s="47">
        <v>32</v>
      </c>
      <c r="I35" s="47">
        <v>256</v>
      </c>
      <c r="J35" s="47">
        <v>2500</v>
      </c>
      <c r="K35" s="47">
        <f t="shared" si="7"/>
        <v>64</v>
      </c>
      <c r="L35" s="47">
        <f t="shared" si="8"/>
        <v>512</v>
      </c>
      <c r="M35" s="47">
        <f>J35</f>
        <v>2500</v>
      </c>
      <c r="N35" s="95">
        <v>0</v>
      </c>
      <c r="O35" s="96" t="e">
        <f>M35*#REF!</f>
        <v>#REF!</v>
      </c>
      <c r="P35" s="96"/>
      <c r="Q35" s="96" t="e">
        <f>G35*#REF!</f>
        <v>#REF!</v>
      </c>
      <c r="R35" s="96"/>
      <c r="S35" s="97" t="e">
        <f t="shared" si="10"/>
        <v>#REF!</v>
      </c>
    </row>
    <row r="36" spans="2:19" x14ac:dyDescent="0.2">
      <c r="B36" s="47">
        <v>33</v>
      </c>
      <c r="C36" s="48" t="s">
        <v>210</v>
      </c>
      <c r="D36" s="48" t="s">
        <v>211</v>
      </c>
      <c r="E36" s="47" t="s">
        <v>212</v>
      </c>
      <c r="F36" s="47" t="s">
        <v>25</v>
      </c>
      <c r="G36" s="47">
        <v>2</v>
      </c>
      <c r="H36" s="47">
        <v>8</v>
      </c>
      <c r="I36" s="47">
        <v>16</v>
      </c>
      <c r="J36" s="47">
        <v>200</v>
      </c>
      <c r="K36" s="47">
        <f t="shared" si="7"/>
        <v>16</v>
      </c>
      <c r="L36" s="47">
        <f t="shared" si="8"/>
        <v>32</v>
      </c>
      <c r="M36" s="47">
        <f t="shared" ref="M36:M43" si="11">J36*G36</f>
        <v>400</v>
      </c>
      <c r="N36" s="95" t="e">
        <f>K36*#REF!</f>
        <v>#REF!</v>
      </c>
      <c r="O36" s="96" t="e">
        <f>M36*#REF!</f>
        <v>#REF!</v>
      </c>
      <c r="P36" s="96"/>
      <c r="Q36" s="96"/>
      <c r="R36" s="96"/>
      <c r="S36" s="97" t="e">
        <f t="shared" si="10"/>
        <v>#REF!</v>
      </c>
    </row>
    <row r="37" spans="2:19" x14ac:dyDescent="0.2">
      <c r="B37" s="47">
        <v>34</v>
      </c>
      <c r="C37" s="48" t="s">
        <v>213</v>
      </c>
      <c r="D37" s="48" t="s">
        <v>214</v>
      </c>
      <c r="E37" s="47" t="s">
        <v>21</v>
      </c>
      <c r="F37" s="47" t="s">
        <v>25</v>
      </c>
      <c r="G37" s="47">
        <v>3</v>
      </c>
      <c r="H37" s="47">
        <v>8</v>
      </c>
      <c r="I37" s="47">
        <v>16</v>
      </c>
      <c r="J37" s="47">
        <v>200</v>
      </c>
      <c r="K37" s="47">
        <f t="shared" si="7"/>
        <v>24</v>
      </c>
      <c r="L37" s="47">
        <f t="shared" si="8"/>
        <v>48</v>
      </c>
      <c r="M37" s="47">
        <f t="shared" si="11"/>
        <v>600</v>
      </c>
      <c r="N37" s="95" t="e">
        <f>K37*#REF!</f>
        <v>#REF!</v>
      </c>
      <c r="O37" s="96" t="e">
        <f>M37*#REF!</f>
        <v>#REF!</v>
      </c>
      <c r="P37" s="96"/>
      <c r="Q37" s="96"/>
      <c r="R37" s="96"/>
      <c r="S37" s="97" t="e">
        <f t="shared" si="10"/>
        <v>#REF!</v>
      </c>
    </row>
    <row r="38" spans="2:19" x14ac:dyDescent="0.2">
      <c r="B38" s="47">
        <v>35</v>
      </c>
      <c r="C38" s="48" t="s">
        <v>215</v>
      </c>
      <c r="D38" s="48" t="s">
        <v>216</v>
      </c>
      <c r="E38" s="47" t="s">
        <v>212</v>
      </c>
      <c r="F38" s="47" t="s">
        <v>25</v>
      </c>
      <c r="G38" s="47">
        <v>3</v>
      </c>
      <c r="H38" s="47">
        <v>8</v>
      </c>
      <c r="I38" s="47">
        <v>16</v>
      </c>
      <c r="J38" s="47">
        <v>1000</v>
      </c>
      <c r="K38" s="47">
        <f t="shared" si="7"/>
        <v>24</v>
      </c>
      <c r="L38" s="47">
        <f t="shared" si="8"/>
        <v>48</v>
      </c>
      <c r="M38" s="47">
        <f t="shared" si="11"/>
        <v>3000</v>
      </c>
      <c r="N38" s="95" t="e">
        <f>K38*#REF!</f>
        <v>#REF!</v>
      </c>
      <c r="O38" s="96" t="e">
        <f>M38*#REF!</f>
        <v>#REF!</v>
      </c>
      <c r="P38" s="96"/>
      <c r="Q38" s="96"/>
      <c r="R38" s="96"/>
      <c r="S38" s="97" t="e">
        <f t="shared" si="10"/>
        <v>#REF!</v>
      </c>
    </row>
    <row r="39" spans="2:19" x14ac:dyDescent="0.2">
      <c r="B39" s="47">
        <v>36</v>
      </c>
      <c r="C39" s="48" t="s">
        <v>217</v>
      </c>
      <c r="D39" s="48" t="s">
        <v>218</v>
      </c>
      <c r="E39" s="47" t="s">
        <v>21</v>
      </c>
      <c r="F39" s="47" t="s">
        <v>25</v>
      </c>
      <c r="G39" s="47">
        <v>1</v>
      </c>
      <c r="H39" s="47">
        <v>8</v>
      </c>
      <c r="I39" s="47">
        <v>16</v>
      </c>
      <c r="J39" s="47">
        <v>500</v>
      </c>
      <c r="K39" s="47">
        <f t="shared" si="7"/>
        <v>8</v>
      </c>
      <c r="L39" s="47">
        <f t="shared" si="8"/>
        <v>16</v>
      </c>
      <c r="M39" s="47">
        <f t="shared" si="11"/>
        <v>500</v>
      </c>
      <c r="N39" s="95" t="e">
        <f>K39*#REF!</f>
        <v>#REF!</v>
      </c>
      <c r="O39" s="96" t="e">
        <f>M39*#REF!</f>
        <v>#REF!</v>
      </c>
      <c r="P39" s="96"/>
      <c r="Q39" s="96"/>
      <c r="R39" s="96"/>
      <c r="S39" s="97" t="e">
        <f t="shared" si="10"/>
        <v>#REF!</v>
      </c>
    </row>
    <row r="40" spans="2:19" x14ac:dyDescent="0.2">
      <c r="B40" s="47">
        <v>37</v>
      </c>
      <c r="C40" s="48" t="s">
        <v>230</v>
      </c>
      <c r="D40" s="48" t="s">
        <v>220</v>
      </c>
      <c r="E40" s="47" t="s">
        <v>21</v>
      </c>
      <c r="F40" s="47" t="s">
        <v>25</v>
      </c>
      <c r="G40" s="47">
        <v>1</v>
      </c>
      <c r="H40" s="47">
        <v>8</v>
      </c>
      <c r="I40" s="47">
        <v>16</v>
      </c>
      <c r="J40" s="47">
        <v>500</v>
      </c>
      <c r="K40" s="47">
        <f t="shared" si="7"/>
        <v>8</v>
      </c>
      <c r="L40" s="47">
        <f t="shared" si="8"/>
        <v>16</v>
      </c>
      <c r="M40" s="47">
        <f t="shared" si="11"/>
        <v>500</v>
      </c>
      <c r="N40" s="95" t="e">
        <f>K40*#REF!</f>
        <v>#REF!</v>
      </c>
      <c r="O40" s="96" t="e">
        <f>M40*#REF!</f>
        <v>#REF!</v>
      </c>
      <c r="P40" s="96"/>
      <c r="Q40" s="96"/>
      <c r="R40" s="96"/>
      <c r="S40" s="97" t="e">
        <f t="shared" si="10"/>
        <v>#REF!</v>
      </c>
    </row>
    <row r="41" spans="2:19" x14ac:dyDescent="0.2">
      <c r="B41" s="47">
        <v>38</v>
      </c>
      <c r="C41" s="48" t="s">
        <v>221</v>
      </c>
      <c r="D41" s="48" t="s">
        <v>222</v>
      </c>
      <c r="E41" s="47" t="s">
        <v>212</v>
      </c>
      <c r="F41" s="47" t="s">
        <v>25</v>
      </c>
      <c r="G41" s="47">
        <v>3</v>
      </c>
      <c r="H41" s="47">
        <v>8</v>
      </c>
      <c r="I41" s="47">
        <v>32</v>
      </c>
      <c r="J41" s="47">
        <v>300</v>
      </c>
      <c r="K41" s="47">
        <f t="shared" si="7"/>
        <v>24</v>
      </c>
      <c r="L41" s="47">
        <f t="shared" si="8"/>
        <v>96</v>
      </c>
      <c r="M41" s="47">
        <f t="shared" si="11"/>
        <v>900</v>
      </c>
      <c r="N41" s="95" t="e">
        <f>K41*#REF!</f>
        <v>#REF!</v>
      </c>
      <c r="O41" s="96" t="e">
        <f>M41*#REF!</f>
        <v>#REF!</v>
      </c>
      <c r="P41" s="96"/>
      <c r="Q41" s="96"/>
      <c r="R41" s="96"/>
      <c r="S41" s="97" t="e">
        <f t="shared" si="10"/>
        <v>#REF!</v>
      </c>
    </row>
    <row r="42" spans="2:19" x14ac:dyDescent="0.2">
      <c r="B42" s="47">
        <v>39</v>
      </c>
      <c r="C42" s="48" t="s">
        <v>223</v>
      </c>
      <c r="D42" s="48" t="s">
        <v>222</v>
      </c>
      <c r="E42" s="47" t="s">
        <v>212</v>
      </c>
      <c r="F42" s="47" t="s">
        <v>25</v>
      </c>
      <c r="G42" s="47">
        <v>1</v>
      </c>
      <c r="H42" s="47">
        <v>8</v>
      </c>
      <c r="I42" s="47">
        <v>16</v>
      </c>
      <c r="J42" s="47">
        <v>300</v>
      </c>
      <c r="K42" s="47">
        <f t="shared" si="7"/>
        <v>8</v>
      </c>
      <c r="L42" s="47">
        <f t="shared" si="8"/>
        <v>16</v>
      </c>
      <c r="M42" s="47">
        <f t="shared" si="11"/>
        <v>300</v>
      </c>
      <c r="N42" s="95" t="e">
        <f>K42*#REF!</f>
        <v>#REF!</v>
      </c>
      <c r="O42" s="96" t="e">
        <f>M42*#REF!</f>
        <v>#REF!</v>
      </c>
      <c r="P42" s="96"/>
      <c r="Q42" s="96"/>
      <c r="R42" s="96"/>
      <c r="S42" s="97" t="e">
        <f t="shared" si="10"/>
        <v>#REF!</v>
      </c>
    </row>
    <row r="43" spans="2:19" x14ac:dyDescent="0.2">
      <c r="B43" s="47">
        <v>40</v>
      </c>
      <c r="C43" s="48" t="s">
        <v>226</v>
      </c>
      <c r="D43" s="48" t="s">
        <v>226</v>
      </c>
      <c r="E43" s="47" t="s">
        <v>212</v>
      </c>
      <c r="F43" s="47" t="s">
        <v>25</v>
      </c>
      <c r="G43" s="47">
        <v>2</v>
      </c>
      <c r="H43" s="47">
        <v>8</v>
      </c>
      <c r="I43" s="47">
        <v>24</v>
      </c>
      <c r="J43" s="47">
        <v>128</v>
      </c>
      <c r="K43" s="47">
        <f t="shared" si="7"/>
        <v>16</v>
      </c>
      <c r="L43" s="47">
        <f t="shared" si="8"/>
        <v>48</v>
      </c>
      <c r="M43" s="47">
        <f t="shared" si="11"/>
        <v>256</v>
      </c>
      <c r="N43" s="95" t="e">
        <f>K43*#REF!</f>
        <v>#REF!</v>
      </c>
      <c r="O43" s="96" t="e">
        <f>M43*#REF!</f>
        <v>#REF!</v>
      </c>
      <c r="P43" s="96"/>
      <c r="Q43" s="96"/>
      <c r="R43" s="96"/>
      <c r="S43" s="97" t="e">
        <f t="shared" si="10"/>
        <v>#REF!</v>
      </c>
    </row>
    <row r="44" spans="2:19" x14ac:dyDescent="0.2">
      <c r="B44" s="43"/>
      <c r="C44" s="44"/>
      <c r="D44" s="44"/>
      <c r="E44" s="43"/>
      <c r="F44" s="43"/>
      <c r="G44" s="80"/>
      <c r="H44" s="80"/>
      <c r="I44" s="80"/>
      <c r="J44" s="80"/>
      <c r="K44" s="80"/>
      <c r="L44" s="80"/>
      <c r="M44" s="80"/>
      <c r="N44" s="85"/>
      <c r="O44" s="85"/>
      <c r="P44" s="85"/>
      <c r="Q44" s="85"/>
      <c r="R44" s="85"/>
      <c r="S44" s="85"/>
    </row>
    <row r="45" spans="2:19" x14ac:dyDescent="0.2">
      <c r="B45" s="51">
        <v>41</v>
      </c>
      <c r="C45" s="52" t="s">
        <v>227</v>
      </c>
      <c r="D45" s="52" t="s">
        <v>198</v>
      </c>
      <c r="E45" s="51" t="s">
        <v>21</v>
      </c>
      <c r="F45" s="51" t="s">
        <v>228</v>
      </c>
      <c r="G45" s="51">
        <v>1</v>
      </c>
      <c r="H45" s="51">
        <v>16</v>
      </c>
      <c r="I45" s="51">
        <v>32</v>
      </c>
      <c r="J45" s="51">
        <v>500</v>
      </c>
      <c r="K45" s="51">
        <f t="shared" ref="K45:K54" si="12">H45*G45</f>
        <v>16</v>
      </c>
      <c r="L45" s="51">
        <f t="shared" ref="L45:L54" si="13">I45*G45</f>
        <v>32</v>
      </c>
      <c r="M45" s="51">
        <f t="shared" ref="M45:M54" si="14">J45*G45</f>
        <v>500</v>
      </c>
      <c r="N45" s="92" t="e">
        <f>K45*#REF!</f>
        <v>#REF!</v>
      </c>
      <c r="O45" s="93" t="e">
        <f>M45*#REF!</f>
        <v>#REF!</v>
      </c>
      <c r="P45" s="93"/>
      <c r="Q45" s="93"/>
      <c r="R45" s="93"/>
      <c r="S45" s="94" t="e">
        <f t="shared" ref="S45:S54" si="15">SUM(N45:Q45)</f>
        <v>#REF!</v>
      </c>
    </row>
    <row r="46" spans="2:19" x14ac:dyDescent="0.2">
      <c r="B46" s="51">
        <v>42</v>
      </c>
      <c r="C46" s="52" t="s">
        <v>210</v>
      </c>
      <c r="D46" s="52" t="s">
        <v>211</v>
      </c>
      <c r="E46" s="51" t="s">
        <v>212</v>
      </c>
      <c r="F46" s="51" t="s">
        <v>228</v>
      </c>
      <c r="G46" s="51">
        <v>2</v>
      </c>
      <c r="H46" s="51">
        <v>4</v>
      </c>
      <c r="I46" s="51">
        <v>8</v>
      </c>
      <c r="J46" s="51">
        <v>200</v>
      </c>
      <c r="K46" s="51">
        <f t="shared" si="12"/>
        <v>8</v>
      </c>
      <c r="L46" s="51">
        <f t="shared" si="13"/>
        <v>16</v>
      </c>
      <c r="M46" s="51">
        <f t="shared" si="14"/>
        <v>400</v>
      </c>
      <c r="N46" s="92" t="e">
        <f>K46*#REF!</f>
        <v>#REF!</v>
      </c>
      <c r="O46" s="93" t="e">
        <f>M46*#REF!</f>
        <v>#REF!</v>
      </c>
      <c r="P46" s="93"/>
      <c r="Q46" s="93"/>
      <c r="R46" s="93"/>
      <c r="S46" s="94" t="e">
        <f t="shared" si="15"/>
        <v>#REF!</v>
      </c>
    </row>
    <row r="47" spans="2:19" x14ac:dyDescent="0.2">
      <c r="B47" s="51">
        <v>43</v>
      </c>
      <c r="C47" s="52" t="s">
        <v>229</v>
      </c>
      <c r="D47" s="52" t="s">
        <v>214</v>
      </c>
      <c r="E47" s="51" t="s">
        <v>212</v>
      </c>
      <c r="F47" s="51" t="s">
        <v>228</v>
      </c>
      <c r="G47" s="51">
        <v>2</v>
      </c>
      <c r="H47" s="51">
        <v>4</v>
      </c>
      <c r="I47" s="51">
        <v>8</v>
      </c>
      <c r="J47" s="51">
        <v>200</v>
      </c>
      <c r="K47" s="51">
        <f t="shared" si="12"/>
        <v>8</v>
      </c>
      <c r="L47" s="51">
        <f t="shared" si="13"/>
        <v>16</v>
      </c>
      <c r="M47" s="51">
        <f t="shared" si="14"/>
        <v>400</v>
      </c>
      <c r="N47" s="92" t="e">
        <f>K47*#REF!</f>
        <v>#REF!</v>
      </c>
      <c r="O47" s="93" t="e">
        <f>M47*#REF!</f>
        <v>#REF!</v>
      </c>
      <c r="P47" s="93"/>
      <c r="Q47" s="93"/>
      <c r="R47" s="93"/>
      <c r="S47" s="94" t="e">
        <f t="shared" si="15"/>
        <v>#REF!</v>
      </c>
    </row>
    <row r="48" spans="2:19" x14ac:dyDescent="0.2">
      <c r="B48" s="51">
        <v>44</v>
      </c>
      <c r="C48" s="52" t="s">
        <v>215</v>
      </c>
      <c r="D48" s="52" t="s">
        <v>216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12"/>
        <v>24</v>
      </c>
      <c r="L48" s="51">
        <f t="shared" si="13"/>
        <v>48</v>
      </c>
      <c r="M48" s="51">
        <f t="shared" si="14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3"/>
      <c r="S48" s="94" t="e">
        <f t="shared" si="15"/>
        <v>#REF!</v>
      </c>
    </row>
    <row r="49" spans="2:19" x14ac:dyDescent="0.2">
      <c r="B49" s="51">
        <v>45</v>
      </c>
      <c r="C49" s="52" t="s">
        <v>217</v>
      </c>
      <c r="D49" s="52" t="s">
        <v>218</v>
      </c>
      <c r="E49" s="51" t="s">
        <v>21</v>
      </c>
      <c r="F49" s="51" t="s">
        <v>228</v>
      </c>
      <c r="G49" s="51">
        <v>1</v>
      </c>
      <c r="H49" s="51">
        <v>8</v>
      </c>
      <c r="I49" s="51">
        <v>16</v>
      </c>
      <c r="J49" s="51">
        <v>500</v>
      </c>
      <c r="K49" s="51">
        <f t="shared" si="12"/>
        <v>8</v>
      </c>
      <c r="L49" s="51">
        <f t="shared" si="13"/>
        <v>16</v>
      </c>
      <c r="M49" s="51">
        <f t="shared" si="14"/>
        <v>500</v>
      </c>
      <c r="N49" s="92" t="e">
        <f>K49*#REF!</f>
        <v>#REF!</v>
      </c>
      <c r="O49" s="93" t="e">
        <f>M49*#REF!</f>
        <v>#REF!</v>
      </c>
      <c r="P49" s="93"/>
      <c r="Q49" s="93"/>
      <c r="R49" s="93"/>
      <c r="S49" s="94" t="e">
        <f t="shared" si="15"/>
        <v>#REF!</v>
      </c>
    </row>
    <row r="50" spans="2:19" x14ac:dyDescent="0.2">
      <c r="B50" s="51">
        <v>46</v>
      </c>
      <c r="C50" s="52" t="s">
        <v>230</v>
      </c>
      <c r="D50" s="52" t="s">
        <v>220</v>
      </c>
      <c r="E50" s="51" t="s">
        <v>21</v>
      </c>
      <c r="F50" s="51" t="s">
        <v>228</v>
      </c>
      <c r="G50" s="51">
        <v>1</v>
      </c>
      <c r="H50" s="51">
        <v>4</v>
      </c>
      <c r="I50" s="51">
        <v>8</v>
      </c>
      <c r="J50" s="51">
        <v>500</v>
      </c>
      <c r="K50" s="51">
        <f t="shared" si="12"/>
        <v>4</v>
      </c>
      <c r="L50" s="51">
        <f t="shared" si="13"/>
        <v>8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3"/>
      <c r="S50" s="94" t="e">
        <f t="shared" si="15"/>
        <v>#REF!</v>
      </c>
    </row>
    <row r="51" spans="2:19" x14ac:dyDescent="0.2">
      <c r="B51" s="51">
        <v>47</v>
      </c>
      <c r="C51" s="52" t="s">
        <v>221</v>
      </c>
      <c r="D51" s="52" t="s">
        <v>222</v>
      </c>
      <c r="E51" s="51" t="s">
        <v>212</v>
      </c>
      <c r="F51" s="51" t="s">
        <v>228</v>
      </c>
      <c r="G51" s="51">
        <v>3</v>
      </c>
      <c r="H51" s="51">
        <v>8</v>
      </c>
      <c r="I51" s="51">
        <v>16</v>
      </c>
      <c r="J51" s="51">
        <v>500</v>
      </c>
      <c r="K51" s="51">
        <f t="shared" si="12"/>
        <v>24</v>
      </c>
      <c r="L51" s="51">
        <f t="shared" si="13"/>
        <v>48</v>
      </c>
      <c r="M51" s="51">
        <f t="shared" si="14"/>
        <v>1500</v>
      </c>
      <c r="N51" s="92" t="e">
        <f>K51*#REF!</f>
        <v>#REF!</v>
      </c>
      <c r="O51" s="93" t="e">
        <f>M51*#REF!</f>
        <v>#REF!</v>
      </c>
      <c r="P51" s="93"/>
      <c r="Q51" s="93"/>
      <c r="R51" s="93"/>
      <c r="S51" s="94" t="e">
        <f t="shared" si="15"/>
        <v>#REF!</v>
      </c>
    </row>
    <row r="52" spans="2:19" x14ac:dyDescent="0.2">
      <c r="B52" s="51">
        <v>48</v>
      </c>
      <c r="C52" s="52" t="s">
        <v>223</v>
      </c>
      <c r="D52" s="52" t="s">
        <v>222</v>
      </c>
      <c r="E52" s="51" t="s">
        <v>212</v>
      </c>
      <c r="F52" s="51" t="s">
        <v>228</v>
      </c>
      <c r="G52" s="51">
        <v>1</v>
      </c>
      <c r="H52" s="51">
        <v>8</v>
      </c>
      <c r="I52" s="51">
        <v>16</v>
      </c>
      <c r="J52" s="51">
        <v>300</v>
      </c>
      <c r="K52" s="51">
        <f t="shared" si="12"/>
        <v>8</v>
      </c>
      <c r="L52" s="51">
        <f t="shared" si="13"/>
        <v>16</v>
      </c>
      <c r="M52" s="51">
        <f t="shared" si="14"/>
        <v>300</v>
      </c>
      <c r="N52" s="92" t="e">
        <f>K52*#REF!</f>
        <v>#REF!</v>
      </c>
      <c r="O52" s="93" t="e">
        <f>M52*#REF!</f>
        <v>#REF!</v>
      </c>
      <c r="P52" s="93"/>
      <c r="Q52" s="93"/>
      <c r="R52" s="93"/>
      <c r="S52" s="94" t="e">
        <f t="shared" si="15"/>
        <v>#REF!</v>
      </c>
    </row>
    <row r="53" spans="2:19" x14ac:dyDescent="0.2">
      <c r="B53" s="51">
        <v>49</v>
      </c>
      <c r="C53" s="52" t="s">
        <v>231</v>
      </c>
      <c r="D53" s="52" t="s">
        <v>232</v>
      </c>
      <c r="E53" s="51" t="s">
        <v>21</v>
      </c>
      <c r="F53" s="51" t="s">
        <v>228</v>
      </c>
      <c r="G53" s="51">
        <v>1</v>
      </c>
      <c r="H53" s="51">
        <v>0</v>
      </c>
      <c r="I53" s="51">
        <v>0</v>
      </c>
      <c r="J53" s="51">
        <v>500</v>
      </c>
      <c r="K53" s="51">
        <f t="shared" si="12"/>
        <v>0</v>
      </c>
      <c r="L53" s="51">
        <f t="shared" si="13"/>
        <v>0</v>
      </c>
      <c r="M53" s="51">
        <f t="shared" si="14"/>
        <v>500</v>
      </c>
      <c r="N53" s="92" t="e">
        <f>K53*#REF!</f>
        <v>#REF!</v>
      </c>
      <c r="O53" s="93" t="e">
        <f>M53*#REF!</f>
        <v>#REF!</v>
      </c>
      <c r="P53" s="93"/>
      <c r="Q53" s="93"/>
      <c r="R53" s="93"/>
      <c r="S53" s="94" t="e">
        <f t="shared" si="15"/>
        <v>#REF!</v>
      </c>
    </row>
    <row r="54" spans="2:19" x14ac:dyDescent="0.2">
      <c r="B54" s="51">
        <v>50</v>
      </c>
      <c r="C54" s="52" t="s">
        <v>233</v>
      </c>
      <c r="D54" s="52" t="s">
        <v>234</v>
      </c>
      <c r="E54" s="51" t="s">
        <v>212</v>
      </c>
      <c r="F54" s="51" t="s">
        <v>228</v>
      </c>
      <c r="G54" s="51">
        <v>1</v>
      </c>
      <c r="H54" s="51">
        <v>0</v>
      </c>
      <c r="I54" s="51">
        <v>0</v>
      </c>
      <c r="J54" s="51">
        <v>500</v>
      </c>
      <c r="K54" s="51">
        <f t="shared" si="12"/>
        <v>0</v>
      </c>
      <c r="L54" s="51">
        <f t="shared" si="13"/>
        <v>0</v>
      </c>
      <c r="M54" s="51">
        <f t="shared" si="14"/>
        <v>500</v>
      </c>
      <c r="N54" s="92" t="e">
        <f>K54*#REF!</f>
        <v>#REF!</v>
      </c>
      <c r="O54" s="93" t="e">
        <f>M54*#REF!</f>
        <v>#REF!</v>
      </c>
      <c r="P54" s="93"/>
      <c r="Q54" s="93"/>
      <c r="R54" s="93"/>
      <c r="S54" s="94" t="e">
        <f t="shared" si="15"/>
        <v>#REF!</v>
      </c>
    </row>
    <row r="55" spans="2:19" x14ac:dyDescent="0.2">
      <c r="B55" s="25"/>
      <c r="F55" s="25"/>
      <c r="G55" s="25"/>
      <c r="H55" s="25"/>
      <c r="I55" s="25"/>
      <c r="J55" s="25"/>
      <c r="K55" s="25"/>
      <c r="L55" s="25"/>
      <c r="M55" s="5"/>
      <c r="N55" s="24"/>
      <c r="O55" s="24"/>
      <c r="P55" s="24"/>
    </row>
    <row r="56" spans="2:19" x14ac:dyDescent="0.2">
      <c r="B56" s="25"/>
      <c r="C56" s="75"/>
      <c r="D56" s="58"/>
      <c r="E56" s="59"/>
      <c r="F56" s="26"/>
      <c r="G56" s="26"/>
      <c r="M56" s="58"/>
      <c r="N56" s="58"/>
    </row>
    <row r="57" spans="2:19" x14ac:dyDescent="0.2">
      <c r="B57" s="43"/>
      <c r="C57" s="44"/>
      <c r="D57" s="44"/>
      <c r="E57" s="43"/>
      <c r="F57" s="43"/>
      <c r="G57" s="43"/>
      <c r="H57" s="43"/>
      <c r="I57" s="43"/>
      <c r="J57" s="43"/>
      <c r="K57" s="43"/>
      <c r="L57" s="43"/>
      <c r="M57" s="45"/>
      <c r="N57" s="46"/>
      <c r="O57" s="46"/>
      <c r="P57" s="46"/>
      <c r="Q57" s="44"/>
      <c r="R57" s="124"/>
    </row>
    <row r="58" spans="2:19" x14ac:dyDescent="0.2">
      <c r="B58" s="76" t="s">
        <v>235</v>
      </c>
      <c r="C58" s="74"/>
      <c r="D58" s="74"/>
      <c r="M58" s="58"/>
      <c r="N58" s="58"/>
    </row>
    <row r="59" spans="2:19" x14ac:dyDescent="0.2">
      <c r="B59" s="37" t="s">
        <v>2</v>
      </c>
      <c r="C59" s="37" t="s">
        <v>27</v>
      </c>
      <c r="D59" s="37" t="s">
        <v>28</v>
      </c>
      <c r="E59" s="86"/>
      <c r="F59" s="151"/>
      <c r="G59" s="152" t="s">
        <v>8</v>
      </c>
      <c r="H59" s="152" t="s">
        <v>236</v>
      </c>
      <c r="I59" s="152" t="s">
        <v>237</v>
      </c>
      <c r="M59" s="58"/>
      <c r="N59" s="58"/>
    </row>
    <row r="60" spans="2:19" x14ac:dyDescent="0.2">
      <c r="B60" s="55">
        <v>1</v>
      </c>
      <c r="C60" s="57" t="s">
        <v>29</v>
      </c>
      <c r="D60" s="90" t="e">
        <f>SUM(S3:S7,S16:S20)</f>
        <v>#REF!</v>
      </c>
      <c r="E60" s="59"/>
      <c r="F60" s="153" t="s">
        <v>69</v>
      </c>
      <c r="G60" s="153">
        <f>SUM(K3:K4)+SUM(K6:K7)+SUM(K9:K17)+SUM(K19:K20)+SUM(K22:K28)</f>
        <v>352</v>
      </c>
      <c r="H60" s="153">
        <f>SUM(L3:L4)+SUM(L6:L7)+SUM(L9:L17)+SUM(L19:L20)+SUM(L22:L28)</f>
        <v>1056</v>
      </c>
      <c r="I60" s="153">
        <f>SUM(M3:M28)</f>
        <v>20800</v>
      </c>
      <c r="M60" s="58"/>
      <c r="N60" s="58"/>
    </row>
    <row r="61" spans="2:19" x14ac:dyDescent="0.2">
      <c r="B61" s="55">
        <v>2</v>
      </c>
      <c r="C61" s="57" t="s">
        <v>210</v>
      </c>
      <c r="D61" s="90" t="e">
        <f>S9+S22</f>
        <v>#REF!</v>
      </c>
      <c r="E61" s="59"/>
      <c r="M61" s="58"/>
      <c r="N61" s="58"/>
    </row>
    <row r="62" spans="2:19" x14ac:dyDescent="0.2">
      <c r="B62" s="55">
        <v>3</v>
      </c>
      <c r="C62" s="57" t="s">
        <v>213</v>
      </c>
      <c r="D62" s="90" t="e">
        <f>S10+S23</f>
        <v>#REF!</v>
      </c>
      <c r="E62" s="59"/>
      <c r="F62" s="154" t="s">
        <v>25</v>
      </c>
      <c r="G62" s="154">
        <f>SUM(K30:K31)+SUM(K33:K34)+SUM(K36:K42)</f>
        <v>184</v>
      </c>
      <c r="H62" s="154">
        <f>SUM(L30:L31)+SUM(L33:L34)+SUM(L36:L42)</f>
        <v>544</v>
      </c>
      <c r="I62" s="154">
        <f>SUM(M30:M42)</f>
        <v>10400</v>
      </c>
      <c r="M62" s="58"/>
      <c r="N62" s="58"/>
    </row>
    <row r="63" spans="2:19" x14ac:dyDescent="0.2">
      <c r="B63" s="55">
        <v>4</v>
      </c>
      <c r="C63" s="57" t="s">
        <v>238</v>
      </c>
      <c r="D63" s="90" t="e">
        <f>S11+S24</f>
        <v>#REF!</v>
      </c>
      <c r="E63" s="59"/>
      <c r="F63" s="154"/>
      <c r="G63" s="154"/>
      <c r="H63" s="154"/>
      <c r="I63" s="154"/>
      <c r="M63" s="58"/>
      <c r="N63" s="58"/>
    </row>
    <row r="64" spans="2:19" x14ac:dyDescent="0.2">
      <c r="B64" s="55">
        <v>5</v>
      </c>
      <c r="C64" s="57" t="s">
        <v>239</v>
      </c>
      <c r="D64" s="90" t="e">
        <f>SUM(S14:S15)+SUM(S27:S28)</f>
        <v>#REF!</v>
      </c>
      <c r="E64" s="59"/>
      <c r="F64" s="154" t="s">
        <v>61</v>
      </c>
      <c r="G64" s="154">
        <f>SUM(K45:K54)</f>
        <v>100</v>
      </c>
      <c r="H64" s="154">
        <f>SUM(L45:L54)</f>
        <v>200</v>
      </c>
      <c r="I64" s="154">
        <f>SUM(M45:M54)</f>
        <v>6600</v>
      </c>
      <c r="M64" s="58"/>
      <c r="N64" s="58"/>
    </row>
    <row r="65" spans="2:14" x14ac:dyDescent="0.2">
      <c r="B65" s="55">
        <v>6</v>
      </c>
      <c r="C65" s="57" t="s">
        <v>312</v>
      </c>
      <c r="D65" s="90" t="e">
        <f>S13+S26</f>
        <v>#REF!</v>
      </c>
      <c r="E65" s="59"/>
      <c r="F65" s="154" t="s">
        <v>240</v>
      </c>
      <c r="G65" s="154">
        <f>SUM(G62:G64)</f>
        <v>284</v>
      </c>
      <c r="H65" s="154">
        <f t="shared" ref="H65:I65" si="16">SUM(H62:H64)</f>
        <v>744</v>
      </c>
      <c r="I65" s="154">
        <f t="shared" si="16"/>
        <v>17000</v>
      </c>
      <c r="M65" s="58"/>
      <c r="N65" s="58"/>
    </row>
    <row r="66" spans="2:14" x14ac:dyDescent="0.2">
      <c r="B66" s="55">
        <v>7</v>
      </c>
      <c r="C66" s="57" t="s">
        <v>217</v>
      </c>
      <c r="D66" s="90" t="e">
        <f>S12+S25</f>
        <v>#REF!</v>
      </c>
      <c r="E66" s="59"/>
      <c r="M66" s="58"/>
      <c r="N66" s="58"/>
    </row>
    <row r="67" spans="2:14" x14ac:dyDescent="0.2">
      <c r="B67" s="55">
        <v>8</v>
      </c>
      <c r="C67" s="57" t="s">
        <v>241</v>
      </c>
      <c r="D67" s="90" t="e">
        <f>S8+S21</f>
        <v>#REF!</v>
      </c>
      <c r="E67" s="59"/>
      <c r="M67" s="58"/>
      <c r="N67" s="58"/>
    </row>
    <row r="68" spans="2:14" x14ac:dyDescent="0.2">
      <c r="B68" s="55"/>
      <c r="C68" s="56" t="s">
        <v>18</v>
      </c>
      <c r="D68" s="91" t="e">
        <f>SUM(D60:D67)</f>
        <v>#REF!</v>
      </c>
      <c r="F68" s="26"/>
      <c r="M68" s="58"/>
      <c r="N68" s="58"/>
    </row>
    <row r="69" spans="2:14" x14ac:dyDescent="0.2">
      <c r="B69" s="20"/>
      <c r="G69" t="s">
        <v>242</v>
      </c>
      <c r="H69" t="s">
        <v>25</v>
      </c>
      <c r="M69" s="58"/>
      <c r="N69" s="58"/>
    </row>
    <row r="70" spans="2:14" x14ac:dyDescent="0.2">
      <c r="B70" s="76" t="s">
        <v>243</v>
      </c>
      <c r="C70" s="74"/>
      <c r="D70" s="74"/>
      <c r="F70" t="s">
        <v>244</v>
      </c>
      <c r="G70">
        <v>4</v>
      </c>
      <c r="H70">
        <v>2</v>
      </c>
      <c r="M70" s="58"/>
      <c r="N70" s="58"/>
    </row>
    <row r="71" spans="2:14" x14ac:dyDescent="0.2">
      <c r="B71" s="37" t="s">
        <v>2</v>
      </c>
      <c r="C71" s="37" t="s">
        <v>27</v>
      </c>
      <c r="D71" s="37" t="s">
        <v>28</v>
      </c>
      <c r="F71" s="157" t="s">
        <v>120</v>
      </c>
      <c r="G71">
        <v>2</v>
      </c>
      <c r="H71">
        <v>1</v>
      </c>
      <c r="M71" s="58"/>
      <c r="N71" s="58"/>
    </row>
    <row r="72" spans="2:14" x14ac:dyDescent="0.2">
      <c r="B72" s="55">
        <v>1</v>
      </c>
      <c r="C72" s="57" t="s">
        <v>29</v>
      </c>
      <c r="D72" s="90" t="e">
        <f>SUM(S30:S34)</f>
        <v>#REF!</v>
      </c>
      <c r="E72" s="59"/>
      <c r="M72" s="58"/>
      <c r="N72" s="58"/>
    </row>
    <row r="73" spans="2:14" x14ac:dyDescent="0.2">
      <c r="B73" s="55">
        <v>2</v>
      </c>
      <c r="C73" s="57" t="s">
        <v>210</v>
      </c>
      <c r="D73" s="90" t="e">
        <f>S36</f>
        <v>#REF!</v>
      </c>
      <c r="E73" s="59"/>
      <c r="M73" s="58"/>
      <c r="N73" s="58"/>
    </row>
    <row r="74" spans="2:14" x14ac:dyDescent="0.2">
      <c r="B74" s="55">
        <v>3</v>
      </c>
      <c r="C74" s="57" t="s">
        <v>213</v>
      </c>
      <c r="D74" s="90" t="e">
        <f>S37</f>
        <v>#REF!</v>
      </c>
      <c r="E74" s="59"/>
      <c r="M74" s="58"/>
      <c r="N74" s="58"/>
    </row>
    <row r="75" spans="2:14" x14ac:dyDescent="0.2">
      <c r="B75" s="55">
        <v>4</v>
      </c>
      <c r="C75" s="57" t="s">
        <v>241</v>
      </c>
      <c r="D75" s="90" t="e">
        <f>S35</f>
        <v>#REF!</v>
      </c>
      <c r="E75" s="59"/>
      <c r="M75" s="58"/>
      <c r="N75" s="58"/>
    </row>
    <row r="76" spans="2:14" x14ac:dyDescent="0.2">
      <c r="B76" s="55">
        <v>5</v>
      </c>
      <c r="C76" s="57" t="s">
        <v>238</v>
      </c>
      <c r="D76" s="90" t="e">
        <f>S38</f>
        <v>#REF!</v>
      </c>
      <c r="E76" s="59"/>
      <c r="M76" s="58"/>
      <c r="N76" s="58"/>
    </row>
    <row r="77" spans="2:14" x14ac:dyDescent="0.2">
      <c r="B77" s="55">
        <v>6</v>
      </c>
      <c r="C77" s="57" t="s">
        <v>239</v>
      </c>
      <c r="D77" s="90" t="e">
        <f>S41+S42</f>
        <v>#REF!</v>
      </c>
      <c r="E77" s="59"/>
      <c r="M77" s="58"/>
      <c r="N77" s="58"/>
    </row>
    <row r="78" spans="2:14" x14ac:dyDescent="0.2">
      <c r="B78" s="55">
        <v>7</v>
      </c>
      <c r="C78" s="57" t="s">
        <v>230</v>
      </c>
      <c r="D78" s="90" t="e">
        <f>S40</f>
        <v>#REF!</v>
      </c>
      <c r="E78" s="59"/>
      <c r="M78" s="58"/>
      <c r="N78" s="58"/>
    </row>
    <row r="79" spans="2:14" x14ac:dyDescent="0.2">
      <c r="B79" s="55">
        <v>8</v>
      </c>
      <c r="C79" s="57" t="s">
        <v>217</v>
      </c>
      <c r="D79" s="90" t="e">
        <f>S39</f>
        <v>#REF!</v>
      </c>
      <c r="E79" s="59"/>
      <c r="M79" s="58"/>
      <c r="N79" s="58"/>
    </row>
    <row r="80" spans="2:14" x14ac:dyDescent="0.2">
      <c r="B80" s="55">
        <v>9</v>
      </c>
      <c r="C80" s="57" t="s">
        <v>226</v>
      </c>
      <c r="D80" s="90" t="e">
        <f>S43</f>
        <v>#REF!</v>
      </c>
      <c r="E80" s="59"/>
      <c r="M80" s="58"/>
      <c r="N80" s="58"/>
    </row>
    <row r="81" spans="2:18" x14ac:dyDescent="0.2">
      <c r="B81" s="55"/>
      <c r="C81" s="56" t="s">
        <v>18</v>
      </c>
      <c r="D81" s="91" t="e">
        <f>SUM(D72:D80)</f>
        <v>#REF!</v>
      </c>
      <c r="F81" s="26"/>
      <c r="M81" s="58"/>
      <c r="N81" s="58"/>
    </row>
    <row r="82" spans="2:18" x14ac:dyDescent="0.2">
      <c r="B82" s="25"/>
      <c r="C82" s="25"/>
      <c r="D82" s="58"/>
      <c r="M82" s="58"/>
      <c r="N82" s="58"/>
    </row>
    <row r="83" spans="2:18" x14ac:dyDescent="0.2">
      <c r="B83" s="76" t="s">
        <v>259</v>
      </c>
      <c r="C83" s="74"/>
      <c r="D83" s="74"/>
      <c r="M83" s="58"/>
      <c r="N83" s="58"/>
    </row>
    <row r="84" spans="2:18" x14ac:dyDescent="0.2">
      <c r="B84" s="37" t="s">
        <v>2</v>
      </c>
      <c r="C84" s="37" t="s">
        <v>27</v>
      </c>
      <c r="D84" s="37" t="s">
        <v>28</v>
      </c>
      <c r="M84" s="58"/>
      <c r="N84" s="58"/>
    </row>
    <row r="85" spans="2:18" x14ac:dyDescent="0.2">
      <c r="B85" s="55">
        <v>1</v>
      </c>
      <c r="C85" s="57" t="s">
        <v>210</v>
      </c>
      <c r="D85" s="90" t="e">
        <f>S46</f>
        <v>#REF!</v>
      </c>
      <c r="G85" s="26"/>
      <c r="M85" s="58"/>
      <c r="N85" s="58"/>
    </row>
    <row r="86" spans="2:18" x14ac:dyDescent="0.2">
      <c r="B86" s="55">
        <v>2</v>
      </c>
      <c r="C86" s="57" t="s">
        <v>229</v>
      </c>
      <c r="D86" s="90" t="e">
        <f>S47</f>
        <v>#REF!</v>
      </c>
      <c r="G86" s="26"/>
      <c r="M86" s="58"/>
      <c r="N86" s="58"/>
    </row>
    <row r="87" spans="2:18" x14ac:dyDescent="0.2">
      <c r="B87" s="55">
        <v>3</v>
      </c>
      <c r="C87" s="57" t="s">
        <v>260</v>
      </c>
      <c r="D87" s="90" t="e">
        <f>S45</f>
        <v>#REF!</v>
      </c>
      <c r="G87" s="26"/>
      <c r="M87" s="58"/>
      <c r="N87" s="58"/>
    </row>
    <row r="88" spans="2:18" x14ac:dyDescent="0.2">
      <c r="B88" s="55">
        <v>4</v>
      </c>
      <c r="C88" s="57" t="s">
        <v>238</v>
      </c>
      <c r="D88" s="90" t="e">
        <f>S48</f>
        <v>#REF!</v>
      </c>
      <c r="G88" s="26"/>
      <c r="M88" s="58"/>
      <c r="N88" s="58"/>
    </row>
    <row r="89" spans="2:18" x14ac:dyDescent="0.2">
      <c r="B89" s="55">
        <v>5</v>
      </c>
      <c r="C89" s="57" t="s">
        <v>239</v>
      </c>
      <c r="D89" s="90" t="e">
        <f>S51+S52</f>
        <v>#REF!</v>
      </c>
      <c r="G89" s="26"/>
      <c r="M89" s="58"/>
      <c r="N89" s="58"/>
    </row>
    <row r="90" spans="2:18" x14ac:dyDescent="0.2">
      <c r="B90" s="55">
        <v>6</v>
      </c>
      <c r="C90" s="57" t="s">
        <v>230</v>
      </c>
      <c r="D90" s="90" t="e">
        <f>S50</f>
        <v>#REF!</v>
      </c>
      <c r="G90" s="26"/>
      <c r="M90" s="58"/>
      <c r="N90" s="58"/>
    </row>
    <row r="91" spans="2:18" x14ac:dyDescent="0.2">
      <c r="B91" s="55">
        <v>7</v>
      </c>
      <c r="C91" s="57" t="s">
        <v>217</v>
      </c>
      <c r="D91" s="90" t="e">
        <f>S49</f>
        <v>#REF!</v>
      </c>
      <c r="G91" s="26"/>
      <c r="M91" s="58"/>
      <c r="N91" s="58"/>
    </row>
    <row r="92" spans="2:18" x14ac:dyDescent="0.2">
      <c r="B92" s="55">
        <v>8</v>
      </c>
      <c r="C92" s="57" t="s">
        <v>231</v>
      </c>
      <c r="D92" s="90" t="e">
        <f>S53</f>
        <v>#REF!</v>
      </c>
      <c r="G92" s="26"/>
      <c r="M92" s="58"/>
      <c r="N92" s="58"/>
    </row>
    <row r="93" spans="2:18" x14ac:dyDescent="0.2">
      <c r="B93" s="55">
        <v>9</v>
      </c>
      <c r="C93" s="57" t="s">
        <v>233</v>
      </c>
      <c r="D93" s="90" t="e">
        <f>S54</f>
        <v>#REF!</v>
      </c>
      <c r="G93" s="26"/>
      <c r="M93" s="58"/>
      <c r="N93" s="58"/>
    </row>
    <row r="94" spans="2:18" x14ac:dyDescent="0.2">
      <c r="B94" s="55"/>
      <c r="C94" s="56" t="s">
        <v>18</v>
      </c>
      <c r="D94" s="91" t="e">
        <f>SUM(D85:D93)</f>
        <v>#REF!</v>
      </c>
      <c r="F94" s="26"/>
      <c r="M94" s="58"/>
      <c r="N94" s="58"/>
    </row>
    <row r="95" spans="2:18" x14ac:dyDescent="0.2">
      <c r="B95" s="25"/>
      <c r="C95" s="25"/>
      <c r="D95" s="58"/>
      <c r="M95" s="58"/>
      <c r="N95" s="58"/>
    </row>
    <row r="96" spans="2:18" x14ac:dyDescent="0.2">
      <c r="B96" s="43"/>
      <c r="C96" s="44"/>
      <c r="D96" s="44"/>
      <c r="E96" s="43"/>
      <c r="F96" s="43"/>
      <c r="G96" s="43"/>
      <c r="H96" s="43"/>
      <c r="I96" s="43"/>
      <c r="J96" s="43"/>
      <c r="K96" s="43"/>
      <c r="L96" s="43"/>
      <c r="M96" s="45"/>
      <c r="N96" s="46"/>
      <c r="O96" s="46"/>
      <c r="P96" s="46"/>
      <c r="Q96" s="44"/>
      <c r="R96" s="124"/>
    </row>
    <row r="97" spans="1:8" x14ac:dyDescent="0.2">
      <c r="A97" s="77"/>
      <c r="B97" s="76" t="s">
        <v>261</v>
      </c>
      <c r="C97" s="74"/>
      <c r="D97" s="74"/>
      <c r="E97" s="5"/>
    </row>
    <row r="98" spans="1:8" x14ac:dyDescent="0.2">
      <c r="B98" s="62" t="s">
        <v>2</v>
      </c>
      <c r="C98" s="62" t="s">
        <v>27</v>
      </c>
      <c r="D98" s="62" t="s">
        <v>32</v>
      </c>
      <c r="E98" s="62" t="s">
        <v>33</v>
      </c>
      <c r="F98" s="62" t="s">
        <v>34</v>
      </c>
      <c r="G98" s="62" t="s">
        <v>35</v>
      </c>
    </row>
    <row r="99" spans="1:8" x14ac:dyDescent="0.2">
      <c r="B99" s="55">
        <v>1</v>
      </c>
      <c r="C99" s="57" t="s">
        <v>262</v>
      </c>
      <c r="D99" s="64">
        <f>G5+G18</f>
        <v>2</v>
      </c>
      <c r="E99" s="90">
        <v>203280000</v>
      </c>
      <c r="F99" s="90">
        <f t="shared" ref="F99:F112" si="17">E99*D99</f>
        <v>406560000</v>
      </c>
      <c r="G99" s="57"/>
      <c r="H99" s="26"/>
    </row>
    <row r="100" spans="1:8" x14ac:dyDescent="0.2">
      <c r="B100" s="55">
        <v>2</v>
      </c>
      <c r="C100" s="57" t="s">
        <v>97</v>
      </c>
      <c r="D100" s="64">
        <f>(K8+K21)*0.5</f>
        <v>128</v>
      </c>
      <c r="E100" s="90" t="e">
        <f>#REF!</f>
        <v>#REF!</v>
      </c>
      <c r="F100" s="90">
        <v>0</v>
      </c>
      <c r="G100" s="57" t="s">
        <v>263</v>
      </c>
    </row>
    <row r="101" spans="1:8" x14ac:dyDescent="0.2">
      <c r="B101" s="55">
        <v>3</v>
      </c>
      <c r="C101" s="57" t="s">
        <v>98</v>
      </c>
      <c r="D101" s="64">
        <f>(K8+K21)*0.5</f>
        <v>128</v>
      </c>
      <c r="E101" s="90" t="e">
        <f>#REF!</f>
        <v>#REF!</v>
      </c>
      <c r="F101" s="90">
        <v>0</v>
      </c>
      <c r="G101" s="57" t="s">
        <v>263</v>
      </c>
    </row>
    <row r="102" spans="1:8" x14ac:dyDescent="0.2">
      <c r="B102" s="55">
        <v>4</v>
      </c>
      <c r="C102" s="57" t="s">
        <v>99</v>
      </c>
      <c r="D102" s="64">
        <f>(K8+K21)*0.5</f>
        <v>128</v>
      </c>
      <c r="E102" s="90" t="e">
        <f>#REF!</f>
        <v>#REF!</v>
      </c>
      <c r="F102" s="90">
        <v>0</v>
      </c>
      <c r="G102" s="57" t="s">
        <v>263</v>
      </c>
    </row>
    <row r="103" spans="1:8" x14ac:dyDescent="0.2">
      <c r="B103" s="55">
        <v>5</v>
      </c>
      <c r="C103" s="57" t="s">
        <v>100</v>
      </c>
      <c r="D103" s="64">
        <f>(K8+K21)*0.5</f>
        <v>128</v>
      </c>
      <c r="E103" s="90" t="e">
        <f>#REF!</f>
        <v>#REF!</v>
      </c>
      <c r="F103" s="90">
        <v>0</v>
      </c>
      <c r="G103" s="57" t="s">
        <v>263</v>
      </c>
    </row>
    <row r="104" spans="1:8" x14ac:dyDescent="0.2">
      <c r="B104" s="55">
        <v>6</v>
      </c>
      <c r="C104" s="57" t="s">
        <v>101</v>
      </c>
      <c r="D104" s="64">
        <f>(K8+K21)*0.5</f>
        <v>128</v>
      </c>
      <c r="E104" s="90" t="e">
        <f>#REF!</f>
        <v>#REF!</v>
      </c>
      <c r="F104" s="90">
        <v>0</v>
      </c>
      <c r="G104" s="57" t="s">
        <v>263</v>
      </c>
    </row>
    <row r="105" spans="1:8" x14ac:dyDescent="0.2">
      <c r="B105" s="55">
        <v>7</v>
      </c>
      <c r="C105" s="57" t="s">
        <v>102</v>
      </c>
      <c r="D105" s="64">
        <f>(K8+K21)*0.5</f>
        <v>128</v>
      </c>
      <c r="E105" s="90" t="e">
        <f>#REF!</f>
        <v>#REF!</v>
      </c>
      <c r="F105" s="90">
        <v>0</v>
      </c>
      <c r="G105" s="57" t="s">
        <v>263</v>
      </c>
    </row>
    <row r="106" spans="1:8" x14ac:dyDescent="0.2">
      <c r="B106" s="55">
        <v>8</v>
      </c>
      <c r="C106" s="57" t="s">
        <v>174</v>
      </c>
      <c r="D106" s="64">
        <v>4</v>
      </c>
      <c r="E106" s="90" t="e">
        <f>#REF!</f>
        <v>#REF!</v>
      </c>
      <c r="F106" s="90" t="e">
        <f>D106*E106</f>
        <v>#REF!</v>
      </c>
      <c r="G106" s="57"/>
    </row>
    <row r="107" spans="1:8" x14ac:dyDescent="0.2">
      <c r="B107" s="55">
        <v>9</v>
      </c>
      <c r="C107" s="57" t="s">
        <v>213</v>
      </c>
      <c r="D107" s="64">
        <v>4</v>
      </c>
      <c r="E107" s="90">
        <v>112320000</v>
      </c>
      <c r="F107" s="90">
        <f>D107*E107</f>
        <v>449280000</v>
      </c>
      <c r="G107" s="57"/>
    </row>
    <row r="108" spans="1:8" x14ac:dyDescent="0.2">
      <c r="B108" s="55">
        <v>10</v>
      </c>
      <c r="C108" s="57" t="s">
        <v>89</v>
      </c>
      <c r="D108" s="55">
        <f>ROUNDUP(SUM(K6,K7,K9,K10,K11,K12,K14,K15)/64,0)*2</f>
        <v>4</v>
      </c>
      <c r="E108" s="104" t="e">
        <f>#REF!</f>
        <v>#REF!</v>
      </c>
      <c r="F108" s="90" t="e">
        <f t="shared" si="17"/>
        <v>#REF!</v>
      </c>
      <c r="G108" s="55"/>
      <c r="H108" s="26"/>
    </row>
    <row r="109" spans="1:8" x14ac:dyDescent="0.2">
      <c r="B109" s="55">
        <v>11</v>
      </c>
      <c r="C109" s="78" t="s">
        <v>266</v>
      </c>
      <c r="D109" s="55">
        <v>10</v>
      </c>
      <c r="E109" s="104">
        <v>7693353.2000000002</v>
      </c>
      <c r="F109" s="90">
        <f>E109*D109</f>
        <v>76933532</v>
      </c>
      <c r="G109" s="55" t="s">
        <v>267</v>
      </c>
      <c r="H109" s="26"/>
    </row>
    <row r="110" spans="1:8" x14ac:dyDescent="0.2">
      <c r="B110" s="55">
        <v>12</v>
      </c>
      <c r="C110" s="57" t="s">
        <v>268</v>
      </c>
      <c r="D110" s="55">
        <f>G8+G21</f>
        <v>4</v>
      </c>
      <c r="E110" s="104">
        <v>4805783.0184000004</v>
      </c>
      <c r="F110" s="90">
        <f t="shared" si="17"/>
        <v>19223132.073600002</v>
      </c>
      <c r="G110" s="55"/>
      <c r="H110" s="26"/>
    </row>
    <row r="111" spans="1:8" x14ac:dyDescent="0.2">
      <c r="B111" s="55">
        <v>13</v>
      </c>
      <c r="C111" s="57" t="s">
        <v>314</v>
      </c>
      <c r="D111" s="55">
        <v>1</v>
      </c>
      <c r="E111" s="90">
        <v>525600000</v>
      </c>
      <c r="F111" s="90">
        <f t="shared" si="17"/>
        <v>525600000</v>
      </c>
      <c r="G111" s="57"/>
    </row>
    <row r="112" spans="1:8" x14ac:dyDescent="0.2">
      <c r="B112" s="55">
        <v>14</v>
      </c>
      <c r="C112" s="57" t="s">
        <v>270</v>
      </c>
      <c r="D112" s="55">
        <v>4</v>
      </c>
      <c r="E112" s="90">
        <v>16866720</v>
      </c>
      <c r="F112" s="90">
        <f t="shared" si="17"/>
        <v>67466880</v>
      </c>
      <c r="G112" s="57"/>
    </row>
    <row r="113" spans="1:8" x14ac:dyDescent="0.2">
      <c r="B113" s="55">
        <v>15</v>
      </c>
      <c r="C113" s="57" t="s">
        <v>271</v>
      </c>
      <c r="D113" s="55">
        <v>1</v>
      </c>
      <c r="E113" s="90"/>
      <c r="F113" s="90"/>
      <c r="G113" s="57"/>
    </row>
    <row r="114" spans="1:8" x14ac:dyDescent="0.2">
      <c r="B114" s="57"/>
      <c r="C114" s="62" t="s">
        <v>34</v>
      </c>
      <c r="D114" s="62"/>
      <c r="E114" s="105"/>
      <c r="F114" s="91" t="e">
        <f>SUM(F99:F113)</f>
        <v>#REF!</v>
      </c>
      <c r="G114" s="57"/>
      <c r="H114" s="26"/>
    </row>
    <row r="115" spans="1:8" x14ac:dyDescent="0.2">
      <c r="C115" s="67"/>
      <c r="D115" s="67"/>
      <c r="E115" s="67"/>
      <c r="F115" s="58"/>
    </row>
    <row r="116" spans="1:8" x14ac:dyDescent="0.2">
      <c r="A116" s="77"/>
      <c r="B116" s="76" t="s">
        <v>272</v>
      </c>
      <c r="C116" s="74"/>
      <c r="D116" s="74"/>
      <c r="E116" s="5"/>
    </row>
    <row r="117" spans="1:8" x14ac:dyDescent="0.2">
      <c r="B117" s="62" t="s">
        <v>2</v>
      </c>
      <c r="C117" s="62" t="s">
        <v>27</v>
      </c>
      <c r="D117" s="62" t="s">
        <v>32</v>
      </c>
      <c r="E117" s="62" t="s">
        <v>33</v>
      </c>
      <c r="F117" s="62" t="s">
        <v>34</v>
      </c>
      <c r="G117" s="62" t="s">
        <v>35</v>
      </c>
    </row>
    <row r="118" spans="1:8" x14ac:dyDescent="0.2">
      <c r="B118" s="55">
        <v>1</v>
      </c>
      <c r="C118" s="57" t="s">
        <v>262</v>
      </c>
      <c r="D118" s="64">
        <v>1</v>
      </c>
      <c r="E118" s="90">
        <v>134164800</v>
      </c>
      <c r="F118" s="90">
        <f t="shared" ref="F118:F127" si="18">E118*D118</f>
        <v>134164800</v>
      </c>
      <c r="G118" s="57"/>
      <c r="H118" s="26"/>
    </row>
    <row r="119" spans="1:8" x14ac:dyDescent="0.2">
      <c r="B119" s="55">
        <v>2</v>
      </c>
      <c r="C119" s="57" t="s">
        <v>97</v>
      </c>
      <c r="D119" s="64">
        <f>K35*0.5</f>
        <v>32</v>
      </c>
      <c r="E119" s="90" t="e">
        <f>#REF!</f>
        <v>#REF!</v>
      </c>
      <c r="F119" s="90">
        <v>0</v>
      </c>
      <c r="G119" s="57" t="s">
        <v>263</v>
      </c>
    </row>
    <row r="120" spans="1:8" x14ac:dyDescent="0.2">
      <c r="B120" s="55">
        <v>3</v>
      </c>
      <c r="C120" s="57" t="s">
        <v>98</v>
      </c>
      <c r="D120" s="64">
        <f>K35*0.5</f>
        <v>32</v>
      </c>
      <c r="E120" s="90" t="e">
        <f>#REF!</f>
        <v>#REF!</v>
      </c>
      <c r="F120" s="90">
        <v>0</v>
      </c>
      <c r="G120" s="57" t="s">
        <v>263</v>
      </c>
    </row>
    <row r="121" spans="1:8" x14ac:dyDescent="0.2">
      <c r="B121" s="55">
        <v>4</v>
      </c>
      <c r="C121" s="57" t="s">
        <v>99</v>
      </c>
      <c r="D121" s="64">
        <f>K35*0.5</f>
        <v>32</v>
      </c>
      <c r="E121" s="90" t="e">
        <f>#REF!</f>
        <v>#REF!</v>
      </c>
      <c r="F121" s="90">
        <v>0</v>
      </c>
      <c r="G121" s="57" t="s">
        <v>263</v>
      </c>
    </row>
    <row r="122" spans="1:8" x14ac:dyDescent="0.2">
      <c r="B122" s="55">
        <v>5</v>
      </c>
      <c r="C122" s="57" t="s">
        <v>100</v>
      </c>
      <c r="D122" s="64">
        <f>K35*0.5</f>
        <v>32</v>
      </c>
      <c r="E122" s="90" t="e">
        <f>#REF!</f>
        <v>#REF!</v>
      </c>
      <c r="F122" s="90">
        <v>0</v>
      </c>
      <c r="G122" s="57" t="s">
        <v>263</v>
      </c>
    </row>
    <row r="123" spans="1:8" x14ac:dyDescent="0.2">
      <c r="B123" s="55">
        <v>6</v>
      </c>
      <c r="C123" s="57" t="s">
        <v>101</v>
      </c>
      <c r="D123" s="64">
        <f>K35*0.5</f>
        <v>32</v>
      </c>
      <c r="E123" s="90" t="e">
        <f>#REF!</f>
        <v>#REF!</v>
      </c>
      <c r="F123" s="90">
        <v>0</v>
      </c>
      <c r="G123" s="57" t="s">
        <v>263</v>
      </c>
    </row>
    <row r="124" spans="1:8" x14ac:dyDescent="0.2">
      <c r="B124" s="55">
        <v>7</v>
      </c>
      <c r="C124" s="57" t="s">
        <v>102</v>
      </c>
      <c r="D124" s="64">
        <f>K35*0.5</f>
        <v>32</v>
      </c>
      <c r="E124" s="90" t="e">
        <f>#REF!</f>
        <v>#REF!</v>
      </c>
      <c r="F124" s="90">
        <v>0</v>
      </c>
      <c r="G124" s="57" t="s">
        <v>263</v>
      </c>
    </row>
    <row r="125" spans="1:8" x14ac:dyDescent="0.2">
      <c r="B125" s="55">
        <v>8</v>
      </c>
      <c r="C125" s="57" t="s">
        <v>174</v>
      </c>
      <c r="D125" s="55">
        <f>ROUNDUP((J33+G36)/56,0)</f>
        <v>2</v>
      </c>
      <c r="E125" s="104" t="e">
        <f>#REF!</f>
        <v>#REF!</v>
      </c>
      <c r="F125" s="90" t="e">
        <f>E125*D125</f>
        <v>#REF!</v>
      </c>
      <c r="G125" s="57"/>
      <c r="H125" s="26"/>
    </row>
    <row r="126" spans="1:8" x14ac:dyDescent="0.2">
      <c r="B126" s="55">
        <v>9</v>
      </c>
      <c r="C126" s="57" t="s">
        <v>85</v>
      </c>
      <c r="D126" s="55">
        <v>2</v>
      </c>
      <c r="E126" s="104">
        <v>70909280</v>
      </c>
      <c r="F126" s="90">
        <f t="shared" si="18"/>
        <v>141818560</v>
      </c>
      <c r="G126" s="57"/>
      <c r="H126" s="26"/>
    </row>
    <row r="127" spans="1:8" x14ac:dyDescent="0.2">
      <c r="B127" s="55">
        <v>10</v>
      </c>
      <c r="C127" s="57" t="s">
        <v>89</v>
      </c>
      <c r="D127" s="55">
        <f>ROUNDUP(SUM(K33,K34,K36,K37,K38,K39,K40,K41,K42)/64,0)</f>
        <v>2</v>
      </c>
      <c r="E127" s="104" t="e">
        <f>#REF!</f>
        <v>#REF!</v>
      </c>
      <c r="F127" s="90" t="e">
        <f t="shared" si="18"/>
        <v>#REF!</v>
      </c>
      <c r="G127" s="57"/>
    </row>
    <row r="128" spans="1:8" x14ac:dyDescent="0.2">
      <c r="B128" s="57"/>
      <c r="C128" s="62" t="s">
        <v>34</v>
      </c>
      <c r="D128" s="62"/>
      <c r="E128" s="105"/>
      <c r="F128" s="91" t="e">
        <f>SUM(F118:F127)</f>
        <v>#REF!</v>
      </c>
      <c r="G128" s="57"/>
      <c r="H128" s="26"/>
    </row>
    <row r="129" spans="1:18" x14ac:dyDescent="0.2">
      <c r="C129" s="67"/>
      <c r="D129" s="67"/>
      <c r="E129" s="67"/>
      <c r="F129" s="58"/>
      <c r="H129" s="26"/>
    </row>
    <row r="130" spans="1:18" x14ac:dyDescent="0.2">
      <c r="B130" s="76" t="s">
        <v>274</v>
      </c>
      <c r="C130" s="74"/>
      <c r="D130" s="74"/>
      <c r="E130" s="5"/>
      <c r="H130" s="26"/>
    </row>
    <row r="131" spans="1:18" x14ac:dyDescent="0.2">
      <c r="B131" s="62" t="s">
        <v>2</v>
      </c>
      <c r="C131" s="62" t="s">
        <v>27</v>
      </c>
      <c r="D131" s="62" t="s">
        <v>32</v>
      </c>
      <c r="E131" s="62" t="s">
        <v>33</v>
      </c>
      <c r="F131" s="62" t="s">
        <v>34</v>
      </c>
      <c r="G131" s="62" t="s">
        <v>35</v>
      </c>
      <c r="H131" s="26"/>
    </row>
    <row r="132" spans="1:18" x14ac:dyDescent="0.2">
      <c r="B132" s="55">
        <v>1</v>
      </c>
      <c r="C132" s="57" t="s">
        <v>97</v>
      </c>
      <c r="D132" s="64">
        <f>K45*0.5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8" x14ac:dyDescent="0.2">
      <c r="B133" s="55">
        <v>2</v>
      </c>
      <c r="C133" s="57" t="s">
        <v>98</v>
      </c>
      <c r="D133" s="64">
        <f>K45*0.5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8" x14ac:dyDescent="0.2">
      <c r="B134" s="55">
        <v>3</v>
      </c>
      <c r="C134" s="57" t="s">
        <v>99</v>
      </c>
      <c r="D134" s="64">
        <f>K45*0.5</f>
        <v>8</v>
      </c>
      <c r="E134" s="60" t="e">
        <f>#REF!</f>
        <v>#REF!</v>
      </c>
      <c r="F134" s="60">
        <v>0</v>
      </c>
      <c r="G134" s="57" t="s">
        <v>263</v>
      </c>
      <c r="H134" s="26"/>
    </row>
    <row r="135" spans="1:18" x14ac:dyDescent="0.2">
      <c r="B135" s="55">
        <v>4</v>
      </c>
      <c r="C135" s="57" t="s">
        <v>100</v>
      </c>
      <c r="D135" s="64">
        <f>K45*0.5</f>
        <v>8</v>
      </c>
      <c r="E135" s="60" t="e">
        <f>#REF!</f>
        <v>#REF!</v>
      </c>
      <c r="F135" s="60">
        <v>0</v>
      </c>
      <c r="G135" s="57" t="s">
        <v>263</v>
      </c>
      <c r="H135" s="26"/>
    </row>
    <row r="136" spans="1:18" x14ac:dyDescent="0.2">
      <c r="B136" s="55">
        <v>5</v>
      </c>
      <c r="C136" s="57" t="s">
        <v>103</v>
      </c>
      <c r="D136" s="64">
        <f>1</f>
        <v>1</v>
      </c>
      <c r="E136" s="60" t="e">
        <f>#REF!</f>
        <v>#REF!</v>
      </c>
      <c r="F136" s="60" t="e">
        <f>E136*D136</f>
        <v>#REF!</v>
      </c>
      <c r="G136" s="57"/>
      <c r="H136" s="26"/>
    </row>
    <row r="137" spans="1:18" x14ac:dyDescent="0.2">
      <c r="B137" s="55">
        <v>6</v>
      </c>
      <c r="C137" s="57" t="s">
        <v>89</v>
      </c>
      <c r="D137" s="55">
        <f>ROUNDUP(SUM(K46,K47,K48,K49,K50,K51,K52)/64,0)</f>
        <v>2</v>
      </c>
      <c r="E137" s="22" t="e">
        <f>#REF!</f>
        <v>#REF!</v>
      </c>
      <c r="F137" s="60" t="e">
        <f t="shared" ref="F137:F138" si="19">E137*D137</f>
        <v>#REF!</v>
      </c>
      <c r="G137" s="57"/>
      <c r="H137" s="26"/>
    </row>
    <row r="138" spans="1:18" x14ac:dyDescent="0.2">
      <c r="B138" s="55">
        <v>7</v>
      </c>
      <c r="C138" s="57" t="s">
        <v>275</v>
      </c>
      <c r="D138" s="55">
        <v>2</v>
      </c>
      <c r="E138" s="22">
        <v>6767904</v>
      </c>
      <c r="F138" s="60">
        <f t="shared" si="19"/>
        <v>13535808</v>
      </c>
      <c r="G138" s="57"/>
      <c r="H138" s="26"/>
    </row>
    <row r="139" spans="1:18" x14ac:dyDescent="0.2">
      <c r="B139" s="57"/>
      <c r="C139" s="62" t="s">
        <v>34</v>
      </c>
      <c r="D139" s="62"/>
      <c r="E139" s="62"/>
      <c r="F139" s="61" t="e">
        <f>SUM(F132:F138)</f>
        <v>#REF!</v>
      </c>
      <c r="G139" s="57"/>
      <c r="H139" s="26"/>
    </row>
    <row r="140" spans="1:18" x14ac:dyDescent="0.2">
      <c r="C140" s="67"/>
      <c r="D140" s="67"/>
      <c r="E140" s="67"/>
      <c r="F140" s="58"/>
      <c r="H140" s="26"/>
    </row>
    <row r="141" spans="1:18" x14ac:dyDescent="0.2">
      <c r="B141" s="43"/>
      <c r="C141" s="44"/>
      <c r="D141" s="44"/>
      <c r="E141" s="43"/>
      <c r="F141" s="43"/>
      <c r="G141" s="43"/>
      <c r="H141" s="43"/>
      <c r="I141" s="43"/>
      <c r="J141" s="43"/>
      <c r="K141" s="43"/>
      <c r="L141" s="43"/>
      <c r="M141" s="45"/>
      <c r="N141" s="46"/>
      <c r="O141" s="46"/>
      <c r="P141" s="46"/>
      <c r="Q141" s="44"/>
      <c r="R141" s="124"/>
    </row>
    <row r="142" spans="1:18" x14ac:dyDescent="0.2">
      <c r="A142" s="77" t="s">
        <v>276</v>
      </c>
      <c r="B142" s="76" t="s">
        <v>277</v>
      </c>
      <c r="C142" s="74"/>
      <c r="D142" s="74"/>
      <c r="E142" s="5"/>
    </row>
    <row r="143" spans="1:18" x14ac:dyDescent="0.2">
      <c r="B143" s="62" t="s">
        <v>2</v>
      </c>
      <c r="C143" s="62" t="s">
        <v>27</v>
      </c>
      <c r="D143" s="62" t="s">
        <v>32</v>
      </c>
      <c r="E143" s="62" t="s">
        <v>33</v>
      </c>
      <c r="F143" s="62" t="s">
        <v>34</v>
      </c>
      <c r="G143" s="62" t="s">
        <v>35</v>
      </c>
    </row>
    <row r="144" spans="1:18" x14ac:dyDescent="0.2">
      <c r="B144" s="55">
        <v>1</v>
      </c>
      <c r="C144" s="57" t="s">
        <v>278</v>
      </c>
      <c r="D144" s="64">
        <f>G53+G66</f>
        <v>1</v>
      </c>
      <c r="E144" s="90">
        <v>198000000</v>
      </c>
      <c r="F144" s="90">
        <f t="shared" ref="F144" si="20">E144*D144</f>
        <v>198000000</v>
      </c>
      <c r="G144" s="57"/>
      <c r="H144" s="26"/>
    </row>
    <row r="145" spans="1:18" x14ac:dyDescent="0.2">
      <c r="B145" s="57"/>
      <c r="C145" s="62" t="s">
        <v>34</v>
      </c>
      <c r="D145" s="62"/>
      <c r="E145" s="105"/>
      <c r="F145" s="91">
        <f>SUM(F144:F144)</f>
        <v>198000000</v>
      </c>
      <c r="G145" s="57"/>
      <c r="H145" s="26"/>
    </row>
    <row r="146" spans="1:18" x14ac:dyDescent="0.2">
      <c r="C146" s="67"/>
      <c r="D146" s="67"/>
      <c r="E146" s="67"/>
      <c r="F146" s="58"/>
      <c r="H146" s="26"/>
    </row>
    <row r="147" spans="1:18" x14ac:dyDescent="0.2">
      <c r="C147" s="67"/>
      <c r="D147" s="67"/>
      <c r="E147" s="67"/>
      <c r="F147" s="58"/>
      <c r="H147" s="26"/>
    </row>
    <row r="148" spans="1:18" x14ac:dyDescent="0.2">
      <c r="C148" s="67"/>
      <c r="D148" s="67"/>
      <c r="E148" s="67"/>
      <c r="F148" s="58"/>
      <c r="H148" s="26"/>
    </row>
    <row r="149" spans="1:18" x14ac:dyDescent="0.2">
      <c r="B149" s="43"/>
      <c r="C149" s="44"/>
      <c r="D149" s="44"/>
      <c r="E149" s="43"/>
      <c r="F149" s="43"/>
      <c r="G149" s="43"/>
      <c r="H149" s="43"/>
      <c r="I149" s="43"/>
      <c r="J149" s="43"/>
      <c r="K149" s="43"/>
      <c r="L149" s="43"/>
      <c r="M149" s="45"/>
      <c r="N149" s="46"/>
      <c r="O149" s="46"/>
      <c r="P149" s="46"/>
      <c r="Q149" s="44"/>
      <c r="R149" s="124"/>
    </row>
    <row r="150" spans="1:18" s="25" customFormat="1" x14ac:dyDescent="0.2">
      <c r="B150" s="76" t="s">
        <v>279</v>
      </c>
      <c r="C150" s="74"/>
      <c r="D150" s="74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8" x14ac:dyDescent="0.2">
      <c r="B151" s="62" t="s">
        <v>2</v>
      </c>
      <c r="C151" s="62" t="s">
        <v>27</v>
      </c>
      <c r="D151" s="62" t="s">
        <v>34</v>
      </c>
    </row>
    <row r="152" spans="1:18" x14ac:dyDescent="0.2">
      <c r="B152" s="55">
        <v>1</v>
      </c>
      <c r="C152" s="57" t="s">
        <v>39</v>
      </c>
      <c r="D152" s="106" t="e">
        <f>D68</f>
        <v>#REF!</v>
      </c>
      <c r="E152" s="59"/>
    </row>
    <row r="153" spans="1:18" x14ac:dyDescent="0.2">
      <c r="B153" s="55">
        <v>2</v>
      </c>
      <c r="C153" s="57" t="s">
        <v>40</v>
      </c>
      <c r="D153" s="106" t="e">
        <f>F114</f>
        <v>#REF!</v>
      </c>
      <c r="E153" s="59"/>
    </row>
    <row r="154" spans="1:18" x14ac:dyDescent="0.2">
      <c r="B154" s="55">
        <v>3</v>
      </c>
      <c r="C154" s="57" t="s">
        <v>196</v>
      </c>
      <c r="D154" s="106">
        <f>F145</f>
        <v>198000000</v>
      </c>
      <c r="E154" s="59"/>
    </row>
    <row r="155" spans="1:18" x14ac:dyDescent="0.2">
      <c r="B155" s="55"/>
      <c r="C155" s="62" t="s">
        <v>34</v>
      </c>
      <c r="D155" s="107" t="e">
        <f>SUM(D152:D154)</f>
        <v>#REF!</v>
      </c>
      <c r="F155" s="26"/>
    </row>
    <row r="157" spans="1:18" s="25" customFormat="1" x14ac:dyDescent="0.2">
      <c r="B157" s="76" t="s">
        <v>280</v>
      </c>
      <c r="C157" s="74"/>
      <c r="D157" s="74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x14ac:dyDescent="0.2">
      <c r="B158" s="62" t="s">
        <v>2</v>
      </c>
      <c r="C158" s="62" t="s">
        <v>27</v>
      </c>
      <c r="D158" s="62" t="s">
        <v>34</v>
      </c>
    </row>
    <row r="159" spans="1:18" s="25" customFormat="1" x14ac:dyDescent="0.2">
      <c r="A159"/>
      <c r="B159" s="55">
        <v>1</v>
      </c>
      <c r="C159" s="57" t="s">
        <v>39</v>
      </c>
      <c r="D159" s="90" t="e">
        <f>D81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8" s="25" customFormat="1" x14ac:dyDescent="0.2">
      <c r="A160"/>
      <c r="B160" s="55">
        <v>2</v>
      </c>
      <c r="C160" s="57" t="s">
        <v>40</v>
      </c>
      <c r="D160" s="90" t="e">
        <f>F128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1:18" s="25" customFormat="1" x14ac:dyDescent="0.2">
      <c r="A161"/>
      <c r="B161" s="55"/>
      <c r="C161" s="62" t="s">
        <v>34</v>
      </c>
      <c r="D161" s="91" t="e">
        <f>SUM(D159:D160)</f>
        <v>#REF!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3" spans="1:18" x14ac:dyDescent="0.2">
      <c r="B163" s="76" t="s">
        <v>281</v>
      </c>
      <c r="C163" s="74"/>
      <c r="D163" s="74"/>
    </row>
    <row r="164" spans="1:18" x14ac:dyDescent="0.2">
      <c r="B164" s="62" t="s">
        <v>2</v>
      </c>
      <c r="C164" s="62" t="s">
        <v>27</v>
      </c>
      <c r="D164" s="62" t="s">
        <v>34</v>
      </c>
    </row>
    <row r="165" spans="1:18" x14ac:dyDescent="0.2">
      <c r="B165" s="55">
        <v>1</v>
      </c>
      <c r="C165" s="57" t="s">
        <v>39</v>
      </c>
      <c r="D165" s="90" t="e">
        <f>D94</f>
        <v>#REF!</v>
      </c>
    </row>
    <row r="166" spans="1:18" x14ac:dyDescent="0.2">
      <c r="B166" s="55">
        <v>2</v>
      </c>
      <c r="C166" s="57" t="s">
        <v>40</v>
      </c>
      <c r="D166" s="90" t="e">
        <f>F139</f>
        <v>#REF!</v>
      </c>
    </row>
    <row r="167" spans="1:18" x14ac:dyDescent="0.2">
      <c r="B167" s="55"/>
      <c r="C167" s="62" t="s">
        <v>34</v>
      </c>
      <c r="D167" s="91" t="e">
        <f>SUM(D165:D166)</f>
        <v>#REF!</v>
      </c>
      <c r="E167" s="59"/>
    </row>
    <row r="169" spans="1:18" x14ac:dyDescent="0.2">
      <c r="E169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37E8-A0A6-E049-9A33-7C776E119603}">
  <sheetPr>
    <tabColor theme="4"/>
  </sheetPr>
  <dimension ref="B2:R36"/>
  <sheetViews>
    <sheetView topLeftCell="A2" workbookViewId="0">
      <selection activeCell="E18" sqref="E18"/>
    </sheetView>
  </sheetViews>
  <sheetFormatPr baseColWidth="10" defaultColWidth="9" defaultRowHeight="15" x14ac:dyDescent="0.2"/>
  <cols>
    <col min="1" max="1" width="9" style="125"/>
    <col min="2" max="2" width="3.5" style="125" bestFit="1" customWidth="1"/>
    <col min="3" max="3" width="31.33203125" style="125" bestFit="1" customWidth="1"/>
    <col min="4" max="4" width="11" style="125" bestFit="1" customWidth="1"/>
    <col min="5" max="9" width="18.33203125" style="125" bestFit="1" customWidth="1"/>
    <col min="10" max="10" width="19.33203125" style="125" bestFit="1" customWidth="1"/>
    <col min="11" max="11" width="14.83203125" style="125" customWidth="1"/>
    <col min="12" max="12" width="18" style="125" bestFit="1" customWidth="1"/>
    <col min="13" max="13" width="18.1640625" style="125" customWidth="1"/>
    <col min="14" max="14" width="16" style="125" customWidth="1"/>
    <col min="15" max="15" width="15.1640625" style="125" customWidth="1"/>
    <col min="16" max="16" width="16.1640625" style="125" customWidth="1"/>
    <col min="17" max="17" width="20.83203125" style="126" customWidth="1"/>
    <col min="18" max="18" width="18.33203125" style="126" customWidth="1"/>
    <col min="19" max="16384" width="9" style="125"/>
  </cols>
  <sheetData>
    <row r="2" spans="2:17" x14ac:dyDescent="0.2">
      <c r="B2" s="197" t="s">
        <v>315</v>
      </c>
      <c r="C2" s="197"/>
      <c r="D2" s="197"/>
      <c r="E2" s="197"/>
      <c r="F2" s="197"/>
      <c r="G2" s="197"/>
      <c r="H2" s="197"/>
      <c r="I2" s="197"/>
    </row>
    <row r="3" spans="2:17" x14ac:dyDescent="0.2">
      <c r="B3" s="145" t="s">
        <v>2</v>
      </c>
      <c r="C3" s="145" t="s">
        <v>27</v>
      </c>
      <c r="D3" s="145" t="s">
        <v>316</v>
      </c>
      <c r="E3" s="145" t="s">
        <v>317</v>
      </c>
      <c r="F3" s="145" t="s">
        <v>318</v>
      </c>
      <c r="G3" s="145" t="s">
        <v>319</v>
      </c>
      <c r="H3" s="145" t="s">
        <v>320</v>
      </c>
      <c r="I3" s="145" t="s">
        <v>321</v>
      </c>
      <c r="J3" s="128" t="s">
        <v>322</v>
      </c>
    </row>
    <row r="4" spans="2:17" ht="16" x14ac:dyDescent="0.2">
      <c r="B4" s="142">
        <v>1</v>
      </c>
      <c r="C4" s="146" t="s">
        <v>39</v>
      </c>
      <c r="D4" s="147" t="s">
        <v>169</v>
      </c>
      <c r="E4" s="148" t="e">
        <f>'Opsi Oracle'!D65</f>
        <v>#REF!</v>
      </c>
      <c r="F4" s="148"/>
      <c r="G4" s="148"/>
      <c r="H4" s="148"/>
      <c r="I4" s="148"/>
      <c r="J4" s="149" t="e">
        <f>SUM(E4:I4)</f>
        <v>#REF!</v>
      </c>
      <c r="L4"/>
      <c r="M4" s="135"/>
      <c r="N4" s="135"/>
      <c r="O4" s="135"/>
      <c r="P4" s="135"/>
      <c r="Q4" s="136"/>
    </row>
    <row r="5" spans="2:17" x14ac:dyDescent="0.2">
      <c r="B5" s="142">
        <v>2</v>
      </c>
      <c r="C5" s="146" t="s">
        <v>40</v>
      </c>
      <c r="D5" s="147"/>
      <c r="E5" s="148"/>
      <c r="F5" s="148"/>
      <c r="G5" s="148"/>
      <c r="H5" s="148"/>
      <c r="I5" s="148"/>
      <c r="J5" s="149"/>
      <c r="L5" s="137"/>
      <c r="M5" s="126"/>
      <c r="N5" s="126"/>
      <c r="O5" s="126"/>
      <c r="P5" s="126"/>
    </row>
    <row r="6" spans="2:17" x14ac:dyDescent="0.2">
      <c r="B6" s="142"/>
      <c r="C6" s="143" t="s">
        <v>262</v>
      </c>
      <c r="D6" s="147" t="s">
        <v>323</v>
      </c>
      <c r="E6" s="148">
        <f>'Opsi Oracle'!F96</f>
        <v>406560000</v>
      </c>
      <c r="F6" s="148">
        <f>$E$6</f>
        <v>406560000</v>
      </c>
      <c r="G6" s="148">
        <f>$E$6</f>
        <v>406560000</v>
      </c>
      <c r="H6" s="148">
        <f>$E$6</f>
        <v>406560000</v>
      </c>
      <c r="I6" s="148">
        <f>$E$6</f>
        <v>406560000</v>
      </c>
      <c r="J6" s="149">
        <f t="shared" ref="J6:J16" si="0">SUM(E6:I6)</f>
        <v>2032800000</v>
      </c>
      <c r="L6" s="139"/>
      <c r="M6" s="139"/>
      <c r="N6" s="139"/>
      <c r="O6" s="139"/>
      <c r="P6" s="139"/>
      <c r="Q6" s="139"/>
    </row>
    <row r="7" spans="2:17" x14ac:dyDescent="0.2">
      <c r="B7" s="142"/>
      <c r="C7" s="143" t="s">
        <v>174</v>
      </c>
      <c r="D7" s="147" t="s">
        <v>323</v>
      </c>
      <c r="E7" s="148" t="e">
        <f>'Opsi Oracle'!F103</f>
        <v>#REF!</v>
      </c>
      <c r="F7" s="148" t="e">
        <f>$E$7</f>
        <v>#REF!</v>
      </c>
      <c r="G7" s="148" t="e">
        <f>$E$7</f>
        <v>#REF!</v>
      </c>
      <c r="H7" s="148" t="e">
        <f>$E$7</f>
        <v>#REF!</v>
      </c>
      <c r="I7" s="148" t="e">
        <f>$E$7</f>
        <v>#REF!</v>
      </c>
      <c r="J7" s="149" t="e">
        <f t="shared" si="0"/>
        <v>#REF!</v>
      </c>
      <c r="L7" s="139"/>
      <c r="M7" s="139"/>
      <c r="N7" s="139"/>
      <c r="O7" s="139"/>
      <c r="P7" s="139"/>
      <c r="Q7" s="139"/>
    </row>
    <row r="8" spans="2:17" x14ac:dyDescent="0.2">
      <c r="B8" s="142"/>
      <c r="C8" s="143" t="s">
        <v>213</v>
      </c>
      <c r="D8" s="147" t="s">
        <v>323</v>
      </c>
      <c r="E8" s="148">
        <f>'Opsi Oracle'!F105</f>
        <v>449280000</v>
      </c>
      <c r="F8" s="148">
        <f>$E$8</f>
        <v>449280000</v>
      </c>
      <c r="G8" s="148">
        <f>$E$8</f>
        <v>449280000</v>
      </c>
      <c r="H8" s="148">
        <f>$E$8</f>
        <v>449280000</v>
      </c>
      <c r="I8" s="148">
        <f>$E$8</f>
        <v>449280000</v>
      </c>
      <c r="J8" s="149">
        <f t="shared" si="0"/>
        <v>2246400000</v>
      </c>
      <c r="L8" s="139"/>
      <c r="M8" s="139"/>
      <c r="N8" s="139"/>
      <c r="O8" s="139"/>
      <c r="P8" s="139"/>
      <c r="Q8" s="139"/>
    </row>
    <row r="9" spans="2:17" x14ac:dyDescent="0.2">
      <c r="B9" s="142"/>
      <c r="C9" s="143" t="s">
        <v>89</v>
      </c>
      <c r="D9" s="147" t="s">
        <v>323</v>
      </c>
      <c r="E9" s="148" t="e">
        <f>'Opsi Oracle'!F106</f>
        <v>#REF!</v>
      </c>
      <c r="F9" s="148" t="e">
        <f>$E$9</f>
        <v>#REF!</v>
      </c>
      <c r="G9" s="148" t="e">
        <f>$E$9</f>
        <v>#REF!</v>
      </c>
      <c r="H9" s="148" t="e">
        <f>$E$9</f>
        <v>#REF!</v>
      </c>
      <c r="I9" s="148" t="e">
        <f>$E$9</f>
        <v>#REF!</v>
      </c>
      <c r="J9" s="149" t="e">
        <f t="shared" si="0"/>
        <v>#REF!</v>
      </c>
      <c r="L9" s="139"/>
      <c r="M9" s="139"/>
      <c r="N9" s="139"/>
      <c r="O9" s="139"/>
      <c r="P9" s="139"/>
      <c r="Q9" s="139"/>
    </row>
    <row r="10" spans="2:17" x14ac:dyDescent="0.2">
      <c r="B10" s="142"/>
      <c r="C10" s="143" t="s">
        <v>266</v>
      </c>
      <c r="D10" s="147" t="s">
        <v>323</v>
      </c>
      <c r="E10" s="148">
        <f>'Opsi Oracle'!F107</f>
        <v>0</v>
      </c>
      <c r="F10" s="148">
        <f>$E$10</f>
        <v>0</v>
      </c>
      <c r="G10" s="148">
        <f>$E$10</f>
        <v>0</v>
      </c>
      <c r="H10" s="148">
        <f>$E$10</f>
        <v>0</v>
      </c>
      <c r="I10" s="148">
        <f>$E$10</f>
        <v>0</v>
      </c>
      <c r="J10" s="149">
        <f t="shared" si="0"/>
        <v>0</v>
      </c>
      <c r="L10" s="139"/>
      <c r="M10" s="139"/>
      <c r="N10" s="139"/>
      <c r="O10" s="139"/>
      <c r="P10" s="139"/>
      <c r="Q10" s="139"/>
    </row>
    <row r="11" spans="2:17" x14ac:dyDescent="0.2">
      <c r="B11" s="142"/>
      <c r="C11" s="143" t="s">
        <v>268</v>
      </c>
      <c r="D11" s="147" t="s">
        <v>323</v>
      </c>
      <c r="E11" s="148">
        <f>'Opsi Oracle'!F108</f>
        <v>0</v>
      </c>
      <c r="F11" s="148">
        <f>$E$11</f>
        <v>0</v>
      </c>
      <c r="G11" s="148">
        <f>$E$11</f>
        <v>0</v>
      </c>
      <c r="H11" s="148">
        <f>$E$11</f>
        <v>0</v>
      </c>
      <c r="I11" s="148">
        <f>$E$11</f>
        <v>0</v>
      </c>
      <c r="J11" s="149">
        <f t="shared" si="0"/>
        <v>0</v>
      </c>
      <c r="L11" s="139"/>
      <c r="M11" s="139"/>
      <c r="N11" s="139"/>
      <c r="O11" s="139"/>
      <c r="P11" s="139"/>
      <c r="Q11" s="139"/>
    </row>
    <row r="12" spans="2:17" x14ac:dyDescent="0.2">
      <c r="B12" s="142"/>
      <c r="C12" s="143" t="s">
        <v>314</v>
      </c>
      <c r="D12" s="147" t="s">
        <v>323</v>
      </c>
      <c r="E12" s="148">
        <f>'Opsi Oracle'!F109</f>
        <v>1991363000</v>
      </c>
      <c r="F12" s="148">
        <f>$E$12</f>
        <v>1991363000</v>
      </c>
      <c r="G12" s="148">
        <f>$E$12</f>
        <v>1991363000</v>
      </c>
      <c r="H12" s="148">
        <f>$E$12</f>
        <v>1991363000</v>
      </c>
      <c r="I12" s="148">
        <f>$E$12</f>
        <v>1991363000</v>
      </c>
      <c r="J12" s="149">
        <f t="shared" si="0"/>
        <v>9956815000</v>
      </c>
      <c r="L12" s="139"/>
      <c r="M12" s="139"/>
      <c r="N12" s="139"/>
      <c r="O12" s="139"/>
      <c r="P12" s="139"/>
      <c r="Q12" s="139"/>
    </row>
    <row r="13" spans="2:17" x14ac:dyDescent="0.2">
      <c r="B13" s="142"/>
      <c r="C13" s="143" t="s">
        <v>270</v>
      </c>
      <c r="D13" s="147" t="s">
        <v>323</v>
      </c>
      <c r="E13" s="148">
        <f>'Opsi Oracle'!F110</f>
        <v>67466880</v>
      </c>
      <c r="F13" s="148">
        <f>$E$13</f>
        <v>67466880</v>
      </c>
      <c r="G13" s="148">
        <f>$E$13</f>
        <v>67466880</v>
      </c>
      <c r="H13" s="148">
        <f>$E$13</f>
        <v>67466880</v>
      </c>
      <c r="I13" s="148">
        <f>$E$13</f>
        <v>67466880</v>
      </c>
      <c r="J13" s="149">
        <f t="shared" si="0"/>
        <v>337334400</v>
      </c>
      <c r="L13" s="139"/>
      <c r="M13" s="139"/>
      <c r="N13" s="139"/>
      <c r="O13" s="139"/>
      <c r="P13" s="139"/>
      <c r="Q13" s="139"/>
    </row>
    <row r="14" spans="2:17" x14ac:dyDescent="0.2">
      <c r="B14" s="142"/>
      <c r="C14" s="143" t="s">
        <v>271</v>
      </c>
      <c r="D14" s="147" t="s">
        <v>323</v>
      </c>
      <c r="E14" s="148">
        <f>'Opsi Oracle'!F111</f>
        <v>0</v>
      </c>
      <c r="F14" s="148">
        <f>$E$14</f>
        <v>0</v>
      </c>
      <c r="G14" s="148">
        <f>$E$14</f>
        <v>0</v>
      </c>
      <c r="H14" s="148">
        <f>$E$14</f>
        <v>0</v>
      </c>
      <c r="I14" s="148">
        <f>$E$14</f>
        <v>0</v>
      </c>
      <c r="J14" s="149">
        <f t="shared" si="0"/>
        <v>0</v>
      </c>
      <c r="L14" s="139"/>
      <c r="M14" s="139"/>
      <c r="N14" s="139"/>
      <c r="O14" s="139"/>
      <c r="P14" s="139"/>
      <c r="Q14" s="139"/>
    </row>
    <row r="15" spans="2:17" x14ac:dyDescent="0.2">
      <c r="B15" s="142">
        <v>3</v>
      </c>
      <c r="C15" s="150" t="s">
        <v>196</v>
      </c>
      <c r="D15" s="147"/>
      <c r="E15" s="148"/>
      <c r="F15" s="148"/>
      <c r="G15" s="148"/>
      <c r="H15" s="148"/>
      <c r="I15" s="148"/>
      <c r="J15" s="149"/>
      <c r="L15" s="139"/>
      <c r="M15" s="139"/>
      <c r="N15" s="139"/>
      <c r="O15" s="139"/>
      <c r="P15" s="139"/>
      <c r="Q15" s="139"/>
    </row>
    <row r="16" spans="2:17" x14ac:dyDescent="0.2">
      <c r="B16" s="142"/>
      <c r="C16" s="143" t="s">
        <v>314</v>
      </c>
      <c r="D16" s="147" t="s">
        <v>323</v>
      </c>
      <c r="E16" s="148">
        <f>'Opsi Oracle'!F142</f>
        <v>0</v>
      </c>
      <c r="F16" s="148">
        <f>$E$16</f>
        <v>0</v>
      </c>
      <c r="G16" s="148">
        <f>$E$16</f>
        <v>0</v>
      </c>
      <c r="H16" s="148">
        <f>$E$16</f>
        <v>0</v>
      </c>
      <c r="I16" s="148">
        <f>$E$16</f>
        <v>0</v>
      </c>
      <c r="J16" s="149">
        <f t="shared" si="0"/>
        <v>0</v>
      </c>
      <c r="L16" s="139"/>
      <c r="M16" s="139"/>
      <c r="N16" s="139"/>
      <c r="O16" s="139"/>
      <c r="P16" s="139"/>
      <c r="Q16" s="139"/>
    </row>
    <row r="17" spans="2:18" x14ac:dyDescent="0.2">
      <c r="B17" s="198" t="s">
        <v>34</v>
      </c>
      <c r="C17" s="198"/>
      <c r="D17" s="147"/>
      <c r="E17" s="149" t="e">
        <f>SUM(E4:E16)</f>
        <v>#REF!</v>
      </c>
      <c r="F17" s="149" t="e">
        <f t="shared" ref="F17:I17" si="1">SUM(F4:F16)</f>
        <v>#REF!</v>
      </c>
      <c r="G17" s="149" t="e">
        <f t="shared" si="1"/>
        <v>#REF!</v>
      </c>
      <c r="H17" s="149" t="e">
        <f t="shared" si="1"/>
        <v>#REF!</v>
      </c>
      <c r="I17" s="149" t="e">
        <f t="shared" si="1"/>
        <v>#REF!</v>
      </c>
      <c r="J17" s="149" t="e">
        <f>SUM(J4:J16)</f>
        <v>#REF!</v>
      </c>
      <c r="L17" s="139"/>
      <c r="M17" s="139"/>
      <c r="N17" s="139"/>
      <c r="O17" s="139"/>
      <c r="P17" s="139"/>
      <c r="Q17" s="139"/>
      <c r="R17" s="139"/>
    </row>
    <row r="19" spans="2:18" x14ac:dyDescent="0.2">
      <c r="B19" s="197" t="s">
        <v>324</v>
      </c>
      <c r="C19" s="197"/>
      <c r="D19" s="197"/>
      <c r="E19" s="197"/>
      <c r="F19" s="197"/>
      <c r="G19" s="197"/>
      <c r="H19" s="197"/>
      <c r="I19" s="197"/>
    </row>
    <row r="20" spans="2:18" x14ac:dyDescent="0.2">
      <c r="B20" s="127" t="s">
        <v>2</v>
      </c>
      <c r="C20" s="127" t="s">
        <v>27</v>
      </c>
      <c r="D20" s="127" t="s">
        <v>316</v>
      </c>
      <c r="E20" s="127" t="s">
        <v>317</v>
      </c>
      <c r="F20" s="127" t="s">
        <v>318</v>
      </c>
      <c r="G20" s="127" t="s">
        <v>319</v>
      </c>
      <c r="H20" s="127" t="s">
        <v>320</v>
      </c>
      <c r="I20" s="127" t="s">
        <v>321</v>
      </c>
      <c r="J20" s="128" t="s">
        <v>322</v>
      </c>
    </row>
    <row r="21" spans="2:18" x14ac:dyDescent="0.2">
      <c r="B21" s="129">
        <v>1</v>
      </c>
      <c r="C21" s="130" t="s">
        <v>39</v>
      </c>
      <c r="D21" s="131" t="s">
        <v>169</v>
      </c>
      <c r="E21" s="132" t="e">
        <f>'Opsi Oracle'!D78</f>
        <v>#REF!</v>
      </c>
      <c r="F21" s="132"/>
      <c r="G21" s="132"/>
      <c r="H21" s="132"/>
      <c r="I21" s="132"/>
      <c r="J21" s="134" t="e">
        <f>SUM(E21:I21)</f>
        <v>#REF!</v>
      </c>
    </row>
    <row r="22" spans="2:18" x14ac:dyDescent="0.2">
      <c r="B22" s="129">
        <v>2</v>
      </c>
      <c r="C22" s="130" t="s">
        <v>40</v>
      </c>
      <c r="D22" s="131"/>
      <c r="E22" s="132"/>
      <c r="F22" s="132"/>
      <c r="G22" s="132"/>
      <c r="H22" s="132"/>
      <c r="I22" s="133"/>
      <c r="J22" s="134"/>
    </row>
    <row r="23" spans="2:18" x14ac:dyDescent="0.2">
      <c r="B23" s="140"/>
      <c r="C23" s="143" t="s">
        <v>262</v>
      </c>
      <c r="D23" s="131" t="s">
        <v>323</v>
      </c>
      <c r="E23" s="132">
        <f>'Opsi Oracle'!F116</f>
        <v>156369074</v>
      </c>
      <c r="F23" s="132">
        <f>$E$23</f>
        <v>156369074</v>
      </c>
      <c r="G23" s="132">
        <f>$E$23</f>
        <v>156369074</v>
      </c>
      <c r="H23" s="132">
        <f>$E$23</f>
        <v>156369074</v>
      </c>
      <c r="I23" s="132">
        <f>$E$23</f>
        <v>156369074</v>
      </c>
      <c r="J23" s="134">
        <f t="shared" ref="J23:J26" si="2">SUM(E23:I23)</f>
        <v>781845370</v>
      </c>
    </row>
    <row r="24" spans="2:18" x14ac:dyDescent="0.2">
      <c r="B24" s="129"/>
      <c r="C24" s="143" t="s">
        <v>174</v>
      </c>
      <c r="D24" s="144" t="s">
        <v>323</v>
      </c>
      <c r="E24" s="132" t="e">
        <f>'Opsi Oracle'!F123</f>
        <v>#REF!</v>
      </c>
      <c r="F24" s="132" t="e">
        <f>$E$24</f>
        <v>#REF!</v>
      </c>
      <c r="G24" s="132" t="e">
        <f>$E$24</f>
        <v>#REF!</v>
      </c>
      <c r="H24" s="132" t="e">
        <f>$E$24</f>
        <v>#REF!</v>
      </c>
      <c r="I24" s="132" t="e">
        <f>$E$24</f>
        <v>#REF!</v>
      </c>
      <c r="J24" s="134" t="e">
        <f t="shared" si="2"/>
        <v>#REF!</v>
      </c>
    </row>
    <row r="25" spans="2:18" x14ac:dyDescent="0.2">
      <c r="B25" s="129"/>
      <c r="C25" s="143" t="s">
        <v>213</v>
      </c>
      <c r="D25" s="144" t="s">
        <v>323</v>
      </c>
      <c r="E25" s="132">
        <f>'Opsi Oracle'!F125</f>
        <v>141818560</v>
      </c>
      <c r="F25" s="132">
        <f>$E$25</f>
        <v>141818560</v>
      </c>
      <c r="G25" s="132">
        <f>$E$25</f>
        <v>141818560</v>
      </c>
      <c r="H25" s="132">
        <f>$E$25</f>
        <v>141818560</v>
      </c>
      <c r="I25" s="132">
        <f>$E$25</f>
        <v>141818560</v>
      </c>
      <c r="J25" s="134">
        <f t="shared" si="2"/>
        <v>709092800</v>
      </c>
    </row>
    <row r="26" spans="2:18" x14ac:dyDescent="0.2">
      <c r="B26" s="129"/>
      <c r="C26" s="143" t="s">
        <v>89</v>
      </c>
      <c r="D26" s="144" t="s">
        <v>323</v>
      </c>
      <c r="E26" s="132" t="e">
        <f>'Opsi Oracle'!#REF!</f>
        <v>#REF!</v>
      </c>
      <c r="F26" s="132" t="e">
        <f>$E$26</f>
        <v>#REF!</v>
      </c>
      <c r="G26" s="132" t="e">
        <f>$E$26</f>
        <v>#REF!</v>
      </c>
      <c r="H26" s="132" t="e">
        <f>$E$26</f>
        <v>#REF!</v>
      </c>
      <c r="I26" s="132" t="e">
        <f>$E$26</f>
        <v>#REF!</v>
      </c>
      <c r="J26" s="134" t="e">
        <f t="shared" si="2"/>
        <v>#REF!</v>
      </c>
    </row>
    <row r="27" spans="2:18" x14ac:dyDescent="0.2">
      <c r="B27" s="196" t="s">
        <v>34</v>
      </c>
      <c r="C27" s="196"/>
      <c r="D27" s="144"/>
      <c r="E27" s="134" t="e">
        <f t="shared" ref="E27:I27" si="3">SUM(E21:E26)</f>
        <v>#REF!</v>
      </c>
      <c r="F27" s="134" t="e">
        <f t="shared" si="3"/>
        <v>#REF!</v>
      </c>
      <c r="G27" s="134" t="e">
        <f t="shared" si="3"/>
        <v>#REF!</v>
      </c>
      <c r="H27" s="134" t="e">
        <f t="shared" si="3"/>
        <v>#REF!</v>
      </c>
      <c r="I27" s="134" t="e">
        <f t="shared" si="3"/>
        <v>#REF!</v>
      </c>
      <c r="J27" s="134" t="e">
        <f>SUM(J21:J26)</f>
        <v>#REF!</v>
      </c>
    </row>
    <row r="29" spans="2:18" x14ac:dyDescent="0.2">
      <c r="B29" s="197" t="s">
        <v>325</v>
      </c>
      <c r="C29" s="197"/>
      <c r="D29" s="197"/>
      <c r="E29" s="197"/>
      <c r="F29" s="197"/>
      <c r="G29" s="197"/>
      <c r="H29" s="197"/>
      <c r="I29" s="197"/>
    </row>
    <row r="30" spans="2:18" x14ac:dyDescent="0.2">
      <c r="B30" s="127" t="s">
        <v>2</v>
      </c>
      <c r="C30" s="127" t="s">
        <v>27</v>
      </c>
      <c r="D30" s="127" t="s">
        <v>316</v>
      </c>
      <c r="E30" s="127" t="s">
        <v>317</v>
      </c>
      <c r="F30" s="127" t="s">
        <v>318</v>
      </c>
      <c r="G30" s="127" t="s">
        <v>319</v>
      </c>
      <c r="H30" s="127" t="s">
        <v>320</v>
      </c>
      <c r="I30" s="127" t="s">
        <v>321</v>
      </c>
      <c r="J30" s="128" t="s">
        <v>322</v>
      </c>
    </row>
    <row r="31" spans="2:18" x14ac:dyDescent="0.2">
      <c r="B31" s="129">
        <v>1</v>
      </c>
      <c r="C31" s="130" t="s">
        <v>39</v>
      </c>
      <c r="D31" s="131" t="s">
        <v>169</v>
      </c>
      <c r="E31" s="132" t="e">
        <f>'Opsi Oracle'!D91</f>
        <v>#REF!</v>
      </c>
      <c r="F31" s="132"/>
      <c r="G31" s="132"/>
      <c r="H31" s="132"/>
      <c r="I31" s="132"/>
      <c r="J31" s="134" t="e">
        <f>SUM(E31:I31)</f>
        <v>#REF!</v>
      </c>
    </row>
    <row r="32" spans="2:18" x14ac:dyDescent="0.2">
      <c r="B32" s="129">
        <v>2</v>
      </c>
      <c r="C32" s="130" t="s">
        <v>40</v>
      </c>
      <c r="D32" s="131"/>
      <c r="E32" s="132"/>
      <c r="F32" s="132"/>
      <c r="G32" s="132"/>
      <c r="H32" s="132"/>
      <c r="I32" s="132"/>
      <c r="J32" s="134"/>
    </row>
    <row r="33" spans="2:10" x14ac:dyDescent="0.2">
      <c r="B33" s="140"/>
      <c r="C33" s="141" t="s">
        <v>174</v>
      </c>
      <c r="D33" s="131" t="s">
        <v>323</v>
      </c>
      <c r="E33" s="132" t="e">
        <f>'Opsi Oracle'!F134</f>
        <v>#REF!</v>
      </c>
      <c r="F33" s="132" t="e">
        <f>$E$33</f>
        <v>#REF!</v>
      </c>
      <c r="G33" s="132" t="e">
        <f>$E$33</f>
        <v>#REF!</v>
      </c>
      <c r="H33" s="132" t="e">
        <f>$E$33</f>
        <v>#REF!</v>
      </c>
      <c r="I33" s="132" t="e">
        <f>$E$33</f>
        <v>#REF!</v>
      </c>
      <c r="J33" s="134" t="e">
        <f t="shared" ref="J33:J35" si="4">SUM(E33:I33)</f>
        <v>#REF!</v>
      </c>
    </row>
    <row r="34" spans="2:10" x14ac:dyDescent="0.2">
      <c r="B34" s="129"/>
      <c r="C34" s="138" t="s">
        <v>89</v>
      </c>
      <c r="D34" s="144" t="s">
        <v>323</v>
      </c>
      <c r="E34" s="132" t="e">
        <f>'Opsi Oracle'!F135</f>
        <v>#REF!</v>
      </c>
      <c r="F34" s="132" t="e">
        <f>$E$34</f>
        <v>#REF!</v>
      </c>
      <c r="G34" s="132" t="e">
        <f>$E$34</f>
        <v>#REF!</v>
      </c>
      <c r="H34" s="132" t="e">
        <f>$E$34</f>
        <v>#REF!</v>
      </c>
      <c r="I34" s="132" t="e">
        <f>$E$34</f>
        <v>#REF!</v>
      </c>
      <c r="J34" s="134" t="e">
        <f t="shared" si="4"/>
        <v>#REF!</v>
      </c>
    </row>
    <row r="35" spans="2:10" x14ac:dyDescent="0.2">
      <c r="B35" s="129"/>
      <c r="C35" s="138" t="s">
        <v>275</v>
      </c>
      <c r="D35" s="144" t="s">
        <v>323</v>
      </c>
      <c r="E35" s="132">
        <f>'Opsi Oracle'!F136</f>
        <v>13535808</v>
      </c>
      <c r="F35" s="132">
        <f>$E$35</f>
        <v>13535808</v>
      </c>
      <c r="G35" s="132">
        <f>$E$35</f>
        <v>13535808</v>
      </c>
      <c r="H35" s="132">
        <f>$E$35</f>
        <v>13535808</v>
      </c>
      <c r="I35" s="132">
        <f>$E$35</f>
        <v>13535808</v>
      </c>
      <c r="J35" s="134">
        <f t="shared" si="4"/>
        <v>67679040</v>
      </c>
    </row>
    <row r="36" spans="2:10" x14ac:dyDescent="0.2">
      <c r="B36" s="196" t="s">
        <v>34</v>
      </c>
      <c r="C36" s="196"/>
      <c r="D36" s="144"/>
      <c r="E36" s="134" t="e">
        <f t="shared" ref="E36:I36" si="5">SUM(E31:E35)</f>
        <v>#REF!</v>
      </c>
      <c r="F36" s="134" t="e">
        <f t="shared" si="5"/>
        <v>#REF!</v>
      </c>
      <c r="G36" s="134" t="e">
        <f t="shared" si="5"/>
        <v>#REF!</v>
      </c>
      <c r="H36" s="134" t="e">
        <f t="shared" si="5"/>
        <v>#REF!</v>
      </c>
      <c r="I36" s="134" t="e">
        <f t="shared" si="5"/>
        <v>#REF!</v>
      </c>
      <c r="J36" s="134" t="e">
        <f>SUM(J31:J35)</f>
        <v>#REF!</v>
      </c>
    </row>
  </sheetData>
  <mergeCells count="6">
    <mergeCell ref="B36:C36"/>
    <mergeCell ref="B2:I2"/>
    <mergeCell ref="B17:C17"/>
    <mergeCell ref="B19:I19"/>
    <mergeCell ref="B27:C27"/>
    <mergeCell ref="B29:I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B851-E9EC-FD44-8768-36A6BA832C9F}">
  <sheetPr>
    <tabColor theme="4"/>
  </sheetPr>
  <dimension ref="A1:S158"/>
  <sheetViews>
    <sheetView zoomScale="106" zoomScaleNormal="143" workbookViewId="0">
      <pane xSplit="3" ySplit="2" topLeftCell="E3" activePane="bottomRight" state="frozen"/>
      <selection pane="topRight" activeCell="E18" sqref="E18"/>
      <selection pane="bottomLeft" activeCell="E18" sqref="E18"/>
      <selection pane="bottomRight" activeCell="E18" sqref="E1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1640625" style="25" bestFit="1" customWidth="1"/>
    <col min="6" max="6" width="20.5" bestFit="1" customWidth="1"/>
    <col min="7" max="7" width="16" bestFit="1" customWidth="1"/>
    <col min="8" max="8" width="4.5" bestFit="1" customWidth="1"/>
    <col min="9" max="9" width="8.1640625" bestFit="1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4" width="18.1640625" bestFit="1" customWidth="1"/>
    <col min="15" max="15" width="17.33203125" bestFit="1" customWidth="1"/>
    <col min="16" max="16" width="18.33203125" bestFit="1" customWidth="1"/>
    <col min="17" max="17" width="17.33203125" bestFit="1" customWidth="1"/>
    <col min="18" max="18" width="19.6640625" customWidth="1"/>
    <col min="19" max="19" width="19.8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19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30" si="0">H3*G3</f>
        <v>24</v>
      </c>
      <c r="L3" s="39">
        <f t="shared" ref="L3:L30" si="1">I3*G3</f>
        <v>96</v>
      </c>
      <c r="M3" s="39">
        <f t="shared" ref="M3:M9" si="2"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99"/>
      <c r="S3" s="100" t="e">
        <f>SUM(N3:R3)</f>
        <v>#REF!</v>
      </c>
    </row>
    <row r="4" spans="2:19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 t="shared" si="2"/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99"/>
      <c r="S4" s="100" t="e">
        <f t="shared" ref="S4:S16" si="3">SUM(N4:R4)</f>
        <v>#REF!</v>
      </c>
    </row>
    <row r="5" spans="2:19" x14ac:dyDescent="0.2">
      <c r="B5" s="39">
        <v>3</v>
      </c>
      <c r="C5" s="40" t="s">
        <v>19</v>
      </c>
      <c r="D5" s="40" t="s">
        <v>20</v>
      </c>
      <c r="E5" s="39" t="s">
        <v>21</v>
      </c>
      <c r="F5" s="39" t="s">
        <v>22</v>
      </c>
      <c r="G5" s="39">
        <v>1</v>
      </c>
      <c r="H5" s="39">
        <v>64</v>
      </c>
      <c r="I5" s="39">
        <v>1024</v>
      </c>
      <c r="J5" s="39">
        <v>300</v>
      </c>
      <c r="K5" s="39">
        <f t="shared" si="0"/>
        <v>64</v>
      </c>
      <c r="L5" s="39">
        <f t="shared" si="1"/>
        <v>1024</v>
      </c>
      <c r="M5" s="39">
        <f t="shared" si="2"/>
        <v>300</v>
      </c>
      <c r="N5" s="98">
        <v>0</v>
      </c>
      <c r="O5" s="99" t="e">
        <f>M5*#REF!</f>
        <v>#REF!</v>
      </c>
      <c r="P5" s="99">
        <v>0</v>
      </c>
      <c r="Q5" s="99" t="e">
        <f>G5*#REF!</f>
        <v>#REF!</v>
      </c>
      <c r="R5" s="99"/>
      <c r="S5" s="100" t="e">
        <f t="shared" si="3"/>
        <v>#REF!</v>
      </c>
    </row>
    <row r="6" spans="2:19" x14ac:dyDescent="0.2">
      <c r="B6" s="39">
        <v>4</v>
      </c>
      <c r="C6" s="40" t="s">
        <v>207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 t="shared" si="2"/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99"/>
      <c r="S6" s="100" t="e">
        <f t="shared" si="3"/>
        <v>#REF!</v>
      </c>
    </row>
    <row r="7" spans="2:19" x14ac:dyDescent="0.2">
      <c r="B7" s="39">
        <v>5</v>
      </c>
      <c r="C7" s="40" t="s">
        <v>311</v>
      </c>
      <c r="D7" s="40" t="s">
        <v>311</v>
      </c>
      <c r="E7" s="39" t="s">
        <v>21</v>
      </c>
      <c r="F7" s="39" t="s">
        <v>22</v>
      </c>
      <c r="G7" s="39">
        <v>1</v>
      </c>
      <c r="H7" s="39">
        <v>4</v>
      </c>
      <c r="I7" s="39">
        <v>8</v>
      </c>
      <c r="J7" s="39">
        <v>100</v>
      </c>
      <c r="K7" s="39">
        <f t="shared" si="0"/>
        <v>4</v>
      </c>
      <c r="L7" s="39">
        <f t="shared" si="1"/>
        <v>8</v>
      </c>
      <c r="M7" s="39">
        <f t="shared" si="2"/>
        <v>100</v>
      </c>
      <c r="N7" s="98" t="e">
        <f>K7*#REF!</f>
        <v>#REF!</v>
      </c>
      <c r="O7" s="99" t="e">
        <f>M7*#REF!</f>
        <v>#REF!</v>
      </c>
      <c r="P7" s="99">
        <v>0</v>
      </c>
      <c r="Q7" s="99"/>
      <c r="R7" s="99"/>
      <c r="S7" s="100" t="e">
        <f t="shared" si="3"/>
        <v>#REF!</v>
      </c>
    </row>
    <row r="8" spans="2:19" x14ac:dyDescent="0.2">
      <c r="B8" s="39">
        <v>6</v>
      </c>
      <c r="C8" s="40" t="s">
        <v>326</v>
      </c>
      <c r="D8" s="40" t="s">
        <v>198</v>
      </c>
      <c r="E8" s="39" t="s">
        <v>21</v>
      </c>
      <c r="F8" s="39" t="s">
        <v>22</v>
      </c>
      <c r="G8" s="39">
        <v>2</v>
      </c>
      <c r="H8" s="39">
        <v>8</v>
      </c>
      <c r="I8" s="39">
        <v>32</v>
      </c>
      <c r="J8" s="39">
        <v>150</v>
      </c>
      <c r="K8" s="39">
        <f t="shared" si="0"/>
        <v>16</v>
      </c>
      <c r="L8" s="39">
        <f t="shared" si="1"/>
        <v>64</v>
      </c>
      <c r="M8" s="39">
        <f t="shared" si="2"/>
        <v>300</v>
      </c>
      <c r="N8" s="98" t="e">
        <f>K8*#REF!</f>
        <v>#REF!</v>
      </c>
      <c r="O8" s="99" t="e">
        <f>M8*#REF!</f>
        <v>#REF!</v>
      </c>
      <c r="P8" s="99"/>
      <c r="Q8" s="99"/>
      <c r="R8" s="99"/>
      <c r="S8" s="100" t="e">
        <f t="shared" si="3"/>
        <v>#REF!</v>
      </c>
    </row>
    <row r="9" spans="2:19" x14ac:dyDescent="0.2">
      <c r="B9" s="39">
        <v>7</v>
      </c>
      <c r="C9" s="40" t="s">
        <v>327</v>
      </c>
      <c r="D9" s="40" t="s">
        <v>198</v>
      </c>
      <c r="E9" s="39" t="s">
        <v>21</v>
      </c>
      <c r="F9" s="39" t="s">
        <v>22</v>
      </c>
      <c r="G9" s="39">
        <v>3</v>
      </c>
      <c r="H9" s="39">
        <v>16</v>
      </c>
      <c r="I9" s="39">
        <v>32</v>
      </c>
      <c r="J9" s="39">
        <v>2000</v>
      </c>
      <c r="K9" s="39">
        <f t="shared" si="0"/>
        <v>48</v>
      </c>
      <c r="L9" s="39">
        <f t="shared" si="1"/>
        <v>96</v>
      </c>
      <c r="M9" s="39">
        <f t="shared" si="2"/>
        <v>6000</v>
      </c>
      <c r="N9" s="98" t="e">
        <f>K9*#REF!</f>
        <v>#REF!</v>
      </c>
      <c r="O9" s="99" t="e">
        <f>M9*#REF!</f>
        <v>#REF!</v>
      </c>
      <c r="P9" s="99">
        <v>0</v>
      </c>
      <c r="Q9" s="99"/>
      <c r="R9" s="99"/>
      <c r="S9" s="100" t="e">
        <f t="shared" si="3"/>
        <v>#REF!</v>
      </c>
    </row>
    <row r="10" spans="2:19" x14ac:dyDescent="0.2">
      <c r="B10" s="39">
        <v>8</v>
      </c>
      <c r="C10" s="40" t="s">
        <v>210</v>
      </c>
      <c r="D10" s="40" t="s">
        <v>211</v>
      </c>
      <c r="E10" s="39" t="s">
        <v>212</v>
      </c>
      <c r="F10" s="39" t="s">
        <v>22</v>
      </c>
      <c r="G10" s="39">
        <v>2</v>
      </c>
      <c r="H10" s="39">
        <v>8</v>
      </c>
      <c r="I10" s="39">
        <v>16</v>
      </c>
      <c r="J10" s="39">
        <v>200</v>
      </c>
      <c r="K10" s="39">
        <f t="shared" si="0"/>
        <v>16</v>
      </c>
      <c r="L10" s="39">
        <f t="shared" si="1"/>
        <v>32</v>
      </c>
      <c r="M10" s="39">
        <f>G10*J10</f>
        <v>400</v>
      </c>
      <c r="N10" s="98" t="e">
        <f>K10*#REF!</f>
        <v>#REF!</v>
      </c>
      <c r="O10" s="99" t="e">
        <f>M10*#REF!</f>
        <v>#REF!</v>
      </c>
      <c r="P10" s="99"/>
      <c r="Q10" s="99"/>
      <c r="R10" s="99"/>
      <c r="S10" s="100" t="e">
        <f t="shared" si="3"/>
        <v>#REF!</v>
      </c>
    </row>
    <row r="11" spans="2:19" x14ac:dyDescent="0.2">
      <c r="B11" s="39">
        <v>9</v>
      </c>
      <c r="C11" s="40" t="s">
        <v>213</v>
      </c>
      <c r="D11" s="40" t="s">
        <v>214</v>
      </c>
      <c r="E11" s="39" t="s">
        <v>21</v>
      </c>
      <c r="F11" s="39" t="s">
        <v>22</v>
      </c>
      <c r="G11" s="39">
        <v>3</v>
      </c>
      <c r="H11" s="39">
        <v>8</v>
      </c>
      <c r="I11" s="39">
        <v>16</v>
      </c>
      <c r="J11" s="39">
        <v>200</v>
      </c>
      <c r="K11" s="39">
        <f t="shared" si="0"/>
        <v>24</v>
      </c>
      <c r="L11" s="39">
        <f t="shared" si="1"/>
        <v>48</v>
      </c>
      <c r="M11" s="39">
        <f t="shared" ref="M11:M16" si="4">G11*J11</f>
        <v>600</v>
      </c>
      <c r="N11" s="98" t="e">
        <f>K11*#REF!</f>
        <v>#REF!</v>
      </c>
      <c r="O11" s="99" t="e">
        <f>M11*#REF!</f>
        <v>#REF!</v>
      </c>
      <c r="P11" s="99"/>
      <c r="Q11" s="99"/>
      <c r="R11" s="99"/>
      <c r="S11" s="100" t="e">
        <f t="shared" si="3"/>
        <v>#REF!</v>
      </c>
    </row>
    <row r="12" spans="2:19" x14ac:dyDescent="0.2">
      <c r="B12" s="39">
        <v>10</v>
      </c>
      <c r="C12" s="40" t="s">
        <v>215</v>
      </c>
      <c r="D12" s="40" t="s">
        <v>216</v>
      </c>
      <c r="E12" s="39" t="s">
        <v>212</v>
      </c>
      <c r="F12" s="39" t="s">
        <v>22</v>
      </c>
      <c r="G12" s="39">
        <v>3</v>
      </c>
      <c r="H12" s="39">
        <v>8</v>
      </c>
      <c r="I12" s="39">
        <v>16</v>
      </c>
      <c r="J12" s="39">
        <v>1000</v>
      </c>
      <c r="K12" s="39">
        <f t="shared" si="0"/>
        <v>24</v>
      </c>
      <c r="L12" s="39">
        <f t="shared" si="1"/>
        <v>48</v>
      </c>
      <c r="M12" s="39">
        <f t="shared" si="4"/>
        <v>3000</v>
      </c>
      <c r="N12" s="98" t="e">
        <f>K12*#REF!</f>
        <v>#REF!</v>
      </c>
      <c r="O12" s="99" t="e">
        <f>M12*#REF!</f>
        <v>#REF!</v>
      </c>
      <c r="P12" s="99"/>
      <c r="Q12" s="99"/>
      <c r="R12" s="99"/>
      <c r="S12" s="100" t="e">
        <f t="shared" si="3"/>
        <v>#REF!</v>
      </c>
    </row>
    <row r="13" spans="2:19" x14ac:dyDescent="0.2">
      <c r="B13" s="39">
        <v>11</v>
      </c>
      <c r="C13" s="40" t="s">
        <v>217</v>
      </c>
      <c r="D13" s="40" t="s">
        <v>218</v>
      </c>
      <c r="E13" s="39" t="s">
        <v>21</v>
      </c>
      <c r="F13" s="39" t="s">
        <v>22</v>
      </c>
      <c r="G13" s="39">
        <v>1</v>
      </c>
      <c r="H13" s="39">
        <v>8</v>
      </c>
      <c r="I13" s="39">
        <v>16</v>
      </c>
      <c r="J13" s="39">
        <v>500</v>
      </c>
      <c r="K13" s="39">
        <f t="shared" si="0"/>
        <v>8</v>
      </c>
      <c r="L13" s="39">
        <f t="shared" si="1"/>
        <v>16</v>
      </c>
      <c r="M13" s="39">
        <f t="shared" si="4"/>
        <v>500</v>
      </c>
      <c r="N13" s="98" t="e">
        <f>K13*#REF!</f>
        <v>#REF!</v>
      </c>
      <c r="O13" s="99" t="e">
        <f>M13*#REF!</f>
        <v>#REF!</v>
      </c>
      <c r="P13" s="99"/>
      <c r="Q13" s="99"/>
      <c r="R13" s="99"/>
      <c r="S13" s="100" t="e">
        <f t="shared" si="3"/>
        <v>#REF!</v>
      </c>
    </row>
    <row r="14" spans="2:19" x14ac:dyDescent="0.2">
      <c r="B14" s="39">
        <v>12</v>
      </c>
      <c r="C14" s="40" t="s">
        <v>312</v>
      </c>
      <c r="D14" s="40" t="s">
        <v>220</v>
      </c>
      <c r="E14" s="39" t="s">
        <v>21</v>
      </c>
      <c r="F14" s="39" t="s">
        <v>22</v>
      </c>
      <c r="G14" s="39">
        <v>1</v>
      </c>
      <c r="H14" s="39">
        <v>0</v>
      </c>
      <c r="I14" s="39">
        <v>0</v>
      </c>
      <c r="J14" s="39">
        <v>500</v>
      </c>
      <c r="K14" s="39">
        <f t="shared" si="0"/>
        <v>0</v>
      </c>
      <c r="L14" s="39">
        <f t="shared" si="1"/>
        <v>0</v>
      </c>
      <c r="M14" s="39">
        <f t="shared" si="4"/>
        <v>500</v>
      </c>
      <c r="N14" s="98"/>
      <c r="O14" s="99"/>
      <c r="P14" s="99"/>
      <c r="Q14" s="99"/>
      <c r="R14" s="99" t="e">
        <f>(M14/#REF!)*#REF!</f>
        <v>#REF!</v>
      </c>
      <c r="S14" s="100" t="e">
        <f t="shared" si="3"/>
        <v>#REF!</v>
      </c>
    </row>
    <row r="15" spans="2:19" x14ac:dyDescent="0.2">
      <c r="B15" s="39">
        <v>13</v>
      </c>
      <c r="C15" s="40" t="s">
        <v>221</v>
      </c>
      <c r="D15" s="40" t="s">
        <v>222</v>
      </c>
      <c r="E15" s="39" t="s">
        <v>212</v>
      </c>
      <c r="F15" s="39" t="s">
        <v>22</v>
      </c>
      <c r="G15" s="39">
        <v>3</v>
      </c>
      <c r="H15" s="39">
        <v>8</v>
      </c>
      <c r="I15" s="39">
        <v>32</v>
      </c>
      <c r="J15" s="39">
        <v>300</v>
      </c>
      <c r="K15" s="39">
        <f t="shared" si="0"/>
        <v>24</v>
      </c>
      <c r="L15" s="39">
        <f t="shared" si="1"/>
        <v>96</v>
      </c>
      <c r="M15" s="39">
        <f t="shared" si="4"/>
        <v>900</v>
      </c>
      <c r="N15" s="98" t="e">
        <f>K15*#REF!</f>
        <v>#REF!</v>
      </c>
      <c r="O15" s="99" t="e">
        <f>M15*#REF!</f>
        <v>#REF!</v>
      </c>
      <c r="P15" s="99"/>
      <c r="Q15" s="99"/>
      <c r="R15" s="99"/>
      <c r="S15" s="100" t="e">
        <f t="shared" si="3"/>
        <v>#REF!</v>
      </c>
    </row>
    <row r="16" spans="2:19" x14ac:dyDescent="0.2">
      <c r="B16" s="39">
        <v>14</v>
      </c>
      <c r="C16" s="40" t="s">
        <v>223</v>
      </c>
      <c r="D16" s="40" t="s">
        <v>222</v>
      </c>
      <c r="E16" s="39" t="s">
        <v>212</v>
      </c>
      <c r="F16" s="39" t="s">
        <v>22</v>
      </c>
      <c r="G16" s="39">
        <v>1</v>
      </c>
      <c r="H16" s="39">
        <v>8</v>
      </c>
      <c r="I16" s="39">
        <v>16</v>
      </c>
      <c r="J16" s="39">
        <v>300</v>
      </c>
      <c r="K16" s="39">
        <f t="shared" si="0"/>
        <v>8</v>
      </c>
      <c r="L16" s="39">
        <f t="shared" si="1"/>
        <v>16</v>
      </c>
      <c r="M16" s="39">
        <f t="shared" si="4"/>
        <v>300</v>
      </c>
      <c r="N16" s="98" t="e">
        <f>K16*#REF!</f>
        <v>#REF!</v>
      </c>
      <c r="O16" s="99" t="e">
        <f>M16*#REF!</f>
        <v>#REF!</v>
      </c>
      <c r="P16" s="99"/>
      <c r="Q16" s="99"/>
      <c r="R16" s="99"/>
      <c r="S16" s="100" t="e">
        <f t="shared" si="3"/>
        <v>#REF!</v>
      </c>
    </row>
    <row r="17" spans="2:19" x14ac:dyDescent="0.2">
      <c r="B17" s="81">
        <v>15</v>
      </c>
      <c r="C17" s="82" t="s">
        <v>204</v>
      </c>
      <c r="D17" s="82" t="s">
        <v>20</v>
      </c>
      <c r="E17" s="81" t="s">
        <v>21</v>
      </c>
      <c r="F17" s="81" t="s">
        <v>24</v>
      </c>
      <c r="G17" s="81">
        <v>3</v>
      </c>
      <c r="H17" s="81">
        <v>8</v>
      </c>
      <c r="I17" s="81">
        <v>32</v>
      </c>
      <c r="J17" s="81">
        <v>150</v>
      </c>
      <c r="K17" s="81">
        <f t="shared" si="0"/>
        <v>24</v>
      </c>
      <c r="L17" s="81">
        <f t="shared" si="1"/>
        <v>96</v>
      </c>
      <c r="M17" s="81">
        <f t="shared" ref="M17:M23" si="5">J17*G17</f>
        <v>450</v>
      </c>
      <c r="N17" s="101" t="e">
        <f>K17*#REF!</f>
        <v>#REF!</v>
      </c>
      <c r="O17" s="102" t="e">
        <f>M17*#REF!</f>
        <v>#REF!</v>
      </c>
      <c r="P17" s="102">
        <v>0</v>
      </c>
      <c r="Q17" s="102"/>
      <c r="R17" s="102"/>
      <c r="S17" s="103" t="e">
        <f>SUM(N17:R17)</f>
        <v>#REF!</v>
      </c>
    </row>
    <row r="18" spans="2:19" x14ac:dyDescent="0.2">
      <c r="B18" s="81">
        <v>16</v>
      </c>
      <c r="C18" s="82" t="s">
        <v>205</v>
      </c>
      <c r="D18" s="82" t="s">
        <v>20</v>
      </c>
      <c r="E18" s="81" t="s">
        <v>21</v>
      </c>
      <c r="F18" s="81" t="s">
        <v>24</v>
      </c>
      <c r="G18" s="81">
        <v>5</v>
      </c>
      <c r="H18" s="81">
        <v>8</v>
      </c>
      <c r="I18" s="81">
        <v>32</v>
      </c>
      <c r="J18" s="81">
        <v>150</v>
      </c>
      <c r="K18" s="81">
        <f t="shared" si="0"/>
        <v>40</v>
      </c>
      <c r="L18" s="81">
        <f t="shared" si="1"/>
        <v>160</v>
      </c>
      <c r="M18" s="81">
        <f t="shared" si="5"/>
        <v>750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2"/>
      <c r="S18" s="103" t="e">
        <f t="shared" ref="S18:S30" si="6">SUM(N18:R18)</f>
        <v>#REF!</v>
      </c>
    </row>
    <row r="19" spans="2:19" x14ac:dyDescent="0.2">
      <c r="B19" s="81">
        <v>17</v>
      </c>
      <c r="C19" s="82" t="s">
        <v>19</v>
      </c>
      <c r="D19" s="82" t="s">
        <v>20</v>
      </c>
      <c r="E19" s="81" t="s">
        <v>21</v>
      </c>
      <c r="F19" s="81" t="s">
        <v>24</v>
      </c>
      <c r="G19" s="81">
        <v>1</v>
      </c>
      <c r="H19" s="81">
        <v>64</v>
      </c>
      <c r="I19" s="81">
        <v>32</v>
      </c>
      <c r="J19" s="81">
        <v>300</v>
      </c>
      <c r="K19" s="81">
        <f t="shared" si="0"/>
        <v>64</v>
      </c>
      <c r="L19" s="81">
        <f t="shared" si="1"/>
        <v>32</v>
      </c>
      <c r="M19" s="81">
        <f t="shared" si="5"/>
        <v>300</v>
      </c>
      <c r="N19" s="101">
        <v>0</v>
      </c>
      <c r="O19" s="102" t="e">
        <f>M19*#REF!</f>
        <v>#REF!</v>
      </c>
      <c r="P19" s="102">
        <v>0</v>
      </c>
      <c r="Q19" s="102" t="e">
        <f>G19*#REF!</f>
        <v>#REF!</v>
      </c>
      <c r="R19" s="102"/>
      <c r="S19" s="103" t="e">
        <f t="shared" si="6"/>
        <v>#REF!</v>
      </c>
    </row>
    <row r="20" spans="2:19" x14ac:dyDescent="0.2">
      <c r="B20" s="81">
        <v>18</v>
      </c>
      <c r="C20" s="82" t="s">
        <v>207</v>
      </c>
      <c r="D20" s="82" t="s">
        <v>207</v>
      </c>
      <c r="E20" s="81" t="s">
        <v>21</v>
      </c>
      <c r="F20" s="81" t="s">
        <v>24</v>
      </c>
      <c r="G20" s="81">
        <v>1</v>
      </c>
      <c r="H20" s="81">
        <v>4</v>
      </c>
      <c r="I20" s="81">
        <v>8</v>
      </c>
      <c r="J20" s="81">
        <v>100</v>
      </c>
      <c r="K20" s="81">
        <f t="shared" si="0"/>
        <v>4</v>
      </c>
      <c r="L20" s="81">
        <f t="shared" si="1"/>
        <v>8</v>
      </c>
      <c r="M20" s="81">
        <f t="shared" si="5"/>
        <v>100</v>
      </c>
      <c r="N20" s="101" t="e">
        <f>K20*#REF!</f>
        <v>#REF!</v>
      </c>
      <c r="O20" s="102" t="e">
        <f>M20*#REF!</f>
        <v>#REF!</v>
      </c>
      <c r="P20" s="102">
        <v>0</v>
      </c>
      <c r="Q20" s="102"/>
      <c r="R20" s="102"/>
      <c r="S20" s="103" t="e">
        <f t="shared" si="6"/>
        <v>#REF!</v>
      </c>
    </row>
    <row r="21" spans="2:19" x14ac:dyDescent="0.2">
      <c r="B21" s="81">
        <v>19</v>
      </c>
      <c r="C21" s="82" t="s">
        <v>311</v>
      </c>
      <c r="D21" s="82" t="s">
        <v>311</v>
      </c>
      <c r="E21" s="81" t="s">
        <v>21</v>
      </c>
      <c r="F21" s="81" t="s">
        <v>24</v>
      </c>
      <c r="G21" s="81">
        <v>1</v>
      </c>
      <c r="H21" s="81">
        <v>4</v>
      </c>
      <c r="I21" s="81">
        <v>8</v>
      </c>
      <c r="J21" s="81">
        <v>100</v>
      </c>
      <c r="K21" s="81">
        <f t="shared" si="0"/>
        <v>4</v>
      </c>
      <c r="L21" s="81">
        <f t="shared" si="1"/>
        <v>8</v>
      </c>
      <c r="M21" s="81">
        <f t="shared" si="5"/>
        <v>100</v>
      </c>
      <c r="N21" s="101" t="e">
        <f>K21*#REF!</f>
        <v>#REF!</v>
      </c>
      <c r="O21" s="102" t="e">
        <f>M21*#REF!</f>
        <v>#REF!</v>
      </c>
      <c r="P21" s="102">
        <v>0</v>
      </c>
      <c r="Q21" s="102"/>
      <c r="R21" s="102"/>
      <c r="S21" s="103" t="e">
        <f t="shared" si="6"/>
        <v>#REF!</v>
      </c>
    </row>
    <row r="22" spans="2:19" x14ac:dyDescent="0.2">
      <c r="B22" s="81">
        <v>20</v>
      </c>
      <c r="C22" s="82" t="s">
        <v>326</v>
      </c>
      <c r="D22" s="82" t="s">
        <v>198</v>
      </c>
      <c r="E22" s="81" t="s">
        <v>21</v>
      </c>
      <c r="F22" s="81" t="s">
        <v>24</v>
      </c>
      <c r="G22" s="81">
        <v>2</v>
      </c>
      <c r="H22" s="81">
        <v>8</v>
      </c>
      <c r="I22" s="81">
        <v>32</v>
      </c>
      <c r="J22" s="81">
        <v>150</v>
      </c>
      <c r="K22" s="81">
        <f t="shared" si="0"/>
        <v>16</v>
      </c>
      <c r="L22" s="81">
        <f t="shared" si="1"/>
        <v>64</v>
      </c>
      <c r="M22" s="81">
        <f t="shared" si="5"/>
        <v>300</v>
      </c>
      <c r="N22" s="101" t="e">
        <f>K22*#REF!</f>
        <v>#REF!</v>
      </c>
      <c r="O22" s="102" t="e">
        <f>M22*#REF!</f>
        <v>#REF!</v>
      </c>
      <c r="P22" s="102"/>
      <c r="Q22" s="102"/>
      <c r="R22" s="102"/>
      <c r="S22" s="103" t="e">
        <f t="shared" si="6"/>
        <v>#REF!</v>
      </c>
    </row>
    <row r="23" spans="2:19" x14ac:dyDescent="0.2">
      <c r="B23" s="81">
        <v>21</v>
      </c>
      <c r="C23" s="82" t="s">
        <v>327</v>
      </c>
      <c r="D23" s="82" t="s">
        <v>198</v>
      </c>
      <c r="E23" s="81" t="s">
        <v>21</v>
      </c>
      <c r="F23" s="81" t="s">
        <v>24</v>
      </c>
      <c r="G23" s="81">
        <v>3</v>
      </c>
      <c r="H23" s="81">
        <v>16</v>
      </c>
      <c r="I23" s="81">
        <v>32</v>
      </c>
      <c r="J23" s="81">
        <v>2000</v>
      </c>
      <c r="K23" s="81">
        <f t="shared" si="0"/>
        <v>48</v>
      </c>
      <c r="L23" s="81">
        <f t="shared" si="1"/>
        <v>96</v>
      </c>
      <c r="M23" s="81">
        <f t="shared" si="5"/>
        <v>6000</v>
      </c>
      <c r="N23" s="101" t="e">
        <f>K23*#REF!</f>
        <v>#REF!</v>
      </c>
      <c r="O23" s="102" t="e">
        <f>M23*#REF!</f>
        <v>#REF!</v>
      </c>
      <c r="P23" s="102">
        <v>0</v>
      </c>
      <c r="Q23" s="102"/>
      <c r="R23" s="102"/>
      <c r="S23" s="103" t="e">
        <f t="shared" si="6"/>
        <v>#REF!</v>
      </c>
    </row>
    <row r="24" spans="2:19" x14ac:dyDescent="0.2">
      <c r="B24" s="81">
        <v>22</v>
      </c>
      <c r="C24" s="82" t="s">
        <v>210</v>
      </c>
      <c r="D24" s="82" t="s">
        <v>211</v>
      </c>
      <c r="E24" s="81" t="s">
        <v>212</v>
      </c>
      <c r="F24" s="81" t="s">
        <v>24</v>
      </c>
      <c r="G24" s="81">
        <v>2</v>
      </c>
      <c r="H24" s="81">
        <v>8</v>
      </c>
      <c r="I24" s="81">
        <v>16</v>
      </c>
      <c r="J24" s="81">
        <v>200</v>
      </c>
      <c r="K24" s="81">
        <f t="shared" si="0"/>
        <v>16</v>
      </c>
      <c r="L24" s="81">
        <f t="shared" si="1"/>
        <v>32</v>
      </c>
      <c r="M24" s="81">
        <f t="shared" ref="M24:M30" si="7">J24*G24</f>
        <v>400</v>
      </c>
      <c r="N24" s="101" t="e">
        <f>K24*#REF!</f>
        <v>#REF!</v>
      </c>
      <c r="O24" s="102" t="e">
        <f>M24*#REF!</f>
        <v>#REF!</v>
      </c>
      <c r="P24" s="102"/>
      <c r="Q24" s="102"/>
      <c r="R24" s="102"/>
      <c r="S24" s="103" t="e">
        <f t="shared" si="6"/>
        <v>#REF!</v>
      </c>
    </row>
    <row r="25" spans="2:19" x14ac:dyDescent="0.2">
      <c r="B25" s="81">
        <v>23</v>
      </c>
      <c r="C25" s="82" t="s">
        <v>213</v>
      </c>
      <c r="D25" s="82" t="s">
        <v>214</v>
      </c>
      <c r="E25" s="81" t="s">
        <v>21</v>
      </c>
      <c r="F25" s="81" t="s">
        <v>24</v>
      </c>
      <c r="G25" s="81">
        <v>3</v>
      </c>
      <c r="H25" s="81">
        <v>8</v>
      </c>
      <c r="I25" s="81">
        <v>16</v>
      </c>
      <c r="J25" s="81">
        <v>200</v>
      </c>
      <c r="K25" s="81">
        <f t="shared" si="0"/>
        <v>24</v>
      </c>
      <c r="L25" s="81">
        <f t="shared" si="1"/>
        <v>48</v>
      </c>
      <c r="M25" s="81">
        <f t="shared" si="7"/>
        <v>600</v>
      </c>
      <c r="N25" s="101" t="e">
        <f>K25*#REF!</f>
        <v>#REF!</v>
      </c>
      <c r="O25" s="102" t="e">
        <f>M25*#REF!</f>
        <v>#REF!</v>
      </c>
      <c r="P25" s="102"/>
      <c r="Q25" s="102"/>
      <c r="R25" s="102"/>
      <c r="S25" s="103" t="e">
        <f t="shared" si="6"/>
        <v>#REF!</v>
      </c>
    </row>
    <row r="26" spans="2:19" x14ac:dyDescent="0.2">
      <c r="B26" s="81">
        <v>24</v>
      </c>
      <c r="C26" s="82" t="s">
        <v>215</v>
      </c>
      <c r="D26" s="82" t="s">
        <v>216</v>
      </c>
      <c r="E26" s="81" t="s">
        <v>212</v>
      </c>
      <c r="F26" s="81" t="s">
        <v>24</v>
      </c>
      <c r="G26" s="81">
        <v>3</v>
      </c>
      <c r="H26" s="81">
        <v>8</v>
      </c>
      <c r="I26" s="81">
        <v>16</v>
      </c>
      <c r="J26" s="81">
        <v>1000</v>
      </c>
      <c r="K26" s="81">
        <f t="shared" si="0"/>
        <v>24</v>
      </c>
      <c r="L26" s="81">
        <f t="shared" si="1"/>
        <v>48</v>
      </c>
      <c r="M26" s="81">
        <f t="shared" si="7"/>
        <v>3000</v>
      </c>
      <c r="N26" s="101" t="e">
        <f>K26*#REF!</f>
        <v>#REF!</v>
      </c>
      <c r="O26" s="102" t="e">
        <f>M26*#REF!</f>
        <v>#REF!</v>
      </c>
      <c r="P26" s="102"/>
      <c r="Q26" s="102"/>
      <c r="R26" s="102"/>
      <c r="S26" s="103" t="e">
        <f t="shared" si="6"/>
        <v>#REF!</v>
      </c>
    </row>
    <row r="27" spans="2:19" x14ac:dyDescent="0.2">
      <c r="B27" s="81">
        <v>25</v>
      </c>
      <c r="C27" s="82" t="s">
        <v>217</v>
      </c>
      <c r="D27" s="82" t="s">
        <v>218</v>
      </c>
      <c r="E27" s="81" t="s">
        <v>21</v>
      </c>
      <c r="F27" s="81" t="s">
        <v>24</v>
      </c>
      <c r="G27" s="81">
        <v>1</v>
      </c>
      <c r="H27" s="81">
        <v>8</v>
      </c>
      <c r="I27" s="81">
        <v>16</v>
      </c>
      <c r="J27" s="81">
        <v>500</v>
      </c>
      <c r="K27" s="81">
        <f t="shared" si="0"/>
        <v>8</v>
      </c>
      <c r="L27" s="81">
        <f t="shared" si="1"/>
        <v>16</v>
      </c>
      <c r="M27" s="81">
        <f t="shared" si="7"/>
        <v>500</v>
      </c>
      <c r="N27" s="101" t="e">
        <f>K27*#REF!</f>
        <v>#REF!</v>
      </c>
      <c r="O27" s="102" t="e">
        <f>M27*#REF!</f>
        <v>#REF!</v>
      </c>
      <c r="P27" s="102"/>
      <c r="Q27" s="102"/>
      <c r="R27" s="102"/>
      <c r="S27" s="103" t="e">
        <f t="shared" si="6"/>
        <v>#REF!</v>
      </c>
    </row>
    <row r="28" spans="2:19" x14ac:dyDescent="0.2">
      <c r="B28" s="81">
        <v>26</v>
      </c>
      <c r="C28" s="82" t="s">
        <v>312</v>
      </c>
      <c r="D28" s="82" t="s">
        <v>220</v>
      </c>
      <c r="E28" s="81" t="s">
        <v>21</v>
      </c>
      <c r="F28" s="81" t="s">
        <v>24</v>
      </c>
      <c r="G28" s="81">
        <v>1</v>
      </c>
      <c r="H28" s="81">
        <v>0</v>
      </c>
      <c r="I28" s="81">
        <v>0</v>
      </c>
      <c r="J28" s="81">
        <v>500</v>
      </c>
      <c r="K28" s="81">
        <f t="shared" si="0"/>
        <v>0</v>
      </c>
      <c r="L28" s="81">
        <f t="shared" si="1"/>
        <v>0</v>
      </c>
      <c r="M28" s="81">
        <f t="shared" si="7"/>
        <v>500</v>
      </c>
      <c r="N28" s="101"/>
      <c r="O28" s="102"/>
      <c r="P28" s="102"/>
      <c r="Q28" s="102"/>
      <c r="R28" s="102" t="e">
        <f>(M28/#REF!)*#REF!</f>
        <v>#REF!</v>
      </c>
      <c r="S28" s="103" t="e">
        <f t="shared" si="6"/>
        <v>#REF!</v>
      </c>
    </row>
    <row r="29" spans="2:19" x14ac:dyDescent="0.2">
      <c r="B29" s="81">
        <v>27</v>
      </c>
      <c r="C29" s="82" t="s">
        <v>221</v>
      </c>
      <c r="D29" s="82" t="s">
        <v>222</v>
      </c>
      <c r="E29" s="81" t="s">
        <v>212</v>
      </c>
      <c r="F29" s="81" t="s">
        <v>24</v>
      </c>
      <c r="G29" s="81">
        <v>3</v>
      </c>
      <c r="H29" s="81">
        <v>8</v>
      </c>
      <c r="I29" s="81">
        <v>32</v>
      </c>
      <c r="J29" s="81">
        <v>300</v>
      </c>
      <c r="K29" s="81">
        <f t="shared" si="0"/>
        <v>24</v>
      </c>
      <c r="L29" s="81">
        <f t="shared" si="1"/>
        <v>96</v>
      </c>
      <c r="M29" s="81">
        <f t="shared" si="7"/>
        <v>900</v>
      </c>
      <c r="N29" s="101" t="e">
        <f>K29*#REF!</f>
        <v>#REF!</v>
      </c>
      <c r="O29" s="102" t="e">
        <f>M29*#REF!</f>
        <v>#REF!</v>
      </c>
      <c r="P29" s="102"/>
      <c r="Q29" s="102"/>
      <c r="R29" s="102"/>
      <c r="S29" s="103" t="e">
        <f t="shared" si="6"/>
        <v>#REF!</v>
      </c>
    </row>
    <row r="30" spans="2:19" x14ac:dyDescent="0.2">
      <c r="B30" s="81">
        <v>28</v>
      </c>
      <c r="C30" s="82" t="s">
        <v>223</v>
      </c>
      <c r="D30" s="82" t="s">
        <v>222</v>
      </c>
      <c r="E30" s="81" t="s">
        <v>212</v>
      </c>
      <c r="F30" s="81" t="s">
        <v>24</v>
      </c>
      <c r="G30" s="81">
        <v>1</v>
      </c>
      <c r="H30" s="81">
        <v>8</v>
      </c>
      <c r="I30" s="81">
        <v>16</v>
      </c>
      <c r="J30" s="81">
        <v>300</v>
      </c>
      <c r="K30" s="81">
        <f t="shared" si="0"/>
        <v>8</v>
      </c>
      <c r="L30" s="81">
        <f t="shared" si="1"/>
        <v>16</v>
      </c>
      <c r="M30" s="81">
        <f t="shared" si="7"/>
        <v>300</v>
      </c>
      <c r="N30" s="101" t="e">
        <f>K30*#REF!</f>
        <v>#REF!</v>
      </c>
      <c r="O30" s="102" t="e">
        <f>M30*#REF!</f>
        <v>#REF!</v>
      </c>
      <c r="P30" s="102"/>
      <c r="Q30" s="102"/>
      <c r="R30" s="102"/>
      <c r="S30" s="103" t="e">
        <f t="shared" si="6"/>
        <v>#REF!</v>
      </c>
    </row>
    <row r="31" spans="2:19" x14ac:dyDescent="0.2">
      <c r="B31" s="43"/>
      <c r="C31" s="44"/>
      <c r="D31" s="44"/>
      <c r="E31" s="43"/>
      <c r="F31" s="43"/>
      <c r="G31" s="80"/>
      <c r="H31" s="80"/>
      <c r="I31" s="80"/>
      <c r="J31" s="80"/>
      <c r="K31" s="80"/>
      <c r="L31" s="80"/>
      <c r="M31" s="80"/>
      <c r="N31" s="85"/>
      <c r="O31" s="85"/>
      <c r="P31" s="85"/>
      <c r="Q31" s="85"/>
      <c r="R31" s="85"/>
      <c r="S31" s="85"/>
    </row>
    <row r="32" spans="2:19" x14ac:dyDescent="0.2">
      <c r="B32" s="47">
        <v>29</v>
      </c>
      <c r="C32" s="48" t="s">
        <v>204</v>
      </c>
      <c r="D32" s="48" t="s">
        <v>20</v>
      </c>
      <c r="E32" s="47" t="s">
        <v>21</v>
      </c>
      <c r="F32" s="47" t="s">
        <v>25</v>
      </c>
      <c r="G32" s="47">
        <v>3</v>
      </c>
      <c r="H32" s="47">
        <v>8</v>
      </c>
      <c r="I32" s="47">
        <v>32</v>
      </c>
      <c r="J32" s="47">
        <v>150</v>
      </c>
      <c r="K32" s="47">
        <f t="shared" ref="K32:K45" si="8">H32*G32</f>
        <v>24</v>
      </c>
      <c r="L32" s="47">
        <f t="shared" ref="L32:L45" si="9">I32*G32</f>
        <v>96</v>
      </c>
      <c r="M32" s="47">
        <f>J32*G32</f>
        <v>450</v>
      </c>
      <c r="N32" s="95" t="e">
        <f>K32*#REF!</f>
        <v>#REF!</v>
      </c>
      <c r="O32" s="96" t="e">
        <f>M32*#REF!</f>
        <v>#REF!</v>
      </c>
      <c r="P32" s="96"/>
      <c r="Q32" s="96"/>
      <c r="R32" s="96"/>
      <c r="S32" s="97" t="e">
        <f>SUM(N32:Q32)</f>
        <v>#REF!</v>
      </c>
    </row>
    <row r="33" spans="2:19" x14ac:dyDescent="0.2">
      <c r="B33" s="47">
        <v>30</v>
      </c>
      <c r="C33" s="48" t="s">
        <v>205</v>
      </c>
      <c r="D33" s="48" t="s">
        <v>20</v>
      </c>
      <c r="E33" s="47" t="s">
        <v>21</v>
      </c>
      <c r="F33" s="47" t="s">
        <v>25</v>
      </c>
      <c r="G33" s="47">
        <v>5</v>
      </c>
      <c r="H33" s="47">
        <v>8</v>
      </c>
      <c r="I33" s="47">
        <v>32</v>
      </c>
      <c r="J33" s="47">
        <v>150</v>
      </c>
      <c r="K33" s="47">
        <f t="shared" si="8"/>
        <v>40</v>
      </c>
      <c r="L33" s="47">
        <f t="shared" si="9"/>
        <v>160</v>
      </c>
      <c r="M33" s="47">
        <f t="shared" ref="M33:M38" si="10">J33*G33</f>
        <v>750</v>
      </c>
      <c r="N33" s="95" t="e">
        <f>K33*#REF!</f>
        <v>#REF!</v>
      </c>
      <c r="O33" s="96" t="e">
        <f>M33*#REF!</f>
        <v>#REF!</v>
      </c>
      <c r="P33" s="96"/>
      <c r="Q33" s="96"/>
      <c r="R33" s="96"/>
      <c r="S33" s="97" t="e">
        <f t="shared" ref="S33:S45" si="11">SUM(N33:Q33)</f>
        <v>#REF!</v>
      </c>
    </row>
    <row r="34" spans="2:19" x14ac:dyDescent="0.2">
      <c r="B34" s="47">
        <v>31</v>
      </c>
      <c r="C34" s="48" t="s">
        <v>19</v>
      </c>
      <c r="D34" s="48" t="s">
        <v>20</v>
      </c>
      <c r="E34" s="47" t="s">
        <v>21</v>
      </c>
      <c r="F34" s="47" t="s">
        <v>25</v>
      </c>
      <c r="G34" s="47">
        <v>1</v>
      </c>
      <c r="H34" s="47">
        <v>64</v>
      </c>
      <c r="I34" s="47">
        <v>1024</v>
      </c>
      <c r="J34" s="47">
        <v>300</v>
      </c>
      <c r="K34" s="47">
        <f t="shared" si="8"/>
        <v>64</v>
      </c>
      <c r="L34" s="47">
        <f t="shared" si="9"/>
        <v>1024</v>
      </c>
      <c r="M34" s="47">
        <f t="shared" si="10"/>
        <v>300</v>
      </c>
      <c r="N34" s="95">
        <v>0</v>
      </c>
      <c r="O34" s="96" t="e">
        <f>M34*#REF!</f>
        <v>#REF!</v>
      </c>
      <c r="P34" s="96"/>
      <c r="Q34" s="96" t="e">
        <f>G34*#REF!</f>
        <v>#REF!</v>
      </c>
      <c r="R34" s="96"/>
      <c r="S34" s="97" t="e">
        <f t="shared" si="11"/>
        <v>#REF!</v>
      </c>
    </row>
    <row r="35" spans="2:19" x14ac:dyDescent="0.2">
      <c r="B35" s="47">
        <v>32</v>
      </c>
      <c r="C35" s="48" t="s">
        <v>207</v>
      </c>
      <c r="D35" s="48" t="s">
        <v>207</v>
      </c>
      <c r="E35" s="47" t="s">
        <v>21</v>
      </c>
      <c r="F35" s="47" t="s">
        <v>25</v>
      </c>
      <c r="G35" s="47">
        <v>1</v>
      </c>
      <c r="H35" s="47">
        <v>4</v>
      </c>
      <c r="I35" s="47">
        <v>8</v>
      </c>
      <c r="J35" s="47">
        <v>100</v>
      </c>
      <c r="K35" s="47">
        <f t="shared" si="8"/>
        <v>4</v>
      </c>
      <c r="L35" s="47">
        <f t="shared" si="9"/>
        <v>8</v>
      </c>
      <c r="M35" s="47">
        <f t="shared" si="10"/>
        <v>100</v>
      </c>
      <c r="N35" s="95" t="e">
        <f>K35*#REF!</f>
        <v>#REF!</v>
      </c>
      <c r="O35" s="96" t="e">
        <f>M35*#REF!</f>
        <v>#REF!</v>
      </c>
      <c r="P35" s="96"/>
      <c r="Q35" s="96"/>
      <c r="R35" s="96"/>
      <c r="S35" s="97" t="e">
        <f t="shared" si="11"/>
        <v>#REF!</v>
      </c>
    </row>
    <row r="36" spans="2:19" x14ac:dyDescent="0.2">
      <c r="B36" s="47">
        <v>33</v>
      </c>
      <c r="C36" s="48" t="s">
        <v>311</v>
      </c>
      <c r="D36" s="48" t="s">
        <v>311</v>
      </c>
      <c r="E36" s="47" t="s">
        <v>21</v>
      </c>
      <c r="F36" s="47" t="s">
        <v>25</v>
      </c>
      <c r="G36" s="47">
        <v>1</v>
      </c>
      <c r="H36" s="47">
        <v>4</v>
      </c>
      <c r="I36" s="47">
        <v>8</v>
      </c>
      <c r="J36" s="47">
        <v>100</v>
      </c>
      <c r="K36" s="47">
        <f t="shared" si="8"/>
        <v>4</v>
      </c>
      <c r="L36" s="47">
        <f t="shared" si="9"/>
        <v>8</v>
      </c>
      <c r="M36" s="47">
        <f t="shared" si="10"/>
        <v>100</v>
      </c>
      <c r="N36" s="95" t="e">
        <f>K36*#REF!</f>
        <v>#REF!</v>
      </c>
      <c r="O36" s="96" t="e">
        <f>M36*#REF!</f>
        <v>#REF!</v>
      </c>
      <c r="P36" s="96"/>
      <c r="Q36" s="96"/>
      <c r="R36" s="96"/>
      <c r="S36" s="97" t="e">
        <f t="shared" si="11"/>
        <v>#REF!</v>
      </c>
    </row>
    <row r="37" spans="2:19" x14ac:dyDescent="0.2">
      <c r="B37" s="47">
        <v>34</v>
      </c>
      <c r="C37" s="48" t="s">
        <v>326</v>
      </c>
      <c r="D37" s="48" t="s">
        <v>198</v>
      </c>
      <c r="E37" s="47" t="s">
        <v>21</v>
      </c>
      <c r="F37" s="47" t="s">
        <v>25</v>
      </c>
      <c r="G37" s="47">
        <v>2</v>
      </c>
      <c r="H37" s="47">
        <v>8</v>
      </c>
      <c r="I37" s="47">
        <v>32</v>
      </c>
      <c r="J37" s="47">
        <v>150</v>
      </c>
      <c r="K37" s="47">
        <f t="shared" si="8"/>
        <v>16</v>
      </c>
      <c r="L37" s="47">
        <f t="shared" si="9"/>
        <v>64</v>
      </c>
      <c r="M37" s="47">
        <f t="shared" si="10"/>
        <v>300</v>
      </c>
      <c r="N37" s="95" t="e">
        <f>K37*#REF!</f>
        <v>#REF!</v>
      </c>
      <c r="O37" s="96" t="e">
        <f>M37*#REF!</f>
        <v>#REF!</v>
      </c>
      <c r="P37" s="96"/>
      <c r="Q37" s="96"/>
      <c r="R37" s="96"/>
      <c r="S37" s="97" t="e">
        <f t="shared" si="11"/>
        <v>#REF!</v>
      </c>
    </row>
    <row r="38" spans="2:19" x14ac:dyDescent="0.2">
      <c r="B38" s="47">
        <v>35</v>
      </c>
      <c r="C38" s="48" t="s">
        <v>327</v>
      </c>
      <c r="D38" s="48" t="s">
        <v>198</v>
      </c>
      <c r="E38" s="47" t="s">
        <v>21</v>
      </c>
      <c r="F38" s="47" t="s">
        <v>25</v>
      </c>
      <c r="G38" s="47">
        <v>3</v>
      </c>
      <c r="H38" s="47">
        <v>16</v>
      </c>
      <c r="I38" s="47">
        <v>32</v>
      </c>
      <c r="J38" s="47">
        <v>1000</v>
      </c>
      <c r="K38" s="47">
        <f t="shared" si="8"/>
        <v>48</v>
      </c>
      <c r="L38" s="47">
        <f t="shared" si="9"/>
        <v>96</v>
      </c>
      <c r="M38" s="47">
        <f t="shared" si="10"/>
        <v>3000</v>
      </c>
      <c r="N38" s="95" t="e">
        <f>K38*#REF!</f>
        <v>#REF!</v>
      </c>
      <c r="O38" s="96" t="e">
        <f>M38*#REF!</f>
        <v>#REF!</v>
      </c>
      <c r="P38" s="96"/>
      <c r="Q38" s="96"/>
      <c r="R38" s="96"/>
      <c r="S38" s="97" t="e">
        <f t="shared" si="11"/>
        <v>#REF!</v>
      </c>
    </row>
    <row r="39" spans="2:19" x14ac:dyDescent="0.2">
      <c r="B39" s="47">
        <v>36</v>
      </c>
      <c r="C39" s="48" t="s">
        <v>210</v>
      </c>
      <c r="D39" s="48" t="s">
        <v>211</v>
      </c>
      <c r="E39" s="47" t="s">
        <v>212</v>
      </c>
      <c r="F39" s="47" t="s">
        <v>25</v>
      </c>
      <c r="G39" s="47">
        <v>2</v>
      </c>
      <c r="H39" s="47">
        <v>8</v>
      </c>
      <c r="I39" s="47">
        <v>16</v>
      </c>
      <c r="J39" s="47">
        <v>200</v>
      </c>
      <c r="K39" s="47">
        <f t="shared" si="8"/>
        <v>16</v>
      </c>
      <c r="L39" s="47">
        <f t="shared" si="9"/>
        <v>32</v>
      </c>
      <c r="M39" s="47">
        <f t="shared" ref="M39:M45" si="12">J39*G39</f>
        <v>400</v>
      </c>
      <c r="N39" s="95" t="e">
        <f>K39*#REF!</f>
        <v>#REF!</v>
      </c>
      <c r="O39" s="96" t="e">
        <f>M39*#REF!</f>
        <v>#REF!</v>
      </c>
      <c r="P39" s="96"/>
      <c r="Q39" s="96"/>
      <c r="R39" s="96"/>
      <c r="S39" s="97" t="e">
        <f t="shared" si="11"/>
        <v>#REF!</v>
      </c>
    </row>
    <row r="40" spans="2:19" x14ac:dyDescent="0.2">
      <c r="B40" s="47">
        <v>37</v>
      </c>
      <c r="C40" s="48" t="s">
        <v>213</v>
      </c>
      <c r="D40" s="48" t="s">
        <v>214</v>
      </c>
      <c r="E40" s="47" t="s">
        <v>21</v>
      </c>
      <c r="F40" s="47" t="s">
        <v>25</v>
      </c>
      <c r="G40" s="47">
        <v>3</v>
      </c>
      <c r="H40" s="47">
        <v>8</v>
      </c>
      <c r="I40" s="47">
        <v>16</v>
      </c>
      <c r="J40" s="47">
        <v>200</v>
      </c>
      <c r="K40" s="47">
        <f t="shared" si="8"/>
        <v>24</v>
      </c>
      <c r="L40" s="47">
        <f t="shared" si="9"/>
        <v>48</v>
      </c>
      <c r="M40" s="47">
        <f t="shared" si="12"/>
        <v>600</v>
      </c>
      <c r="N40" s="95" t="e">
        <f>K40*#REF!</f>
        <v>#REF!</v>
      </c>
      <c r="O40" s="96" t="e">
        <f>M40*#REF!</f>
        <v>#REF!</v>
      </c>
      <c r="P40" s="96"/>
      <c r="Q40" s="96"/>
      <c r="R40" s="96"/>
      <c r="S40" s="97" t="e">
        <f t="shared" si="11"/>
        <v>#REF!</v>
      </c>
    </row>
    <row r="41" spans="2:19" x14ac:dyDescent="0.2">
      <c r="B41" s="47">
        <v>38</v>
      </c>
      <c r="C41" s="48" t="s">
        <v>215</v>
      </c>
      <c r="D41" s="48" t="s">
        <v>216</v>
      </c>
      <c r="E41" s="47" t="s">
        <v>212</v>
      </c>
      <c r="F41" s="47" t="s">
        <v>25</v>
      </c>
      <c r="G41" s="47">
        <v>3</v>
      </c>
      <c r="H41" s="47">
        <v>8</v>
      </c>
      <c r="I41" s="47">
        <v>16</v>
      </c>
      <c r="J41" s="47">
        <v>1000</v>
      </c>
      <c r="K41" s="47">
        <f t="shared" si="8"/>
        <v>24</v>
      </c>
      <c r="L41" s="47">
        <f t="shared" si="9"/>
        <v>48</v>
      </c>
      <c r="M41" s="47">
        <f t="shared" si="12"/>
        <v>3000</v>
      </c>
      <c r="N41" s="95" t="e">
        <f>K41*#REF!</f>
        <v>#REF!</v>
      </c>
      <c r="O41" s="96" t="e">
        <f>M41*#REF!</f>
        <v>#REF!</v>
      </c>
      <c r="P41" s="96"/>
      <c r="Q41" s="96"/>
      <c r="R41" s="96"/>
      <c r="S41" s="97" t="e">
        <f t="shared" si="11"/>
        <v>#REF!</v>
      </c>
    </row>
    <row r="42" spans="2:19" x14ac:dyDescent="0.2">
      <c r="B42" s="47">
        <v>39</v>
      </c>
      <c r="C42" s="48" t="s">
        <v>217</v>
      </c>
      <c r="D42" s="48" t="s">
        <v>218</v>
      </c>
      <c r="E42" s="47" t="s">
        <v>21</v>
      </c>
      <c r="F42" s="47" t="s">
        <v>25</v>
      </c>
      <c r="G42" s="47">
        <v>1</v>
      </c>
      <c r="H42" s="47">
        <v>8</v>
      </c>
      <c r="I42" s="47">
        <v>16</v>
      </c>
      <c r="J42" s="47">
        <v>500</v>
      </c>
      <c r="K42" s="47">
        <f t="shared" si="8"/>
        <v>8</v>
      </c>
      <c r="L42" s="47">
        <f t="shared" si="9"/>
        <v>16</v>
      </c>
      <c r="M42" s="47">
        <f t="shared" si="12"/>
        <v>500</v>
      </c>
      <c r="N42" s="95" t="e">
        <f>K42*#REF!</f>
        <v>#REF!</v>
      </c>
      <c r="O42" s="96" t="e">
        <f>M42*#REF!</f>
        <v>#REF!</v>
      </c>
      <c r="P42" s="96"/>
      <c r="Q42" s="96"/>
      <c r="R42" s="96"/>
      <c r="S42" s="97" t="e">
        <f t="shared" si="11"/>
        <v>#REF!</v>
      </c>
    </row>
    <row r="43" spans="2:19" x14ac:dyDescent="0.2">
      <c r="B43" s="47">
        <v>40</v>
      </c>
      <c r="C43" s="48" t="s">
        <v>230</v>
      </c>
      <c r="D43" s="48" t="s">
        <v>220</v>
      </c>
      <c r="E43" s="47" t="s">
        <v>21</v>
      </c>
      <c r="F43" s="47" t="s">
        <v>25</v>
      </c>
      <c r="G43" s="47">
        <v>1</v>
      </c>
      <c r="H43" s="47">
        <v>8</v>
      </c>
      <c r="I43" s="47">
        <v>16</v>
      </c>
      <c r="J43" s="47">
        <v>500</v>
      </c>
      <c r="K43" s="47">
        <f t="shared" si="8"/>
        <v>8</v>
      </c>
      <c r="L43" s="47">
        <f t="shared" si="9"/>
        <v>16</v>
      </c>
      <c r="M43" s="47">
        <f t="shared" si="12"/>
        <v>500</v>
      </c>
      <c r="N43" s="95" t="e">
        <f>K43*#REF!</f>
        <v>#REF!</v>
      </c>
      <c r="O43" s="96" t="e">
        <f>M43*#REF!</f>
        <v>#REF!</v>
      </c>
      <c r="P43" s="96"/>
      <c r="Q43" s="96"/>
      <c r="R43" s="96"/>
      <c r="S43" s="97" t="e">
        <f t="shared" si="11"/>
        <v>#REF!</v>
      </c>
    </row>
    <row r="44" spans="2:19" x14ac:dyDescent="0.2">
      <c r="B44" s="47">
        <v>41</v>
      </c>
      <c r="C44" s="48" t="s">
        <v>221</v>
      </c>
      <c r="D44" s="48" t="s">
        <v>222</v>
      </c>
      <c r="E44" s="47" t="s">
        <v>212</v>
      </c>
      <c r="F44" s="47" t="s">
        <v>25</v>
      </c>
      <c r="G44" s="47">
        <v>3</v>
      </c>
      <c r="H44" s="47">
        <v>8</v>
      </c>
      <c r="I44" s="47">
        <v>32</v>
      </c>
      <c r="J44" s="47">
        <v>300</v>
      </c>
      <c r="K44" s="47">
        <f t="shared" si="8"/>
        <v>24</v>
      </c>
      <c r="L44" s="47">
        <f t="shared" si="9"/>
        <v>96</v>
      </c>
      <c r="M44" s="47">
        <f t="shared" si="12"/>
        <v>900</v>
      </c>
      <c r="N44" s="95" t="e">
        <f>K44*#REF!</f>
        <v>#REF!</v>
      </c>
      <c r="O44" s="96" t="e">
        <f>M44*#REF!</f>
        <v>#REF!</v>
      </c>
      <c r="P44" s="96"/>
      <c r="Q44" s="96"/>
      <c r="R44" s="96"/>
      <c r="S44" s="97" t="e">
        <f t="shared" si="11"/>
        <v>#REF!</v>
      </c>
    </row>
    <row r="45" spans="2:19" x14ac:dyDescent="0.2">
      <c r="B45" s="47">
        <v>42</v>
      </c>
      <c r="C45" s="48" t="s">
        <v>223</v>
      </c>
      <c r="D45" s="48" t="s">
        <v>222</v>
      </c>
      <c r="E45" s="47" t="s">
        <v>212</v>
      </c>
      <c r="F45" s="47" t="s">
        <v>25</v>
      </c>
      <c r="G45" s="47">
        <v>1</v>
      </c>
      <c r="H45" s="47">
        <v>8</v>
      </c>
      <c r="I45" s="47">
        <v>16</v>
      </c>
      <c r="J45" s="47">
        <v>300</v>
      </c>
      <c r="K45" s="47">
        <f t="shared" si="8"/>
        <v>8</v>
      </c>
      <c r="L45" s="47">
        <f t="shared" si="9"/>
        <v>16</v>
      </c>
      <c r="M45" s="47">
        <f t="shared" si="12"/>
        <v>300</v>
      </c>
      <c r="N45" s="95" t="e">
        <f>K45*#REF!</f>
        <v>#REF!</v>
      </c>
      <c r="O45" s="96" t="e">
        <f>M45*#REF!</f>
        <v>#REF!</v>
      </c>
      <c r="P45" s="96"/>
      <c r="Q45" s="96"/>
      <c r="R45" s="96"/>
      <c r="S45" s="97" t="e">
        <f t="shared" si="11"/>
        <v>#REF!</v>
      </c>
    </row>
    <row r="46" spans="2:19" x14ac:dyDescent="0.2">
      <c r="B46" s="43"/>
      <c r="C46" s="44"/>
      <c r="D46" s="44"/>
      <c r="E46" s="43"/>
      <c r="F46" s="43"/>
      <c r="G46" s="80"/>
      <c r="H46" s="80"/>
      <c r="I46" s="80"/>
      <c r="J46" s="80"/>
      <c r="K46" s="80"/>
      <c r="L46" s="80"/>
      <c r="M46" s="80"/>
      <c r="N46" s="85"/>
      <c r="O46" s="85"/>
      <c r="P46" s="85"/>
      <c r="Q46" s="85"/>
      <c r="R46" s="85"/>
      <c r="S46" s="85"/>
    </row>
    <row r="47" spans="2:19" x14ac:dyDescent="0.2">
      <c r="B47" s="51">
        <v>42</v>
      </c>
      <c r="C47" s="52" t="s">
        <v>328</v>
      </c>
      <c r="D47" s="52" t="s">
        <v>198</v>
      </c>
      <c r="E47" s="51" t="s">
        <v>21</v>
      </c>
      <c r="F47" s="51" t="s">
        <v>228</v>
      </c>
      <c r="G47" s="51">
        <v>1</v>
      </c>
      <c r="H47" s="51">
        <v>8</v>
      </c>
      <c r="I47" s="51">
        <v>16</v>
      </c>
      <c r="J47" s="51">
        <v>150</v>
      </c>
      <c r="K47" s="51">
        <f t="shared" ref="K47:K57" si="13">H47*G47</f>
        <v>8</v>
      </c>
      <c r="L47" s="51">
        <f t="shared" ref="L47:L57" si="14">I47*G47</f>
        <v>16</v>
      </c>
      <c r="M47" s="51">
        <f t="shared" ref="M47:M57" si="15">J47*G47</f>
        <v>150</v>
      </c>
      <c r="N47" s="92" t="e">
        <f>K47*#REF!</f>
        <v>#REF!</v>
      </c>
      <c r="O47" s="93" t="e">
        <f>M47*#REF!</f>
        <v>#REF!</v>
      </c>
      <c r="P47" s="93"/>
      <c r="Q47" s="93"/>
      <c r="R47" s="93"/>
      <c r="S47" s="94" t="e">
        <f t="shared" ref="S47:S57" si="16">SUM(N47:Q47)</f>
        <v>#REF!</v>
      </c>
    </row>
    <row r="48" spans="2:19" x14ac:dyDescent="0.2">
      <c r="B48" s="51">
        <v>43</v>
      </c>
      <c r="C48" s="52" t="s">
        <v>327</v>
      </c>
      <c r="D48" s="52" t="s">
        <v>198</v>
      </c>
      <c r="E48" s="51" t="s">
        <v>21</v>
      </c>
      <c r="F48" s="51" t="s">
        <v>228</v>
      </c>
      <c r="G48" s="51">
        <v>1</v>
      </c>
      <c r="H48" s="51">
        <v>8</v>
      </c>
      <c r="I48" s="51">
        <v>16</v>
      </c>
      <c r="J48" s="51">
        <v>500</v>
      </c>
      <c r="K48" s="51">
        <f t="shared" si="13"/>
        <v>8</v>
      </c>
      <c r="L48" s="51">
        <f t="shared" si="14"/>
        <v>16</v>
      </c>
      <c r="M48" s="51">
        <f t="shared" si="15"/>
        <v>500</v>
      </c>
      <c r="N48" s="92" t="e">
        <f>K48*#REF!</f>
        <v>#REF!</v>
      </c>
      <c r="O48" s="93" t="e">
        <f>M48*#REF!</f>
        <v>#REF!</v>
      </c>
      <c r="P48" s="93"/>
      <c r="Q48" s="93"/>
      <c r="R48" s="93"/>
      <c r="S48" s="94" t="e">
        <f t="shared" si="16"/>
        <v>#REF!</v>
      </c>
    </row>
    <row r="49" spans="2:19" x14ac:dyDescent="0.2">
      <c r="B49" s="51">
        <v>44</v>
      </c>
      <c r="C49" s="52" t="s">
        <v>210</v>
      </c>
      <c r="D49" s="52" t="s">
        <v>211</v>
      </c>
      <c r="E49" s="51" t="s">
        <v>212</v>
      </c>
      <c r="F49" s="51" t="s">
        <v>228</v>
      </c>
      <c r="G49" s="51">
        <v>2</v>
      </c>
      <c r="H49" s="51">
        <v>4</v>
      </c>
      <c r="I49" s="51">
        <v>8</v>
      </c>
      <c r="J49" s="51">
        <v>200</v>
      </c>
      <c r="K49" s="51">
        <f t="shared" si="13"/>
        <v>8</v>
      </c>
      <c r="L49" s="51">
        <f t="shared" si="14"/>
        <v>16</v>
      </c>
      <c r="M49" s="51">
        <f t="shared" si="15"/>
        <v>400</v>
      </c>
      <c r="N49" s="92" t="e">
        <f>K49*#REF!</f>
        <v>#REF!</v>
      </c>
      <c r="O49" s="93" t="e">
        <f>M49*#REF!</f>
        <v>#REF!</v>
      </c>
      <c r="P49" s="93"/>
      <c r="Q49" s="93"/>
      <c r="R49" s="93"/>
      <c r="S49" s="94" t="e">
        <f t="shared" si="16"/>
        <v>#REF!</v>
      </c>
    </row>
    <row r="50" spans="2:19" x14ac:dyDescent="0.2">
      <c r="B50" s="51">
        <v>45</v>
      </c>
      <c r="C50" s="52" t="s">
        <v>229</v>
      </c>
      <c r="D50" s="52" t="s">
        <v>214</v>
      </c>
      <c r="E50" s="51" t="s">
        <v>212</v>
      </c>
      <c r="F50" s="51" t="s">
        <v>228</v>
      </c>
      <c r="G50" s="51">
        <v>2</v>
      </c>
      <c r="H50" s="51">
        <v>4</v>
      </c>
      <c r="I50" s="51">
        <v>16</v>
      </c>
      <c r="J50" s="51">
        <v>200</v>
      </c>
      <c r="K50" s="51">
        <f t="shared" si="13"/>
        <v>8</v>
      </c>
      <c r="L50" s="51">
        <f t="shared" si="14"/>
        <v>32</v>
      </c>
      <c r="M50" s="51">
        <f t="shared" si="15"/>
        <v>400</v>
      </c>
      <c r="N50" s="92" t="e">
        <f>K50*#REF!</f>
        <v>#REF!</v>
      </c>
      <c r="O50" s="93" t="e">
        <f>M50*#REF!</f>
        <v>#REF!</v>
      </c>
      <c r="P50" s="93"/>
      <c r="Q50" s="93"/>
      <c r="R50" s="93"/>
      <c r="S50" s="94" t="e">
        <f t="shared" si="16"/>
        <v>#REF!</v>
      </c>
    </row>
    <row r="51" spans="2:19" x14ac:dyDescent="0.2">
      <c r="B51" s="51">
        <v>46</v>
      </c>
      <c r="C51" s="52" t="s">
        <v>215</v>
      </c>
      <c r="D51" s="52" t="s">
        <v>216</v>
      </c>
      <c r="E51" s="51" t="s">
        <v>212</v>
      </c>
      <c r="F51" s="51" t="s">
        <v>228</v>
      </c>
      <c r="G51" s="51">
        <v>3</v>
      </c>
      <c r="H51" s="51">
        <v>8</v>
      </c>
      <c r="I51" s="51">
        <v>16</v>
      </c>
      <c r="J51" s="51">
        <v>500</v>
      </c>
      <c r="K51" s="51">
        <f t="shared" si="13"/>
        <v>24</v>
      </c>
      <c r="L51" s="51">
        <f t="shared" si="14"/>
        <v>48</v>
      </c>
      <c r="M51" s="51">
        <f t="shared" si="15"/>
        <v>1500</v>
      </c>
      <c r="N51" s="92" t="e">
        <f>K51*#REF!</f>
        <v>#REF!</v>
      </c>
      <c r="O51" s="93" t="e">
        <f>M51*#REF!</f>
        <v>#REF!</v>
      </c>
      <c r="P51" s="93"/>
      <c r="Q51" s="93"/>
      <c r="R51" s="93"/>
      <c r="S51" s="94" t="e">
        <f t="shared" si="16"/>
        <v>#REF!</v>
      </c>
    </row>
    <row r="52" spans="2:19" x14ac:dyDescent="0.2">
      <c r="B52" s="51">
        <v>47</v>
      </c>
      <c r="C52" s="52" t="s">
        <v>217</v>
      </c>
      <c r="D52" s="52" t="s">
        <v>218</v>
      </c>
      <c r="E52" s="51" t="s">
        <v>21</v>
      </c>
      <c r="F52" s="51" t="s">
        <v>228</v>
      </c>
      <c r="G52" s="51">
        <v>1</v>
      </c>
      <c r="H52" s="51">
        <v>8</v>
      </c>
      <c r="I52" s="51">
        <v>16</v>
      </c>
      <c r="J52" s="51">
        <v>500</v>
      </c>
      <c r="K52" s="51">
        <f t="shared" si="13"/>
        <v>8</v>
      </c>
      <c r="L52" s="51">
        <f t="shared" si="14"/>
        <v>16</v>
      </c>
      <c r="M52" s="51">
        <f t="shared" si="15"/>
        <v>500</v>
      </c>
      <c r="N52" s="92" t="e">
        <f>K52*#REF!</f>
        <v>#REF!</v>
      </c>
      <c r="O52" s="93" t="e">
        <f>M52*#REF!</f>
        <v>#REF!</v>
      </c>
      <c r="P52" s="93"/>
      <c r="Q52" s="93"/>
      <c r="R52" s="93"/>
      <c r="S52" s="94" t="e">
        <f t="shared" si="16"/>
        <v>#REF!</v>
      </c>
    </row>
    <row r="53" spans="2:19" x14ac:dyDescent="0.2">
      <c r="B53" s="51">
        <v>48</v>
      </c>
      <c r="C53" s="52" t="s">
        <v>230</v>
      </c>
      <c r="D53" s="52" t="s">
        <v>220</v>
      </c>
      <c r="E53" s="51" t="s">
        <v>21</v>
      </c>
      <c r="F53" s="51" t="s">
        <v>228</v>
      </c>
      <c r="G53" s="51">
        <v>1</v>
      </c>
      <c r="H53" s="51">
        <v>4</v>
      </c>
      <c r="I53" s="51">
        <v>8</v>
      </c>
      <c r="J53" s="51">
        <v>500</v>
      </c>
      <c r="K53" s="51">
        <f t="shared" si="13"/>
        <v>4</v>
      </c>
      <c r="L53" s="51">
        <f t="shared" si="14"/>
        <v>8</v>
      </c>
      <c r="M53" s="51">
        <f t="shared" si="15"/>
        <v>500</v>
      </c>
      <c r="N53" s="92" t="e">
        <f>K53*#REF!</f>
        <v>#REF!</v>
      </c>
      <c r="O53" s="93" t="e">
        <f>M53*#REF!</f>
        <v>#REF!</v>
      </c>
      <c r="P53" s="93"/>
      <c r="Q53" s="93"/>
      <c r="R53" s="93"/>
      <c r="S53" s="94" t="e">
        <f t="shared" si="16"/>
        <v>#REF!</v>
      </c>
    </row>
    <row r="54" spans="2:19" x14ac:dyDescent="0.2">
      <c r="B54" s="51">
        <v>49</v>
      </c>
      <c r="C54" s="52" t="s">
        <v>221</v>
      </c>
      <c r="D54" s="52" t="s">
        <v>222</v>
      </c>
      <c r="E54" s="51" t="s">
        <v>212</v>
      </c>
      <c r="F54" s="51" t="s">
        <v>228</v>
      </c>
      <c r="G54" s="51">
        <v>3</v>
      </c>
      <c r="H54" s="51">
        <v>8</v>
      </c>
      <c r="I54" s="51">
        <v>16</v>
      </c>
      <c r="J54" s="51">
        <v>500</v>
      </c>
      <c r="K54" s="51">
        <f t="shared" si="13"/>
        <v>24</v>
      </c>
      <c r="L54" s="51">
        <f t="shared" si="14"/>
        <v>48</v>
      </c>
      <c r="M54" s="51">
        <f t="shared" si="15"/>
        <v>1500</v>
      </c>
      <c r="N54" s="92" t="e">
        <f>K54*#REF!</f>
        <v>#REF!</v>
      </c>
      <c r="O54" s="93" t="e">
        <f>M54*#REF!</f>
        <v>#REF!</v>
      </c>
      <c r="P54" s="93"/>
      <c r="Q54" s="93"/>
      <c r="R54" s="93"/>
      <c r="S54" s="94" t="e">
        <f t="shared" si="16"/>
        <v>#REF!</v>
      </c>
    </row>
    <row r="55" spans="2:19" x14ac:dyDescent="0.2">
      <c r="B55" s="51">
        <v>50</v>
      </c>
      <c r="C55" s="52" t="s">
        <v>223</v>
      </c>
      <c r="D55" s="52" t="s">
        <v>222</v>
      </c>
      <c r="E55" s="51" t="s">
        <v>212</v>
      </c>
      <c r="F55" s="51" t="s">
        <v>228</v>
      </c>
      <c r="G55" s="51">
        <v>1</v>
      </c>
      <c r="H55" s="51">
        <v>8</v>
      </c>
      <c r="I55" s="51">
        <v>16</v>
      </c>
      <c r="J55" s="51">
        <v>300</v>
      </c>
      <c r="K55" s="51">
        <f t="shared" si="13"/>
        <v>8</v>
      </c>
      <c r="L55" s="51">
        <f t="shared" si="14"/>
        <v>16</v>
      </c>
      <c r="M55" s="51">
        <f t="shared" si="15"/>
        <v>300</v>
      </c>
      <c r="N55" s="92" t="e">
        <f>K55*#REF!</f>
        <v>#REF!</v>
      </c>
      <c r="O55" s="93" t="e">
        <f>M55*#REF!</f>
        <v>#REF!</v>
      </c>
      <c r="P55" s="93"/>
      <c r="Q55" s="93"/>
      <c r="R55" s="93"/>
      <c r="S55" s="94" t="e">
        <f t="shared" si="16"/>
        <v>#REF!</v>
      </c>
    </row>
    <row r="56" spans="2:19" x14ac:dyDescent="0.2">
      <c r="B56" s="51">
        <v>51</v>
      </c>
      <c r="C56" s="52" t="s">
        <v>231</v>
      </c>
      <c r="D56" s="52" t="s">
        <v>232</v>
      </c>
      <c r="E56" s="51" t="s">
        <v>21</v>
      </c>
      <c r="F56" s="51" t="s">
        <v>228</v>
      </c>
      <c r="G56" s="51">
        <v>1</v>
      </c>
      <c r="H56" s="51">
        <v>0</v>
      </c>
      <c r="I56" s="51">
        <v>0</v>
      </c>
      <c r="J56" s="51">
        <v>500</v>
      </c>
      <c r="K56" s="51">
        <f t="shared" si="13"/>
        <v>0</v>
      </c>
      <c r="L56" s="51">
        <f t="shared" si="14"/>
        <v>0</v>
      </c>
      <c r="M56" s="51">
        <f t="shared" si="15"/>
        <v>500</v>
      </c>
      <c r="N56" s="92" t="e">
        <f>K56*#REF!</f>
        <v>#REF!</v>
      </c>
      <c r="O56" s="93" t="e">
        <f>M56*#REF!</f>
        <v>#REF!</v>
      </c>
      <c r="P56" s="93"/>
      <c r="Q56" s="93"/>
      <c r="R56" s="93"/>
      <c r="S56" s="94" t="e">
        <f t="shared" si="16"/>
        <v>#REF!</v>
      </c>
    </row>
    <row r="57" spans="2:19" x14ac:dyDescent="0.2">
      <c r="B57" s="51">
        <v>52</v>
      </c>
      <c r="C57" s="52" t="s">
        <v>233</v>
      </c>
      <c r="D57" s="52" t="s">
        <v>234</v>
      </c>
      <c r="E57" s="51" t="s">
        <v>212</v>
      </c>
      <c r="F57" s="51" t="s">
        <v>228</v>
      </c>
      <c r="G57" s="51">
        <v>1</v>
      </c>
      <c r="H57" s="51">
        <v>0</v>
      </c>
      <c r="I57" s="51">
        <v>0</v>
      </c>
      <c r="J57" s="51">
        <v>500</v>
      </c>
      <c r="K57" s="51">
        <f t="shared" si="13"/>
        <v>0</v>
      </c>
      <c r="L57" s="51">
        <f t="shared" si="14"/>
        <v>0</v>
      </c>
      <c r="M57" s="51">
        <f t="shared" si="15"/>
        <v>500</v>
      </c>
      <c r="N57" s="92" t="e">
        <f>K57*#REF!</f>
        <v>#REF!</v>
      </c>
      <c r="O57" s="93" t="e">
        <f>M57*#REF!</f>
        <v>#REF!</v>
      </c>
      <c r="P57" s="93"/>
      <c r="Q57" s="93"/>
      <c r="R57" s="93"/>
      <c r="S57" s="94" t="e">
        <f t="shared" si="16"/>
        <v>#REF!</v>
      </c>
    </row>
    <row r="58" spans="2:19" x14ac:dyDescent="0.2">
      <c r="B58" s="25"/>
      <c r="F58" s="25"/>
      <c r="G58" s="25"/>
      <c r="H58" s="25"/>
      <c r="I58" s="25"/>
      <c r="J58" s="25"/>
      <c r="K58" s="25"/>
      <c r="L58" s="25"/>
      <c r="M58" s="5"/>
      <c r="N58" s="24"/>
      <c r="O58" s="24"/>
      <c r="P58" s="24"/>
    </row>
    <row r="59" spans="2:19" x14ac:dyDescent="0.2">
      <c r="B59" s="25"/>
      <c r="C59" s="75"/>
      <c r="D59" s="58"/>
      <c r="E59" s="59"/>
      <c r="F59" s="26"/>
      <c r="G59" s="26"/>
      <c r="M59" s="58"/>
      <c r="N59" s="58"/>
    </row>
    <row r="60" spans="2:19" x14ac:dyDescent="0.2">
      <c r="B60" s="43"/>
      <c r="C60" s="44"/>
      <c r="D60" s="44"/>
      <c r="E60" s="43"/>
      <c r="F60" s="43"/>
      <c r="G60" s="43"/>
      <c r="H60" s="43"/>
      <c r="I60" s="43"/>
      <c r="J60" s="43"/>
      <c r="K60" s="43"/>
      <c r="L60" s="43"/>
      <c r="M60" s="45"/>
      <c r="N60" s="46"/>
      <c r="O60" s="46"/>
      <c r="P60" s="46"/>
      <c r="Q60" s="44"/>
      <c r="R60" s="124"/>
    </row>
    <row r="61" spans="2:19" x14ac:dyDescent="0.2">
      <c r="B61" s="76" t="s">
        <v>235</v>
      </c>
      <c r="C61" s="74"/>
      <c r="D61" s="74"/>
      <c r="M61" s="58"/>
      <c r="N61" s="58"/>
    </row>
    <row r="62" spans="2:19" x14ac:dyDescent="0.2">
      <c r="B62" s="37" t="s">
        <v>2</v>
      </c>
      <c r="C62" s="37" t="s">
        <v>27</v>
      </c>
      <c r="D62" s="37" t="s">
        <v>28</v>
      </c>
      <c r="E62" s="86"/>
      <c r="F62" s="72"/>
      <c r="M62" s="58"/>
      <c r="N62" s="58"/>
    </row>
    <row r="63" spans="2:19" x14ac:dyDescent="0.2">
      <c r="B63" s="55">
        <v>1</v>
      </c>
      <c r="C63" s="57" t="s">
        <v>29</v>
      </c>
      <c r="D63" s="90" t="e">
        <f>SUM(S3:S7,S17:S21)</f>
        <v>#REF!</v>
      </c>
      <c r="E63" s="59"/>
      <c r="M63" s="58"/>
      <c r="N63" s="58"/>
    </row>
    <row r="64" spans="2:19" x14ac:dyDescent="0.2">
      <c r="B64" s="55">
        <v>2</v>
      </c>
      <c r="C64" s="57" t="s">
        <v>210</v>
      </c>
      <c r="D64" s="90" t="e">
        <f>S10+S24</f>
        <v>#REF!</v>
      </c>
      <c r="E64" s="59"/>
      <c r="M64" s="58"/>
      <c r="N64" s="58"/>
    </row>
    <row r="65" spans="2:14" x14ac:dyDescent="0.2">
      <c r="B65" s="55">
        <v>3</v>
      </c>
      <c r="C65" s="57" t="s">
        <v>213</v>
      </c>
      <c r="D65" s="90" t="e">
        <f>S11+S25</f>
        <v>#REF!</v>
      </c>
      <c r="E65" s="59"/>
      <c r="M65" s="58"/>
      <c r="N65" s="58"/>
    </row>
    <row r="66" spans="2:14" x14ac:dyDescent="0.2">
      <c r="B66" s="55">
        <v>4</v>
      </c>
      <c r="C66" s="57" t="s">
        <v>238</v>
      </c>
      <c r="D66" s="90" t="e">
        <f>S12+S26</f>
        <v>#REF!</v>
      </c>
      <c r="E66" s="59"/>
      <c r="M66" s="58"/>
      <c r="N66" s="58"/>
    </row>
    <row r="67" spans="2:14" x14ac:dyDescent="0.2">
      <c r="B67" s="55">
        <v>5</v>
      </c>
      <c r="C67" s="57" t="s">
        <v>239</v>
      </c>
      <c r="D67" s="90" t="e">
        <f>SUM(S15:S16)+SUM(S29:S30)</f>
        <v>#REF!</v>
      </c>
      <c r="E67" s="59"/>
      <c r="M67" s="58"/>
      <c r="N67" s="58"/>
    </row>
    <row r="68" spans="2:14" x14ac:dyDescent="0.2">
      <c r="B68" s="55">
        <v>6</v>
      </c>
      <c r="C68" s="57" t="s">
        <v>312</v>
      </c>
      <c r="D68" s="90" t="e">
        <f>S14+S28</f>
        <v>#REF!</v>
      </c>
      <c r="E68" s="59"/>
      <c r="M68" s="58"/>
      <c r="N68" s="58"/>
    </row>
    <row r="69" spans="2:14" x14ac:dyDescent="0.2">
      <c r="B69" s="55">
        <v>7</v>
      </c>
      <c r="C69" s="57" t="s">
        <v>217</v>
      </c>
      <c r="D69" s="90" t="e">
        <f>S13+S27</f>
        <v>#REF!</v>
      </c>
      <c r="E69" s="59"/>
      <c r="M69" s="58"/>
      <c r="N69" s="58"/>
    </row>
    <row r="70" spans="2:14" x14ac:dyDescent="0.2">
      <c r="B70" s="55">
        <v>8</v>
      </c>
      <c r="C70" s="57" t="s">
        <v>327</v>
      </c>
      <c r="D70" s="90" t="e">
        <f>SUM(S8:S9)+SUM(S22:S23)</f>
        <v>#REF!</v>
      </c>
      <c r="E70" s="59"/>
      <c r="M70" s="58"/>
      <c r="N70" s="58"/>
    </row>
    <row r="71" spans="2:14" x14ac:dyDescent="0.2">
      <c r="B71" s="55"/>
      <c r="C71" s="56" t="s">
        <v>18</v>
      </c>
      <c r="D71" s="91" t="e">
        <f>SUM(D63:D70)</f>
        <v>#REF!</v>
      </c>
      <c r="F71" s="26"/>
      <c r="M71" s="58"/>
      <c r="N71" s="58"/>
    </row>
    <row r="72" spans="2:14" x14ac:dyDescent="0.2">
      <c r="B72" s="20"/>
      <c r="M72" s="58"/>
      <c r="N72" s="58"/>
    </row>
    <row r="73" spans="2:14" x14ac:dyDescent="0.2">
      <c r="B73" s="76" t="s">
        <v>243</v>
      </c>
      <c r="C73" s="74"/>
      <c r="D73" s="74"/>
      <c r="M73" s="58"/>
      <c r="N73" s="58"/>
    </row>
    <row r="74" spans="2:14" x14ac:dyDescent="0.2">
      <c r="B74" s="37" t="s">
        <v>2</v>
      </c>
      <c r="C74" s="37" t="s">
        <v>27</v>
      </c>
      <c r="D74" s="37" t="s">
        <v>28</v>
      </c>
      <c r="M74" s="58"/>
      <c r="N74" s="58"/>
    </row>
    <row r="75" spans="2:14" x14ac:dyDescent="0.2">
      <c r="B75" s="55">
        <v>1</v>
      </c>
      <c r="C75" s="57" t="s">
        <v>29</v>
      </c>
      <c r="D75" s="90" t="e">
        <f>SUM(S32:S36)</f>
        <v>#REF!</v>
      </c>
      <c r="E75" s="59"/>
      <c r="M75" s="58"/>
      <c r="N75" s="58"/>
    </row>
    <row r="76" spans="2:14" x14ac:dyDescent="0.2">
      <c r="B76" s="55">
        <v>2</v>
      </c>
      <c r="C76" s="57" t="s">
        <v>210</v>
      </c>
      <c r="D76" s="90" t="e">
        <f>S39</f>
        <v>#REF!</v>
      </c>
      <c r="E76" s="59"/>
      <c r="M76" s="58"/>
      <c r="N76" s="58"/>
    </row>
    <row r="77" spans="2:14" x14ac:dyDescent="0.2">
      <c r="B77" s="55">
        <v>3</v>
      </c>
      <c r="C77" s="57" t="s">
        <v>213</v>
      </c>
      <c r="D77" s="90" t="e">
        <f>S40</f>
        <v>#REF!</v>
      </c>
      <c r="E77" s="59"/>
      <c r="M77" s="58"/>
      <c r="N77" s="58"/>
    </row>
    <row r="78" spans="2:14" x14ac:dyDescent="0.2">
      <c r="B78" s="55">
        <v>4</v>
      </c>
      <c r="C78" s="57" t="s">
        <v>327</v>
      </c>
      <c r="D78" s="90" t="e">
        <f>SUM(S37:S38)</f>
        <v>#REF!</v>
      </c>
      <c r="E78" s="59"/>
      <c r="M78" s="58"/>
      <c r="N78" s="58"/>
    </row>
    <row r="79" spans="2:14" x14ac:dyDescent="0.2">
      <c r="B79" s="55">
        <v>5</v>
      </c>
      <c r="C79" s="57" t="s">
        <v>238</v>
      </c>
      <c r="D79" s="90" t="e">
        <f>S41</f>
        <v>#REF!</v>
      </c>
      <c r="E79" s="59"/>
      <c r="M79" s="58"/>
      <c r="N79" s="58"/>
    </row>
    <row r="80" spans="2:14" x14ac:dyDescent="0.2">
      <c r="B80" s="55">
        <v>6</v>
      </c>
      <c r="C80" s="57" t="s">
        <v>239</v>
      </c>
      <c r="D80" s="90" t="e">
        <f>S44+S45</f>
        <v>#REF!</v>
      </c>
      <c r="E80" s="59"/>
      <c r="M80" s="58"/>
      <c r="N80" s="58"/>
    </row>
    <row r="81" spans="2:14" x14ac:dyDescent="0.2">
      <c r="B81" s="55">
        <v>7</v>
      </c>
      <c r="C81" s="57" t="s">
        <v>230</v>
      </c>
      <c r="D81" s="90" t="e">
        <f>S43</f>
        <v>#REF!</v>
      </c>
      <c r="E81" s="59"/>
      <c r="M81" s="58"/>
      <c r="N81" s="58"/>
    </row>
    <row r="82" spans="2:14" x14ac:dyDescent="0.2">
      <c r="B82" s="55">
        <v>8</v>
      </c>
      <c r="C82" s="57" t="s">
        <v>217</v>
      </c>
      <c r="D82" s="90" t="e">
        <f>S42</f>
        <v>#REF!</v>
      </c>
      <c r="E82" s="59"/>
      <c r="M82" s="58"/>
      <c r="N82" s="58"/>
    </row>
    <row r="83" spans="2:14" x14ac:dyDescent="0.2">
      <c r="B83" s="55"/>
      <c r="C83" s="56" t="s">
        <v>18</v>
      </c>
      <c r="D83" s="91" t="e">
        <f>SUM(D75:D82)</f>
        <v>#REF!</v>
      </c>
      <c r="F83" s="26"/>
      <c r="M83" s="58"/>
      <c r="N83" s="58"/>
    </row>
    <row r="84" spans="2:14" x14ac:dyDescent="0.2">
      <c r="B84" s="25"/>
      <c r="C84" s="25"/>
      <c r="D84" s="58"/>
      <c r="M84" s="58"/>
      <c r="N84" s="58"/>
    </row>
    <row r="85" spans="2:14" x14ac:dyDescent="0.2">
      <c r="B85" s="76" t="s">
        <v>259</v>
      </c>
      <c r="C85" s="74"/>
      <c r="D85" s="74"/>
      <c r="M85" s="58"/>
      <c r="N85" s="58"/>
    </row>
    <row r="86" spans="2:14" x14ac:dyDescent="0.2">
      <c r="B86" s="37" t="s">
        <v>2</v>
      </c>
      <c r="C86" s="37" t="s">
        <v>27</v>
      </c>
      <c r="D86" s="37" t="s">
        <v>28</v>
      </c>
      <c r="M86" s="58"/>
      <c r="N86" s="58"/>
    </row>
    <row r="87" spans="2:14" x14ac:dyDescent="0.2">
      <c r="B87" s="55">
        <v>1</v>
      </c>
      <c r="C87" s="57" t="s">
        <v>210</v>
      </c>
      <c r="D87" s="90" t="e">
        <f>S49</f>
        <v>#REF!</v>
      </c>
      <c r="G87" s="26"/>
      <c r="M87" s="58"/>
      <c r="N87" s="58"/>
    </row>
    <row r="88" spans="2:14" x14ac:dyDescent="0.2">
      <c r="B88" s="55">
        <v>2</v>
      </c>
      <c r="C88" s="57" t="s">
        <v>229</v>
      </c>
      <c r="D88" s="90" t="e">
        <f>S50</f>
        <v>#REF!</v>
      </c>
      <c r="G88" s="26"/>
      <c r="M88" s="58"/>
      <c r="N88" s="58"/>
    </row>
    <row r="89" spans="2:14" x14ac:dyDescent="0.2">
      <c r="B89" s="55">
        <v>3</v>
      </c>
      <c r="C89" s="57" t="s">
        <v>327</v>
      </c>
      <c r="D89" s="90" t="e">
        <f>SUM(S47:S48)</f>
        <v>#REF!</v>
      </c>
      <c r="G89" s="26"/>
      <c r="M89" s="58"/>
      <c r="N89" s="58"/>
    </row>
    <row r="90" spans="2:14" x14ac:dyDescent="0.2">
      <c r="B90" s="55">
        <v>4</v>
      </c>
      <c r="C90" s="57" t="s">
        <v>238</v>
      </c>
      <c r="D90" s="90" t="e">
        <f>S51</f>
        <v>#REF!</v>
      </c>
      <c r="G90" s="26"/>
      <c r="M90" s="58"/>
      <c r="N90" s="58"/>
    </row>
    <row r="91" spans="2:14" x14ac:dyDescent="0.2">
      <c r="B91" s="55">
        <v>5</v>
      </c>
      <c r="C91" s="57" t="s">
        <v>239</v>
      </c>
      <c r="D91" s="90" t="e">
        <f>S54+S55</f>
        <v>#REF!</v>
      </c>
      <c r="G91" s="26"/>
      <c r="M91" s="58"/>
      <c r="N91" s="58"/>
    </row>
    <row r="92" spans="2:14" x14ac:dyDescent="0.2">
      <c r="B92" s="55">
        <v>6</v>
      </c>
      <c r="C92" s="57" t="s">
        <v>230</v>
      </c>
      <c r="D92" s="90" t="e">
        <f>S53</f>
        <v>#REF!</v>
      </c>
      <c r="G92" s="26"/>
      <c r="M92" s="58"/>
      <c r="N92" s="58"/>
    </row>
    <row r="93" spans="2:14" x14ac:dyDescent="0.2">
      <c r="B93" s="55">
        <v>7</v>
      </c>
      <c r="C93" s="57" t="s">
        <v>217</v>
      </c>
      <c r="D93" s="90" t="e">
        <f>S52</f>
        <v>#REF!</v>
      </c>
      <c r="G93" s="26"/>
      <c r="M93" s="58"/>
      <c r="N93" s="58"/>
    </row>
    <row r="94" spans="2:14" x14ac:dyDescent="0.2">
      <c r="B94" s="55">
        <v>8</v>
      </c>
      <c r="C94" s="57" t="s">
        <v>231</v>
      </c>
      <c r="D94" s="90" t="e">
        <f>S56</f>
        <v>#REF!</v>
      </c>
      <c r="G94" s="26"/>
      <c r="M94" s="58"/>
      <c r="N94" s="58"/>
    </row>
    <row r="95" spans="2:14" x14ac:dyDescent="0.2">
      <c r="B95" s="55">
        <v>9</v>
      </c>
      <c r="C95" s="57" t="s">
        <v>233</v>
      </c>
      <c r="D95" s="90" t="e">
        <f>S57</f>
        <v>#REF!</v>
      </c>
      <c r="G95" s="26"/>
      <c r="M95" s="58"/>
      <c r="N95" s="58"/>
    </row>
    <row r="96" spans="2:14" x14ac:dyDescent="0.2">
      <c r="B96" s="55"/>
      <c r="C96" s="56" t="s">
        <v>18</v>
      </c>
      <c r="D96" s="91" t="e">
        <f>SUM(D87:D95)</f>
        <v>#REF!</v>
      </c>
      <c r="F96" s="26"/>
      <c r="M96" s="58"/>
      <c r="N96" s="58"/>
    </row>
    <row r="97" spans="1:18" x14ac:dyDescent="0.2">
      <c r="B97" s="25"/>
      <c r="C97" s="25"/>
      <c r="D97" s="58"/>
      <c r="M97" s="58"/>
      <c r="N97" s="58"/>
    </row>
    <row r="98" spans="1:18" x14ac:dyDescent="0.2">
      <c r="B98" s="43"/>
      <c r="C98" s="44"/>
      <c r="D98" s="44"/>
      <c r="E98" s="43"/>
      <c r="F98" s="43"/>
      <c r="G98" s="43"/>
      <c r="H98" s="43"/>
      <c r="I98" s="43"/>
      <c r="J98" s="43"/>
      <c r="K98" s="43"/>
      <c r="L98" s="43"/>
      <c r="M98" s="45"/>
      <c r="N98" s="46"/>
      <c r="O98" s="46"/>
      <c r="P98" s="46"/>
      <c r="Q98" s="44"/>
      <c r="R98" s="124"/>
    </row>
    <row r="99" spans="1:18" x14ac:dyDescent="0.2">
      <c r="A99" s="77"/>
      <c r="B99" s="76" t="s">
        <v>261</v>
      </c>
      <c r="C99" s="74"/>
      <c r="D99" s="74"/>
      <c r="E99" s="5"/>
    </row>
    <row r="100" spans="1:18" x14ac:dyDescent="0.2">
      <c r="B100" s="62" t="s">
        <v>2</v>
      </c>
      <c r="C100" s="62" t="s">
        <v>27</v>
      </c>
      <c r="D100" s="62" t="s">
        <v>32</v>
      </c>
      <c r="E100" s="62" t="s">
        <v>33</v>
      </c>
      <c r="F100" s="62" t="s">
        <v>34</v>
      </c>
      <c r="G100" s="62" t="s">
        <v>35</v>
      </c>
    </row>
    <row r="101" spans="1:18" x14ac:dyDescent="0.2">
      <c r="B101" s="55">
        <v>1</v>
      </c>
      <c r="C101" s="57" t="s">
        <v>262</v>
      </c>
      <c r="D101" s="64">
        <f>G5+G19</f>
        <v>2</v>
      </c>
      <c r="E101" s="123">
        <v>203280000</v>
      </c>
      <c r="F101" s="123">
        <f t="shared" ref="F101:F113" si="17">E101*D101</f>
        <v>406560000</v>
      </c>
      <c r="G101" s="57"/>
      <c r="H101" s="26"/>
    </row>
    <row r="102" spans="1:18" x14ac:dyDescent="0.2">
      <c r="B102" s="55">
        <v>2</v>
      </c>
      <c r="C102" s="57" t="s">
        <v>329</v>
      </c>
      <c r="D102" s="202">
        <f>K9</f>
        <v>48</v>
      </c>
      <c r="E102" s="199" t="e">
        <f>#REF!</f>
        <v>#REF!</v>
      </c>
      <c r="F102" s="199" t="e">
        <f>D102*E102</f>
        <v>#REF!</v>
      </c>
      <c r="G102" s="205" t="s">
        <v>330</v>
      </c>
    </row>
    <row r="103" spans="1:18" x14ac:dyDescent="0.2">
      <c r="B103" s="55">
        <v>3</v>
      </c>
      <c r="C103" s="57" t="s">
        <v>331</v>
      </c>
      <c r="D103" s="203"/>
      <c r="E103" s="200"/>
      <c r="F103" s="200"/>
      <c r="G103" s="206"/>
    </row>
    <row r="104" spans="1:18" x14ac:dyDescent="0.2">
      <c r="B104" s="55">
        <v>4</v>
      </c>
      <c r="C104" s="57" t="s">
        <v>332</v>
      </c>
      <c r="D104" s="203"/>
      <c r="E104" s="200"/>
      <c r="F104" s="200"/>
      <c r="G104" s="206"/>
    </row>
    <row r="105" spans="1:18" x14ac:dyDescent="0.2">
      <c r="B105" s="55">
        <v>5</v>
      </c>
      <c r="C105" s="57" t="s">
        <v>333</v>
      </c>
      <c r="D105" s="203"/>
      <c r="E105" s="200"/>
      <c r="F105" s="200"/>
      <c r="G105" s="206"/>
    </row>
    <row r="106" spans="1:18" x14ac:dyDescent="0.2">
      <c r="B106" s="55">
        <v>6</v>
      </c>
      <c r="C106" s="57" t="s">
        <v>334</v>
      </c>
      <c r="D106" s="203"/>
      <c r="E106" s="200"/>
      <c r="F106" s="200"/>
      <c r="G106" s="206"/>
    </row>
    <row r="107" spans="1:18" x14ac:dyDescent="0.2">
      <c r="B107" s="55">
        <v>7</v>
      </c>
      <c r="C107" s="57" t="s">
        <v>335</v>
      </c>
      <c r="D107" s="203"/>
      <c r="E107" s="200"/>
      <c r="F107" s="200"/>
      <c r="G107" s="206"/>
    </row>
    <row r="108" spans="1:18" x14ac:dyDescent="0.2">
      <c r="B108" s="55">
        <v>8</v>
      </c>
      <c r="C108" s="57" t="s">
        <v>336</v>
      </c>
      <c r="D108" s="204"/>
      <c r="E108" s="201"/>
      <c r="F108" s="201"/>
      <c r="G108" s="207"/>
    </row>
    <row r="109" spans="1:18" x14ac:dyDescent="0.2">
      <c r="B109" s="55">
        <v>9</v>
      </c>
      <c r="C109" s="57" t="s">
        <v>213</v>
      </c>
      <c r="D109" s="64">
        <v>4</v>
      </c>
      <c r="E109" s="90">
        <v>112320000</v>
      </c>
      <c r="F109" s="90">
        <f>D109*E109</f>
        <v>449280000</v>
      </c>
      <c r="G109" s="57"/>
    </row>
    <row r="110" spans="1:18" x14ac:dyDescent="0.2">
      <c r="B110" s="55">
        <v>10</v>
      </c>
      <c r="C110" s="57" t="s">
        <v>89</v>
      </c>
      <c r="D110" s="55">
        <f>ROUNDUP(SUM(K6,K7,K10,K11,K12,K13,K15,K16,K8:K9)/64,0)*2</f>
        <v>6</v>
      </c>
      <c r="E110" s="104" t="e">
        <f>#REF!</f>
        <v>#REF!</v>
      </c>
      <c r="F110" s="90" t="e">
        <f t="shared" si="17"/>
        <v>#REF!</v>
      </c>
      <c r="G110" s="55"/>
      <c r="H110" s="26"/>
    </row>
    <row r="111" spans="1:18" x14ac:dyDescent="0.2">
      <c r="B111" s="55">
        <v>11</v>
      </c>
      <c r="C111" s="57" t="s">
        <v>266</v>
      </c>
      <c r="D111" s="55">
        <v>10</v>
      </c>
      <c r="E111" s="104">
        <v>7693353.2000000002</v>
      </c>
      <c r="F111" s="90">
        <f>E111*D111</f>
        <v>76933532</v>
      </c>
      <c r="G111" s="55" t="s">
        <v>267</v>
      </c>
      <c r="H111" s="26"/>
    </row>
    <row r="112" spans="1:18" x14ac:dyDescent="0.2">
      <c r="B112" s="55">
        <v>12</v>
      </c>
      <c r="C112" s="57" t="s">
        <v>314</v>
      </c>
      <c r="D112" s="55">
        <v>1</v>
      </c>
      <c r="E112" s="90">
        <v>525600000</v>
      </c>
      <c r="F112" s="90">
        <f t="shared" si="17"/>
        <v>525600000</v>
      </c>
      <c r="G112" s="57"/>
    </row>
    <row r="113" spans="1:8" x14ac:dyDescent="0.2">
      <c r="B113" s="55">
        <v>13</v>
      </c>
      <c r="C113" s="57" t="s">
        <v>270</v>
      </c>
      <c r="D113" s="55">
        <v>4</v>
      </c>
      <c r="E113" s="90">
        <v>16866720</v>
      </c>
      <c r="F113" s="90">
        <f t="shared" si="17"/>
        <v>67466880</v>
      </c>
      <c r="G113" s="57"/>
    </row>
    <row r="114" spans="1:8" x14ac:dyDescent="0.2">
      <c r="B114" s="55">
        <v>14</v>
      </c>
      <c r="C114" s="57" t="s">
        <v>271</v>
      </c>
      <c r="D114" s="55">
        <v>1</v>
      </c>
      <c r="E114" s="90"/>
      <c r="F114" s="90"/>
      <c r="G114" s="57"/>
    </row>
    <row r="115" spans="1:8" x14ac:dyDescent="0.2">
      <c r="B115" s="57"/>
      <c r="C115" s="62" t="s">
        <v>34</v>
      </c>
      <c r="D115" s="62"/>
      <c r="E115" s="105"/>
      <c r="F115" s="91" t="e">
        <f>SUM(F101:F114)</f>
        <v>#REF!</v>
      </c>
      <c r="G115" s="57"/>
      <c r="H115" s="26"/>
    </row>
    <row r="116" spans="1:8" x14ac:dyDescent="0.2">
      <c r="C116" s="67"/>
      <c r="D116" s="67"/>
      <c r="E116" s="67"/>
      <c r="F116" s="58"/>
    </row>
    <row r="117" spans="1:8" x14ac:dyDescent="0.2">
      <c r="A117" s="77"/>
      <c r="B117" s="76" t="s">
        <v>272</v>
      </c>
      <c r="C117" s="74"/>
      <c r="D117" s="74"/>
      <c r="E117" s="5"/>
    </row>
    <row r="118" spans="1:8" x14ac:dyDescent="0.2">
      <c r="B118" s="62" t="s">
        <v>2</v>
      </c>
      <c r="C118" s="62" t="s">
        <v>27</v>
      </c>
      <c r="D118" s="62" t="s">
        <v>32</v>
      </c>
      <c r="E118" s="62" t="s">
        <v>33</v>
      </c>
      <c r="F118" s="62" t="s">
        <v>34</v>
      </c>
      <c r="G118" s="62" t="s">
        <v>35</v>
      </c>
    </row>
    <row r="119" spans="1:8" x14ac:dyDescent="0.2">
      <c r="B119" s="55">
        <v>1</v>
      </c>
      <c r="C119" s="57" t="s">
        <v>262</v>
      </c>
      <c r="D119" s="64">
        <v>1</v>
      </c>
      <c r="E119" s="90">
        <v>134164800</v>
      </c>
      <c r="F119" s="90">
        <f t="shared" ref="F119:F121" si="18">E119*D119</f>
        <v>134164800</v>
      </c>
      <c r="G119" s="57"/>
      <c r="H119" s="26"/>
    </row>
    <row r="120" spans="1:8" x14ac:dyDescent="0.2">
      <c r="B120" s="55">
        <v>2</v>
      </c>
      <c r="C120" s="57" t="s">
        <v>85</v>
      </c>
      <c r="D120" s="55">
        <v>2</v>
      </c>
      <c r="E120" s="104">
        <v>70909280</v>
      </c>
      <c r="F120" s="90">
        <f t="shared" si="18"/>
        <v>141818560</v>
      </c>
      <c r="G120" s="57"/>
      <c r="H120" s="26"/>
    </row>
    <row r="121" spans="1:8" x14ac:dyDescent="0.2">
      <c r="B121" s="55">
        <v>3</v>
      </c>
      <c r="C121" s="57" t="s">
        <v>89</v>
      </c>
      <c r="D121" s="55">
        <v>2</v>
      </c>
      <c r="E121" s="104" t="e">
        <f>#REF!</f>
        <v>#REF!</v>
      </c>
      <c r="F121" s="90" t="e">
        <f t="shared" si="18"/>
        <v>#REF!</v>
      </c>
      <c r="G121" s="57"/>
    </row>
    <row r="122" spans="1:8" x14ac:dyDescent="0.2">
      <c r="B122" s="57"/>
      <c r="C122" s="62" t="s">
        <v>34</v>
      </c>
      <c r="D122" s="62"/>
      <c r="E122" s="105"/>
      <c r="F122" s="91" t="e">
        <f>SUM(F119:F121)</f>
        <v>#REF!</v>
      </c>
      <c r="G122" s="57"/>
      <c r="H122" s="26"/>
    </row>
    <row r="123" spans="1:8" x14ac:dyDescent="0.2">
      <c r="C123" s="67"/>
      <c r="D123" s="67"/>
      <c r="E123" s="67"/>
      <c r="F123" s="58"/>
      <c r="H123" s="26"/>
    </row>
    <row r="124" spans="1:8" x14ac:dyDescent="0.2">
      <c r="B124" s="76" t="s">
        <v>274</v>
      </c>
      <c r="C124" s="74"/>
      <c r="D124" s="74"/>
      <c r="E124" s="5"/>
      <c r="H124" s="26"/>
    </row>
    <row r="125" spans="1:8" x14ac:dyDescent="0.2">
      <c r="B125" s="62" t="s">
        <v>2</v>
      </c>
      <c r="C125" s="62" t="s">
        <v>27</v>
      </c>
      <c r="D125" s="62" t="s">
        <v>32</v>
      </c>
      <c r="E125" s="62" t="s">
        <v>33</v>
      </c>
      <c r="F125" s="62" t="s">
        <v>34</v>
      </c>
      <c r="G125" s="62" t="s">
        <v>35</v>
      </c>
      <c r="H125" s="26"/>
    </row>
    <row r="126" spans="1:8" x14ac:dyDescent="0.2">
      <c r="B126" s="55">
        <v>1</v>
      </c>
      <c r="C126" s="57" t="s">
        <v>89</v>
      </c>
      <c r="D126" s="55">
        <f>ROUNDUP(SUM(K49,K50,K51,K52,K53,K54,K55,K47:K48)/64,0)</f>
        <v>2</v>
      </c>
      <c r="E126" s="22" t="e">
        <f>#REF!</f>
        <v>#REF!</v>
      </c>
      <c r="F126" s="60" t="e">
        <f t="shared" ref="F126:F127" si="19">E126*D126</f>
        <v>#REF!</v>
      </c>
      <c r="G126" s="57"/>
      <c r="H126" s="26"/>
    </row>
    <row r="127" spans="1:8" x14ac:dyDescent="0.2">
      <c r="B127" s="55">
        <v>2</v>
      </c>
      <c r="C127" s="57" t="s">
        <v>275</v>
      </c>
      <c r="D127" s="55">
        <v>2</v>
      </c>
      <c r="E127" s="22">
        <v>6767904</v>
      </c>
      <c r="F127" s="60">
        <f t="shared" si="19"/>
        <v>13535808</v>
      </c>
      <c r="G127" s="57"/>
      <c r="H127" s="26"/>
    </row>
    <row r="128" spans="1:8" x14ac:dyDescent="0.2">
      <c r="B128" s="57"/>
      <c r="C128" s="62" t="s">
        <v>34</v>
      </c>
      <c r="D128" s="62"/>
      <c r="E128" s="62"/>
      <c r="F128" s="61" t="e">
        <f>SUM(F126:F127)</f>
        <v>#REF!</v>
      </c>
      <c r="G128" s="57"/>
      <c r="H128" s="26"/>
    </row>
    <row r="129" spans="1:18" x14ac:dyDescent="0.2">
      <c r="C129" s="67"/>
      <c r="D129" s="67"/>
      <c r="E129" s="67"/>
      <c r="F129" s="58"/>
      <c r="H129" s="26"/>
    </row>
    <row r="130" spans="1:18" x14ac:dyDescent="0.2">
      <c r="B130" s="43"/>
      <c r="C130" s="44"/>
      <c r="D130" s="44"/>
      <c r="E130" s="43"/>
      <c r="F130" s="43"/>
      <c r="G130" s="43"/>
      <c r="H130" s="43"/>
      <c r="I130" s="43"/>
      <c r="J130" s="43"/>
      <c r="K130" s="43"/>
      <c r="L130" s="43"/>
      <c r="M130" s="45"/>
      <c r="N130" s="46"/>
      <c r="O130" s="46"/>
      <c r="P130" s="46"/>
      <c r="Q130" s="44"/>
      <c r="R130" s="124"/>
    </row>
    <row r="131" spans="1:18" x14ac:dyDescent="0.2">
      <c r="A131" s="77" t="s">
        <v>276</v>
      </c>
      <c r="B131" s="76" t="s">
        <v>277</v>
      </c>
      <c r="C131" s="74"/>
      <c r="D131" s="74"/>
      <c r="E131" s="5"/>
    </row>
    <row r="132" spans="1:18" x14ac:dyDescent="0.2">
      <c r="B132" s="62" t="s">
        <v>2</v>
      </c>
      <c r="C132" s="62" t="s">
        <v>27</v>
      </c>
      <c r="D132" s="62" t="s">
        <v>32</v>
      </c>
      <c r="E132" s="62" t="s">
        <v>33</v>
      </c>
      <c r="F132" s="62" t="s">
        <v>34</v>
      </c>
      <c r="G132" s="62" t="s">
        <v>35</v>
      </c>
    </row>
    <row r="133" spans="1:18" x14ac:dyDescent="0.2">
      <c r="B133" s="55">
        <v>1</v>
      </c>
      <c r="C133" s="57" t="s">
        <v>278</v>
      </c>
      <c r="D133" s="64">
        <f>G56+G69</f>
        <v>1</v>
      </c>
      <c r="E133" s="90">
        <v>198000000</v>
      </c>
      <c r="F133" s="90">
        <f t="shared" ref="F133" si="20">E133*D133</f>
        <v>198000000</v>
      </c>
      <c r="G133" s="57"/>
      <c r="H133" s="26"/>
    </row>
    <row r="134" spans="1:18" x14ac:dyDescent="0.2">
      <c r="B134" s="57"/>
      <c r="C134" s="62" t="s">
        <v>34</v>
      </c>
      <c r="D134" s="62"/>
      <c r="E134" s="105"/>
      <c r="F134" s="91">
        <f>SUM(F133:F133)</f>
        <v>198000000</v>
      </c>
      <c r="G134" s="57"/>
      <c r="H134" s="26"/>
    </row>
    <row r="135" spans="1:18" x14ac:dyDescent="0.2">
      <c r="C135" s="67"/>
      <c r="D135" s="67"/>
      <c r="E135" s="67"/>
      <c r="F135" s="58"/>
      <c r="H135" s="26"/>
    </row>
    <row r="136" spans="1:18" x14ac:dyDescent="0.2">
      <c r="C136" s="67"/>
      <c r="D136" s="67"/>
      <c r="E136" s="67"/>
      <c r="F136" s="58"/>
      <c r="H136" s="26"/>
    </row>
    <row r="137" spans="1:18" x14ac:dyDescent="0.2">
      <c r="C137" s="67"/>
      <c r="D137" s="67"/>
      <c r="E137" s="67"/>
      <c r="F137" s="58"/>
      <c r="H137" s="26"/>
    </row>
    <row r="138" spans="1:18" x14ac:dyDescent="0.2">
      <c r="B138" s="43"/>
      <c r="C138" s="44"/>
      <c r="D138" s="44"/>
      <c r="E138" s="43"/>
      <c r="F138" s="43"/>
      <c r="G138" s="43"/>
      <c r="H138" s="43"/>
      <c r="I138" s="43"/>
      <c r="J138" s="43"/>
      <c r="K138" s="43"/>
      <c r="L138" s="43"/>
      <c r="M138" s="45"/>
      <c r="N138" s="46"/>
      <c r="O138" s="46"/>
      <c r="P138" s="46"/>
      <c r="Q138" s="44"/>
      <c r="R138" s="124"/>
    </row>
    <row r="139" spans="1:18" s="25" customFormat="1" x14ac:dyDescent="0.2">
      <c r="B139" s="76" t="s">
        <v>279</v>
      </c>
      <c r="C139" s="74"/>
      <c r="D139" s="74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2">
      <c r="B140" s="62" t="s">
        <v>2</v>
      </c>
      <c r="C140" s="62" t="s">
        <v>27</v>
      </c>
      <c r="D140" s="62" t="s">
        <v>34</v>
      </c>
    </row>
    <row r="141" spans="1:18" x14ac:dyDescent="0.2">
      <c r="B141" s="55">
        <v>1</v>
      </c>
      <c r="C141" s="57" t="s">
        <v>39</v>
      </c>
      <c r="D141" s="106" t="e">
        <f>D71</f>
        <v>#REF!</v>
      </c>
      <c r="E141" s="59"/>
    </row>
    <row r="142" spans="1:18" x14ac:dyDescent="0.2">
      <c r="B142" s="55">
        <v>2</v>
      </c>
      <c r="C142" s="57" t="s">
        <v>40</v>
      </c>
      <c r="D142" s="106" t="e">
        <f>F115</f>
        <v>#REF!</v>
      </c>
      <c r="E142" s="59"/>
    </row>
    <row r="143" spans="1:18" x14ac:dyDescent="0.2">
      <c r="B143" s="55">
        <v>3</v>
      </c>
      <c r="C143" s="57" t="s">
        <v>196</v>
      </c>
      <c r="D143" s="106">
        <f>F134</f>
        <v>198000000</v>
      </c>
      <c r="E143" s="59"/>
    </row>
    <row r="144" spans="1:18" x14ac:dyDescent="0.2">
      <c r="B144" s="55"/>
      <c r="C144" s="62" t="s">
        <v>34</v>
      </c>
      <c r="D144" s="107" t="e">
        <f>SUM(D141:D143)</f>
        <v>#REF!</v>
      </c>
      <c r="F144" s="26"/>
    </row>
    <row r="146" spans="1:18" s="25" customFormat="1" x14ac:dyDescent="0.2">
      <c r="B146" s="76" t="s">
        <v>280</v>
      </c>
      <c r="C146" s="74"/>
      <c r="D146" s="74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2">
      <c r="B147" s="62" t="s">
        <v>2</v>
      </c>
      <c r="C147" s="62" t="s">
        <v>27</v>
      </c>
      <c r="D147" s="62" t="s">
        <v>34</v>
      </c>
    </row>
    <row r="148" spans="1:18" s="25" customFormat="1" x14ac:dyDescent="0.2">
      <c r="A148"/>
      <c r="B148" s="55">
        <v>1</v>
      </c>
      <c r="C148" s="57" t="s">
        <v>39</v>
      </c>
      <c r="D148" s="90" t="e">
        <f>D83</f>
        <v>#REF!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s="25" customFormat="1" x14ac:dyDescent="0.2">
      <c r="A149"/>
      <c r="B149" s="55">
        <v>2</v>
      </c>
      <c r="C149" s="57" t="s">
        <v>40</v>
      </c>
      <c r="D149" s="90" t="e">
        <f>F122</f>
        <v>#REF!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s="25" customFormat="1" x14ac:dyDescent="0.2">
      <c r="A150"/>
      <c r="B150" s="55"/>
      <c r="C150" s="62" t="s">
        <v>34</v>
      </c>
      <c r="D150" s="91" t="e">
        <f>SUM(D148:D149)</f>
        <v>#REF!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2" spans="1:18" x14ac:dyDescent="0.2">
      <c r="B152" s="76" t="s">
        <v>281</v>
      </c>
      <c r="C152" s="74"/>
      <c r="D152" s="74"/>
    </row>
    <row r="153" spans="1:18" x14ac:dyDescent="0.2">
      <c r="B153" s="62" t="s">
        <v>2</v>
      </c>
      <c r="C153" s="62" t="s">
        <v>27</v>
      </c>
      <c r="D153" s="62" t="s">
        <v>34</v>
      </c>
    </row>
    <row r="154" spans="1:18" x14ac:dyDescent="0.2">
      <c r="B154" s="55">
        <v>1</v>
      </c>
      <c r="C154" s="57" t="s">
        <v>39</v>
      </c>
      <c r="D154" s="90" t="e">
        <f>D96</f>
        <v>#REF!</v>
      </c>
    </row>
    <row r="155" spans="1:18" x14ac:dyDescent="0.2">
      <c r="B155" s="55">
        <v>2</v>
      </c>
      <c r="C155" s="57" t="s">
        <v>40</v>
      </c>
      <c r="D155" s="90" t="e">
        <f>F128</f>
        <v>#REF!</v>
      </c>
    </row>
    <row r="156" spans="1:18" x14ac:dyDescent="0.2">
      <c r="B156" s="55"/>
      <c r="C156" s="62" t="s">
        <v>34</v>
      </c>
      <c r="D156" s="91" t="e">
        <f>SUM(D154:D155)</f>
        <v>#REF!</v>
      </c>
      <c r="E156" s="59"/>
    </row>
    <row r="158" spans="1:18" x14ac:dyDescent="0.2">
      <c r="E158" s="59"/>
    </row>
  </sheetData>
  <mergeCells count="4">
    <mergeCell ref="E102:E108"/>
    <mergeCell ref="F102:F108"/>
    <mergeCell ref="D102:D108"/>
    <mergeCell ref="G102:G108"/>
  </mergeCells>
  <pageMargins left="0.7" right="0.7" top="0.75" bottom="0.75" header="0.3" footer="0.3"/>
  <pageSetup paperSize="9" orientation="portrait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0013-BC5F-4ED8-91F7-5A28E6B1D170}">
  <sheetPr>
    <tabColor theme="4"/>
  </sheetPr>
  <dimension ref="A1:S158"/>
  <sheetViews>
    <sheetView zoomScale="106" zoomScaleNormal="143" workbookViewId="0">
      <pane xSplit="3" ySplit="2" topLeftCell="D3" activePane="bottomRight" state="frozen"/>
      <selection pane="topRight" activeCell="E18" sqref="E18"/>
      <selection pane="bottomLeft" activeCell="E18" sqref="E18"/>
      <selection pane="bottomRight" activeCell="E18" sqref="E1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1640625" style="25" bestFit="1" customWidth="1"/>
    <col min="6" max="6" width="20.5" bestFit="1" customWidth="1"/>
    <col min="7" max="7" width="16" bestFit="1" customWidth="1"/>
    <col min="8" max="8" width="4.5" bestFit="1" customWidth="1"/>
    <col min="9" max="9" width="8.1640625" bestFit="1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5" width="17.33203125" bestFit="1" customWidth="1"/>
    <col min="16" max="16" width="18.33203125" bestFit="1" customWidth="1"/>
    <col min="17" max="17" width="17.33203125" bestFit="1" customWidth="1"/>
    <col min="18" max="18" width="19.6640625" customWidth="1"/>
    <col min="19" max="19" width="17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19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30" si="0">H3*G3</f>
        <v>24</v>
      </c>
      <c r="L3" s="39">
        <f t="shared" ref="L3:L30" si="1">I3*G3</f>
        <v>96</v>
      </c>
      <c r="M3" s="39">
        <f t="shared" ref="M3:M9" si="2"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99"/>
      <c r="S3" s="100" t="e">
        <f t="shared" ref="S3:S30" si="3">SUM(N3:R3)</f>
        <v>#REF!</v>
      </c>
    </row>
    <row r="4" spans="2:19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 t="shared" si="2"/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99"/>
      <c r="S4" s="100" t="e">
        <f t="shared" si="3"/>
        <v>#REF!</v>
      </c>
    </row>
    <row r="5" spans="2:19" x14ac:dyDescent="0.2">
      <c r="B5" s="39">
        <v>3</v>
      </c>
      <c r="C5" s="40" t="s">
        <v>19</v>
      </c>
      <c r="D5" s="40" t="s">
        <v>20</v>
      </c>
      <c r="E5" s="39" t="s">
        <v>21</v>
      </c>
      <c r="F5" s="39" t="s">
        <v>22</v>
      </c>
      <c r="G5" s="39">
        <v>1</v>
      </c>
      <c r="H5" s="39">
        <v>64</v>
      </c>
      <c r="I5" s="39">
        <v>1024</v>
      </c>
      <c r="J5" s="39">
        <v>300</v>
      </c>
      <c r="K5" s="39">
        <f t="shared" si="0"/>
        <v>64</v>
      </c>
      <c r="L5" s="39">
        <f t="shared" si="1"/>
        <v>1024</v>
      </c>
      <c r="M5" s="39">
        <f t="shared" si="2"/>
        <v>300</v>
      </c>
      <c r="N5" s="98">
        <v>0</v>
      </c>
      <c r="O5" s="99" t="e">
        <f>M5*#REF!</f>
        <v>#REF!</v>
      </c>
      <c r="P5" s="99">
        <v>0</v>
      </c>
      <c r="Q5" s="99" t="e">
        <f>G5*#REF!</f>
        <v>#REF!</v>
      </c>
      <c r="R5" s="99"/>
      <c r="S5" s="100" t="e">
        <f t="shared" si="3"/>
        <v>#REF!</v>
      </c>
    </row>
    <row r="6" spans="2:19" x14ac:dyDescent="0.2">
      <c r="B6" s="39">
        <v>4</v>
      </c>
      <c r="C6" s="40" t="s">
        <v>207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 t="shared" si="2"/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99"/>
      <c r="S6" s="100" t="e">
        <f t="shared" si="3"/>
        <v>#REF!</v>
      </c>
    </row>
    <row r="7" spans="2:19" x14ac:dyDescent="0.2">
      <c r="B7" s="39">
        <v>5</v>
      </c>
      <c r="C7" s="40" t="s">
        <v>311</v>
      </c>
      <c r="D7" s="40" t="s">
        <v>311</v>
      </c>
      <c r="E7" s="39" t="s">
        <v>21</v>
      </c>
      <c r="F7" s="39" t="s">
        <v>22</v>
      </c>
      <c r="G7" s="39">
        <v>1</v>
      </c>
      <c r="H7" s="39">
        <v>4</v>
      </c>
      <c r="I7" s="39">
        <v>8</v>
      </c>
      <c r="J7" s="39">
        <v>100</v>
      </c>
      <c r="K7" s="39">
        <f t="shared" si="0"/>
        <v>4</v>
      </c>
      <c r="L7" s="39">
        <f t="shared" si="1"/>
        <v>8</v>
      </c>
      <c r="M7" s="39">
        <f t="shared" si="2"/>
        <v>100</v>
      </c>
      <c r="N7" s="98" t="e">
        <f>K7*#REF!</f>
        <v>#REF!</v>
      </c>
      <c r="O7" s="99" t="e">
        <f>M7*#REF!</f>
        <v>#REF!</v>
      </c>
      <c r="P7" s="99">
        <v>0</v>
      </c>
      <c r="Q7" s="99"/>
      <c r="R7" s="99"/>
      <c r="S7" s="100" t="e">
        <f t="shared" si="3"/>
        <v>#REF!</v>
      </c>
    </row>
    <row r="8" spans="2:19" x14ac:dyDescent="0.2">
      <c r="B8" s="39">
        <v>6</v>
      </c>
      <c r="C8" s="40" t="s">
        <v>326</v>
      </c>
      <c r="D8" s="40" t="s">
        <v>198</v>
      </c>
      <c r="E8" s="39" t="s">
        <v>21</v>
      </c>
      <c r="F8" s="39" t="s">
        <v>22</v>
      </c>
      <c r="G8" s="39">
        <v>2</v>
      </c>
      <c r="H8" s="39">
        <v>8</v>
      </c>
      <c r="I8" s="39">
        <v>32</v>
      </c>
      <c r="J8" s="39">
        <v>150</v>
      </c>
      <c r="K8" s="39">
        <f t="shared" si="0"/>
        <v>16</v>
      </c>
      <c r="L8" s="39">
        <f t="shared" si="1"/>
        <v>64</v>
      </c>
      <c r="M8" s="39">
        <f t="shared" si="2"/>
        <v>300</v>
      </c>
      <c r="N8" s="98" t="e">
        <f>K8*#REF!</f>
        <v>#REF!</v>
      </c>
      <c r="O8" s="99" t="e">
        <f>M8*#REF!</f>
        <v>#REF!</v>
      </c>
      <c r="P8" s="99"/>
      <c r="Q8" s="99"/>
      <c r="R8" s="99"/>
      <c r="S8" s="100" t="e">
        <f t="shared" si="3"/>
        <v>#REF!</v>
      </c>
    </row>
    <row r="9" spans="2:19" x14ac:dyDescent="0.2">
      <c r="B9" s="39">
        <v>7</v>
      </c>
      <c r="C9" s="40" t="s">
        <v>327</v>
      </c>
      <c r="D9" s="40" t="s">
        <v>198</v>
      </c>
      <c r="E9" s="39" t="s">
        <v>21</v>
      </c>
      <c r="F9" s="39" t="s">
        <v>22</v>
      </c>
      <c r="G9" s="39">
        <v>3</v>
      </c>
      <c r="H9" s="39">
        <v>16</v>
      </c>
      <c r="I9" s="39">
        <v>32</v>
      </c>
      <c r="J9" s="39">
        <v>2000</v>
      </c>
      <c r="K9" s="39">
        <f t="shared" si="0"/>
        <v>48</v>
      </c>
      <c r="L9" s="39">
        <f t="shared" si="1"/>
        <v>96</v>
      </c>
      <c r="M9" s="39">
        <f t="shared" si="2"/>
        <v>6000</v>
      </c>
      <c r="N9" s="98" t="e">
        <f>K9*#REF!</f>
        <v>#REF!</v>
      </c>
      <c r="O9" s="99" t="e">
        <f>M9*#REF!</f>
        <v>#REF!</v>
      </c>
      <c r="P9" s="99">
        <v>0</v>
      </c>
      <c r="Q9" s="99"/>
      <c r="R9" s="99"/>
      <c r="S9" s="100" t="e">
        <f t="shared" si="3"/>
        <v>#REF!</v>
      </c>
    </row>
    <row r="10" spans="2:19" x14ac:dyDescent="0.2">
      <c r="B10" s="39">
        <v>8</v>
      </c>
      <c r="C10" s="40" t="s">
        <v>210</v>
      </c>
      <c r="D10" s="40" t="s">
        <v>211</v>
      </c>
      <c r="E10" s="39" t="s">
        <v>212</v>
      </c>
      <c r="F10" s="39" t="s">
        <v>22</v>
      </c>
      <c r="G10" s="39">
        <v>2</v>
      </c>
      <c r="H10" s="39">
        <v>8</v>
      </c>
      <c r="I10" s="39">
        <v>16</v>
      </c>
      <c r="J10" s="39">
        <v>200</v>
      </c>
      <c r="K10" s="39">
        <f t="shared" si="0"/>
        <v>16</v>
      </c>
      <c r="L10" s="39">
        <f t="shared" si="1"/>
        <v>32</v>
      </c>
      <c r="M10" s="39">
        <f t="shared" ref="M10:M16" si="4">G10*J10</f>
        <v>400</v>
      </c>
      <c r="N10" s="98" t="e">
        <f>K10*#REF!</f>
        <v>#REF!</v>
      </c>
      <c r="O10" s="99" t="e">
        <f>M10*#REF!</f>
        <v>#REF!</v>
      </c>
      <c r="P10" s="99"/>
      <c r="Q10" s="99"/>
      <c r="R10" s="99"/>
      <c r="S10" s="100" t="e">
        <f t="shared" si="3"/>
        <v>#REF!</v>
      </c>
    </row>
    <row r="11" spans="2:19" x14ac:dyDescent="0.2">
      <c r="B11" s="39">
        <v>9</v>
      </c>
      <c r="C11" s="40" t="s">
        <v>213</v>
      </c>
      <c r="D11" s="40" t="s">
        <v>214</v>
      </c>
      <c r="E11" s="39" t="s">
        <v>21</v>
      </c>
      <c r="F11" s="39" t="s">
        <v>22</v>
      </c>
      <c r="G11" s="39">
        <v>3</v>
      </c>
      <c r="H11" s="39">
        <v>8</v>
      </c>
      <c r="I11" s="39">
        <v>16</v>
      </c>
      <c r="J11" s="39">
        <v>200</v>
      </c>
      <c r="K11" s="39">
        <f t="shared" si="0"/>
        <v>24</v>
      </c>
      <c r="L11" s="39">
        <f t="shared" si="1"/>
        <v>48</v>
      </c>
      <c r="M11" s="39">
        <f t="shared" si="4"/>
        <v>600</v>
      </c>
      <c r="N11" s="98" t="e">
        <f>K11*#REF!</f>
        <v>#REF!</v>
      </c>
      <c r="O11" s="99" t="e">
        <f>M11*#REF!</f>
        <v>#REF!</v>
      </c>
      <c r="P11" s="99"/>
      <c r="Q11" s="99"/>
      <c r="R11" s="99"/>
      <c r="S11" s="100" t="e">
        <f t="shared" si="3"/>
        <v>#REF!</v>
      </c>
    </row>
    <row r="12" spans="2:19" x14ac:dyDescent="0.2">
      <c r="B12" s="39">
        <v>10</v>
      </c>
      <c r="C12" s="40" t="s">
        <v>215</v>
      </c>
      <c r="D12" s="40" t="s">
        <v>216</v>
      </c>
      <c r="E12" s="39" t="s">
        <v>212</v>
      </c>
      <c r="F12" s="39" t="s">
        <v>22</v>
      </c>
      <c r="G12" s="39">
        <v>3</v>
      </c>
      <c r="H12" s="39">
        <v>8</v>
      </c>
      <c r="I12" s="39">
        <v>16</v>
      </c>
      <c r="J12" s="39">
        <v>1000</v>
      </c>
      <c r="K12" s="39">
        <f t="shared" si="0"/>
        <v>24</v>
      </c>
      <c r="L12" s="39">
        <f t="shared" si="1"/>
        <v>48</v>
      </c>
      <c r="M12" s="39">
        <f t="shared" si="4"/>
        <v>3000</v>
      </c>
      <c r="N12" s="98" t="e">
        <f>K12*#REF!</f>
        <v>#REF!</v>
      </c>
      <c r="O12" s="99" t="e">
        <f>M12*#REF!</f>
        <v>#REF!</v>
      </c>
      <c r="P12" s="99"/>
      <c r="Q12" s="99"/>
      <c r="R12" s="99"/>
      <c r="S12" s="100" t="e">
        <f t="shared" si="3"/>
        <v>#REF!</v>
      </c>
    </row>
    <row r="13" spans="2:19" x14ac:dyDescent="0.2">
      <c r="B13" s="39">
        <v>11</v>
      </c>
      <c r="C13" s="40" t="s">
        <v>217</v>
      </c>
      <c r="D13" s="40" t="s">
        <v>218</v>
      </c>
      <c r="E13" s="39" t="s">
        <v>21</v>
      </c>
      <c r="F13" s="39" t="s">
        <v>22</v>
      </c>
      <c r="G13" s="39">
        <v>1</v>
      </c>
      <c r="H13" s="39">
        <v>8</v>
      </c>
      <c r="I13" s="39">
        <v>16</v>
      </c>
      <c r="J13" s="39">
        <v>500</v>
      </c>
      <c r="K13" s="39">
        <f t="shared" si="0"/>
        <v>8</v>
      </c>
      <c r="L13" s="39">
        <f t="shared" si="1"/>
        <v>16</v>
      </c>
      <c r="M13" s="39">
        <f t="shared" si="4"/>
        <v>500</v>
      </c>
      <c r="N13" s="98" t="e">
        <f>K13*#REF!</f>
        <v>#REF!</v>
      </c>
      <c r="O13" s="99" t="e">
        <f>M13*#REF!</f>
        <v>#REF!</v>
      </c>
      <c r="P13" s="99"/>
      <c r="Q13" s="99"/>
      <c r="R13" s="99"/>
      <c r="S13" s="100" t="e">
        <f t="shared" si="3"/>
        <v>#REF!</v>
      </c>
    </row>
    <row r="14" spans="2:19" x14ac:dyDescent="0.2">
      <c r="B14" s="39">
        <v>12</v>
      </c>
      <c r="C14" s="40" t="s">
        <v>312</v>
      </c>
      <c r="D14" s="40" t="s">
        <v>220</v>
      </c>
      <c r="E14" s="39" t="s">
        <v>21</v>
      </c>
      <c r="F14" s="39" t="s">
        <v>22</v>
      </c>
      <c r="G14" s="39">
        <v>1</v>
      </c>
      <c r="H14" s="39">
        <v>0</v>
      </c>
      <c r="I14" s="39">
        <v>0</v>
      </c>
      <c r="J14" s="39">
        <v>500</v>
      </c>
      <c r="K14" s="39">
        <f t="shared" si="0"/>
        <v>0</v>
      </c>
      <c r="L14" s="39">
        <f t="shared" si="1"/>
        <v>0</v>
      </c>
      <c r="M14" s="39">
        <f t="shared" si="4"/>
        <v>500</v>
      </c>
      <c r="N14" s="98"/>
      <c r="O14" s="99"/>
      <c r="P14" s="99"/>
      <c r="Q14" s="99"/>
      <c r="R14" s="99" t="e">
        <f>(M14/#REF!)*#REF!</f>
        <v>#REF!</v>
      </c>
      <c r="S14" s="100" t="e">
        <f t="shared" si="3"/>
        <v>#REF!</v>
      </c>
    </row>
    <row r="15" spans="2:19" x14ac:dyDescent="0.2">
      <c r="B15" s="39">
        <v>13</v>
      </c>
      <c r="C15" s="40" t="s">
        <v>221</v>
      </c>
      <c r="D15" s="40" t="s">
        <v>222</v>
      </c>
      <c r="E15" s="39" t="s">
        <v>212</v>
      </c>
      <c r="F15" s="39" t="s">
        <v>22</v>
      </c>
      <c r="G15" s="39">
        <v>3</v>
      </c>
      <c r="H15" s="39">
        <v>8</v>
      </c>
      <c r="I15" s="39">
        <v>32</v>
      </c>
      <c r="J15" s="39">
        <v>300</v>
      </c>
      <c r="K15" s="39">
        <f t="shared" si="0"/>
        <v>24</v>
      </c>
      <c r="L15" s="39">
        <f t="shared" si="1"/>
        <v>96</v>
      </c>
      <c r="M15" s="39">
        <f t="shared" si="4"/>
        <v>900</v>
      </c>
      <c r="N15" s="98" t="e">
        <f>K15*#REF!</f>
        <v>#REF!</v>
      </c>
      <c r="O15" s="99" t="e">
        <f>M15*#REF!</f>
        <v>#REF!</v>
      </c>
      <c r="P15" s="99"/>
      <c r="Q15" s="99"/>
      <c r="R15" s="99"/>
      <c r="S15" s="100" t="e">
        <f t="shared" si="3"/>
        <v>#REF!</v>
      </c>
    </row>
    <row r="16" spans="2:19" x14ac:dyDescent="0.2">
      <c r="B16" s="39">
        <v>14</v>
      </c>
      <c r="C16" s="40" t="s">
        <v>223</v>
      </c>
      <c r="D16" s="40" t="s">
        <v>222</v>
      </c>
      <c r="E16" s="39" t="s">
        <v>212</v>
      </c>
      <c r="F16" s="39" t="s">
        <v>22</v>
      </c>
      <c r="G16" s="39">
        <v>1</v>
      </c>
      <c r="H16" s="39">
        <v>8</v>
      </c>
      <c r="I16" s="39">
        <v>16</v>
      </c>
      <c r="J16" s="39">
        <v>300</v>
      </c>
      <c r="K16" s="39">
        <f t="shared" si="0"/>
        <v>8</v>
      </c>
      <c r="L16" s="39">
        <f t="shared" si="1"/>
        <v>16</v>
      </c>
      <c r="M16" s="39">
        <f t="shared" si="4"/>
        <v>300</v>
      </c>
      <c r="N16" s="98" t="e">
        <f>K16*#REF!</f>
        <v>#REF!</v>
      </c>
      <c r="O16" s="99" t="e">
        <f>M16*#REF!</f>
        <v>#REF!</v>
      </c>
      <c r="P16" s="99"/>
      <c r="Q16" s="99"/>
      <c r="R16" s="99"/>
      <c r="S16" s="100" t="e">
        <f t="shared" si="3"/>
        <v>#REF!</v>
      </c>
    </row>
    <row r="17" spans="2:19" x14ac:dyDescent="0.2">
      <c r="B17" s="81">
        <v>15</v>
      </c>
      <c r="C17" s="82" t="s">
        <v>204</v>
      </c>
      <c r="D17" s="82" t="s">
        <v>20</v>
      </c>
      <c r="E17" s="81" t="s">
        <v>21</v>
      </c>
      <c r="F17" s="81" t="s">
        <v>24</v>
      </c>
      <c r="G17" s="81">
        <v>3</v>
      </c>
      <c r="H17" s="81">
        <v>8</v>
      </c>
      <c r="I17" s="81">
        <v>32</v>
      </c>
      <c r="J17" s="81">
        <v>150</v>
      </c>
      <c r="K17" s="81">
        <f t="shared" si="0"/>
        <v>24</v>
      </c>
      <c r="L17" s="81">
        <f t="shared" si="1"/>
        <v>96</v>
      </c>
      <c r="M17" s="81">
        <f t="shared" ref="M17:M30" si="5">J17*G17</f>
        <v>450</v>
      </c>
      <c r="N17" s="101" t="e">
        <f>K17*#REF!</f>
        <v>#REF!</v>
      </c>
      <c r="O17" s="102" t="e">
        <f>M17*#REF!</f>
        <v>#REF!</v>
      </c>
      <c r="P17" s="102">
        <v>0</v>
      </c>
      <c r="Q17" s="102"/>
      <c r="R17" s="102"/>
      <c r="S17" s="103" t="e">
        <f t="shared" si="3"/>
        <v>#REF!</v>
      </c>
    </row>
    <row r="18" spans="2:19" x14ac:dyDescent="0.2">
      <c r="B18" s="81">
        <v>16</v>
      </c>
      <c r="C18" s="82" t="s">
        <v>205</v>
      </c>
      <c r="D18" s="82" t="s">
        <v>20</v>
      </c>
      <c r="E18" s="81" t="s">
        <v>21</v>
      </c>
      <c r="F18" s="81" t="s">
        <v>24</v>
      </c>
      <c r="G18" s="81">
        <v>5</v>
      </c>
      <c r="H18" s="81">
        <v>8</v>
      </c>
      <c r="I18" s="81">
        <v>32</v>
      </c>
      <c r="J18" s="81">
        <v>150</v>
      </c>
      <c r="K18" s="81">
        <f t="shared" si="0"/>
        <v>40</v>
      </c>
      <c r="L18" s="81">
        <f t="shared" si="1"/>
        <v>160</v>
      </c>
      <c r="M18" s="81">
        <f t="shared" si="5"/>
        <v>750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2"/>
      <c r="S18" s="103" t="e">
        <f t="shared" si="3"/>
        <v>#REF!</v>
      </c>
    </row>
    <row r="19" spans="2:19" x14ac:dyDescent="0.2">
      <c r="B19" s="81">
        <v>17</v>
      </c>
      <c r="C19" s="82" t="s">
        <v>19</v>
      </c>
      <c r="D19" s="82" t="s">
        <v>20</v>
      </c>
      <c r="E19" s="81" t="s">
        <v>21</v>
      </c>
      <c r="F19" s="81" t="s">
        <v>24</v>
      </c>
      <c r="G19" s="81">
        <v>1</v>
      </c>
      <c r="H19" s="81">
        <v>64</v>
      </c>
      <c r="I19" s="81">
        <v>32</v>
      </c>
      <c r="J19" s="81">
        <v>300</v>
      </c>
      <c r="K19" s="81">
        <f t="shared" si="0"/>
        <v>64</v>
      </c>
      <c r="L19" s="81">
        <f t="shared" si="1"/>
        <v>32</v>
      </c>
      <c r="M19" s="81">
        <f t="shared" si="5"/>
        <v>300</v>
      </c>
      <c r="N19" s="101">
        <v>0</v>
      </c>
      <c r="O19" s="102" t="e">
        <f>M19*#REF!</f>
        <v>#REF!</v>
      </c>
      <c r="P19" s="102">
        <v>0</v>
      </c>
      <c r="Q19" s="102" t="e">
        <f>G19*#REF!</f>
        <v>#REF!</v>
      </c>
      <c r="R19" s="102"/>
      <c r="S19" s="103" t="e">
        <f t="shared" si="3"/>
        <v>#REF!</v>
      </c>
    </row>
    <row r="20" spans="2:19" x14ac:dyDescent="0.2">
      <c r="B20" s="81">
        <v>18</v>
      </c>
      <c r="C20" s="82" t="s">
        <v>207</v>
      </c>
      <c r="D20" s="82" t="s">
        <v>207</v>
      </c>
      <c r="E20" s="81" t="s">
        <v>21</v>
      </c>
      <c r="F20" s="81" t="s">
        <v>24</v>
      </c>
      <c r="G20" s="81">
        <v>1</v>
      </c>
      <c r="H20" s="81">
        <v>4</v>
      </c>
      <c r="I20" s="81">
        <v>8</v>
      </c>
      <c r="J20" s="81">
        <v>100</v>
      </c>
      <c r="K20" s="81">
        <f t="shared" si="0"/>
        <v>4</v>
      </c>
      <c r="L20" s="81">
        <f t="shared" si="1"/>
        <v>8</v>
      </c>
      <c r="M20" s="81">
        <f t="shared" si="5"/>
        <v>100</v>
      </c>
      <c r="N20" s="101" t="e">
        <f>K20*#REF!</f>
        <v>#REF!</v>
      </c>
      <c r="O20" s="102" t="e">
        <f>M20*#REF!</f>
        <v>#REF!</v>
      </c>
      <c r="P20" s="102">
        <v>0</v>
      </c>
      <c r="Q20" s="102"/>
      <c r="R20" s="102"/>
      <c r="S20" s="103" t="e">
        <f t="shared" si="3"/>
        <v>#REF!</v>
      </c>
    </row>
    <row r="21" spans="2:19" x14ac:dyDescent="0.2">
      <c r="B21" s="81">
        <v>19</v>
      </c>
      <c r="C21" s="82" t="s">
        <v>311</v>
      </c>
      <c r="D21" s="82" t="s">
        <v>311</v>
      </c>
      <c r="E21" s="81" t="s">
        <v>21</v>
      </c>
      <c r="F21" s="81" t="s">
        <v>24</v>
      </c>
      <c r="G21" s="81">
        <v>1</v>
      </c>
      <c r="H21" s="81">
        <v>4</v>
      </c>
      <c r="I21" s="81">
        <v>8</v>
      </c>
      <c r="J21" s="81">
        <v>100</v>
      </c>
      <c r="K21" s="81">
        <f t="shared" si="0"/>
        <v>4</v>
      </c>
      <c r="L21" s="81">
        <f t="shared" si="1"/>
        <v>8</v>
      </c>
      <c r="M21" s="81">
        <f t="shared" si="5"/>
        <v>100</v>
      </c>
      <c r="N21" s="101" t="e">
        <f>K21*#REF!</f>
        <v>#REF!</v>
      </c>
      <c r="O21" s="102" t="e">
        <f>M21*#REF!</f>
        <v>#REF!</v>
      </c>
      <c r="P21" s="102">
        <v>0</v>
      </c>
      <c r="Q21" s="102"/>
      <c r="R21" s="102"/>
      <c r="S21" s="103" t="e">
        <f t="shared" si="3"/>
        <v>#REF!</v>
      </c>
    </row>
    <row r="22" spans="2:19" x14ac:dyDescent="0.2">
      <c r="B22" s="81">
        <v>20</v>
      </c>
      <c r="C22" s="82" t="s">
        <v>326</v>
      </c>
      <c r="D22" s="82" t="s">
        <v>198</v>
      </c>
      <c r="E22" s="81" t="s">
        <v>21</v>
      </c>
      <c r="F22" s="81" t="s">
        <v>24</v>
      </c>
      <c r="G22" s="81">
        <v>2</v>
      </c>
      <c r="H22" s="81">
        <v>8</v>
      </c>
      <c r="I22" s="81">
        <v>32</v>
      </c>
      <c r="J22" s="81">
        <v>150</v>
      </c>
      <c r="K22" s="81">
        <f t="shared" si="0"/>
        <v>16</v>
      </c>
      <c r="L22" s="81">
        <f t="shared" si="1"/>
        <v>64</v>
      </c>
      <c r="M22" s="81">
        <f t="shared" si="5"/>
        <v>300</v>
      </c>
      <c r="N22" s="101" t="e">
        <f>K22*#REF!</f>
        <v>#REF!</v>
      </c>
      <c r="O22" s="102" t="e">
        <f>M22*#REF!</f>
        <v>#REF!</v>
      </c>
      <c r="P22" s="102"/>
      <c r="Q22" s="102"/>
      <c r="R22" s="102"/>
      <c r="S22" s="103" t="e">
        <f t="shared" si="3"/>
        <v>#REF!</v>
      </c>
    </row>
    <row r="23" spans="2:19" x14ac:dyDescent="0.2">
      <c r="B23" s="81">
        <v>21</v>
      </c>
      <c r="C23" s="82" t="s">
        <v>327</v>
      </c>
      <c r="D23" s="82" t="s">
        <v>198</v>
      </c>
      <c r="E23" s="81" t="s">
        <v>21</v>
      </c>
      <c r="F23" s="81" t="s">
        <v>24</v>
      </c>
      <c r="G23" s="81">
        <v>3</v>
      </c>
      <c r="H23" s="81">
        <v>16</v>
      </c>
      <c r="I23" s="81">
        <v>32</v>
      </c>
      <c r="J23" s="81">
        <v>2000</v>
      </c>
      <c r="K23" s="81">
        <f t="shared" si="0"/>
        <v>48</v>
      </c>
      <c r="L23" s="81">
        <f t="shared" si="1"/>
        <v>96</v>
      </c>
      <c r="M23" s="81">
        <f t="shared" si="5"/>
        <v>6000</v>
      </c>
      <c r="N23" s="101" t="e">
        <f>K23*#REF!</f>
        <v>#REF!</v>
      </c>
      <c r="O23" s="102" t="e">
        <f>M23*#REF!</f>
        <v>#REF!</v>
      </c>
      <c r="P23" s="102">
        <v>0</v>
      </c>
      <c r="Q23" s="102"/>
      <c r="R23" s="102"/>
      <c r="S23" s="103" t="e">
        <f t="shared" si="3"/>
        <v>#REF!</v>
      </c>
    </row>
    <row r="24" spans="2:19" x14ac:dyDescent="0.2">
      <c r="B24" s="81">
        <v>22</v>
      </c>
      <c r="C24" s="82" t="s">
        <v>210</v>
      </c>
      <c r="D24" s="82" t="s">
        <v>211</v>
      </c>
      <c r="E24" s="81" t="s">
        <v>212</v>
      </c>
      <c r="F24" s="81" t="s">
        <v>24</v>
      </c>
      <c r="G24" s="81">
        <v>2</v>
      </c>
      <c r="H24" s="81">
        <v>8</v>
      </c>
      <c r="I24" s="81">
        <v>16</v>
      </c>
      <c r="J24" s="81">
        <v>200</v>
      </c>
      <c r="K24" s="81">
        <f t="shared" si="0"/>
        <v>16</v>
      </c>
      <c r="L24" s="81">
        <f t="shared" si="1"/>
        <v>32</v>
      </c>
      <c r="M24" s="81">
        <f t="shared" si="5"/>
        <v>400</v>
      </c>
      <c r="N24" s="101" t="e">
        <f>K24*#REF!</f>
        <v>#REF!</v>
      </c>
      <c r="O24" s="102" t="e">
        <f>M24*#REF!</f>
        <v>#REF!</v>
      </c>
      <c r="P24" s="102"/>
      <c r="Q24" s="102"/>
      <c r="R24" s="102"/>
      <c r="S24" s="103" t="e">
        <f t="shared" si="3"/>
        <v>#REF!</v>
      </c>
    </row>
    <row r="25" spans="2:19" x14ac:dyDescent="0.2">
      <c r="B25" s="81">
        <v>23</v>
      </c>
      <c r="C25" s="82" t="s">
        <v>213</v>
      </c>
      <c r="D25" s="82" t="s">
        <v>214</v>
      </c>
      <c r="E25" s="81" t="s">
        <v>21</v>
      </c>
      <c r="F25" s="81" t="s">
        <v>24</v>
      </c>
      <c r="G25" s="81">
        <v>3</v>
      </c>
      <c r="H25" s="81">
        <v>8</v>
      </c>
      <c r="I25" s="81">
        <v>16</v>
      </c>
      <c r="J25" s="81">
        <v>200</v>
      </c>
      <c r="K25" s="81">
        <f t="shared" si="0"/>
        <v>24</v>
      </c>
      <c r="L25" s="81">
        <f t="shared" si="1"/>
        <v>48</v>
      </c>
      <c r="M25" s="81">
        <f t="shared" si="5"/>
        <v>600</v>
      </c>
      <c r="N25" s="101" t="e">
        <f>K25*#REF!</f>
        <v>#REF!</v>
      </c>
      <c r="O25" s="102" t="e">
        <f>M25*#REF!</f>
        <v>#REF!</v>
      </c>
      <c r="P25" s="102"/>
      <c r="Q25" s="102"/>
      <c r="R25" s="102"/>
      <c r="S25" s="103" t="e">
        <f t="shared" si="3"/>
        <v>#REF!</v>
      </c>
    </row>
    <row r="26" spans="2:19" x14ac:dyDescent="0.2">
      <c r="B26" s="81">
        <v>24</v>
      </c>
      <c r="C26" s="82" t="s">
        <v>215</v>
      </c>
      <c r="D26" s="82" t="s">
        <v>216</v>
      </c>
      <c r="E26" s="81" t="s">
        <v>212</v>
      </c>
      <c r="F26" s="81" t="s">
        <v>24</v>
      </c>
      <c r="G26" s="81">
        <v>3</v>
      </c>
      <c r="H26" s="81">
        <v>8</v>
      </c>
      <c r="I26" s="81">
        <v>16</v>
      </c>
      <c r="J26" s="81">
        <v>1000</v>
      </c>
      <c r="K26" s="81">
        <f t="shared" si="0"/>
        <v>24</v>
      </c>
      <c r="L26" s="81">
        <f t="shared" si="1"/>
        <v>48</v>
      </c>
      <c r="M26" s="81">
        <f t="shared" si="5"/>
        <v>3000</v>
      </c>
      <c r="N26" s="101" t="e">
        <f>K26*#REF!</f>
        <v>#REF!</v>
      </c>
      <c r="O26" s="102" t="e">
        <f>M26*#REF!</f>
        <v>#REF!</v>
      </c>
      <c r="P26" s="102"/>
      <c r="Q26" s="102"/>
      <c r="R26" s="102"/>
      <c r="S26" s="103" t="e">
        <f t="shared" si="3"/>
        <v>#REF!</v>
      </c>
    </row>
    <row r="27" spans="2:19" x14ac:dyDescent="0.2">
      <c r="B27" s="81">
        <v>25</v>
      </c>
      <c r="C27" s="82" t="s">
        <v>217</v>
      </c>
      <c r="D27" s="82" t="s">
        <v>218</v>
      </c>
      <c r="E27" s="81" t="s">
        <v>21</v>
      </c>
      <c r="F27" s="81" t="s">
        <v>24</v>
      </c>
      <c r="G27" s="81">
        <v>1</v>
      </c>
      <c r="H27" s="81">
        <v>8</v>
      </c>
      <c r="I27" s="81">
        <v>16</v>
      </c>
      <c r="J27" s="81">
        <v>500</v>
      </c>
      <c r="K27" s="81">
        <f t="shared" si="0"/>
        <v>8</v>
      </c>
      <c r="L27" s="81">
        <f t="shared" si="1"/>
        <v>16</v>
      </c>
      <c r="M27" s="81">
        <f t="shared" si="5"/>
        <v>500</v>
      </c>
      <c r="N27" s="101" t="e">
        <f>K27*#REF!</f>
        <v>#REF!</v>
      </c>
      <c r="O27" s="102" t="e">
        <f>M27*#REF!</f>
        <v>#REF!</v>
      </c>
      <c r="P27" s="102"/>
      <c r="Q27" s="102"/>
      <c r="R27" s="102"/>
      <c r="S27" s="103" t="e">
        <f t="shared" si="3"/>
        <v>#REF!</v>
      </c>
    </row>
    <row r="28" spans="2:19" x14ac:dyDescent="0.2">
      <c r="B28" s="81">
        <v>26</v>
      </c>
      <c r="C28" s="82" t="s">
        <v>312</v>
      </c>
      <c r="D28" s="82" t="s">
        <v>220</v>
      </c>
      <c r="E28" s="81" t="s">
        <v>21</v>
      </c>
      <c r="F28" s="81" t="s">
        <v>24</v>
      </c>
      <c r="G28" s="81">
        <v>1</v>
      </c>
      <c r="H28" s="81">
        <v>0</v>
      </c>
      <c r="I28" s="81">
        <v>0</v>
      </c>
      <c r="J28" s="81">
        <v>500</v>
      </c>
      <c r="K28" s="81">
        <f t="shared" si="0"/>
        <v>0</v>
      </c>
      <c r="L28" s="81">
        <f t="shared" si="1"/>
        <v>0</v>
      </c>
      <c r="M28" s="81">
        <f t="shared" si="5"/>
        <v>500</v>
      </c>
      <c r="N28" s="101"/>
      <c r="O28" s="102"/>
      <c r="P28" s="102"/>
      <c r="Q28" s="102"/>
      <c r="R28" s="102" t="e">
        <f>(M28/#REF!)*#REF!</f>
        <v>#REF!</v>
      </c>
      <c r="S28" s="103" t="e">
        <f t="shared" si="3"/>
        <v>#REF!</v>
      </c>
    </row>
    <row r="29" spans="2:19" x14ac:dyDescent="0.2">
      <c r="B29" s="81">
        <v>27</v>
      </c>
      <c r="C29" s="82" t="s">
        <v>221</v>
      </c>
      <c r="D29" s="82" t="s">
        <v>222</v>
      </c>
      <c r="E29" s="81" t="s">
        <v>212</v>
      </c>
      <c r="F29" s="81" t="s">
        <v>24</v>
      </c>
      <c r="G29" s="81">
        <v>3</v>
      </c>
      <c r="H29" s="81">
        <v>8</v>
      </c>
      <c r="I29" s="81">
        <v>32</v>
      </c>
      <c r="J29" s="81">
        <v>300</v>
      </c>
      <c r="K29" s="81">
        <f t="shared" si="0"/>
        <v>24</v>
      </c>
      <c r="L29" s="81">
        <f t="shared" si="1"/>
        <v>96</v>
      </c>
      <c r="M29" s="81">
        <f t="shared" si="5"/>
        <v>900</v>
      </c>
      <c r="N29" s="101" t="e">
        <f>K29*#REF!</f>
        <v>#REF!</v>
      </c>
      <c r="O29" s="102" t="e">
        <f>M29*#REF!</f>
        <v>#REF!</v>
      </c>
      <c r="P29" s="102"/>
      <c r="Q29" s="102"/>
      <c r="R29" s="102"/>
      <c r="S29" s="103" t="e">
        <f t="shared" si="3"/>
        <v>#REF!</v>
      </c>
    </row>
    <row r="30" spans="2:19" x14ac:dyDescent="0.2">
      <c r="B30" s="81">
        <v>28</v>
      </c>
      <c r="C30" s="82" t="s">
        <v>223</v>
      </c>
      <c r="D30" s="82" t="s">
        <v>222</v>
      </c>
      <c r="E30" s="81" t="s">
        <v>212</v>
      </c>
      <c r="F30" s="81" t="s">
        <v>24</v>
      </c>
      <c r="G30" s="81">
        <v>1</v>
      </c>
      <c r="H30" s="81">
        <v>8</v>
      </c>
      <c r="I30" s="81">
        <v>16</v>
      </c>
      <c r="J30" s="81">
        <v>300</v>
      </c>
      <c r="K30" s="81">
        <f t="shared" si="0"/>
        <v>8</v>
      </c>
      <c r="L30" s="81">
        <f t="shared" si="1"/>
        <v>16</v>
      </c>
      <c r="M30" s="81">
        <f t="shared" si="5"/>
        <v>300</v>
      </c>
      <c r="N30" s="101" t="e">
        <f>K30*#REF!</f>
        <v>#REF!</v>
      </c>
      <c r="O30" s="102" t="e">
        <f>M30*#REF!</f>
        <v>#REF!</v>
      </c>
      <c r="P30" s="102"/>
      <c r="Q30" s="102"/>
      <c r="R30" s="102"/>
      <c r="S30" s="103" t="e">
        <f t="shared" si="3"/>
        <v>#REF!</v>
      </c>
    </row>
    <row r="31" spans="2:19" x14ac:dyDescent="0.2">
      <c r="B31" s="43"/>
      <c r="C31" s="44"/>
      <c r="D31" s="44"/>
      <c r="E31" s="43"/>
      <c r="F31" s="43"/>
      <c r="G31" s="80"/>
      <c r="H31" s="80"/>
      <c r="I31" s="80"/>
      <c r="J31" s="80"/>
      <c r="K31" s="80"/>
      <c r="L31" s="80"/>
      <c r="M31" s="80"/>
      <c r="N31" s="85"/>
      <c r="O31" s="85"/>
      <c r="P31" s="85"/>
      <c r="Q31" s="85"/>
      <c r="R31" s="85"/>
      <c r="S31" s="85"/>
    </row>
    <row r="32" spans="2:19" x14ac:dyDescent="0.2">
      <c r="B32" s="47">
        <v>29</v>
      </c>
      <c r="C32" s="48" t="s">
        <v>204</v>
      </c>
      <c r="D32" s="48" t="s">
        <v>20</v>
      </c>
      <c r="E32" s="47" t="s">
        <v>21</v>
      </c>
      <c r="F32" s="47" t="s">
        <v>25</v>
      </c>
      <c r="G32" s="47">
        <v>3</v>
      </c>
      <c r="H32" s="47">
        <v>8</v>
      </c>
      <c r="I32" s="47">
        <v>32</v>
      </c>
      <c r="J32" s="47">
        <v>150</v>
      </c>
      <c r="K32" s="47">
        <f t="shared" ref="K32:K45" si="6">H32*G32</f>
        <v>24</v>
      </c>
      <c r="L32" s="47">
        <f t="shared" ref="L32:L45" si="7">I32*G32</f>
        <v>96</v>
      </c>
      <c r="M32" s="47">
        <f t="shared" ref="M32:M45" si="8">J32*G32</f>
        <v>450</v>
      </c>
      <c r="N32" s="95" t="e">
        <f>K32*#REF!</f>
        <v>#REF!</v>
      </c>
      <c r="O32" s="96" t="e">
        <f>M32*#REF!</f>
        <v>#REF!</v>
      </c>
      <c r="P32" s="96"/>
      <c r="Q32" s="96"/>
      <c r="R32" s="96"/>
      <c r="S32" s="97" t="e">
        <f t="shared" ref="S32:S45" si="9">SUM(N32:Q32)</f>
        <v>#REF!</v>
      </c>
    </row>
    <row r="33" spans="2:19" x14ac:dyDescent="0.2">
      <c r="B33" s="47">
        <v>30</v>
      </c>
      <c r="C33" s="48" t="s">
        <v>205</v>
      </c>
      <c r="D33" s="48" t="s">
        <v>20</v>
      </c>
      <c r="E33" s="47" t="s">
        <v>21</v>
      </c>
      <c r="F33" s="47" t="s">
        <v>25</v>
      </c>
      <c r="G33" s="47">
        <v>5</v>
      </c>
      <c r="H33" s="47">
        <v>8</v>
      </c>
      <c r="I33" s="47">
        <v>32</v>
      </c>
      <c r="J33" s="47">
        <v>150</v>
      </c>
      <c r="K33" s="47">
        <f t="shared" si="6"/>
        <v>40</v>
      </c>
      <c r="L33" s="47">
        <f t="shared" si="7"/>
        <v>160</v>
      </c>
      <c r="M33" s="47">
        <f t="shared" si="8"/>
        <v>750</v>
      </c>
      <c r="N33" s="95" t="e">
        <f>K33*#REF!</f>
        <v>#REF!</v>
      </c>
      <c r="O33" s="96" t="e">
        <f>M33*#REF!</f>
        <v>#REF!</v>
      </c>
      <c r="P33" s="96"/>
      <c r="Q33" s="96"/>
      <c r="R33" s="96"/>
      <c r="S33" s="97" t="e">
        <f t="shared" si="9"/>
        <v>#REF!</v>
      </c>
    </row>
    <row r="34" spans="2:19" x14ac:dyDescent="0.2">
      <c r="B34" s="47">
        <v>31</v>
      </c>
      <c r="C34" s="48" t="s">
        <v>19</v>
      </c>
      <c r="D34" s="48" t="s">
        <v>20</v>
      </c>
      <c r="E34" s="47" t="s">
        <v>21</v>
      </c>
      <c r="F34" s="47" t="s">
        <v>25</v>
      </c>
      <c r="G34" s="47">
        <v>1</v>
      </c>
      <c r="H34" s="47">
        <v>64</v>
      </c>
      <c r="I34" s="47">
        <v>1024</v>
      </c>
      <c r="J34" s="47">
        <v>300</v>
      </c>
      <c r="K34" s="47">
        <f t="shared" si="6"/>
        <v>64</v>
      </c>
      <c r="L34" s="47">
        <f t="shared" si="7"/>
        <v>1024</v>
      </c>
      <c r="M34" s="47">
        <f t="shared" si="8"/>
        <v>300</v>
      </c>
      <c r="N34" s="95">
        <v>0</v>
      </c>
      <c r="O34" s="96" t="e">
        <f>M34*#REF!</f>
        <v>#REF!</v>
      </c>
      <c r="P34" s="96"/>
      <c r="Q34" s="96" t="e">
        <f>G34*#REF!</f>
        <v>#REF!</v>
      </c>
      <c r="R34" s="96"/>
      <c r="S34" s="97" t="e">
        <f t="shared" si="9"/>
        <v>#REF!</v>
      </c>
    </row>
    <row r="35" spans="2:19" x14ac:dyDescent="0.2">
      <c r="B35" s="47">
        <v>32</v>
      </c>
      <c r="C35" s="48" t="s">
        <v>207</v>
      </c>
      <c r="D35" s="48" t="s">
        <v>207</v>
      </c>
      <c r="E35" s="47" t="s">
        <v>21</v>
      </c>
      <c r="F35" s="47" t="s">
        <v>25</v>
      </c>
      <c r="G35" s="47">
        <v>1</v>
      </c>
      <c r="H35" s="47">
        <v>4</v>
      </c>
      <c r="I35" s="47">
        <v>8</v>
      </c>
      <c r="J35" s="47">
        <v>100</v>
      </c>
      <c r="K35" s="47">
        <f t="shared" si="6"/>
        <v>4</v>
      </c>
      <c r="L35" s="47">
        <f t="shared" si="7"/>
        <v>8</v>
      </c>
      <c r="M35" s="47">
        <f t="shared" si="8"/>
        <v>100</v>
      </c>
      <c r="N35" s="95" t="e">
        <f>K35*#REF!</f>
        <v>#REF!</v>
      </c>
      <c r="O35" s="96" t="e">
        <f>M35*#REF!</f>
        <v>#REF!</v>
      </c>
      <c r="P35" s="96"/>
      <c r="Q35" s="96"/>
      <c r="R35" s="96"/>
      <c r="S35" s="97" t="e">
        <f t="shared" si="9"/>
        <v>#REF!</v>
      </c>
    </row>
    <row r="36" spans="2:19" x14ac:dyDescent="0.2">
      <c r="B36" s="47">
        <v>33</v>
      </c>
      <c r="C36" s="48" t="s">
        <v>311</v>
      </c>
      <c r="D36" s="48" t="s">
        <v>311</v>
      </c>
      <c r="E36" s="47" t="s">
        <v>21</v>
      </c>
      <c r="F36" s="47" t="s">
        <v>25</v>
      </c>
      <c r="G36" s="47">
        <v>1</v>
      </c>
      <c r="H36" s="47">
        <v>4</v>
      </c>
      <c r="I36" s="47">
        <v>8</v>
      </c>
      <c r="J36" s="47">
        <v>100</v>
      </c>
      <c r="K36" s="47">
        <f t="shared" si="6"/>
        <v>4</v>
      </c>
      <c r="L36" s="47">
        <f t="shared" si="7"/>
        <v>8</v>
      </c>
      <c r="M36" s="47">
        <f t="shared" si="8"/>
        <v>100</v>
      </c>
      <c r="N36" s="95" t="e">
        <f>K36*#REF!</f>
        <v>#REF!</v>
      </c>
      <c r="O36" s="96" t="e">
        <f>M36*#REF!</f>
        <v>#REF!</v>
      </c>
      <c r="P36" s="96"/>
      <c r="Q36" s="96"/>
      <c r="R36" s="96"/>
      <c r="S36" s="97" t="e">
        <f t="shared" si="9"/>
        <v>#REF!</v>
      </c>
    </row>
    <row r="37" spans="2:19" x14ac:dyDescent="0.2">
      <c r="B37" s="47">
        <v>34</v>
      </c>
      <c r="C37" s="48" t="s">
        <v>326</v>
      </c>
      <c r="D37" s="48" t="s">
        <v>198</v>
      </c>
      <c r="E37" s="47" t="s">
        <v>21</v>
      </c>
      <c r="F37" s="47" t="s">
        <v>25</v>
      </c>
      <c r="G37" s="47">
        <v>2</v>
      </c>
      <c r="H37" s="47">
        <v>8</v>
      </c>
      <c r="I37" s="47">
        <v>32</v>
      </c>
      <c r="J37" s="47">
        <v>150</v>
      </c>
      <c r="K37" s="47">
        <f t="shared" si="6"/>
        <v>16</v>
      </c>
      <c r="L37" s="47">
        <f t="shared" si="7"/>
        <v>64</v>
      </c>
      <c r="M37" s="47">
        <f t="shared" si="8"/>
        <v>300</v>
      </c>
      <c r="N37" s="95" t="e">
        <f>K37*#REF!</f>
        <v>#REF!</v>
      </c>
      <c r="O37" s="96" t="e">
        <f>M37*#REF!</f>
        <v>#REF!</v>
      </c>
      <c r="P37" s="96"/>
      <c r="Q37" s="96"/>
      <c r="R37" s="96"/>
      <c r="S37" s="97" t="e">
        <f t="shared" si="9"/>
        <v>#REF!</v>
      </c>
    </row>
    <row r="38" spans="2:19" x14ac:dyDescent="0.2">
      <c r="B38" s="47">
        <v>35</v>
      </c>
      <c r="C38" s="48" t="s">
        <v>327</v>
      </c>
      <c r="D38" s="48" t="s">
        <v>198</v>
      </c>
      <c r="E38" s="47" t="s">
        <v>21</v>
      </c>
      <c r="F38" s="47" t="s">
        <v>25</v>
      </c>
      <c r="G38" s="47">
        <v>3</v>
      </c>
      <c r="H38" s="47">
        <v>16</v>
      </c>
      <c r="I38" s="47">
        <v>32</v>
      </c>
      <c r="J38" s="47">
        <v>1000</v>
      </c>
      <c r="K38" s="47">
        <f t="shared" si="6"/>
        <v>48</v>
      </c>
      <c r="L38" s="47">
        <f t="shared" si="7"/>
        <v>96</v>
      </c>
      <c r="M38" s="47">
        <f t="shared" si="8"/>
        <v>3000</v>
      </c>
      <c r="N38" s="95" t="e">
        <f>K38*#REF!</f>
        <v>#REF!</v>
      </c>
      <c r="O38" s="96" t="e">
        <f>M38*#REF!</f>
        <v>#REF!</v>
      </c>
      <c r="P38" s="96"/>
      <c r="Q38" s="96"/>
      <c r="R38" s="96"/>
      <c r="S38" s="97" t="e">
        <f t="shared" si="9"/>
        <v>#REF!</v>
      </c>
    </row>
    <row r="39" spans="2:19" x14ac:dyDescent="0.2">
      <c r="B39" s="47">
        <v>36</v>
      </c>
      <c r="C39" s="48" t="s">
        <v>210</v>
      </c>
      <c r="D39" s="48" t="s">
        <v>211</v>
      </c>
      <c r="E39" s="47" t="s">
        <v>212</v>
      </c>
      <c r="F39" s="47" t="s">
        <v>25</v>
      </c>
      <c r="G39" s="47">
        <v>2</v>
      </c>
      <c r="H39" s="47">
        <v>8</v>
      </c>
      <c r="I39" s="47">
        <v>16</v>
      </c>
      <c r="J39" s="47">
        <v>200</v>
      </c>
      <c r="K39" s="47">
        <f t="shared" si="6"/>
        <v>16</v>
      </c>
      <c r="L39" s="47">
        <f t="shared" si="7"/>
        <v>32</v>
      </c>
      <c r="M39" s="47">
        <f t="shared" si="8"/>
        <v>400</v>
      </c>
      <c r="N39" s="95" t="e">
        <f>K39*#REF!</f>
        <v>#REF!</v>
      </c>
      <c r="O39" s="96" t="e">
        <f>M39*#REF!</f>
        <v>#REF!</v>
      </c>
      <c r="P39" s="96"/>
      <c r="Q39" s="96"/>
      <c r="R39" s="96"/>
      <c r="S39" s="97" t="e">
        <f t="shared" si="9"/>
        <v>#REF!</v>
      </c>
    </row>
    <row r="40" spans="2:19" x14ac:dyDescent="0.2">
      <c r="B40" s="47">
        <v>37</v>
      </c>
      <c r="C40" s="48" t="s">
        <v>213</v>
      </c>
      <c r="D40" s="48" t="s">
        <v>214</v>
      </c>
      <c r="E40" s="47" t="s">
        <v>21</v>
      </c>
      <c r="F40" s="47" t="s">
        <v>25</v>
      </c>
      <c r="G40" s="47">
        <v>3</v>
      </c>
      <c r="H40" s="47">
        <v>8</v>
      </c>
      <c r="I40" s="47">
        <v>16</v>
      </c>
      <c r="J40" s="47">
        <v>200</v>
      </c>
      <c r="K40" s="47">
        <f t="shared" si="6"/>
        <v>24</v>
      </c>
      <c r="L40" s="47">
        <f t="shared" si="7"/>
        <v>48</v>
      </c>
      <c r="M40" s="47">
        <f t="shared" si="8"/>
        <v>600</v>
      </c>
      <c r="N40" s="95" t="e">
        <f>K40*#REF!</f>
        <v>#REF!</v>
      </c>
      <c r="O40" s="96" t="e">
        <f>M40*#REF!</f>
        <v>#REF!</v>
      </c>
      <c r="P40" s="96"/>
      <c r="Q40" s="96"/>
      <c r="R40" s="96"/>
      <c r="S40" s="97" t="e">
        <f t="shared" si="9"/>
        <v>#REF!</v>
      </c>
    </row>
    <row r="41" spans="2:19" x14ac:dyDescent="0.2">
      <c r="B41" s="47">
        <v>38</v>
      </c>
      <c r="C41" s="48" t="s">
        <v>215</v>
      </c>
      <c r="D41" s="48" t="s">
        <v>216</v>
      </c>
      <c r="E41" s="47" t="s">
        <v>212</v>
      </c>
      <c r="F41" s="47" t="s">
        <v>25</v>
      </c>
      <c r="G41" s="47">
        <v>3</v>
      </c>
      <c r="H41" s="47">
        <v>8</v>
      </c>
      <c r="I41" s="47">
        <v>16</v>
      </c>
      <c r="J41" s="47">
        <v>1000</v>
      </c>
      <c r="K41" s="47">
        <f t="shared" si="6"/>
        <v>24</v>
      </c>
      <c r="L41" s="47">
        <f t="shared" si="7"/>
        <v>48</v>
      </c>
      <c r="M41" s="47">
        <f t="shared" si="8"/>
        <v>3000</v>
      </c>
      <c r="N41" s="95" t="e">
        <f>K41*#REF!</f>
        <v>#REF!</v>
      </c>
      <c r="O41" s="96" t="e">
        <f>M41*#REF!</f>
        <v>#REF!</v>
      </c>
      <c r="P41" s="96"/>
      <c r="Q41" s="96"/>
      <c r="R41" s="96"/>
      <c r="S41" s="97" t="e">
        <f t="shared" si="9"/>
        <v>#REF!</v>
      </c>
    </row>
    <row r="42" spans="2:19" x14ac:dyDescent="0.2">
      <c r="B42" s="47">
        <v>39</v>
      </c>
      <c r="C42" s="48" t="s">
        <v>217</v>
      </c>
      <c r="D42" s="48" t="s">
        <v>218</v>
      </c>
      <c r="E42" s="47" t="s">
        <v>21</v>
      </c>
      <c r="F42" s="47" t="s">
        <v>25</v>
      </c>
      <c r="G42" s="47">
        <v>1</v>
      </c>
      <c r="H42" s="47">
        <v>8</v>
      </c>
      <c r="I42" s="47">
        <v>16</v>
      </c>
      <c r="J42" s="47">
        <v>500</v>
      </c>
      <c r="K42" s="47">
        <f t="shared" si="6"/>
        <v>8</v>
      </c>
      <c r="L42" s="47">
        <f t="shared" si="7"/>
        <v>16</v>
      </c>
      <c r="M42" s="47">
        <f t="shared" si="8"/>
        <v>500</v>
      </c>
      <c r="N42" s="95" t="e">
        <f>K42*#REF!</f>
        <v>#REF!</v>
      </c>
      <c r="O42" s="96" t="e">
        <f>M42*#REF!</f>
        <v>#REF!</v>
      </c>
      <c r="P42" s="96"/>
      <c r="Q42" s="96"/>
      <c r="R42" s="96"/>
      <c r="S42" s="97" t="e">
        <f t="shared" si="9"/>
        <v>#REF!</v>
      </c>
    </row>
    <row r="43" spans="2:19" x14ac:dyDescent="0.2">
      <c r="B43" s="47">
        <v>40</v>
      </c>
      <c r="C43" s="48" t="s">
        <v>230</v>
      </c>
      <c r="D43" s="48" t="s">
        <v>220</v>
      </c>
      <c r="E43" s="47" t="s">
        <v>21</v>
      </c>
      <c r="F43" s="47" t="s">
        <v>25</v>
      </c>
      <c r="G43" s="47">
        <v>1</v>
      </c>
      <c r="H43" s="47">
        <v>8</v>
      </c>
      <c r="I43" s="47">
        <v>16</v>
      </c>
      <c r="J43" s="47">
        <v>500</v>
      </c>
      <c r="K43" s="47">
        <f t="shared" si="6"/>
        <v>8</v>
      </c>
      <c r="L43" s="47">
        <f t="shared" si="7"/>
        <v>16</v>
      </c>
      <c r="M43" s="47">
        <f t="shared" si="8"/>
        <v>500</v>
      </c>
      <c r="N43" s="95" t="e">
        <f>K43*#REF!</f>
        <v>#REF!</v>
      </c>
      <c r="O43" s="96" t="e">
        <f>M43*#REF!</f>
        <v>#REF!</v>
      </c>
      <c r="P43" s="96"/>
      <c r="Q43" s="96"/>
      <c r="R43" s="96"/>
      <c r="S43" s="97" t="e">
        <f t="shared" si="9"/>
        <v>#REF!</v>
      </c>
    </row>
    <row r="44" spans="2:19" x14ac:dyDescent="0.2">
      <c r="B44" s="47">
        <v>41</v>
      </c>
      <c r="C44" s="48" t="s">
        <v>221</v>
      </c>
      <c r="D44" s="48" t="s">
        <v>222</v>
      </c>
      <c r="E44" s="47" t="s">
        <v>212</v>
      </c>
      <c r="F44" s="47" t="s">
        <v>25</v>
      </c>
      <c r="G44" s="47">
        <v>3</v>
      </c>
      <c r="H44" s="47">
        <v>8</v>
      </c>
      <c r="I44" s="47">
        <v>32</v>
      </c>
      <c r="J44" s="47">
        <v>300</v>
      </c>
      <c r="K44" s="47">
        <f t="shared" si="6"/>
        <v>24</v>
      </c>
      <c r="L44" s="47">
        <f t="shared" si="7"/>
        <v>96</v>
      </c>
      <c r="M44" s="47">
        <f t="shared" si="8"/>
        <v>900</v>
      </c>
      <c r="N44" s="95" t="e">
        <f>K44*#REF!</f>
        <v>#REF!</v>
      </c>
      <c r="O44" s="96" t="e">
        <f>M44*#REF!</f>
        <v>#REF!</v>
      </c>
      <c r="P44" s="96"/>
      <c r="Q44" s="96"/>
      <c r="R44" s="96"/>
      <c r="S44" s="97" t="e">
        <f t="shared" si="9"/>
        <v>#REF!</v>
      </c>
    </row>
    <row r="45" spans="2:19" x14ac:dyDescent="0.2">
      <c r="B45" s="47">
        <v>42</v>
      </c>
      <c r="C45" s="48" t="s">
        <v>223</v>
      </c>
      <c r="D45" s="48" t="s">
        <v>222</v>
      </c>
      <c r="E45" s="47" t="s">
        <v>212</v>
      </c>
      <c r="F45" s="47" t="s">
        <v>25</v>
      </c>
      <c r="G45" s="47">
        <v>1</v>
      </c>
      <c r="H45" s="47">
        <v>8</v>
      </c>
      <c r="I45" s="47">
        <v>16</v>
      </c>
      <c r="J45" s="47">
        <v>300</v>
      </c>
      <c r="K45" s="47">
        <f t="shared" si="6"/>
        <v>8</v>
      </c>
      <c r="L45" s="47">
        <f t="shared" si="7"/>
        <v>16</v>
      </c>
      <c r="M45" s="47">
        <f t="shared" si="8"/>
        <v>300</v>
      </c>
      <c r="N45" s="95" t="e">
        <f>K45*#REF!</f>
        <v>#REF!</v>
      </c>
      <c r="O45" s="96" t="e">
        <f>M45*#REF!</f>
        <v>#REF!</v>
      </c>
      <c r="P45" s="96"/>
      <c r="Q45" s="96"/>
      <c r="R45" s="96"/>
      <c r="S45" s="97" t="e">
        <f t="shared" si="9"/>
        <v>#REF!</v>
      </c>
    </row>
    <row r="46" spans="2:19" x14ac:dyDescent="0.2">
      <c r="B46" s="43"/>
      <c r="C46" s="44"/>
      <c r="D46" s="44"/>
      <c r="E46" s="43"/>
      <c r="F46" s="43"/>
      <c r="G46" s="80"/>
      <c r="H46" s="80"/>
      <c r="I46" s="80"/>
      <c r="J46" s="80"/>
      <c r="K46" s="80"/>
      <c r="L46" s="80"/>
      <c r="M46" s="80"/>
      <c r="N46" s="85"/>
      <c r="O46" s="85"/>
      <c r="P46" s="85"/>
      <c r="Q46" s="85"/>
      <c r="R46" s="85"/>
      <c r="S46" s="85"/>
    </row>
    <row r="47" spans="2:19" x14ac:dyDescent="0.2">
      <c r="B47" s="51">
        <v>42</v>
      </c>
      <c r="C47" s="52" t="s">
        <v>328</v>
      </c>
      <c r="D47" s="52" t="s">
        <v>198</v>
      </c>
      <c r="E47" s="51" t="s">
        <v>21</v>
      </c>
      <c r="F47" s="51" t="s">
        <v>228</v>
      </c>
      <c r="G47" s="51">
        <v>1</v>
      </c>
      <c r="H47" s="51">
        <v>8</v>
      </c>
      <c r="I47" s="51">
        <v>16</v>
      </c>
      <c r="J47" s="51">
        <v>150</v>
      </c>
      <c r="K47" s="51">
        <f t="shared" ref="K47:K57" si="10">H47*G47</f>
        <v>8</v>
      </c>
      <c r="L47" s="51">
        <f t="shared" ref="L47:L57" si="11">I47*G47</f>
        <v>16</v>
      </c>
      <c r="M47" s="51">
        <f t="shared" ref="M47:M57" si="12">J47*G47</f>
        <v>150</v>
      </c>
      <c r="N47" s="92" t="e">
        <f>K47*#REF!</f>
        <v>#REF!</v>
      </c>
      <c r="O47" s="93" t="e">
        <f>M47*#REF!</f>
        <v>#REF!</v>
      </c>
      <c r="P47" s="93"/>
      <c r="Q47" s="93"/>
      <c r="R47" s="93"/>
      <c r="S47" s="94" t="e">
        <f t="shared" ref="S47:S57" si="13">SUM(N47:Q47)</f>
        <v>#REF!</v>
      </c>
    </row>
    <row r="48" spans="2:19" x14ac:dyDescent="0.2">
      <c r="B48" s="51">
        <v>43</v>
      </c>
      <c r="C48" s="52" t="s">
        <v>327</v>
      </c>
      <c r="D48" s="52" t="s">
        <v>198</v>
      </c>
      <c r="E48" s="51" t="s">
        <v>21</v>
      </c>
      <c r="F48" s="51" t="s">
        <v>228</v>
      </c>
      <c r="G48" s="51">
        <v>1</v>
      </c>
      <c r="H48" s="51">
        <v>8</v>
      </c>
      <c r="I48" s="51">
        <v>16</v>
      </c>
      <c r="J48" s="51">
        <v>500</v>
      </c>
      <c r="K48" s="51">
        <f t="shared" si="10"/>
        <v>8</v>
      </c>
      <c r="L48" s="51">
        <f t="shared" si="11"/>
        <v>16</v>
      </c>
      <c r="M48" s="51">
        <f t="shared" si="12"/>
        <v>500</v>
      </c>
      <c r="N48" s="92" t="e">
        <f>K48*#REF!</f>
        <v>#REF!</v>
      </c>
      <c r="O48" s="93" t="e">
        <f>M48*#REF!</f>
        <v>#REF!</v>
      </c>
      <c r="P48" s="93"/>
      <c r="Q48" s="93"/>
      <c r="R48" s="93"/>
      <c r="S48" s="94" t="e">
        <f t="shared" si="13"/>
        <v>#REF!</v>
      </c>
    </row>
    <row r="49" spans="2:19" x14ac:dyDescent="0.2">
      <c r="B49" s="51">
        <v>44</v>
      </c>
      <c r="C49" s="52" t="s">
        <v>210</v>
      </c>
      <c r="D49" s="52" t="s">
        <v>211</v>
      </c>
      <c r="E49" s="51" t="s">
        <v>212</v>
      </c>
      <c r="F49" s="51" t="s">
        <v>228</v>
      </c>
      <c r="G49" s="51">
        <v>2</v>
      </c>
      <c r="H49" s="51">
        <v>4</v>
      </c>
      <c r="I49" s="51">
        <v>8</v>
      </c>
      <c r="J49" s="51">
        <v>200</v>
      </c>
      <c r="K49" s="51">
        <f t="shared" si="10"/>
        <v>8</v>
      </c>
      <c r="L49" s="51">
        <f t="shared" si="11"/>
        <v>16</v>
      </c>
      <c r="M49" s="51">
        <f t="shared" si="12"/>
        <v>400</v>
      </c>
      <c r="N49" s="92" t="e">
        <f>K49*#REF!</f>
        <v>#REF!</v>
      </c>
      <c r="O49" s="93" t="e">
        <f>M49*#REF!</f>
        <v>#REF!</v>
      </c>
      <c r="P49" s="93"/>
      <c r="Q49" s="93"/>
      <c r="R49" s="93"/>
      <c r="S49" s="94" t="e">
        <f t="shared" si="13"/>
        <v>#REF!</v>
      </c>
    </row>
    <row r="50" spans="2:19" x14ac:dyDescent="0.2">
      <c r="B50" s="51">
        <v>45</v>
      </c>
      <c r="C50" s="52" t="s">
        <v>229</v>
      </c>
      <c r="D50" s="52" t="s">
        <v>214</v>
      </c>
      <c r="E50" s="51" t="s">
        <v>212</v>
      </c>
      <c r="F50" s="51" t="s">
        <v>228</v>
      </c>
      <c r="G50" s="51">
        <v>2</v>
      </c>
      <c r="H50" s="51">
        <v>4</v>
      </c>
      <c r="I50" s="51">
        <v>16</v>
      </c>
      <c r="J50" s="51">
        <v>200</v>
      </c>
      <c r="K50" s="51">
        <f t="shared" si="10"/>
        <v>8</v>
      </c>
      <c r="L50" s="51">
        <f t="shared" si="11"/>
        <v>32</v>
      </c>
      <c r="M50" s="51">
        <f t="shared" si="12"/>
        <v>400</v>
      </c>
      <c r="N50" s="92" t="e">
        <f>K50*#REF!</f>
        <v>#REF!</v>
      </c>
      <c r="O50" s="93" t="e">
        <f>M50*#REF!</f>
        <v>#REF!</v>
      </c>
      <c r="P50" s="93"/>
      <c r="Q50" s="93"/>
      <c r="R50" s="93"/>
      <c r="S50" s="94" t="e">
        <f t="shared" si="13"/>
        <v>#REF!</v>
      </c>
    </row>
    <row r="51" spans="2:19" x14ac:dyDescent="0.2">
      <c r="B51" s="51">
        <v>46</v>
      </c>
      <c r="C51" s="52" t="s">
        <v>215</v>
      </c>
      <c r="D51" s="52" t="s">
        <v>216</v>
      </c>
      <c r="E51" s="51" t="s">
        <v>212</v>
      </c>
      <c r="F51" s="51" t="s">
        <v>228</v>
      </c>
      <c r="G51" s="51">
        <v>3</v>
      </c>
      <c r="H51" s="51">
        <v>8</v>
      </c>
      <c r="I51" s="51">
        <v>16</v>
      </c>
      <c r="J51" s="51">
        <v>500</v>
      </c>
      <c r="K51" s="51">
        <f t="shared" si="10"/>
        <v>24</v>
      </c>
      <c r="L51" s="51">
        <f t="shared" si="11"/>
        <v>48</v>
      </c>
      <c r="M51" s="51">
        <f t="shared" si="12"/>
        <v>1500</v>
      </c>
      <c r="N51" s="92" t="e">
        <f>K51*#REF!</f>
        <v>#REF!</v>
      </c>
      <c r="O51" s="93" t="e">
        <f>M51*#REF!</f>
        <v>#REF!</v>
      </c>
      <c r="P51" s="93"/>
      <c r="Q51" s="93"/>
      <c r="R51" s="93"/>
      <c r="S51" s="94" t="e">
        <f t="shared" si="13"/>
        <v>#REF!</v>
      </c>
    </row>
    <row r="52" spans="2:19" x14ac:dyDescent="0.2">
      <c r="B52" s="51">
        <v>47</v>
      </c>
      <c r="C52" s="52" t="s">
        <v>217</v>
      </c>
      <c r="D52" s="52" t="s">
        <v>218</v>
      </c>
      <c r="E52" s="51" t="s">
        <v>21</v>
      </c>
      <c r="F52" s="51" t="s">
        <v>228</v>
      </c>
      <c r="G52" s="51">
        <v>1</v>
      </c>
      <c r="H52" s="51">
        <v>8</v>
      </c>
      <c r="I52" s="51">
        <v>16</v>
      </c>
      <c r="J52" s="51">
        <v>500</v>
      </c>
      <c r="K52" s="51">
        <f t="shared" si="10"/>
        <v>8</v>
      </c>
      <c r="L52" s="51">
        <f t="shared" si="11"/>
        <v>16</v>
      </c>
      <c r="M52" s="51">
        <f t="shared" si="12"/>
        <v>500</v>
      </c>
      <c r="N52" s="92" t="e">
        <f>K52*#REF!</f>
        <v>#REF!</v>
      </c>
      <c r="O52" s="93" t="e">
        <f>M52*#REF!</f>
        <v>#REF!</v>
      </c>
      <c r="P52" s="93"/>
      <c r="Q52" s="93"/>
      <c r="R52" s="93"/>
      <c r="S52" s="94" t="e">
        <f t="shared" si="13"/>
        <v>#REF!</v>
      </c>
    </row>
    <row r="53" spans="2:19" x14ac:dyDescent="0.2">
      <c r="B53" s="51">
        <v>48</v>
      </c>
      <c r="C53" s="52" t="s">
        <v>230</v>
      </c>
      <c r="D53" s="52" t="s">
        <v>220</v>
      </c>
      <c r="E53" s="51" t="s">
        <v>21</v>
      </c>
      <c r="F53" s="51" t="s">
        <v>228</v>
      </c>
      <c r="G53" s="51">
        <v>1</v>
      </c>
      <c r="H53" s="51">
        <v>4</v>
      </c>
      <c r="I53" s="51">
        <v>8</v>
      </c>
      <c r="J53" s="51">
        <v>500</v>
      </c>
      <c r="K53" s="51">
        <f t="shared" si="10"/>
        <v>4</v>
      </c>
      <c r="L53" s="51">
        <f t="shared" si="11"/>
        <v>8</v>
      </c>
      <c r="M53" s="51">
        <f t="shared" si="12"/>
        <v>500</v>
      </c>
      <c r="N53" s="92" t="e">
        <f>K53*#REF!</f>
        <v>#REF!</v>
      </c>
      <c r="O53" s="93" t="e">
        <f>M53*#REF!</f>
        <v>#REF!</v>
      </c>
      <c r="P53" s="93"/>
      <c r="Q53" s="93"/>
      <c r="R53" s="93"/>
      <c r="S53" s="94" t="e">
        <f t="shared" si="13"/>
        <v>#REF!</v>
      </c>
    </row>
    <row r="54" spans="2:19" x14ac:dyDescent="0.2">
      <c r="B54" s="51">
        <v>49</v>
      </c>
      <c r="C54" s="52" t="s">
        <v>221</v>
      </c>
      <c r="D54" s="52" t="s">
        <v>222</v>
      </c>
      <c r="E54" s="51" t="s">
        <v>212</v>
      </c>
      <c r="F54" s="51" t="s">
        <v>228</v>
      </c>
      <c r="G54" s="51">
        <v>3</v>
      </c>
      <c r="H54" s="51">
        <v>8</v>
      </c>
      <c r="I54" s="51">
        <v>16</v>
      </c>
      <c r="J54" s="51">
        <v>500</v>
      </c>
      <c r="K54" s="51">
        <f t="shared" si="10"/>
        <v>24</v>
      </c>
      <c r="L54" s="51">
        <f t="shared" si="11"/>
        <v>48</v>
      </c>
      <c r="M54" s="51">
        <f t="shared" si="12"/>
        <v>1500</v>
      </c>
      <c r="N54" s="92" t="e">
        <f>K54*#REF!</f>
        <v>#REF!</v>
      </c>
      <c r="O54" s="93" t="e">
        <f>M54*#REF!</f>
        <v>#REF!</v>
      </c>
      <c r="P54" s="93"/>
      <c r="Q54" s="93"/>
      <c r="R54" s="93"/>
      <c r="S54" s="94" t="e">
        <f t="shared" si="13"/>
        <v>#REF!</v>
      </c>
    </row>
    <row r="55" spans="2:19" x14ac:dyDescent="0.2">
      <c r="B55" s="51">
        <v>50</v>
      </c>
      <c r="C55" s="52" t="s">
        <v>223</v>
      </c>
      <c r="D55" s="52" t="s">
        <v>222</v>
      </c>
      <c r="E55" s="51" t="s">
        <v>212</v>
      </c>
      <c r="F55" s="51" t="s">
        <v>228</v>
      </c>
      <c r="G55" s="51">
        <v>1</v>
      </c>
      <c r="H55" s="51">
        <v>8</v>
      </c>
      <c r="I55" s="51">
        <v>16</v>
      </c>
      <c r="J55" s="51">
        <v>300</v>
      </c>
      <c r="K55" s="51">
        <f t="shared" si="10"/>
        <v>8</v>
      </c>
      <c r="L55" s="51">
        <f t="shared" si="11"/>
        <v>16</v>
      </c>
      <c r="M55" s="51">
        <f t="shared" si="12"/>
        <v>300</v>
      </c>
      <c r="N55" s="92" t="e">
        <f>K55*#REF!</f>
        <v>#REF!</v>
      </c>
      <c r="O55" s="93" t="e">
        <f>M55*#REF!</f>
        <v>#REF!</v>
      </c>
      <c r="P55" s="93"/>
      <c r="Q55" s="93"/>
      <c r="R55" s="93"/>
      <c r="S55" s="94" t="e">
        <f t="shared" si="13"/>
        <v>#REF!</v>
      </c>
    </row>
    <row r="56" spans="2:19" x14ac:dyDescent="0.2">
      <c r="B56" s="51">
        <v>51</v>
      </c>
      <c r="C56" s="52" t="s">
        <v>231</v>
      </c>
      <c r="D56" s="52" t="s">
        <v>232</v>
      </c>
      <c r="E56" s="51" t="s">
        <v>21</v>
      </c>
      <c r="F56" s="51" t="s">
        <v>228</v>
      </c>
      <c r="G56" s="51">
        <v>1</v>
      </c>
      <c r="H56" s="51">
        <v>0</v>
      </c>
      <c r="I56" s="51">
        <v>0</v>
      </c>
      <c r="J56" s="51">
        <v>500</v>
      </c>
      <c r="K56" s="51">
        <f t="shared" si="10"/>
        <v>0</v>
      </c>
      <c r="L56" s="51">
        <f t="shared" si="11"/>
        <v>0</v>
      </c>
      <c r="M56" s="51">
        <f t="shared" si="12"/>
        <v>500</v>
      </c>
      <c r="N56" s="92" t="e">
        <f>K56*#REF!</f>
        <v>#REF!</v>
      </c>
      <c r="O56" s="93" t="e">
        <f>M56*#REF!</f>
        <v>#REF!</v>
      </c>
      <c r="P56" s="93"/>
      <c r="Q56" s="93"/>
      <c r="R56" s="93"/>
      <c r="S56" s="94" t="e">
        <f t="shared" si="13"/>
        <v>#REF!</v>
      </c>
    </row>
    <row r="57" spans="2:19" x14ac:dyDescent="0.2">
      <c r="B57" s="51">
        <v>52</v>
      </c>
      <c r="C57" s="52" t="s">
        <v>233</v>
      </c>
      <c r="D57" s="52" t="s">
        <v>234</v>
      </c>
      <c r="E57" s="51" t="s">
        <v>212</v>
      </c>
      <c r="F57" s="51" t="s">
        <v>228</v>
      </c>
      <c r="G57" s="51">
        <v>1</v>
      </c>
      <c r="H57" s="51">
        <v>0</v>
      </c>
      <c r="I57" s="51">
        <v>0</v>
      </c>
      <c r="J57" s="51">
        <v>500</v>
      </c>
      <c r="K57" s="51">
        <f t="shared" si="10"/>
        <v>0</v>
      </c>
      <c r="L57" s="51">
        <f t="shared" si="11"/>
        <v>0</v>
      </c>
      <c r="M57" s="51">
        <f t="shared" si="12"/>
        <v>500</v>
      </c>
      <c r="N57" s="92" t="e">
        <f>K57*#REF!</f>
        <v>#REF!</v>
      </c>
      <c r="O57" s="93" t="e">
        <f>M57*#REF!</f>
        <v>#REF!</v>
      </c>
      <c r="P57" s="93"/>
      <c r="Q57" s="93"/>
      <c r="R57" s="93"/>
      <c r="S57" s="94" t="e">
        <f t="shared" si="13"/>
        <v>#REF!</v>
      </c>
    </row>
    <row r="58" spans="2:19" x14ac:dyDescent="0.2">
      <c r="B58" s="25"/>
      <c r="F58" s="25"/>
      <c r="G58" s="25"/>
      <c r="H58" s="25"/>
      <c r="I58" s="25"/>
      <c r="J58" s="25"/>
      <c r="K58" s="25"/>
      <c r="L58" s="25"/>
      <c r="M58" s="5"/>
      <c r="N58" s="24"/>
      <c r="O58" s="24"/>
      <c r="P58" s="24"/>
    </row>
    <row r="59" spans="2:19" x14ac:dyDescent="0.2">
      <c r="B59" s="25"/>
      <c r="C59" s="75"/>
      <c r="D59" s="58"/>
      <c r="E59" s="59"/>
      <c r="F59" s="26"/>
      <c r="G59" s="26"/>
      <c r="M59" s="58"/>
      <c r="N59" s="58"/>
    </row>
    <row r="60" spans="2:19" x14ac:dyDescent="0.2">
      <c r="B60" s="43"/>
      <c r="C60" s="44"/>
      <c r="D60" s="44"/>
      <c r="E60" s="43"/>
      <c r="F60" s="43"/>
      <c r="G60" s="43"/>
      <c r="H60" s="43"/>
      <c r="I60" s="43"/>
      <c r="J60" s="43"/>
      <c r="K60" s="43"/>
      <c r="L60" s="43"/>
      <c r="M60" s="45"/>
      <c r="N60" s="46"/>
      <c r="O60" s="46"/>
      <c r="P60" s="46"/>
      <c r="Q60" s="44"/>
      <c r="R60" s="124"/>
    </row>
    <row r="61" spans="2:19" x14ac:dyDescent="0.2">
      <c r="B61" s="76" t="s">
        <v>235</v>
      </c>
      <c r="C61" s="74"/>
      <c r="D61" s="74"/>
      <c r="M61" s="58"/>
      <c r="N61" s="58"/>
    </row>
    <row r="62" spans="2:19" x14ac:dyDescent="0.2">
      <c r="B62" s="37" t="s">
        <v>2</v>
      </c>
      <c r="C62" s="37" t="s">
        <v>27</v>
      </c>
      <c r="D62" s="37" t="s">
        <v>28</v>
      </c>
      <c r="E62" s="86"/>
      <c r="F62" s="72"/>
      <c r="M62" s="58"/>
      <c r="N62" s="58"/>
    </row>
    <row r="63" spans="2:19" x14ac:dyDescent="0.2">
      <c r="B63" s="55">
        <v>1</v>
      </c>
      <c r="C63" s="57" t="s">
        <v>29</v>
      </c>
      <c r="D63" s="90" t="e">
        <f>SUM(S3:S7,S17:S21)</f>
        <v>#REF!</v>
      </c>
      <c r="E63" s="59"/>
      <c r="M63" s="58"/>
      <c r="N63" s="58"/>
    </row>
    <row r="64" spans="2:19" x14ac:dyDescent="0.2">
      <c r="B64" s="55">
        <v>2</v>
      </c>
      <c r="C64" s="57" t="s">
        <v>210</v>
      </c>
      <c r="D64" s="90" t="e">
        <f>S10+S24</f>
        <v>#REF!</v>
      </c>
      <c r="E64" s="59"/>
      <c r="M64" s="58"/>
      <c r="N64" s="58"/>
    </row>
    <row r="65" spans="2:14" x14ac:dyDescent="0.2">
      <c r="B65" s="55">
        <v>3</v>
      </c>
      <c r="C65" s="57" t="s">
        <v>213</v>
      </c>
      <c r="D65" s="90" t="e">
        <f>S11+S25</f>
        <v>#REF!</v>
      </c>
      <c r="E65" s="59"/>
      <c r="M65" s="58"/>
      <c r="N65" s="58"/>
    </row>
    <row r="66" spans="2:14" x14ac:dyDescent="0.2">
      <c r="B66" s="55">
        <v>4</v>
      </c>
      <c r="C66" s="57" t="s">
        <v>238</v>
      </c>
      <c r="D66" s="90" t="e">
        <f>S12+S26</f>
        <v>#REF!</v>
      </c>
      <c r="E66" s="59"/>
      <c r="M66" s="58"/>
      <c r="N66" s="58"/>
    </row>
    <row r="67" spans="2:14" x14ac:dyDescent="0.2">
      <c r="B67" s="55">
        <v>5</v>
      </c>
      <c r="C67" s="57" t="s">
        <v>239</v>
      </c>
      <c r="D67" s="90" t="e">
        <f>SUM(S15:S16)+SUM(S29:S30)</f>
        <v>#REF!</v>
      </c>
      <c r="E67" s="59"/>
      <c r="M67" s="58"/>
      <c r="N67" s="58"/>
    </row>
    <row r="68" spans="2:14" x14ac:dyDescent="0.2">
      <c r="B68" s="55">
        <v>6</v>
      </c>
      <c r="C68" s="57" t="s">
        <v>312</v>
      </c>
      <c r="D68" s="90" t="e">
        <f>S14+S28</f>
        <v>#REF!</v>
      </c>
      <c r="E68" s="59"/>
      <c r="M68" s="58"/>
      <c r="N68" s="58"/>
    </row>
    <row r="69" spans="2:14" x14ac:dyDescent="0.2">
      <c r="B69" s="55">
        <v>7</v>
      </c>
      <c r="C69" s="57" t="s">
        <v>217</v>
      </c>
      <c r="D69" s="90" t="e">
        <f>S13+S27</f>
        <v>#REF!</v>
      </c>
      <c r="E69" s="59"/>
      <c r="M69" s="58"/>
      <c r="N69" s="58"/>
    </row>
    <row r="70" spans="2:14" x14ac:dyDescent="0.2">
      <c r="B70" s="55">
        <v>8</v>
      </c>
      <c r="C70" s="57" t="s">
        <v>327</v>
      </c>
      <c r="D70" s="90" t="e">
        <f>SUM(S8:S9)+SUM(S22:S23)</f>
        <v>#REF!</v>
      </c>
      <c r="E70" s="59"/>
      <c r="M70" s="58"/>
      <c r="N70" s="58"/>
    </row>
    <row r="71" spans="2:14" x14ac:dyDescent="0.2">
      <c r="B71" s="55"/>
      <c r="C71" s="56" t="s">
        <v>18</v>
      </c>
      <c r="D71" s="91" t="e">
        <f>SUM(D63:D70)</f>
        <v>#REF!</v>
      </c>
      <c r="F71" s="26"/>
      <c r="M71" s="58"/>
      <c r="N71" s="58"/>
    </row>
    <row r="72" spans="2:14" x14ac:dyDescent="0.2">
      <c r="B72" s="20"/>
      <c r="M72" s="58"/>
      <c r="N72" s="58"/>
    </row>
    <row r="73" spans="2:14" x14ac:dyDescent="0.2">
      <c r="B73" s="76" t="s">
        <v>243</v>
      </c>
      <c r="C73" s="74"/>
      <c r="D73" s="74"/>
      <c r="M73" s="58"/>
      <c r="N73" s="58"/>
    </row>
    <row r="74" spans="2:14" x14ac:dyDescent="0.2">
      <c r="B74" s="37" t="s">
        <v>2</v>
      </c>
      <c r="C74" s="37" t="s">
        <v>27</v>
      </c>
      <c r="D74" s="37" t="s">
        <v>28</v>
      </c>
      <c r="M74" s="58"/>
      <c r="N74" s="58"/>
    </row>
    <row r="75" spans="2:14" x14ac:dyDescent="0.2">
      <c r="B75" s="55">
        <v>1</v>
      </c>
      <c r="C75" s="57" t="s">
        <v>29</v>
      </c>
      <c r="D75" s="90" t="e">
        <f>SUM(S32:S36)</f>
        <v>#REF!</v>
      </c>
      <c r="E75" s="59"/>
      <c r="M75" s="58"/>
      <c r="N75" s="58"/>
    </row>
    <row r="76" spans="2:14" x14ac:dyDescent="0.2">
      <c r="B76" s="55">
        <v>2</v>
      </c>
      <c r="C76" s="57" t="s">
        <v>210</v>
      </c>
      <c r="D76" s="90" t="e">
        <f>S39</f>
        <v>#REF!</v>
      </c>
      <c r="E76" s="59"/>
      <c r="M76" s="58"/>
      <c r="N76" s="58"/>
    </row>
    <row r="77" spans="2:14" x14ac:dyDescent="0.2">
      <c r="B77" s="55">
        <v>3</v>
      </c>
      <c r="C77" s="57" t="s">
        <v>213</v>
      </c>
      <c r="D77" s="90" t="e">
        <f>S40</f>
        <v>#REF!</v>
      </c>
      <c r="E77" s="59"/>
      <c r="M77" s="58"/>
      <c r="N77" s="58"/>
    </row>
    <row r="78" spans="2:14" x14ac:dyDescent="0.2">
      <c r="B78" s="55">
        <v>4</v>
      </c>
      <c r="C78" s="57" t="s">
        <v>327</v>
      </c>
      <c r="D78" s="90" t="e">
        <f>SUM(S37:S38)</f>
        <v>#REF!</v>
      </c>
      <c r="E78" s="59"/>
      <c r="M78" s="58"/>
      <c r="N78" s="58"/>
    </row>
    <row r="79" spans="2:14" x14ac:dyDescent="0.2">
      <c r="B79" s="55">
        <v>5</v>
      </c>
      <c r="C79" s="57" t="s">
        <v>238</v>
      </c>
      <c r="D79" s="90" t="e">
        <f>S41</f>
        <v>#REF!</v>
      </c>
      <c r="E79" s="59"/>
      <c r="M79" s="58"/>
      <c r="N79" s="58"/>
    </row>
    <row r="80" spans="2:14" x14ac:dyDescent="0.2">
      <c r="B80" s="55">
        <v>6</v>
      </c>
      <c r="C80" s="57" t="s">
        <v>239</v>
      </c>
      <c r="D80" s="90" t="e">
        <f>S44+S45</f>
        <v>#REF!</v>
      </c>
      <c r="E80" s="59"/>
      <c r="M80" s="58"/>
      <c r="N80" s="58"/>
    </row>
    <row r="81" spans="2:14" x14ac:dyDescent="0.2">
      <c r="B81" s="55">
        <v>7</v>
      </c>
      <c r="C81" s="57" t="s">
        <v>230</v>
      </c>
      <c r="D81" s="90" t="e">
        <f>S43</f>
        <v>#REF!</v>
      </c>
      <c r="E81" s="59"/>
      <c r="M81" s="58"/>
      <c r="N81" s="58"/>
    </row>
    <row r="82" spans="2:14" x14ac:dyDescent="0.2">
      <c r="B82" s="55">
        <v>8</v>
      </c>
      <c r="C82" s="57" t="s">
        <v>217</v>
      </c>
      <c r="D82" s="90" t="e">
        <f>S42</f>
        <v>#REF!</v>
      </c>
      <c r="E82" s="59"/>
      <c r="M82" s="58"/>
      <c r="N82" s="58"/>
    </row>
    <row r="83" spans="2:14" x14ac:dyDescent="0.2">
      <c r="B83" s="55"/>
      <c r="C83" s="56" t="s">
        <v>18</v>
      </c>
      <c r="D83" s="91" t="e">
        <f>SUM(D75:D82)</f>
        <v>#REF!</v>
      </c>
      <c r="F83" s="26"/>
      <c r="M83" s="58"/>
      <c r="N83" s="58"/>
    </row>
    <row r="84" spans="2:14" x14ac:dyDescent="0.2">
      <c r="B84" s="25"/>
      <c r="C84" s="25"/>
      <c r="D84" s="58"/>
      <c r="M84" s="58"/>
      <c r="N84" s="58"/>
    </row>
    <row r="85" spans="2:14" x14ac:dyDescent="0.2">
      <c r="B85" s="76" t="s">
        <v>259</v>
      </c>
      <c r="C85" s="74"/>
      <c r="D85" s="74"/>
      <c r="M85" s="58"/>
      <c r="N85" s="58"/>
    </row>
    <row r="86" spans="2:14" x14ac:dyDescent="0.2">
      <c r="B86" s="37" t="s">
        <v>2</v>
      </c>
      <c r="C86" s="37" t="s">
        <v>27</v>
      </c>
      <c r="D86" s="37" t="s">
        <v>28</v>
      </c>
      <c r="M86" s="58"/>
      <c r="N86" s="58"/>
    </row>
    <row r="87" spans="2:14" x14ac:dyDescent="0.2">
      <c r="B87" s="55">
        <v>1</v>
      </c>
      <c r="C87" s="57" t="s">
        <v>210</v>
      </c>
      <c r="D87" s="90" t="e">
        <f>S49</f>
        <v>#REF!</v>
      </c>
      <c r="G87" s="26"/>
      <c r="M87" s="58"/>
      <c r="N87" s="58"/>
    </row>
    <row r="88" spans="2:14" x14ac:dyDescent="0.2">
      <c r="B88" s="55">
        <v>2</v>
      </c>
      <c r="C88" s="57" t="s">
        <v>229</v>
      </c>
      <c r="D88" s="90" t="e">
        <f>S50</f>
        <v>#REF!</v>
      </c>
      <c r="G88" s="26"/>
      <c r="M88" s="58"/>
      <c r="N88" s="58"/>
    </row>
    <row r="89" spans="2:14" x14ac:dyDescent="0.2">
      <c r="B89" s="55">
        <v>3</v>
      </c>
      <c r="C89" s="57" t="s">
        <v>327</v>
      </c>
      <c r="D89" s="90" t="e">
        <f>SUM(S47:S48)</f>
        <v>#REF!</v>
      </c>
      <c r="G89" s="26"/>
      <c r="M89" s="58"/>
      <c r="N89" s="58"/>
    </row>
    <row r="90" spans="2:14" x14ac:dyDescent="0.2">
      <c r="B90" s="55">
        <v>4</v>
      </c>
      <c r="C90" s="57" t="s">
        <v>238</v>
      </c>
      <c r="D90" s="90" t="e">
        <f>S51</f>
        <v>#REF!</v>
      </c>
      <c r="G90" s="26"/>
      <c r="M90" s="58"/>
      <c r="N90" s="58"/>
    </row>
    <row r="91" spans="2:14" x14ac:dyDescent="0.2">
      <c r="B91" s="55">
        <v>5</v>
      </c>
      <c r="C91" s="57" t="s">
        <v>239</v>
      </c>
      <c r="D91" s="90" t="e">
        <f>S54+S55</f>
        <v>#REF!</v>
      </c>
      <c r="G91" s="26"/>
      <c r="M91" s="58"/>
      <c r="N91" s="58"/>
    </row>
    <row r="92" spans="2:14" x14ac:dyDescent="0.2">
      <c r="B92" s="55">
        <v>6</v>
      </c>
      <c r="C92" s="57" t="s">
        <v>230</v>
      </c>
      <c r="D92" s="90" t="e">
        <f>S53</f>
        <v>#REF!</v>
      </c>
      <c r="G92" s="26"/>
      <c r="M92" s="58"/>
      <c r="N92" s="58"/>
    </row>
    <row r="93" spans="2:14" x14ac:dyDescent="0.2">
      <c r="B93" s="55">
        <v>7</v>
      </c>
      <c r="C93" s="57" t="s">
        <v>217</v>
      </c>
      <c r="D93" s="90" t="e">
        <f>S52</f>
        <v>#REF!</v>
      </c>
      <c r="G93" s="26"/>
      <c r="M93" s="58"/>
      <c r="N93" s="58"/>
    </row>
    <row r="94" spans="2:14" x14ac:dyDescent="0.2">
      <c r="B94" s="55">
        <v>8</v>
      </c>
      <c r="C94" s="57" t="s">
        <v>231</v>
      </c>
      <c r="D94" s="90" t="e">
        <f>S56</f>
        <v>#REF!</v>
      </c>
      <c r="G94" s="26"/>
      <c r="M94" s="58"/>
      <c r="N94" s="58"/>
    </row>
    <row r="95" spans="2:14" x14ac:dyDescent="0.2">
      <c r="B95" s="55">
        <v>9</v>
      </c>
      <c r="C95" s="57" t="s">
        <v>233</v>
      </c>
      <c r="D95" s="90" t="e">
        <f>S57</f>
        <v>#REF!</v>
      </c>
      <c r="G95" s="26"/>
      <c r="M95" s="58"/>
      <c r="N95" s="58"/>
    </row>
    <row r="96" spans="2:14" x14ac:dyDescent="0.2">
      <c r="B96" s="55"/>
      <c r="C96" s="56" t="s">
        <v>18</v>
      </c>
      <c r="D96" s="91" t="e">
        <f>SUM(D87:D95)</f>
        <v>#REF!</v>
      </c>
      <c r="F96" s="26"/>
      <c r="M96" s="58"/>
      <c r="N96" s="58"/>
    </row>
    <row r="97" spans="1:18" x14ac:dyDescent="0.2">
      <c r="B97" s="25"/>
      <c r="C97" s="25"/>
      <c r="D97" s="58"/>
      <c r="M97" s="58"/>
      <c r="N97" s="58"/>
    </row>
    <row r="98" spans="1:18" x14ac:dyDescent="0.2">
      <c r="B98" s="43"/>
      <c r="C98" s="44"/>
      <c r="D98" s="44"/>
      <c r="E98" s="43"/>
      <c r="F98" s="43"/>
      <c r="G98" s="43"/>
      <c r="H98" s="43"/>
      <c r="I98" s="43"/>
      <c r="J98" s="43"/>
      <c r="K98" s="43"/>
      <c r="L98" s="43"/>
      <c r="M98" s="45"/>
      <c r="N98" s="46"/>
      <c r="O98" s="46"/>
      <c r="P98" s="46"/>
      <c r="Q98" s="44"/>
      <c r="R98" s="124"/>
    </row>
    <row r="99" spans="1:18" x14ac:dyDescent="0.2">
      <c r="A99" s="77"/>
      <c r="B99" s="76" t="s">
        <v>261</v>
      </c>
      <c r="C99" s="74"/>
      <c r="D99" s="74"/>
      <c r="E99" s="5"/>
    </row>
    <row r="100" spans="1:18" x14ac:dyDescent="0.2">
      <c r="B100" s="62" t="s">
        <v>2</v>
      </c>
      <c r="C100" s="62" t="s">
        <v>27</v>
      </c>
      <c r="D100" s="62" t="s">
        <v>32</v>
      </c>
      <c r="E100" s="62" t="s">
        <v>33</v>
      </c>
      <c r="F100" s="62" t="s">
        <v>34</v>
      </c>
      <c r="G100" s="62" t="s">
        <v>35</v>
      </c>
    </row>
    <row r="101" spans="1:18" x14ac:dyDescent="0.2">
      <c r="B101" s="55">
        <v>1</v>
      </c>
      <c r="C101" s="57" t="s">
        <v>262</v>
      </c>
      <c r="D101" s="64">
        <f>G5+G19</f>
        <v>2</v>
      </c>
      <c r="E101" s="123">
        <v>203280000</v>
      </c>
      <c r="F101" s="123">
        <f>E101*D101</f>
        <v>406560000</v>
      </c>
      <c r="G101" s="57"/>
      <c r="H101" s="26"/>
    </row>
    <row r="102" spans="1:18" x14ac:dyDescent="0.2">
      <c r="B102" s="55">
        <v>2</v>
      </c>
      <c r="C102" s="57" t="s">
        <v>329</v>
      </c>
      <c r="D102" s="202">
        <f>K9</f>
        <v>48</v>
      </c>
      <c r="E102" s="199" t="e">
        <f>#REF!</f>
        <v>#REF!</v>
      </c>
      <c r="F102" s="199" t="e">
        <f>D102*E102</f>
        <v>#REF!</v>
      </c>
      <c r="G102" s="205" t="s">
        <v>330</v>
      </c>
    </row>
    <row r="103" spans="1:18" x14ac:dyDescent="0.2">
      <c r="B103" s="55">
        <v>3</v>
      </c>
      <c r="C103" s="57" t="s">
        <v>331</v>
      </c>
      <c r="D103" s="203"/>
      <c r="E103" s="200"/>
      <c r="F103" s="200"/>
      <c r="G103" s="206"/>
    </row>
    <row r="104" spans="1:18" x14ac:dyDescent="0.2">
      <c r="B104" s="55">
        <v>4</v>
      </c>
      <c r="C104" s="57" t="s">
        <v>332</v>
      </c>
      <c r="D104" s="203"/>
      <c r="E104" s="200"/>
      <c r="F104" s="200"/>
      <c r="G104" s="206"/>
    </row>
    <row r="105" spans="1:18" x14ac:dyDescent="0.2">
      <c r="B105" s="55">
        <v>5</v>
      </c>
      <c r="C105" s="57" t="s">
        <v>333</v>
      </c>
      <c r="D105" s="203"/>
      <c r="E105" s="200"/>
      <c r="F105" s="200"/>
      <c r="G105" s="206"/>
    </row>
    <row r="106" spans="1:18" x14ac:dyDescent="0.2">
      <c r="B106" s="55">
        <v>6</v>
      </c>
      <c r="C106" s="57" t="s">
        <v>334</v>
      </c>
      <c r="D106" s="203"/>
      <c r="E106" s="200"/>
      <c r="F106" s="200"/>
      <c r="G106" s="206"/>
    </row>
    <row r="107" spans="1:18" x14ac:dyDescent="0.2">
      <c r="B107" s="55">
        <v>7</v>
      </c>
      <c r="C107" s="57" t="s">
        <v>335</v>
      </c>
      <c r="D107" s="203"/>
      <c r="E107" s="200"/>
      <c r="F107" s="200"/>
      <c r="G107" s="206"/>
    </row>
    <row r="108" spans="1:18" x14ac:dyDescent="0.2">
      <c r="B108" s="55">
        <v>8</v>
      </c>
      <c r="C108" s="57" t="s">
        <v>336</v>
      </c>
      <c r="D108" s="204"/>
      <c r="E108" s="201"/>
      <c r="F108" s="201"/>
      <c r="G108" s="207"/>
    </row>
    <row r="109" spans="1:18" x14ac:dyDescent="0.2">
      <c r="B109" s="55">
        <v>9</v>
      </c>
      <c r="C109" s="57" t="s">
        <v>213</v>
      </c>
      <c r="D109" s="64">
        <v>4</v>
      </c>
      <c r="E109" s="90">
        <v>112320000</v>
      </c>
      <c r="F109" s="90">
        <f>D109*E109</f>
        <v>449280000</v>
      </c>
      <c r="G109" s="57"/>
    </row>
    <row r="110" spans="1:18" x14ac:dyDescent="0.2">
      <c r="B110" s="55">
        <v>10</v>
      </c>
      <c r="C110" s="57" t="s">
        <v>89</v>
      </c>
      <c r="D110" s="55">
        <f>ROUNDUP(SUM(K6,K7,K10,K11,K12,K13,K15,K16,K8:K9)/64,0)*2</f>
        <v>6</v>
      </c>
      <c r="E110" s="104" t="e">
        <f>#REF!</f>
        <v>#REF!</v>
      </c>
      <c r="F110" s="90" t="e">
        <f>E110*D110</f>
        <v>#REF!</v>
      </c>
      <c r="G110" s="55"/>
      <c r="H110" s="26"/>
    </row>
    <row r="111" spans="1:18" x14ac:dyDescent="0.2">
      <c r="B111" s="55">
        <v>11</v>
      </c>
      <c r="C111" s="57" t="s">
        <v>266</v>
      </c>
      <c r="D111" s="55">
        <v>10</v>
      </c>
      <c r="E111" s="104">
        <v>7693353.2000000002</v>
      </c>
      <c r="F111" s="90">
        <f>E111*D111</f>
        <v>76933532</v>
      </c>
      <c r="G111" s="55" t="s">
        <v>267</v>
      </c>
      <c r="H111" s="26"/>
    </row>
    <row r="112" spans="1:18" x14ac:dyDescent="0.2">
      <c r="B112" s="55">
        <v>12</v>
      </c>
      <c r="C112" s="57" t="s">
        <v>314</v>
      </c>
      <c r="D112" s="55">
        <v>1</v>
      </c>
      <c r="E112" s="90">
        <v>525600000</v>
      </c>
      <c r="F112" s="90">
        <f>E112*D112</f>
        <v>525600000</v>
      </c>
      <c r="G112" s="57"/>
    </row>
    <row r="113" spans="1:8" x14ac:dyDescent="0.2">
      <c r="B113" s="55">
        <v>13</v>
      </c>
      <c r="C113" s="57" t="s">
        <v>270</v>
      </c>
      <c r="D113" s="55">
        <v>4</v>
      </c>
      <c r="E113" s="90">
        <v>16866720</v>
      </c>
      <c r="F113" s="90">
        <f>E113*D113</f>
        <v>67466880</v>
      </c>
      <c r="G113" s="57"/>
    </row>
    <row r="114" spans="1:8" x14ac:dyDescent="0.2">
      <c r="B114" s="55">
        <v>14</v>
      </c>
      <c r="C114" s="57" t="s">
        <v>271</v>
      </c>
      <c r="D114" s="55">
        <v>1</v>
      </c>
      <c r="E114" s="90"/>
      <c r="F114" s="90"/>
      <c r="G114" s="57"/>
    </row>
    <row r="115" spans="1:8" x14ac:dyDescent="0.2">
      <c r="B115" s="57"/>
      <c r="C115" s="62" t="s">
        <v>34</v>
      </c>
      <c r="D115" s="62"/>
      <c r="E115" s="105"/>
      <c r="F115" s="91" t="e">
        <f>SUM(F101:F114)</f>
        <v>#REF!</v>
      </c>
      <c r="G115" s="57"/>
      <c r="H115" s="26"/>
    </row>
    <row r="116" spans="1:8" x14ac:dyDescent="0.2">
      <c r="C116" s="67"/>
      <c r="D116" s="67"/>
      <c r="E116" s="67"/>
      <c r="F116" s="58"/>
    </row>
    <row r="117" spans="1:8" x14ac:dyDescent="0.2">
      <c r="A117" s="77"/>
      <c r="B117" s="76" t="s">
        <v>272</v>
      </c>
      <c r="C117" s="74"/>
      <c r="D117" s="74"/>
      <c r="E117" s="5"/>
    </row>
    <row r="118" spans="1:8" x14ac:dyDescent="0.2">
      <c r="B118" s="62" t="s">
        <v>2</v>
      </c>
      <c r="C118" s="62" t="s">
        <v>27</v>
      </c>
      <c r="D118" s="62" t="s">
        <v>32</v>
      </c>
      <c r="E118" s="62" t="s">
        <v>33</v>
      </c>
      <c r="F118" s="62" t="s">
        <v>34</v>
      </c>
      <c r="G118" s="62" t="s">
        <v>35</v>
      </c>
    </row>
    <row r="119" spans="1:8" x14ac:dyDescent="0.2">
      <c r="B119" s="55">
        <v>1</v>
      </c>
      <c r="C119" s="57" t="s">
        <v>262</v>
      </c>
      <c r="D119" s="64">
        <v>1</v>
      </c>
      <c r="E119" s="90">
        <v>134164800</v>
      </c>
      <c r="F119" s="90">
        <f>E119*D119</f>
        <v>134164800</v>
      </c>
      <c r="G119" s="57"/>
      <c r="H119" s="26"/>
    </row>
    <row r="120" spans="1:8" x14ac:dyDescent="0.2">
      <c r="B120" s="55">
        <v>2</v>
      </c>
      <c r="C120" s="57" t="s">
        <v>85</v>
      </c>
      <c r="D120" s="55">
        <v>2</v>
      </c>
      <c r="E120" s="104">
        <v>70909280</v>
      </c>
      <c r="F120" s="90">
        <f>E120*D120</f>
        <v>141818560</v>
      </c>
      <c r="G120" s="57"/>
      <c r="H120" s="26"/>
    </row>
    <row r="121" spans="1:8" x14ac:dyDescent="0.2">
      <c r="B121" s="55">
        <v>3</v>
      </c>
      <c r="C121" s="57" t="s">
        <v>89</v>
      </c>
      <c r="D121" s="55">
        <v>2</v>
      </c>
      <c r="E121" s="104" t="e">
        <f>#REF!</f>
        <v>#REF!</v>
      </c>
      <c r="F121" s="90" t="e">
        <f>E121*D121</f>
        <v>#REF!</v>
      </c>
      <c r="G121" s="57"/>
    </row>
    <row r="122" spans="1:8" x14ac:dyDescent="0.2">
      <c r="B122" s="57"/>
      <c r="C122" s="62" t="s">
        <v>34</v>
      </c>
      <c r="D122" s="62"/>
      <c r="E122" s="105"/>
      <c r="F122" s="91" t="e">
        <f>SUM(F119:F121)</f>
        <v>#REF!</v>
      </c>
      <c r="G122" s="57"/>
      <c r="H122" s="26"/>
    </row>
    <row r="123" spans="1:8" x14ac:dyDescent="0.2">
      <c r="C123" s="67"/>
      <c r="D123" s="67"/>
      <c r="E123" s="67"/>
      <c r="F123" s="58"/>
      <c r="H123" s="26"/>
    </row>
    <row r="124" spans="1:8" x14ac:dyDescent="0.2">
      <c r="B124" s="76" t="s">
        <v>274</v>
      </c>
      <c r="C124" s="74"/>
      <c r="D124" s="74"/>
      <c r="E124" s="5"/>
      <c r="H124" s="26"/>
    </row>
    <row r="125" spans="1:8" x14ac:dyDescent="0.2">
      <c r="B125" s="62" t="s">
        <v>2</v>
      </c>
      <c r="C125" s="62" t="s">
        <v>27</v>
      </c>
      <c r="D125" s="62" t="s">
        <v>32</v>
      </c>
      <c r="E125" s="62" t="s">
        <v>33</v>
      </c>
      <c r="F125" s="62" t="s">
        <v>34</v>
      </c>
      <c r="G125" s="62" t="s">
        <v>35</v>
      </c>
      <c r="H125" s="26"/>
    </row>
    <row r="126" spans="1:8" x14ac:dyDescent="0.2">
      <c r="B126" s="55">
        <v>1</v>
      </c>
      <c r="C126" s="57" t="s">
        <v>89</v>
      </c>
      <c r="D126" s="55">
        <f>ROUNDUP(SUM(K49,K50,K51,K52,K53,K54,K55,K47:K48)/64,0)</f>
        <v>2</v>
      </c>
      <c r="E126" s="22" t="e">
        <f>#REF!</f>
        <v>#REF!</v>
      </c>
      <c r="F126" s="60" t="e">
        <f>E126*D126</f>
        <v>#REF!</v>
      </c>
      <c r="G126" s="57"/>
      <c r="H126" s="26"/>
    </row>
    <row r="127" spans="1:8" x14ac:dyDescent="0.2">
      <c r="B127" s="55">
        <v>2</v>
      </c>
      <c r="C127" s="57" t="s">
        <v>275</v>
      </c>
      <c r="D127" s="55">
        <v>2</v>
      </c>
      <c r="E127" s="22">
        <v>6767904</v>
      </c>
      <c r="F127" s="60">
        <f>E127*D127</f>
        <v>13535808</v>
      </c>
      <c r="G127" s="57"/>
      <c r="H127" s="26"/>
    </row>
    <row r="128" spans="1:8" x14ac:dyDescent="0.2">
      <c r="B128" s="57"/>
      <c r="C128" s="62" t="s">
        <v>34</v>
      </c>
      <c r="D128" s="62"/>
      <c r="E128" s="62"/>
      <c r="F128" s="61" t="e">
        <f>SUM(F126:F127)</f>
        <v>#REF!</v>
      </c>
      <c r="G128" s="57"/>
      <c r="H128" s="26"/>
    </row>
    <row r="129" spans="1:18" x14ac:dyDescent="0.2">
      <c r="C129" s="67"/>
      <c r="D129" s="67"/>
      <c r="E129" s="67"/>
      <c r="F129" s="58"/>
      <c r="H129" s="26"/>
    </row>
    <row r="130" spans="1:18" x14ac:dyDescent="0.2">
      <c r="B130" s="43"/>
      <c r="C130" s="44"/>
      <c r="D130" s="44"/>
      <c r="E130" s="43"/>
      <c r="F130" s="43"/>
      <c r="G130" s="43"/>
      <c r="H130" s="43"/>
      <c r="I130" s="43"/>
      <c r="J130" s="43"/>
      <c r="K130" s="43"/>
      <c r="L130" s="43"/>
      <c r="M130" s="45"/>
      <c r="N130" s="46"/>
      <c r="O130" s="46"/>
      <c r="P130" s="46"/>
      <c r="Q130" s="44"/>
      <c r="R130" s="124"/>
    </row>
    <row r="131" spans="1:18" x14ac:dyDescent="0.2">
      <c r="A131" s="77" t="s">
        <v>276</v>
      </c>
      <c r="B131" s="76" t="s">
        <v>277</v>
      </c>
      <c r="C131" s="74"/>
      <c r="D131" s="74"/>
      <c r="E131" s="5"/>
    </row>
    <row r="132" spans="1:18" x14ac:dyDescent="0.2">
      <c r="B132" s="62" t="s">
        <v>2</v>
      </c>
      <c r="C132" s="62" t="s">
        <v>27</v>
      </c>
      <c r="D132" s="62" t="s">
        <v>32</v>
      </c>
      <c r="E132" s="62" t="s">
        <v>33</v>
      </c>
      <c r="F132" s="62" t="s">
        <v>34</v>
      </c>
      <c r="G132" s="62" t="s">
        <v>35</v>
      </c>
    </row>
    <row r="133" spans="1:18" x14ac:dyDescent="0.2">
      <c r="B133" s="55">
        <v>1</v>
      </c>
      <c r="C133" s="57" t="s">
        <v>278</v>
      </c>
      <c r="D133" s="64">
        <f>G56+G69</f>
        <v>1</v>
      </c>
      <c r="E133" s="90">
        <v>198000000</v>
      </c>
      <c r="F133" s="90">
        <f>E133*D133</f>
        <v>198000000</v>
      </c>
      <c r="G133" s="57"/>
      <c r="H133" s="26"/>
    </row>
    <row r="134" spans="1:18" x14ac:dyDescent="0.2">
      <c r="B134" s="57"/>
      <c r="C134" s="62" t="s">
        <v>34</v>
      </c>
      <c r="D134" s="62"/>
      <c r="E134" s="105"/>
      <c r="F134" s="91">
        <f>SUM(F133:F133)</f>
        <v>198000000</v>
      </c>
      <c r="G134" s="57"/>
      <c r="H134" s="26"/>
    </row>
    <row r="135" spans="1:18" x14ac:dyDescent="0.2">
      <c r="C135" s="67"/>
      <c r="D135" s="67"/>
      <c r="E135" s="67"/>
      <c r="F135" s="58"/>
      <c r="H135" s="26"/>
    </row>
    <row r="136" spans="1:18" x14ac:dyDescent="0.2">
      <c r="C136" s="67"/>
      <c r="D136" s="67"/>
      <c r="E136" s="67"/>
      <c r="F136" s="58"/>
      <c r="H136" s="26"/>
    </row>
    <row r="137" spans="1:18" x14ac:dyDescent="0.2">
      <c r="C137" s="67"/>
      <c r="D137" s="67"/>
      <c r="E137" s="67"/>
      <c r="F137" s="58"/>
      <c r="H137" s="26"/>
    </row>
    <row r="138" spans="1:18" x14ac:dyDescent="0.2">
      <c r="B138" s="43"/>
      <c r="C138" s="44"/>
      <c r="D138" s="44"/>
      <c r="E138" s="43"/>
      <c r="F138" s="43"/>
      <c r="G138" s="43"/>
      <c r="H138" s="43"/>
      <c r="I138" s="43"/>
      <c r="J138" s="43"/>
      <c r="K138" s="43"/>
      <c r="L138" s="43"/>
      <c r="M138" s="45"/>
      <c r="N138" s="46"/>
      <c r="O138" s="46"/>
      <c r="P138" s="46"/>
      <c r="Q138" s="44"/>
      <c r="R138" s="124"/>
    </row>
    <row r="139" spans="1:18" s="25" customFormat="1" x14ac:dyDescent="0.2">
      <c r="B139" s="76" t="s">
        <v>279</v>
      </c>
      <c r="C139" s="74"/>
      <c r="D139" s="74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1:18" x14ac:dyDescent="0.2">
      <c r="B140" s="62" t="s">
        <v>2</v>
      </c>
      <c r="C140" s="62" t="s">
        <v>27</v>
      </c>
      <c r="D140" s="62" t="s">
        <v>34</v>
      </c>
    </row>
    <row r="141" spans="1:18" x14ac:dyDescent="0.2">
      <c r="B141" s="55">
        <v>1</v>
      </c>
      <c r="C141" s="57" t="s">
        <v>39</v>
      </c>
      <c r="D141" s="106" t="e">
        <f>D71</f>
        <v>#REF!</v>
      </c>
      <c r="E141" s="59"/>
    </row>
    <row r="142" spans="1:18" x14ac:dyDescent="0.2">
      <c r="B142" s="55">
        <v>2</v>
      </c>
      <c r="C142" s="57" t="s">
        <v>40</v>
      </c>
      <c r="D142" s="106" t="e">
        <f>F115</f>
        <v>#REF!</v>
      </c>
      <c r="E142" s="59"/>
    </row>
    <row r="143" spans="1:18" x14ac:dyDescent="0.2">
      <c r="B143" s="55">
        <v>3</v>
      </c>
      <c r="C143" s="57" t="s">
        <v>196</v>
      </c>
      <c r="D143" s="106">
        <f>F134</f>
        <v>198000000</v>
      </c>
      <c r="E143" s="59"/>
    </row>
    <row r="144" spans="1:18" x14ac:dyDescent="0.2">
      <c r="B144" s="55"/>
      <c r="C144" s="62" t="s">
        <v>34</v>
      </c>
      <c r="D144" s="107" t="e">
        <f>SUM(D141:D143)</f>
        <v>#REF!</v>
      </c>
      <c r="F144" s="26"/>
    </row>
    <row r="146" spans="1:18" s="25" customFormat="1" x14ac:dyDescent="0.2">
      <c r="B146" s="76" t="s">
        <v>280</v>
      </c>
      <c r="C146" s="74"/>
      <c r="D146" s="74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8" x14ac:dyDescent="0.2">
      <c r="B147" s="62" t="s">
        <v>2</v>
      </c>
      <c r="C147" s="62" t="s">
        <v>27</v>
      </c>
      <c r="D147" s="62" t="s">
        <v>34</v>
      </c>
    </row>
    <row r="148" spans="1:18" s="25" customFormat="1" x14ac:dyDescent="0.2">
      <c r="A148"/>
      <c r="B148" s="55">
        <v>1</v>
      </c>
      <c r="C148" s="57" t="s">
        <v>39</v>
      </c>
      <c r="D148" s="90" t="e">
        <f>D83</f>
        <v>#REF!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s="25" customFormat="1" x14ac:dyDescent="0.2">
      <c r="A149"/>
      <c r="B149" s="55">
        <v>2</v>
      </c>
      <c r="C149" s="57" t="s">
        <v>40</v>
      </c>
      <c r="D149" s="90" t="e">
        <f>F122</f>
        <v>#REF!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8" s="25" customFormat="1" x14ac:dyDescent="0.2">
      <c r="A150"/>
      <c r="B150" s="55"/>
      <c r="C150" s="62" t="s">
        <v>34</v>
      </c>
      <c r="D150" s="91" t="e">
        <f>SUM(D148:D149)</f>
        <v>#REF!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2" spans="1:18" x14ac:dyDescent="0.2">
      <c r="B152" s="76" t="s">
        <v>281</v>
      </c>
      <c r="C152" s="74"/>
      <c r="D152" s="74"/>
    </row>
    <row r="153" spans="1:18" x14ac:dyDescent="0.2">
      <c r="B153" s="62" t="s">
        <v>2</v>
      </c>
      <c r="C153" s="62" t="s">
        <v>27</v>
      </c>
      <c r="D153" s="62" t="s">
        <v>34</v>
      </c>
    </row>
    <row r="154" spans="1:18" x14ac:dyDescent="0.2">
      <c r="B154" s="55">
        <v>1</v>
      </c>
      <c r="C154" s="57" t="s">
        <v>39</v>
      </c>
      <c r="D154" s="90" t="e">
        <f>D96</f>
        <v>#REF!</v>
      </c>
    </row>
    <row r="155" spans="1:18" x14ac:dyDescent="0.2">
      <c r="B155" s="55">
        <v>2</v>
      </c>
      <c r="C155" s="57" t="s">
        <v>40</v>
      </c>
      <c r="D155" s="90" t="e">
        <f>F128</f>
        <v>#REF!</v>
      </c>
    </row>
    <row r="156" spans="1:18" x14ac:dyDescent="0.2">
      <c r="B156" s="55"/>
      <c r="C156" s="62" t="s">
        <v>34</v>
      </c>
      <c r="D156" s="91" t="e">
        <f>SUM(D154:D155)</f>
        <v>#REF!</v>
      </c>
      <c r="E156" s="59"/>
    </row>
    <row r="158" spans="1:18" x14ac:dyDescent="0.2">
      <c r="E158" s="59"/>
    </row>
  </sheetData>
  <mergeCells count="4">
    <mergeCell ref="D102:D108"/>
    <mergeCell ref="E102:E108"/>
    <mergeCell ref="F102:F108"/>
    <mergeCell ref="G102:G108"/>
  </mergeCells>
  <pageMargins left="0.7" right="0.7" top="0.75" bottom="0.75" header="0.3" footer="0.3"/>
  <pageSetup paperSize="9" orientation="portrait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0B8E-4C7F-DE4C-B120-E849F35C7EF1}">
  <sheetPr>
    <tabColor theme="4"/>
  </sheetPr>
  <dimension ref="B2:R33"/>
  <sheetViews>
    <sheetView workbookViewId="0">
      <selection activeCell="E18" sqref="E18"/>
    </sheetView>
  </sheetViews>
  <sheetFormatPr baseColWidth="10" defaultColWidth="9" defaultRowHeight="15" x14ac:dyDescent="0.2"/>
  <cols>
    <col min="1" max="1" width="9" style="125"/>
    <col min="2" max="2" width="3.5" style="125" bestFit="1" customWidth="1"/>
    <col min="3" max="3" width="31.33203125" style="125" bestFit="1" customWidth="1"/>
    <col min="4" max="4" width="11" style="125" bestFit="1" customWidth="1"/>
    <col min="5" max="5" width="19.33203125" style="125" bestFit="1" customWidth="1"/>
    <col min="6" max="9" width="18.33203125" style="125" bestFit="1" customWidth="1"/>
    <col min="10" max="10" width="19.33203125" style="125" bestFit="1" customWidth="1"/>
    <col min="11" max="11" width="14.83203125" style="125" customWidth="1"/>
    <col min="12" max="12" width="18" style="125" bestFit="1" customWidth="1"/>
    <col min="13" max="13" width="18.1640625" style="125" customWidth="1"/>
    <col min="14" max="14" width="16" style="125" customWidth="1"/>
    <col min="15" max="15" width="15.1640625" style="125" customWidth="1"/>
    <col min="16" max="16" width="16.1640625" style="125" customWidth="1"/>
    <col min="17" max="17" width="20.83203125" style="126" customWidth="1"/>
    <col min="18" max="18" width="18.33203125" style="126" customWidth="1"/>
    <col min="19" max="16384" width="9" style="125"/>
  </cols>
  <sheetData>
    <row r="2" spans="2:18" x14ac:dyDescent="0.2">
      <c r="B2" s="197" t="s">
        <v>315</v>
      </c>
      <c r="C2" s="197"/>
      <c r="D2" s="197"/>
      <c r="E2" s="197"/>
      <c r="F2" s="197"/>
      <c r="G2" s="197"/>
      <c r="H2" s="197"/>
      <c r="I2" s="197"/>
    </row>
    <row r="3" spans="2:18" x14ac:dyDescent="0.2">
      <c r="B3" s="145" t="s">
        <v>2</v>
      </c>
      <c r="C3" s="145" t="s">
        <v>27</v>
      </c>
      <c r="D3" s="145" t="s">
        <v>316</v>
      </c>
      <c r="E3" s="145" t="s">
        <v>317</v>
      </c>
      <c r="F3" s="145" t="s">
        <v>318</v>
      </c>
      <c r="G3" s="145" t="s">
        <v>319</v>
      </c>
      <c r="H3" s="145" t="s">
        <v>320</v>
      </c>
      <c r="I3" s="145" t="s">
        <v>321</v>
      </c>
      <c r="J3" s="128" t="s">
        <v>322</v>
      </c>
    </row>
    <row r="4" spans="2:18" ht="16" x14ac:dyDescent="0.2">
      <c r="B4" s="142">
        <v>1</v>
      </c>
      <c r="C4" s="146" t="s">
        <v>39</v>
      </c>
      <c r="D4" s="147" t="s">
        <v>169</v>
      </c>
      <c r="E4" s="148" t="e">
        <f>'Opsi Oceanbase'!D71</f>
        <v>#REF!</v>
      </c>
      <c r="F4" s="148"/>
      <c r="G4" s="148"/>
      <c r="H4" s="148"/>
      <c r="I4" s="148"/>
      <c r="J4" s="149" t="e">
        <f>SUM(E4:I4)</f>
        <v>#REF!</v>
      </c>
      <c r="L4"/>
      <c r="M4" s="135"/>
      <c r="N4" s="135"/>
      <c r="O4" s="135"/>
      <c r="P4" s="135"/>
      <c r="Q4" s="136"/>
    </row>
    <row r="5" spans="2:18" x14ac:dyDescent="0.2">
      <c r="B5" s="142">
        <v>2</v>
      </c>
      <c r="C5" s="146" t="s">
        <v>40</v>
      </c>
      <c r="D5" s="147"/>
      <c r="E5" s="148"/>
      <c r="F5" s="148"/>
      <c r="G5" s="148"/>
      <c r="H5" s="148"/>
      <c r="I5" s="148"/>
      <c r="J5" s="149"/>
      <c r="L5" s="137"/>
      <c r="M5" s="126"/>
      <c r="N5" s="126"/>
      <c r="O5" s="126"/>
      <c r="P5" s="126"/>
    </row>
    <row r="6" spans="2:18" x14ac:dyDescent="0.2">
      <c r="B6" s="142"/>
      <c r="C6" s="143" t="s">
        <v>327</v>
      </c>
      <c r="D6" s="147" t="s">
        <v>169</v>
      </c>
      <c r="E6" s="148" t="e">
        <f>'Opsi Oceanbase'!F102</f>
        <v>#REF!</v>
      </c>
      <c r="F6" s="148"/>
      <c r="G6" s="148"/>
      <c r="H6" s="148"/>
      <c r="I6" s="148"/>
      <c r="J6" s="149" t="e">
        <f t="shared" ref="J6" si="0">SUM(E6:I6)</f>
        <v>#REF!</v>
      </c>
      <c r="L6" s="137"/>
      <c r="M6" s="126"/>
      <c r="N6" s="126"/>
      <c r="O6" s="126"/>
      <c r="P6" s="126"/>
    </row>
    <row r="7" spans="2:18" x14ac:dyDescent="0.2">
      <c r="B7" s="142"/>
      <c r="C7" s="143" t="s">
        <v>262</v>
      </c>
      <c r="D7" s="147" t="s">
        <v>323</v>
      </c>
      <c r="E7" s="148">
        <f>'Opsi Oceanbase'!F101</f>
        <v>406560000</v>
      </c>
      <c r="F7" s="148">
        <f>$E$7</f>
        <v>406560000</v>
      </c>
      <c r="G7" s="148">
        <f>$E$7</f>
        <v>406560000</v>
      </c>
      <c r="H7" s="148">
        <f>$E$7</f>
        <v>406560000</v>
      </c>
      <c r="I7" s="148">
        <f>$E$7</f>
        <v>406560000</v>
      </c>
      <c r="J7" s="149">
        <f t="shared" ref="J7:J15" si="1">SUM(E7:I7)</f>
        <v>2032800000</v>
      </c>
      <c r="L7" s="139"/>
      <c r="M7" s="139"/>
      <c r="N7" s="139"/>
      <c r="O7" s="139"/>
      <c r="P7" s="139"/>
      <c r="Q7" s="139"/>
    </row>
    <row r="8" spans="2:18" x14ac:dyDescent="0.2">
      <c r="B8" s="142"/>
      <c r="C8" s="143" t="s">
        <v>213</v>
      </c>
      <c r="D8" s="147" t="s">
        <v>323</v>
      </c>
      <c r="E8" s="148">
        <f>'Opsi Oceanbase'!F109</f>
        <v>449280000</v>
      </c>
      <c r="F8" s="148">
        <f>$E$8</f>
        <v>449280000</v>
      </c>
      <c r="G8" s="148">
        <f>$E$8</f>
        <v>449280000</v>
      </c>
      <c r="H8" s="148">
        <f>$E$8</f>
        <v>449280000</v>
      </c>
      <c r="I8" s="148">
        <f>$E$8</f>
        <v>449280000</v>
      </c>
      <c r="J8" s="149">
        <f t="shared" si="1"/>
        <v>2246400000</v>
      </c>
      <c r="L8" s="139"/>
      <c r="M8" s="139"/>
      <c r="N8" s="139"/>
      <c r="O8" s="139"/>
      <c r="P8" s="139"/>
      <c r="Q8" s="139"/>
    </row>
    <row r="9" spans="2:18" x14ac:dyDescent="0.2">
      <c r="B9" s="142"/>
      <c r="C9" s="143" t="s">
        <v>89</v>
      </c>
      <c r="D9" s="147" t="s">
        <v>323</v>
      </c>
      <c r="E9" s="148" t="e">
        <f>'Opsi Oceanbase'!F110</f>
        <v>#REF!</v>
      </c>
      <c r="F9" s="148" t="e">
        <f>$E$9</f>
        <v>#REF!</v>
      </c>
      <c r="G9" s="148" t="e">
        <f>$E$9</f>
        <v>#REF!</v>
      </c>
      <c r="H9" s="148" t="e">
        <f>$E$9</f>
        <v>#REF!</v>
      </c>
      <c r="I9" s="148" t="e">
        <f>$E$9</f>
        <v>#REF!</v>
      </c>
      <c r="J9" s="149" t="e">
        <f t="shared" si="1"/>
        <v>#REF!</v>
      </c>
      <c r="L9" s="139"/>
      <c r="M9" s="139"/>
      <c r="N9" s="139"/>
      <c r="O9" s="139"/>
      <c r="P9" s="139"/>
      <c r="Q9" s="139"/>
    </row>
    <row r="10" spans="2:18" x14ac:dyDescent="0.2">
      <c r="B10" s="142"/>
      <c r="C10" s="143" t="s">
        <v>266</v>
      </c>
      <c r="D10" s="147" t="s">
        <v>323</v>
      </c>
      <c r="E10" s="148">
        <f>'Opsi Oceanbase'!F111</f>
        <v>76933532</v>
      </c>
      <c r="F10" s="148">
        <f>$E$10</f>
        <v>76933532</v>
      </c>
      <c r="G10" s="148">
        <f>$E$10</f>
        <v>76933532</v>
      </c>
      <c r="H10" s="148">
        <f>$E$10</f>
        <v>76933532</v>
      </c>
      <c r="I10" s="148">
        <f>$E$10</f>
        <v>76933532</v>
      </c>
      <c r="J10" s="149">
        <f t="shared" si="1"/>
        <v>384667660</v>
      </c>
      <c r="L10" s="139"/>
      <c r="M10" s="139"/>
      <c r="N10" s="139"/>
      <c r="O10" s="139"/>
      <c r="P10" s="139"/>
      <c r="Q10" s="139"/>
    </row>
    <row r="11" spans="2:18" x14ac:dyDescent="0.2">
      <c r="B11" s="142"/>
      <c r="C11" s="143" t="s">
        <v>314</v>
      </c>
      <c r="D11" s="147" t="s">
        <v>323</v>
      </c>
      <c r="E11" s="148">
        <f>'Opsi Oceanbase'!F112</f>
        <v>525600000</v>
      </c>
      <c r="F11" s="148">
        <f>$E$11</f>
        <v>525600000</v>
      </c>
      <c r="G11" s="148">
        <f>$E$11</f>
        <v>525600000</v>
      </c>
      <c r="H11" s="148">
        <f>$E$11</f>
        <v>525600000</v>
      </c>
      <c r="I11" s="148">
        <f>$E$11</f>
        <v>525600000</v>
      </c>
      <c r="J11" s="149">
        <f t="shared" si="1"/>
        <v>2628000000</v>
      </c>
      <c r="L11" s="139"/>
      <c r="M11" s="139"/>
      <c r="N11" s="139"/>
      <c r="O11" s="139"/>
      <c r="P11" s="139"/>
      <c r="Q11" s="139"/>
    </row>
    <row r="12" spans="2:18" x14ac:dyDescent="0.2">
      <c r="B12" s="142"/>
      <c r="C12" s="143" t="s">
        <v>270</v>
      </c>
      <c r="D12" s="147" t="s">
        <v>323</v>
      </c>
      <c r="E12" s="148">
        <f>'Opsi Oceanbase'!F113</f>
        <v>67466880</v>
      </c>
      <c r="F12" s="148">
        <f>$E$12</f>
        <v>67466880</v>
      </c>
      <c r="G12" s="148">
        <f>$E$12</f>
        <v>67466880</v>
      </c>
      <c r="H12" s="148">
        <f>$E$12</f>
        <v>67466880</v>
      </c>
      <c r="I12" s="148">
        <f>$E$12</f>
        <v>67466880</v>
      </c>
      <c r="J12" s="149">
        <f t="shared" si="1"/>
        <v>337334400</v>
      </c>
      <c r="L12" s="139"/>
      <c r="M12" s="139"/>
      <c r="N12" s="139"/>
      <c r="O12" s="139"/>
      <c r="P12" s="139"/>
      <c r="Q12" s="139"/>
    </row>
    <row r="13" spans="2:18" x14ac:dyDescent="0.2">
      <c r="B13" s="142"/>
      <c r="C13" s="143" t="s">
        <v>271</v>
      </c>
      <c r="D13" s="147" t="s">
        <v>323</v>
      </c>
      <c r="E13" s="148">
        <f>'Opsi Oceanbase'!F114</f>
        <v>0</v>
      </c>
      <c r="F13" s="148">
        <f>$E$13</f>
        <v>0</v>
      </c>
      <c r="G13" s="148">
        <f>$E$13</f>
        <v>0</v>
      </c>
      <c r="H13" s="148">
        <f>$E$13</f>
        <v>0</v>
      </c>
      <c r="I13" s="148">
        <f>$E$13</f>
        <v>0</v>
      </c>
      <c r="J13" s="149">
        <f t="shared" si="1"/>
        <v>0</v>
      </c>
      <c r="L13" s="139"/>
      <c r="M13" s="139"/>
      <c r="N13" s="139"/>
      <c r="O13" s="139"/>
      <c r="P13" s="139"/>
      <c r="Q13" s="139"/>
    </row>
    <row r="14" spans="2:18" x14ac:dyDescent="0.2">
      <c r="B14" s="142">
        <v>3</v>
      </c>
      <c r="C14" s="150" t="s">
        <v>196</v>
      </c>
      <c r="D14" s="147"/>
      <c r="E14" s="148"/>
      <c r="F14" s="148"/>
      <c r="G14" s="148"/>
      <c r="H14" s="148"/>
      <c r="I14" s="148"/>
      <c r="J14" s="149"/>
      <c r="L14" s="139"/>
      <c r="M14" s="139"/>
      <c r="N14" s="139"/>
      <c r="O14" s="139"/>
      <c r="P14" s="139"/>
      <c r="Q14" s="139"/>
    </row>
    <row r="15" spans="2:18" x14ac:dyDescent="0.2">
      <c r="B15" s="142"/>
      <c r="C15" s="143" t="s">
        <v>314</v>
      </c>
      <c r="D15" s="147" t="s">
        <v>323</v>
      </c>
      <c r="E15" s="148">
        <f>'Opsi Oceanbase'!F133</f>
        <v>198000000</v>
      </c>
      <c r="F15" s="148">
        <f>$E$15</f>
        <v>198000000</v>
      </c>
      <c r="G15" s="148">
        <f>$E$15</f>
        <v>198000000</v>
      </c>
      <c r="H15" s="148">
        <f>$E$15</f>
        <v>198000000</v>
      </c>
      <c r="I15" s="148">
        <f>$E$15</f>
        <v>198000000</v>
      </c>
      <c r="J15" s="149">
        <f t="shared" si="1"/>
        <v>990000000</v>
      </c>
      <c r="L15" s="139"/>
      <c r="M15" s="139"/>
      <c r="N15" s="139"/>
      <c r="O15" s="139"/>
      <c r="P15" s="139"/>
      <c r="Q15" s="139"/>
    </row>
    <row r="16" spans="2:18" x14ac:dyDescent="0.2">
      <c r="B16" s="198" t="s">
        <v>34</v>
      </c>
      <c r="C16" s="198"/>
      <c r="D16" s="147"/>
      <c r="E16" s="149" t="e">
        <f t="shared" ref="E16:J16" si="2">SUM(E4:E15)</f>
        <v>#REF!</v>
      </c>
      <c r="F16" s="149" t="e">
        <f t="shared" si="2"/>
        <v>#REF!</v>
      </c>
      <c r="G16" s="149" t="e">
        <f t="shared" si="2"/>
        <v>#REF!</v>
      </c>
      <c r="H16" s="149" t="e">
        <f t="shared" si="2"/>
        <v>#REF!</v>
      </c>
      <c r="I16" s="149" t="e">
        <f t="shared" si="2"/>
        <v>#REF!</v>
      </c>
      <c r="J16" s="149" t="e">
        <f t="shared" si="2"/>
        <v>#REF!</v>
      </c>
      <c r="L16" s="139"/>
      <c r="M16" s="139"/>
      <c r="N16" s="139"/>
      <c r="O16" s="139"/>
      <c r="P16" s="139"/>
      <c r="Q16" s="139"/>
      <c r="R16" s="139"/>
    </row>
    <row r="18" spans="2:10" x14ac:dyDescent="0.2">
      <c r="B18" s="197" t="s">
        <v>324</v>
      </c>
      <c r="C18" s="197"/>
      <c r="D18" s="197"/>
      <c r="E18" s="197"/>
      <c r="F18" s="197"/>
      <c r="G18" s="197"/>
      <c r="H18" s="197"/>
      <c r="I18" s="197"/>
    </row>
    <row r="19" spans="2:10" x14ac:dyDescent="0.2">
      <c r="B19" s="127" t="s">
        <v>2</v>
      </c>
      <c r="C19" s="127" t="s">
        <v>27</v>
      </c>
      <c r="D19" s="127" t="s">
        <v>316</v>
      </c>
      <c r="E19" s="127" t="s">
        <v>317</v>
      </c>
      <c r="F19" s="127" t="s">
        <v>318</v>
      </c>
      <c r="G19" s="127" t="s">
        <v>319</v>
      </c>
      <c r="H19" s="127" t="s">
        <v>320</v>
      </c>
      <c r="I19" s="127" t="s">
        <v>321</v>
      </c>
      <c r="J19" s="128" t="s">
        <v>322</v>
      </c>
    </row>
    <row r="20" spans="2:10" x14ac:dyDescent="0.2">
      <c r="B20" s="129">
        <v>1</v>
      </c>
      <c r="C20" s="130" t="s">
        <v>39</v>
      </c>
      <c r="D20" s="131" t="s">
        <v>169</v>
      </c>
      <c r="E20" s="132" t="e">
        <f>'Opsi Oceanbase'!D83</f>
        <v>#REF!</v>
      </c>
      <c r="F20" s="132"/>
      <c r="G20" s="132"/>
      <c r="H20" s="132"/>
      <c r="I20" s="132"/>
      <c r="J20" s="134" t="e">
        <f>SUM(E20:I20)</f>
        <v>#REF!</v>
      </c>
    </row>
    <row r="21" spans="2:10" x14ac:dyDescent="0.2">
      <c r="B21" s="129">
        <v>2</v>
      </c>
      <c r="C21" s="130" t="s">
        <v>40</v>
      </c>
      <c r="D21" s="131"/>
      <c r="E21" s="132"/>
      <c r="F21" s="132"/>
      <c r="G21" s="132"/>
      <c r="H21" s="132"/>
      <c r="I21" s="133"/>
      <c r="J21" s="134"/>
    </row>
    <row r="22" spans="2:10" x14ac:dyDescent="0.2">
      <c r="B22" s="140"/>
      <c r="C22" s="143" t="s">
        <v>262</v>
      </c>
      <c r="D22" s="131" t="s">
        <v>323</v>
      </c>
      <c r="E22" s="132">
        <f>'Opsi Oceanbase'!F119</f>
        <v>134164800</v>
      </c>
      <c r="F22" s="132">
        <f>$E$22</f>
        <v>134164800</v>
      </c>
      <c r="G22" s="132">
        <f>$E$22</f>
        <v>134164800</v>
      </c>
      <c r="H22" s="132">
        <f>$E$22</f>
        <v>134164800</v>
      </c>
      <c r="I22" s="132">
        <f>$E$22</f>
        <v>134164800</v>
      </c>
      <c r="J22" s="134">
        <f t="shared" ref="J22:J24" si="3">SUM(E22:I22)</f>
        <v>670824000</v>
      </c>
    </row>
    <row r="23" spans="2:10" x14ac:dyDescent="0.2">
      <c r="B23" s="129"/>
      <c r="C23" s="143" t="s">
        <v>213</v>
      </c>
      <c r="D23" s="144" t="s">
        <v>323</v>
      </c>
      <c r="E23" s="132">
        <f>'Opsi Oceanbase'!F120</f>
        <v>141818560</v>
      </c>
      <c r="F23" s="132">
        <f>$E$23</f>
        <v>141818560</v>
      </c>
      <c r="G23" s="132">
        <f>$E$23</f>
        <v>141818560</v>
      </c>
      <c r="H23" s="132">
        <f>$E$23</f>
        <v>141818560</v>
      </c>
      <c r="I23" s="132">
        <f>$E$23</f>
        <v>141818560</v>
      </c>
      <c r="J23" s="134">
        <f t="shared" si="3"/>
        <v>709092800</v>
      </c>
    </row>
    <row r="24" spans="2:10" x14ac:dyDescent="0.2">
      <c r="B24" s="129"/>
      <c r="C24" s="143" t="s">
        <v>89</v>
      </c>
      <c r="D24" s="144" t="s">
        <v>323</v>
      </c>
      <c r="E24" s="132" t="e">
        <f>'Opsi Oceanbase'!F121</f>
        <v>#REF!</v>
      </c>
      <c r="F24" s="132" t="e">
        <f>$E$24</f>
        <v>#REF!</v>
      </c>
      <c r="G24" s="132" t="e">
        <f>$E$24</f>
        <v>#REF!</v>
      </c>
      <c r="H24" s="132" t="e">
        <f>$E$24</f>
        <v>#REF!</v>
      </c>
      <c r="I24" s="132" t="e">
        <f>$E$24</f>
        <v>#REF!</v>
      </c>
      <c r="J24" s="134" t="e">
        <f t="shared" si="3"/>
        <v>#REF!</v>
      </c>
    </row>
    <row r="25" spans="2:10" x14ac:dyDescent="0.2">
      <c r="B25" s="196" t="s">
        <v>34</v>
      </c>
      <c r="C25" s="196"/>
      <c r="D25" s="144"/>
      <c r="E25" s="134" t="e">
        <f t="shared" ref="E25:J25" si="4">SUM(E20:E24)</f>
        <v>#REF!</v>
      </c>
      <c r="F25" s="134" t="e">
        <f t="shared" si="4"/>
        <v>#REF!</v>
      </c>
      <c r="G25" s="134" t="e">
        <f t="shared" si="4"/>
        <v>#REF!</v>
      </c>
      <c r="H25" s="134" t="e">
        <f t="shared" si="4"/>
        <v>#REF!</v>
      </c>
      <c r="I25" s="134" t="e">
        <f t="shared" si="4"/>
        <v>#REF!</v>
      </c>
      <c r="J25" s="134" t="e">
        <f t="shared" si="4"/>
        <v>#REF!</v>
      </c>
    </row>
    <row r="27" spans="2:10" x14ac:dyDescent="0.2">
      <c r="B27" s="197" t="s">
        <v>325</v>
      </c>
      <c r="C27" s="197"/>
      <c r="D27" s="197"/>
      <c r="E27" s="197"/>
      <c r="F27" s="197"/>
      <c r="G27" s="197"/>
      <c r="H27" s="197"/>
      <c r="I27" s="197"/>
    </row>
    <row r="28" spans="2:10" x14ac:dyDescent="0.2">
      <c r="B28" s="127" t="s">
        <v>2</v>
      </c>
      <c r="C28" s="127" t="s">
        <v>27</v>
      </c>
      <c r="D28" s="127" t="s">
        <v>316</v>
      </c>
      <c r="E28" s="127" t="s">
        <v>317</v>
      </c>
      <c r="F28" s="127" t="s">
        <v>318</v>
      </c>
      <c r="G28" s="127" t="s">
        <v>319</v>
      </c>
      <c r="H28" s="127" t="s">
        <v>320</v>
      </c>
      <c r="I28" s="127" t="s">
        <v>321</v>
      </c>
      <c r="J28" s="128" t="s">
        <v>322</v>
      </c>
    </row>
    <row r="29" spans="2:10" x14ac:dyDescent="0.2">
      <c r="B29" s="129">
        <v>1</v>
      </c>
      <c r="C29" s="130" t="s">
        <v>39</v>
      </c>
      <c r="D29" s="131" t="s">
        <v>169</v>
      </c>
      <c r="E29" s="132" t="e">
        <f>'Opsi Oceanbase'!D96</f>
        <v>#REF!</v>
      </c>
      <c r="F29" s="132"/>
      <c r="G29" s="132"/>
      <c r="H29" s="132"/>
      <c r="I29" s="132"/>
      <c r="J29" s="134" t="e">
        <f>SUM(E29:I29)</f>
        <v>#REF!</v>
      </c>
    </row>
    <row r="30" spans="2:10" x14ac:dyDescent="0.2">
      <c r="B30" s="129">
        <v>2</v>
      </c>
      <c r="C30" s="130" t="s">
        <v>40</v>
      </c>
      <c r="D30" s="131"/>
      <c r="E30" s="132"/>
      <c r="F30" s="132"/>
      <c r="G30" s="132"/>
      <c r="H30" s="132"/>
      <c r="I30" s="132"/>
      <c r="J30" s="134"/>
    </row>
    <row r="31" spans="2:10" x14ac:dyDescent="0.2">
      <c r="B31" s="129"/>
      <c r="C31" s="138" t="s">
        <v>89</v>
      </c>
      <c r="D31" s="144" t="s">
        <v>323</v>
      </c>
      <c r="E31" s="132" t="e">
        <f>'Opsi Oceanbase'!F126</f>
        <v>#REF!</v>
      </c>
      <c r="F31" s="132" t="e">
        <f>$E$31</f>
        <v>#REF!</v>
      </c>
      <c r="G31" s="132" t="e">
        <f>$E$31</f>
        <v>#REF!</v>
      </c>
      <c r="H31" s="132" t="e">
        <f>$E$31</f>
        <v>#REF!</v>
      </c>
      <c r="I31" s="132" t="e">
        <f>$E$31</f>
        <v>#REF!</v>
      </c>
      <c r="J31" s="134" t="e">
        <f t="shared" ref="J31:J32" si="5">SUM(E31:I31)</f>
        <v>#REF!</v>
      </c>
    </row>
    <row r="32" spans="2:10" x14ac:dyDescent="0.2">
      <c r="B32" s="129"/>
      <c r="C32" s="138" t="s">
        <v>275</v>
      </c>
      <c r="D32" s="144" t="s">
        <v>323</v>
      </c>
      <c r="E32" s="132">
        <f>'Opsi Oceanbase'!F127</f>
        <v>13535808</v>
      </c>
      <c r="F32" s="132">
        <f>$E$32</f>
        <v>13535808</v>
      </c>
      <c r="G32" s="132">
        <f>$E$32</f>
        <v>13535808</v>
      </c>
      <c r="H32" s="132">
        <f>$E$32</f>
        <v>13535808</v>
      </c>
      <c r="I32" s="132">
        <f>$E$32</f>
        <v>13535808</v>
      </c>
      <c r="J32" s="134">
        <f t="shared" si="5"/>
        <v>67679040</v>
      </c>
    </row>
    <row r="33" spans="2:10" x14ac:dyDescent="0.2">
      <c r="B33" s="196" t="s">
        <v>34</v>
      </c>
      <c r="C33" s="196"/>
      <c r="D33" s="144"/>
      <c r="E33" s="134" t="e">
        <f t="shared" ref="E33:J33" si="6">SUM(E29:E32)</f>
        <v>#REF!</v>
      </c>
      <c r="F33" s="134" t="e">
        <f t="shared" si="6"/>
        <v>#REF!</v>
      </c>
      <c r="G33" s="134" t="e">
        <f t="shared" si="6"/>
        <v>#REF!</v>
      </c>
      <c r="H33" s="134" t="e">
        <f t="shared" si="6"/>
        <v>#REF!</v>
      </c>
      <c r="I33" s="134" t="e">
        <f t="shared" si="6"/>
        <v>#REF!</v>
      </c>
      <c r="J33" s="134" t="e">
        <f t="shared" si="6"/>
        <v>#REF!</v>
      </c>
    </row>
  </sheetData>
  <mergeCells count="6">
    <mergeCell ref="B33:C33"/>
    <mergeCell ref="B2:I2"/>
    <mergeCell ref="B16:C16"/>
    <mergeCell ref="B18:I18"/>
    <mergeCell ref="B25:C25"/>
    <mergeCell ref="B27:I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AF1B-BB07-EE47-8C6B-20215F9AD1EE}">
  <sheetPr>
    <tabColor theme="5"/>
  </sheetPr>
  <dimension ref="A1:S143"/>
  <sheetViews>
    <sheetView zoomScaleNormal="143" workbookViewId="0">
      <pane xSplit="3" ySplit="2" topLeftCell="D7" activePane="bottomRight" state="frozen"/>
      <selection pane="topRight" activeCell="E18" sqref="E18"/>
      <selection pane="bottomLeft" activeCell="E18" sqref="E18"/>
      <selection pane="bottomRight" activeCell="E18" sqref="E1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11.5" bestFit="1" customWidth="1"/>
    <col min="8" max="8" width="4.5" bestFit="1" customWidth="1"/>
    <col min="9" max="9" width="8.1640625" bestFit="1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5" width="17.33203125" bestFit="1" customWidth="1"/>
    <col min="16" max="16" width="18.33203125" bestFit="1" customWidth="1"/>
    <col min="17" max="17" width="17.33203125" bestFit="1" customWidth="1"/>
    <col min="18" max="18" width="22.1640625" customWidth="1"/>
    <col min="19" max="19" width="17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19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99"/>
      <c r="S3" s="100" t="e">
        <f>SUM(N3:R3)</f>
        <v>#REF!</v>
      </c>
    </row>
    <row r="4" spans="2:19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99"/>
      <c r="S4" s="100" t="e">
        <f t="shared" ref="S4:S14" si="2">SUM(N4:R4)</f>
        <v>#REF!</v>
      </c>
    </row>
    <row r="5" spans="2:19" x14ac:dyDescent="0.2">
      <c r="B5" s="39">
        <v>3</v>
      </c>
      <c r="C5" s="40" t="s">
        <v>19</v>
      </c>
      <c r="D5" s="40" t="s">
        <v>20</v>
      </c>
      <c r="E5" s="39" t="s">
        <v>21</v>
      </c>
      <c r="F5" s="39" t="s">
        <v>22</v>
      </c>
      <c r="G5" s="39">
        <v>1</v>
      </c>
      <c r="H5" s="39">
        <v>64</v>
      </c>
      <c r="I5" s="39">
        <v>1024</v>
      </c>
      <c r="J5" s="39">
        <v>300</v>
      </c>
      <c r="K5" s="39">
        <f t="shared" si="0"/>
        <v>64</v>
      </c>
      <c r="L5" s="39">
        <f t="shared" si="1"/>
        <v>1024</v>
      </c>
      <c r="M5" s="39">
        <f>J5*G5</f>
        <v>300</v>
      </c>
      <c r="N5" s="98">
        <v>0</v>
      </c>
      <c r="O5" s="99" t="e">
        <f>M5*#REF!</f>
        <v>#REF!</v>
      </c>
      <c r="P5" s="99">
        <v>0</v>
      </c>
      <c r="Q5" s="99" t="e">
        <f>G5*#REF!</f>
        <v>#REF!</v>
      </c>
      <c r="R5" s="99"/>
      <c r="S5" s="100" t="e">
        <f t="shared" si="2"/>
        <v>#REF!</v>
      </c>
    </row>
    <row r="6" spans="2:19" x14ac:dyDescent="0.2">
      <c r="B6" s="39">
        <v>4</v>
      </c>
      <c r="C6" s="40" t="s">
        <v>207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99"/>
      <c r="S6" s="100" t="e">
        <f t="shared" si="2"/>
        <v>#REF!</v>
      </c>
    </row>
    <row r="7" spans="2:19" x14ac:dyDescent="0.2">
      <c r="B7" s="39">
        <v>5</v>
      </c>
      <c r="C7" s="40" t="s">
        <v>311</v>
      </c>
      <c r="D7" s="40" t="s">
        <v>311</v>
      </c>
      <c r="E7" s="39" t="s">
        <v>21</v>
      </c>
      <c r="F7" s="39" t="s">
        <v>22</v>
      </c>
      <c r="G7" s="39">
        <v>1</v>
      </c>
      <c r="H7" s="39">
        <v>4</v>
      </c>
      <c r="I7" s="39">
        <v>8</v>
      </c>
      <c r="J7" s="39">
        <v>100</v>
      </c>
      <c r="K7" s="39">
        <f t="shared" si="0"/>
        <v>4</v>
      </c>
      <c r="L7" s="39">
        <f t="shared" si="1"/>
        <v>8</v>
      </c>
      <c r="M7" s="39">
        <f>J7*G7</f>
        <v>100</v>
      </c>
      <c r="N7" s="98" t="e">
        <f>K7*#REF!</f>
        <v>#REF!</v>
      </c>
      <c r="O7" s="99" t="e">
        <f>M7*#REF!</f>
        <v>#REF!</v>
      </c>
      <c r="P7" s="99">
        <v>0</v>
      </c>
      <c r="Q7" s="99"/>
      <c r="R7" s="99"/>
      <c r="S7" s="100" t="e">
        <f t="shared" si="2"/>
        <v>#REF!</v>
      </c>
    </row>
    <row r="8" spans="2:19" x14ac:dyDescent="0.2">
      <c r="B8" s="3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99"/>
      <c r="S8" s="100" t="e">
        <f t="shared" si="2"/>
        <v>#REF!</v>
      </c>
    </row>
    <row r="9" spans="2:19" x14ac:dyDescent="0.2">
      <c r="B9" s="3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ref="M9:M14" si="3">G9*J9</f>
        <v>600</v>
      </c>
      <c r="N9" s="98" t="e">
        <f>K9*#REF!</f>
        <v>#REF!</v>
      </c>
      <c r="O9" s="99" t="e">
        <f>M9*#REF!</f>
        <v>#REF!</v>
      </c>
      <c r="P9" s="99"/>
      <c r="Q9" s="99"/>
      <c r="R9" s="99"/>
      <c r="S9" s="100" t="e">
        <f t="shared" si="2"/>
        <v>#REF!</v>
      </c>
    </row>
    <row r="10" spans="2:19" x14ac:dyDescent="0.2">
      <c r="B10" s="3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99"/>
      <c r="S10" s="100" t="e">
        <f t="shared" si="2"/>
        <v>#REF!</v>
      </c>
    </row>
    <row r="11" spans="2:19" x14ac:dyDescent="0.2">
      <c r="B11" s="3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99"/>
      <c r="S11" s="100" t="e">
        <f t="shared" si="2"/>
        <v>#REF!</v>
      </c>
    </row>
    <row r="12" spans="2:19" x14ac:dyDescent="0.2">
      <c r="B12" s="39">
        <v>10</v>
      </c>
      <c r="C12" s="40" t="s">
        <v>312</v>
      </c>
      <c r="D12" s="40" t="s">
        <v>220</v>
      </c>
      <c r="E12" s="39" t="s">
        <v>21</v>
      </c>
      <c r="F12" s="39" t="s">
        <v>22</v>
      </c>
      <c r="G12" s="39">
        <v>1</v>
      </c>
      <c r="H12" s="39">
        <v>0</v>
      </c>
      <c r="I12" s="39">
        <v>0</v>
      </c>
      <c r="J12" s="39">
        <v>500</v>
      </c>
      <c r="K12" s="39">
        <f t="shared" si="0"/>
        <v>0</v>
      </c>
      <c r="L12" s="39">
        <f t="shared" si="1"/>
        <v>0</v>
      </c>
      <c r="M12" s="39">
        <f t="shared" si="3"/>
        <v>500</v>
      </c>
      <c r="N12" s="98"/>
      <c r="O12" s="99"/>
      <c r="P12" s="99"/>
      <c r="Q12" s="99"/>
      <c r="R12" s="99" t="e">
        <f>(M12/#REF!)*#REF!</f>
        <v>#REF!</v>
      </c>
      <c r="S12" s="100" t="e">
        <f t="shared" si="2"/>
        <v>#REF!</v>
      </c>
    </row>
    <row r="13" spans="2:19" x14ac:dyDescent="0.2">
      <c r="B13" s="3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99"/>
      <c r="S13" s="100" t="e">
        <f t="shared" si="2"/>
        <v>#REF!</v>
      </c>
    </row>
    <row r="14" spans="2:19" x14ac:dyDescent="0.2">
      <c r="B14" s="3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99"/>
      <c r="S14" s="100" t="e">
        <f t="shared" si="2"/>
        <v>#REF!</v>
      </c>
    </row>
    <row r="15" spans="2:19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 t="shared" ref="M15:M19" si="4"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2"/>
      <c r="S15" s="103" t="e">
        <f>SUM(N15:R15)</f>
        <v>#REF!</v>
      </c>
    </row>
    <row r="16" spans="2:19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 t="shared" si="4"/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2"/>
      <c r="S16" s="103" t="e">
        <f t="shared" ref="S16:S26" si="5">SUM(N16:R16)</f>
        <v>#REF!</v>
      </c>
    </row>
    <row r="17" spans="2:19" x14ac:dyDescent="0.2">
      <c r="B17" s="81">
        <v>15</v>
      </c>
      <c r="C17" s="82" t="s">
        <v>19</v>
      </c>
      <c r="D17" s="82" t="s">
        <v>20</v>
      </c>
      <c r="E17" s="81" t="s">
        <v>21</v>
      </c>
      <c r="F17" s="81" t="s">
        <v>24</v>
      </c>
      <c r="G17" s="81">
        <v>1</v>
      </c>
      <c r="H17" s="81">
        <v>64</v>
      </c>
      <c r="I17" s="81">
        <v>1024</v>
      </c>
      <c r="J17" s="81">
        <v>300</v>
      </c>
      <c r="K17" s="81">
        <f t="shared" si="0"/>
        <v>64</v>
      </c>
      <c r="L17" s="81">
        <f t="shared" si="1"/>
        <v>1024</v>
      </c>
      <c r="M17" s="81">
        <f t="shared" si="4"/>
        <v>300</v>
      </c>
      <c r="N17" s="101">
        <v>0</v>
      </c>
      <c r="O17" s="102" t="e">
        <f>M17*#REF!</f>
        <v>#REF!</v>
      </c>
      <c r="P17" s="102">
        <v>0</v>
      </c>
      <c r="Q17" s="102" t="e">
        <f>G17*#REF!</f>
        <v>#REF!</v>
      </c>
      <c r="R17" s="102"/>
      <c r="S17" s="103" t="e">
        <f t="shared" si="5"/>
        <v>#REF!</v>
      </c>
    </row>
    <row r="18" spans="2:19" x14ac:dyDescent="0.2">
      <c r="B18" s="81">
        <v>16</v>
      </c>
      <c r="C18" s="82" t="s">
        <v>207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 t="shared" si="4"/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2"/>
      <c r="S18" s="103" t="e">
        <f t="shared" si="5"/>
        <v>#REF!</v>
      </c>
    </row>
    <row r="19" spans="2:19" x14ac:dyDescent="0.2">
      <c r="B19" s="81">
        <v>17</v>
      </c>
      <c r="C19" s="82" t="s">
        <v>311</v>
      </c>
      <c r="D19" s="82" t="s">
        <v>311</v>
      </c>
      <c r="E19" s="81" t="s">
        <v>21</v>
      </c>
      <c r="F19" s="81" t="s">
        <v>24</v>
      </c>
      <c r="G19" s="81">
        <v>1</v>
      </c>
      <c r="H19" s="81">
        <v>4</v>
      </c>
      <c r="I19" s="81">
        <v>8</v>
      </c>
      <c r="J19" s="81">
        <v>100</v>
      </c>
      <c r="K19" s="81">
        <f t="shared" si="0"/>
        <v>4</v>
      </c>
      <c r="L19" s="81">
        <f t="shared" si="1"/>
        <v>8</v>
      </c>
      <c r="M19" s="81">
        <f t="shared" si="4"/>
        <v>100</v>
      </c>
      <c r="N19" s="101" t="e">
        <f>K19*#REF!</f>
        <v>#REF!</v>
      </c>
      <c r="O19" s="102" t="e">
        <f>M19*#REF!</f>
        <v>#REF!</v>
      </c>
      <c r="P19" s="102">
        <v>0</v>
      </c>
      <c r="Q19" s="102"/>
      <c r="R19" s="102"/>
      <c r="S19" s="103" t="e">
        <f t="shared" si="5"/>
        <v>#REF!</v>
      </c>
    </row>
    <row r="20" spans="2:19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6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2"/>
      <c r="S20" s="103" t="e">
        <f t="shared" si="5"/>
        <v>#REF!</v>
      </c>
    </row>
    <row r="21" spans="2:19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6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2"/>
      <c r="S21" s="103" t="e">
        <f t="shared" si="5"/>
        <v>#REF!</v>
      </c>
    </row>
    <row r="22" spans="2:19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6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2"/>
      <c r="S22" s="103" t="e">
        <f t="shared" si="5"/>
        <v>#REF!</v>
      </c>
    </row>
    <row r="23" spans="2:19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6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2"/>
      <c r="S23" s="103" t="e">
        <f t="shared" si="5"/>
        <v>#REF!</v>
      </c>
    </row>
    <row r="24" spans="2:19" x14ac:dyDescent="0.2">
      <c r="B24" s="81">
        <v>22</v>
      </c>
      <c r="C24" s="82" t="s">
        <v>312</v>
      </c>
      <c r="D24" s="82" t="s">
        <v>220</v>
      </c>
      <c r="E24" s="81" t="s">
        <v>21</v>
      </c>
      <c r="F24" s="81" t="s">
        <v>24</v>
      </c>
      <c r="G24" s="81">
        <v>1</v>
      </c>
      <c r="H24" s="81">
        <v>0</v>
      </c>
      <c r="I24" s="81">
        <v>0</v>
      </c>
      <c r="J24" s="81">
        <v>500</v>
      </c>
      <c r="K24" s="81">
        <f t="shared" si="0"/>
        <v>0</v>
      </c>
      <c r="L24" s="81">
        <f t="shared" si="1"/>
        <v>0</v>
      </c>
      <c r="M24" s="81">
        <f t="shared" si="6"/>
        <v>500</v>
      </c>
      <c r="N24" s="101"/>
      <c r="O24" s="102"/>
      <c r="P24" s="102"/>
      <c r="Q24" s="102"/>
      <c r="R24" s="102" t="e">
        <f>(M24/#REF!)*#REF!</f>
        <v>#REF!</v>
      </c>
      <c r="S24" s="103" t="e">
        <f t="shared" si="5"/>
        <v>#REF!</v>
      </c>
    </row>
    <row r="25" spans="2:19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6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2"/>
      <c r="S25" s="103" t="e">
        <f t="shared" si="5"/>
        <v>#REF!</v>
      </c>
    </row>
    <row r="26" spans="2:19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6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2"/>
      <c r="S26" s="103" t="e">
        <f t="shared" si="5"/>
        <v>#REF!</v>
      </c>
    </row>
    <row r="27" spans="2:19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  <c r="S27" s="85"/>
    </row>
    <row r="28" spans="2:19" x14ac:dyDescent="0.2">
      <c r="B28" s="47">
        <v>25</v>
      </c>
      <c r="C28" s="48" t="s">
        <v>204</v>
      </c>
      <c r="D28" s="48" t="s">
        <v>20</v>
      </c>
      <c r="E28" s="47" t="s">
        <v>21</v>
      </c>
      <c r="F28" s="47" t="s">
        <v>25</v>
      </c>
      <c r="G28" s="47">
        <v>3</v>
      </c>
      <c r="H28" s="47">
        <v>8</v>
      </c>
      <c r="I28" s="47">
        <v>32</v>
      </c>
      <c r="J28" s="47">
        <v>150</v>
      </c>
      <c r="K28" s="47">
        <f t="shared" ref="K28:K40" si="7">H28*G28</f>
        <v>24</v>
      </c>
      <c r="L28" s="47">
        <f t="shared" ref="L28:L40" si="8">I28*G28</f>
        <v>96</v>
      </c>
      <c r="M28" s="47">
        <f>J28*G28</f>
        <v>450</v>
      </c>
      <c r="N28" s="95" t="e">
        <f>K28*#REF!</f>
        <v>#REF!</v>
      </c>
      <c r="O28" s="96" t="e">
        <f>M28*#REF!</f>
        <v>#REF!</v>
      </c>
      <c r="P28" s="96"/>
      <c r="Q28" s="96"/>
      <c r="R28" s="96"/>
      <c r="S28" s="97" t="e">
        <f>SUM(N28:Q28)</f>
        <v>#REF!</v>
      </c>
    </row>
    <row r="29" spans="2:19" x14ac:dyDescent="0.2">
      <c r="B29" s="47">
        <v>26</v>
      </c>
      <c r="C29" s="48" t="s">
        <v>205</v>
      </c>
      <c r="D29" s="48" t="s">
        <v>20</v>
      </c>
      <c r="E29" s="47" t="s">
        <v>21</v>
      </c>
      <c r="F29" s="47" t="s">
        <v>25</v>
      </c>
      <c r="G29" s="47">
        <v>5</v>
      </c>
      <c r="H29" s="47">
        <v>8</v>
      </c>
      <c r="I29" s="47">
        <v>32</v>
      </c>
      <c r="J29" s="47">
        <v>150</v>
      </c>
      <c r="K29" s="47">
        <f t="shared" si="7"/>
        <v>40</v>
      </c>
      <c r="L29" s="47">
        <f t="shared" si="8"/>
        <v>160</v>
      </c>
      <c r="M29" s="47">
        <f t="shared" ref="M29:M32" si="9">J29*G29</f>
        <v>750</v>
      </c>
      <c r="N29" s="95" t="e">
        <f>K29*#REF!</f>
        <v>#REF!</v>
      </c>
      <c r="O29" s="96" t="e">
        <f>M29*#REF!</f>
        <v>#REF!</v>
      </c>
      <c r="P29" s="96"/>
      <c r="Q29" s="96"/>
      <c r="R29" s="96"/>
      <c r="S29" s="97" t="e">
        <f t="shared" ref="S29:S40" si="10">SUM(N29:Q29)</f>
        <v>#REF!</v>
      </c>
    </row>
    <row r="30" spans="2:19" x14ac:dyDescent="0.2">
      <c r="B30" s="47">
        <v>27</v>
      </c>
      <c r="C30" s="48" t="s">
        <v>19</v>
      </c>
      <c r="D30" s="48" t="s">
        <v>20</v>
      </c>
      <c r="E30" s="47" t="s">
        <v>21</v>
      </c>
      <c r="F30" s="47" t="s">
        <v>25</v>
      </c>
      <c r="G30" s="47">
        <v>1</v>
      </c>
      <c r="H30" s="47">
        <v>64</v>
      </c>
      <c r="I30" s="47">
        <v>1024</v>
      </c>
      <c r="J30" s="47">
        <v>300</v>
      </c>
      <c r="K30" s="47">
        <f t="shared" si="7"/>
        <v>64</v>
      </c>
      <c r="L30" s="47">
        <f t="shared" si="8"/>
        <v>1024</v>
      </c>
      <c r="M30" s="47">
        <f t="shared" si="9"/>
        <v>300</v>
      </c>
      <c r="N30" s="95">
        <v>0</v>
      </c>
      <c r="O30" s="96" t="e">
        <f>M30*#REF!</f>
        <v>#REF!</v>
      </c>
      <c r="P30" s="96"/>
      <c r="Q30" s="96" t="e">
        <f>G30*#REF!</f>
        <v>#REF!</v>
      </c>
      <c r="R30" s="96"/>
      <c r="S30" s="97" t="e">
        <f t="shared" si="10"/>
        <v>#REF!</v>
      </c>
    </row>
    <row r="31" spans="2:19" x14ac:dyDescent="0.2">
      <c r="B31" s="47">
        <v>28</v>
      </c>
      <c r="C31" s="48" t="s">
        <v>207</v>
      </c>
      <c r="D31" s="48" t="s">
        <v>207</v>
      </c>
      <c r="E31" s="47" t="s">
        <v>21</v>
      </c>
      <c r="F31" s="47" t="s">
        <v>25</v>
      </c>
      <c r="G31" s="47">
        <v>1</v>
      </c>
      <c r="H31" s="47">
        <v>4</v>
      </c>
      <c r="I31" s="47">
        <v>8</v>
      </c>
      <c r="J31" s="47">
        <v>100</v>
      </c>
      <c r="K31" s="47">
        <f t="shared" si="7"/>
        <v>4</v>
      </c>
      <c r="L31" s="47">
        <f t="shared" si="8"/>
        <v>8</v>
      </c>
      <c r="M31" s="47">
        <f t="shared" si="9"/>
        <v>100</v>
      </c>
      <c r="N31" s="95" t="e">
        <f>K31*#REF!</f>
        <v>#REF!</v>
      </c>
      <c r="O31" s="96" t="e">
        <f>M31*#REF!</f>
        <v>#REF!</v>
      </c>
      <c r="P31" s="96"/>
      <c r="Q31" s="96"/>
      <c r="R31" s="96"/>
      <c r="S31" s="97" t="e">
        <f t="shared" si="10"/>
        <v>#REF!</v>
      </c>
    </row>
    <row r="32" spans="2:19" x14ac:dyDescent="0.2">
      <c r="B32" s="47">
        <v>29</v>
      </c>
      <c r="C32" s="48" t="s">
        <v>311</v>
      </c>
      <c r="D32" s="48" t="s">
        <v>311</v>
      </c>
      <c r="E32" s="47" t="s">
        <v>21</v>
      </c>
      <c r="F32" s="47" t="s">
        <v>25</v>
      </c>
      <c r="G32" s="47">
        <v>1</v>
      </c>
      <c r="H32" s="47">
        <v>4</v>
      </c>
      <c r="I32" s="47">
        <v>8</v>
      </c>
      <c r="J32" s="47">
        <v>100</v>
      </c>
      <c r="K32" s="47">
        <f t="shared" si="7"/>
        <v>4</v>
      </c>
      <c r="L32" s="47">
        <f t="shared" si="8"/>
        <v>8</v>
      </c>
      <c r="M32" s="47">
        <f t="shared" si="9"/>
        <v>100</v>
      </c>
      <c r="N32" s="95" t="e">
        <f>K32*#REF!</f>
        <v>#REF!</v>
      </c>
      <c r="O32" s="96" t="e">
        <f>M32*#REF!</f>
        <v>#REF!</v>
      </c>
      <c r="P32" s="96"/>
      <c r="Q32" s="96"/>
      <c r="R32" s="96"/>
      <c r="S32" s="97" t="e">
        <f t="shared" si="10"/>
        <v>#REF!</v>
      </c>
    </row>
    <row r="33" spans="2:19" x14ac:dyDescent="0.2">
      <c r="B33" s="47">
        <v>30</v>
      </c>
      <c r="C33" s="48" t="s">
        <v>210</v>
      </c>
      <c r="D33" s="48" t="s">
        <v>211</v>
      </c>
      <c r="E33" s="47" t="s">
        <v>212</v>
      </c>
      <c r="F33" s="47" t="s">
        <v>25</v>
      </c>
      <c r="G33" s="47">
        <v>2</v>
      </c>
      <c r="H33" s="47">
        <v>8</v>
      </c>
      <c r="I33" s="47">
        <v>16</v>
      </c>
      <c r="J33" s="47">
        <v>200</v>
      </c>
      <c r="K33" s="47">
        <f t="shared" si="7"/>
        <v>16</v>
      </c>
      <c r="L33" s="47">
        <f t="shared" si="8"/>
        <v>32</v>
      </c>
      <c r="M33" s="47">
        <f t="shared" ref="M33:M40" si="11">J33*G33</f>
        <v>400</v>
      </c>
      <c r="N33" s="95" t="e">
        <f>K33*#REF!</f>
        <v>#REF!</v>
      </c>
      <c r="O33" s="96" t="e">
        <f>M33*#REF!</f>
        <v>#REF!</v>
      </c>
      <c r="P33" s="96"/>
      <c r="Q33" s="96"/>
      <c r="R33" s="96"/>
      <c r="S33" s="97" t="e">
        <f t="shared" si="10"/>
        <v>#REF!</v>
      </c>
    </row>
    <row r="34" spans="2:19" x14ac:dyDescent="0.2">
      <c r="B34" s="47">
        <v>31</v>
      </c>
      <c r="C34" s="48" t="s">
        <v>213</v>
      </c>
      <c r="D34" s="48" t="s">
        <v>214</v>
      </c>
      <c r="E34" s="47" t="s">
        <v>21</v>
      </c>
      <c r="F34" s="47" t="s">
        <v>25</v>
      </c>
      <c r="G34" s="47">
        <v>3</v>
      </c>
      <c r="H34" s="47">
        <v>8</v>
      </c>
      <c r="I34" s="47">
        <v>16</v>
      </c>
      <c r="J34" s="47">
        <v>200</v>
      </c>
      <c r="K34" s="47">
        <f t="shared" si="7"/>
        <v>24</v>
      </c>
      <c r="L34" s="47">
        <f t="shared" si="8"/>
        <v>48</v>
      </c>
      <c r="M34" s="47">
        <f t="shared" si="11"/>
        <v>600</v>
      </c>
      <c r="N34" s="95" t="e">
        <f>K34*#REF!</f>
        <v>#REF!</v>
      </c>
      <c r="O34" s="96" t="e">
        <f>M34*#REF!</f>
        <v>#REF!</v>
      </c>
      <c r="P34" s="96"/>
      <c r="Q34" s="96"/>
      <c r="R34" s="96"/>
      <c r="S34" s="97" t="e">
        <f t="shared" si="10"/>
        <v>#REF!</v>
      </c>
    </row>
    <row r="35" spans="2:19" x14ac:dyDescent="0.2">
      <c r="B35" s="47">
        <v>32</v>
      </c>
      <c r="C35" s="48" t="s">
        <v>215</v>
      </c>
      <c r="D35" s="48" t="s">
        <v>216</v>
      </c>
      <c r="E35" s="47" t="s">
        <v>212</v>
      </c>
      <c r="F35" s="47" t="s">
        <v>25</v>
      </c>
      <c r="G35" s="47">
        <v>3</v>
      </c>
      <c r="H35" s="47">
        <v>8</v>
      </c>
      <c r="I35" s="47">
        <v>16</v>
      </c>
      <c r="J35" s="47">
        <v>1000</v>
      </c>
      <c r="K35" s="47">
        <f t="shared" si="7"/>
        <v>24</v>
      </c>
      <c r="L35" s="47">
        <f t="shared" si="8"/>
        <v>48</v>
      </c>
      <c r="M35" s="47">
        <f t="shared" si="11"/>
        <v>3000</v>
      </c>
      <c r="N35" s="95" t="e">
        <f>K35*#REF!</f>
        <v>#REF!</v>
      </c>
      <c r="O35" s="96" t="e">
        <f>M35*#REF!</f>
        <v>#REF!</v>
      </c>
      <c r="P35" s="96"/>
      <c r="Q35" s="96"/>
      <c r="R35" s="96"/>
      <c r="S35" s="97" t="e">
        <f t="shared" si="10"/>
        <v>#REF!</v>
      </c>
    </row>
    <row r="36" spans="2:19" x14ac:dyDescent="0.2">
      <c r="B36" s="47">
        <v>33</v>
      </c>
      <c r="C36" s="48" t="s">
        <v>217</v>
      </c>
      <c r="D36" s="48" t="s">
        <v>218</v>
      </c>
      <c r="E36" s="47" t="s">
        <v>21</v>
      </c>
      <c r="F36" s="47" t="s">
        <v>25</v>
      </c>
      <c r="G36" s="47">
        <v>1</v>
      </c>
      <c r="H36" s="47">
        <v>8</v>
      </c>
      <c r="I36" s="47">
        <v>16</v>
      </c>
      <c r="J36" s="47">
        <v>500</v>
      </c>
      <c r="K36" s="47">
        <f t="shared" si="7"/>
        <v>8</v>
      </c>
      <c r="L36" s="47">
        <f t="shared" si="8"/>
        <v>16</v>
      </c>
      <c r="M36" s="47">
        <f t="shared" si="11"/>
        <v>500</v>
      </c>
      <c r="N36" s="95" t="e">
        <f>K36*#REF!</f>
        <v>#REF!</v>
      </c>
      <c r="O36" s="96" t="e">
        <f>M36*#REF!</f>
        <v>#REF!</v>
      </c>
      <c r="P36" s="96"/>
      <c r="Q36" s="96"/>
      <c r="R36" s="96"/>
      <c r="S36" s="97" t="e">
        <f t="shared" si="10"/>
        <v>#REF!</v>
      </c>
    </row>
    <row r="37" spans="2:19" x14ac:dyDescent="0.2">
      <c r="B37" s="47">
        <v>34</v>
      </c>
      <c r="C37" s="48" t="s">
        <v>230</v>
      </c>
      <c r="D37" s="48" t="s">
        <v>220</v>
      </c>
      <c r="E37" s="47" t="s">
        <v>21</v>
      </c>
      <c r="F37" s="47" t="s">
        <v>25</v>
      </c>
      <c r="G37" s="47">
        <v>1</v>
      </c>
      <c r="H37" s="47">
        <v>8</v>
      </c>
      <c r="I37" s="47">
        <v>16</v>
      </c>
      <c r="J37" s="47">
        <v>500</v>
      </c>
      <c r="K37" s="47">
        <f t="shared" si="7"/>
        <v>8</v>
      </c>
      <c r="L37" s="47">
        <f t="shared" si="8"/>
        <v>16</v>
      </c>
      <c r="M37" s="47">
        <f t="shared" si="11"/>
        <v>500</v>
      </c>
      <c r="N37" s="95" t="e">
        <f>K37*#REF!</f>
        <v>#REF!</v>
      </c>
      <c r="O37" s="96" t="e">
        <f>M37*#REF!</f>
        <v>#REF!</v>
      </c>
      <c r="P37" s="96"/>
      <c r="Q37" s="96"/>
      <c r="R37" s="96"/>
      <c r="S37" s="97" t="e">
        <f t="shared" si="10"/>
        <v>#REF!</v>
      </c>
    </row>
    <row r="38" spans="2:19" x14ac:dyDescent="0.2">
      <c r="B38" s="47">
        <v>35</v>
      </c>
      <c r="C38" s="48" t="s">
        <v>221</v>
      </c>
      <c r="D38" s="48" t="s">
        <v>222</v>
      </c>
      <c r="E38" s="47" t="s">
        <v>212</v>
      </c>
      <c r="F38" s="47" t="s">
        <v>25</v>
      </c>
      <c r="G38" s="47">
        <v>3</v>
      </c>
      <c r="H38" s="47">
        <v>8</v>
      </c>
      <c r="I38" s="47">
        <v>32</v>
      </c>
      <c r="J38" s="47">
        <v>300</v>
      </c>
      <c r="K38" s="47">
        <f t="shared" si="7"/>
        <v>24</v>
      </c>
      <c r="L38" s="47">
        <f t="shared" si="8"/>
        <v>96</v>
      </c>
      <c r="M38" s="47">
        <f t="shared" si="11"/>
        <v>900</v>
      </c>
      <c r="N38" s="95" t="e">
        <f>K38*#REF!</f>
        <v>#REF!</v>
      </c>
      <c r="O38" s="96" t="e">
        <f>M38*#REF!</f>
        <v>#REF!</v>
      </c>
      <c r="P38" s="96"/>
      <c r="Q38" s="96"/>
      <c r="R38" s="96"/>
      <c r="S38" s="97" t="e">
        <f t="shared" si="10"/>
        <v>#REF!</v>
      </c>
    </row>
    <row r="39" spans="2:19" x14ac:dyDescent="0.2">
      <c r="B39" s="47">
        <v>36</v>
      </c>
      <c r="C39" s="48" t="s">
        <v>223</v>
      </c>
      <c r="D39" s="48" t="s">
        <v>222</v>
      </c>
      <c r="E39" s="47" t="s">
        <v>212</v>
      </c>
      <c r="F39" s="47" t="s">
        <v>25</v>
      </c>
      <c r="G39" s="47">
        <v>1</v>
      </c>
      <c r="H39" s="47">
        <v>8</v>
      </c>
      <c r="I39" s="47">
        <v>16</v>
      </c>
      <c r="J39" s="47">
        <v>300</v>
      </c>
      <c r="K39" s="47">
        <f t="shared" si="7"/>
        <v>8</v>
      </c>
      <c r="L39" s="47">
        <f t="shared" si="8"/>
        <v>16</v>
      </c>
      <c r="M39" s="47">
        <f t="shared" si="11"/>
        <v>300</v>
      </c>
      <c r="N39" s="95" t="e">
        <f>K39*#REF!</f>
        <v>#REF!</v>
      </c>
      <c r="O39" s="96" t="e">
        <f>M39*#REF!</f>
        <v>#REF!</v>
      </c>
      <c r="P39" s="96"/>
      <c r="Q39" s="96"/>
      <c r="R39" s="96"/>
      <c r="S39" s="97" t="e">
        <f t="shared" si="10"/>
        <v>#REF!</v>
      </c>
    </row>
    <row r="40" spans="2:19" x14ac:dyDescent="0.2">
      <c r="B40" s="47">
        <v>37</v>
      </c>
      <c r="C40" s="48" t="s">
        <v>226</v>
      </c>
      <c r="D40" s="48" t="s">
        <v>226</v>
      </c>
      <c r="E40" s="47" t="s">
        <v>212</v>
      </c>
      <c r="F40" s="47" t="s">
        <v>25</v>
      </c>
      <c r="G40" s="47">
        <v>2</v>
      </c>
      <c r="H40" s="47">
        <v>8</v>
      </c>
      <c r="I40" s="47">
        <v>24</v>
      </c>
      <c r="J40" s="47">
        <v>128</v>
      </c>
      <c r="K40" s="47">
        <f t="shared" si="7"/>
        <v>16</v>
      </c>
      <c r="L40" s="47">
        <f t="shared" si="8"/>
        <v>48</v>
      </c>
      <c r="M40" s="47">
        <f t="shared" si="11"/>
        <v>256</v>
      </c>
      <c r="N40" s="95" t="e">
        <f>K40*#REF!</f>
        <v>#REF!</v>
      </c>
      <c r="O40" s="96" t="e">
        <f>M40*#REF!</f>
        <v>#REF!</v>
      </c>
      <c r="P40" s="96"/>
      <c r="Q40" s="96"/>
      <c r="R40" s="96"/>
      <c r="S40" s="97" t="e">
        <f t="shared" si="10"/>
        <v>#REF!</v>
      </c>
    </row>
    <row r="41" spans="2:19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  <c r="S41" s="85"/>
    </row>
    <row r="42" spans="2:19" x14ac:dyDescent="0.2">
      <c r="B42" s="51">
        <v>38</v>
      </c>
      <c r="C42" s="52" t="s">
        <v>210</v>
      </c>
      <c r="D42" s="52" t="s">
        <v>211</v>
      </c>
      <c r="E42" s="51" t="s">
        <v>212</v>
      </c>
      <c r="F42" s="51" t="s">
        <v>228</v>
      </c>
      <c r="G42" s="51">
        <v>2</v>
      </c>
      <c r="H42" s="51">
        <v>4</v>
      </c>
      <c r="I42" s="51">
        <v>8</v>
      </c>
      <c r="J42" s="51">
        <v>200</v>
      </c>
      <c r="K42" s="51">
        <f t="shared" ref="K42:K50" si="12">H42*G42</f>
        <v>8</v>
      </c>
      <c r="L42" s="51">
        <f t="shared" ref="L42:L50" si="13">I42*G42</f>
        <v>16</v>
      </c>
      <c r="M42" s="51">
        <f t="shared" ref="M42:M50" si="14">J42*G42</f>
        <v>400</v>
      </c>
      <c r="N42" s="92" t="e">
        <f>K42*#REF!</f>
        <v>#REF!</v>
      </c>
      <c r="O42" s="93" t="e">
        <f>M42*#REF!</f>
        <v>#REF!</v>
      </c>
      <c r="P42" s="93"/>
      <c r="Q42" s="93"/>
      <c r="R42" s="93"/>
      <c r="S42" s="94" t="e">
        <f t="shared" ref="S42:S50" si="15">SUM(N42:Q42)</f>
        <v>#REF!</v>
      </c>
    </row>
    <row r="43" spans="2:19" x14ac:dyDescent="0.2">
      <c r="B43" s="51">
        <v>39</v>
      </c>
      <c r="C43" s="52" t="s">
        <v>229</v>
      </c>
      <c r="D43" s="52" t="s">
        <v>214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16</v>
      </c>
      <c r="J43" s="51">
        <v>200</v>
      </c>
      <c r="K43" s="51">
        <f t="shared" si="12"/>
        <v>8</v>
      </c>
      <c r="L43" s="51">
        <f t="shared" si="13"/>
        <v>32</v>
      </c>
      <c r="M43" s="51">
        <f t="shared" si="14"/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3"/>
      <c r="S43" s="94" t="e">
        <f t="shared" si="15"/>
        <v>#REF!</v>
      </c>
    </row>
    <row r="44" spans="2:19" x14ac:dyDescent="0.2">
      <c r="B44" s="51">
        <v>40</v>
      </c>
      <c r="C44" s="52" t="s">
        <v>215</v>
      </c>
      <c r="D44" s="52" t="s">
        <v>216</v>
      </c>
      <c r="E44" s="51" t="s">
        <v>212</v>
      </c>
      <c r="F44" s="51" t="s">
        <v>228</v>
      </c>
      <c r="G44" s="51">
        <v>3</v>
      </c>
      <c r="H44" s="51">
        <v>8</v>
      </c>
      <c r="I44" s="51">
        <v>16</v>
      </c>
      <c r="J44" s="51">
        <v>500</v>
      </c>
      <c r="K44" s="51">
        <f t="shared" si="12"/>
        <v>24</v>
      </c>
      <c r="L44" s="51">
        <f t="shared" si="13"/>
        <v>48</v>
      </c>
      <c r="M44" s="51">
        <f t="shared" si="14"/>
        <v>1500</v>
      </c>
      <c r="N44" s="92" t="e">
        <f>K44*#REF!</f>
        <v>#REF!</v>
      </c>
      <c r="O44" s="93" t="e">
        <f>M44*#REF!</f>
        <v>#REF!</v>
      </c>
      <c r="P44" s="93"/>
      <c r="Q44" s="93"/>
      <c r="R44" s="93"/>
      <c r="S44" s="94" t="e">
        <f t="shared" si="15"/>
        <v>#REF!</v>
      </c>
    </row>
    <row r="45" spans="2:19" x14ac:dyDescent="0.2">
      <c r="B45" s="51">
        <v>41</v>
      </c>
      <c r="C45" s="52" t="s">
        <v>217</v>
      </c>
      <c r="D45" s="52" t="s">
        <v>218</v>
      </c>
      <c r="E45" s="51" t="s">
        <v>21</v>
      </c>
      <c r="F45" s="51" t="s">
        <v>228</v>
      </c>
      <c r="G45" s="51">
        <v>1</v>
      </c>
      <c r="H45" s="51">
        <v>8</v>
      </c>
      <c r="I45" s="51">
        <v>16</v>
      </c>
      <c r="J45" s="51">
        <v>500</v>
      </c>
      <c r="K45" s="51">
        <f t="shared" si="12"/>
        <v>8</v>
      </c>
      <c r="L45" s="51">
        <f t="shared" si="13"/>
        <v>16</v>
      </c>
      <c r="M45" s="51">
        <f t="shared" si="14"/>
        <v>500</v>
      </c>
      <c r="N45" s="92" t="e">
        <f>K45*#REF!</f>
        <v>#REF!</v>
      </c>
      <c r="O45" s="93" t="e">
        <f>M45*#REF!</f>
        <v>#REF!</v>
      </c>
      <c r="P45" s="93"/>
      <c r="Q45" s="93"/>
      <c r="R45" s="93"/>
      <c r="S45" s="94" t="e">
        <f t="shared" si="15"/>
        <v>#REF!</v>
      </c>
    </row>
    <row r="46" spans="2:19" x14ac:dyDescent="0.2">
      <c r="B46" s="51">
        <v>42</v>
      </c>
      <c r="C46" s="52" t="s">
        <v>230</v>
      </c>
      <c r="D46" s="52" t="s">
        <v>220</v>
      </c>
      <c r="E46" s="51" t="s">
        <v>21</v>
      </c>
      <c r="F46" s="51" t="s">
        <v>228</v>
      </c>
      <c r="G46" s="51">
        <v>1</v>
      </c>
      <c r="H46" s="51">
        <v>4</v>
      </c>
      <c r="I46" s="51">
        <v>8</v>
      </c>
      <c r="J46" s="51">
        <v>500</v>
      </c>
      <c r="K46" s="51">
        <f t="shared" si="12"/>
        <v>4</v>
      </c>
      <c r="L46" s="51">
        <f t="shared" si="13"/>
        <v>8</v>
      </c>
      <c r="M46" s="51">
        <f t="shared" si="14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3"/>
      <c r="S46" s="94" t="e">
        <f t="shared" si="15"/>
        <v>#REF!</v>
      </c>
    </row>
    <row r="47" spans="2:19" x14ac:dyDescent="0.2">
      <c r="B47" s="51">
        <v>43</v>
      </c>
      <c r="C47" s="52" t="s">
        <v>221</v>
      </c>
      <c r="D47" s="52" t="s">
        <v>222</v>
      </c>
      <c r="E47" s="51" t="s">
        <v>212</v>
      </c>
      <c r="F47" s="51" t="s">
        <v>228</v>
      </c>
      <c r="G47" s="51">
        <v>3</v>
      </c>
      <c r="H47" s="51">
        <v>8</v>
      </c>
      <c r="I47" s="51">
        <v>16</v>
      </c>
      <c r="J47" s="51">
        <v>500</v>
      </c>
      <c r="K47" s="51">
        <f t="shared" si="12"/>
        <v>24</v>
      </c>
      <c r="L47" s="51">
        <f t="shared" si="13"/>
        <v>48</v>
      </c>
      <c r="M47" s="51">
        <f t="shared" si="14"/>
        <v>1500</v>
      </c>
      <c r="N47" s="92" t="e">
        <f>K47*#REF!</f>
        <v>#REF!</v>
      </c>
      <c r="O47" s="93" t="e">
        <f>M47*#REF!</f>
        <v>#REF!</v>
      </c>
      <c r="P47" s="93"/>
      <c r="Q47" s="93"/>
      <c r="R47" s="93"/>
      <c r="S47" s="94" t="e">
        <f t="shared" si="15"/>
        <v>#REF!</v>
      </c>
    </row>
    <row r="48" spans="2:19" x14ac:dyDescent="0.2">
      <c r="B48" s="51">
        <v>44</v>
      </c>
      <c r="C48" s="52" t="s">
        <v>223</v>
      </c>
      <c r="D48" s="52" t="s">
        <v>222</v>
      </c>
      <c r="E48" s="51" t="s">
        <v>212</v>
      </c>
      <c r="F48" s="51" t="s">
        <v>228</v>
      </c>
      <c r="G48" s="51">
        <v>1</v>
      </c>
      <c r="H48" s="51">
        <v>8</v>
      </c>
      <c r="I48" s="51">
        <v>16</v>
      </c>
      <c r="J48" s="51">
        <v>300</v>
      </c>
      <c r="K48" s="51">
        <f t="shared" si="12"/>
        <v>8</v>
      </c>
      <c r="L48" s="51">
        <f t="shared" si="13"/>
        <v>16</v>
      </c>
      <c r="M48" s="51">
        <f t="shared" si="14"/>
        <v>300</v>
      </c>
      <c r="N48" s="92" t="e">
        <f>K48*#REF!</f>
        <v>#REF!</v>
      </c>
      <c r="O48" s="93" t="e">
        <f>M48*#REF!</f>
        <v>#REF!</v>
      </c>
      <c r="P48" s="93"/>
      <c r="Q48" s="93"/>
      <c r="R48" s="93"/>
      <c r="S48" s="94" t="e">
        <f t="shared" si="15"/>
        <v>#REF!</v>
      </c>
    </row>
    <row r="49" spans="2:19" x14ac:dyDescent="0.2">
      <c r="B49" s="51">
        <v>45</v>
      </c>
      <c r="C49" s="52" t="s">
        <v>231</v>
      </c>
      <c r="D49" s="52" t="s">
        <v>232</v>
      </c>
      <c r="E49" s="51" t="s">
        <v>21</v>
      </c>
      <c r="F49" s="51" t="s">
        <v>228</v>
      </c>
      <c r="G49" s="51">
        <v>1</v>
      </c>
      <c r="H49" s="51">
        <v>0</v>
      </c>
      <c r="I49" s="51">
        <v>0</v>
      </c>
      <c r="J49" s="51">
        <v>500</v>
      </c>
      <c r="K49" s="51">
        <f t="shared" si="12"/>
        <v>0</v>
      </c>
      <c r="L49" s="51">
        <f t="shared" si="13"/>
        <v>0</v>
      </c>
      <c r="M49" s="51">
        <f t="shared" si="14"/>
        <v>500</v>
      </c>
      <c r="N49" s="92" t="e">
        <f>K49*#REF!</f>
        <v>#REF!</v>
      </c>
      <c r="O49" s="93" t="e">
        <f>M49*#REF!</f>
        <v>#REF!</v>
      </c>
      <c r="P49" s="93"/>
      <c r="Q49" s="93"/>
      <c r="R49" s="93"/>
      <c r="S49" s="94" t="e">
        <f t="shared" si="15"/>
        <v>#REF!</v>
      </c>
    </row>
    <row r="50" spans="2:19" x14ac:dyDescent="0.2">
      <c r="B50" s="51">
        <v>46</v>
      </c>
      <c r="C50" s="52" t="s">
        <v>233</v>
      </c>
      <c r="D50" s="52" t="s">
        <v>234</v>
      </c>
      <c r="E50" s="51" t="s">
        <v>212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12"/>
        <v>0</v>
      </c>
      <c r="L50" s="51">
        <f t="shared" si="13"/>
        <v>0</v>
      </c>
      <c r="M50" s="51">
        <f t="shared" si="14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3"/>
      <c r="S50" s="94" t="e">
        <f t="shared" si="15"/>
        <v>#REF!</v>
      </c>
    </row>
    <row r="51" spans="2:19" x14ac:dyDescent="0.2">
      <c r="B51" s="25"/>
      <c r="F51" s="25"/>
      <c r="G51" s="25"/>
      <c r="H51" s="25"/>
      <c r="I51" s="25"/>
      <c r="J51" s="25"/>
      <c r="K51" s="25"/>
      <c r="L51" s="25"/>
      <c r="M51" s="5"/>
      <c r="N51" s="24"/>
      <c r="O51" s="24"/>
      <c r="P51" s="24"/>
    </row>
    <row r="52" spans="2:19" x14ac:dyDescent="0.2">
      <c r="B52" s="25"/>
      <c r="C52" s="75"/>
      <c r="D52" s="58"/>
      <c r="E52" s="59"/>
      <c r="F52" s="26"/>
      <c r="G52" s="26"/>
      <c r="M52" s="58"/>
      <c r="N52" s="58"/>
    </row>
    <row r="53" spans="2:19" x14ac:dyDescent="0.2">
      <c r="B53" s="43"/>
      <c r="C53" s="44"/>
      <c r="D53" s="44"/>
      <c r="E53" s="43"/>
      <c r="F53" s="43"/>
      <c r="G53" s="43"/>
      <c r="H53" s="43"/>
      <c r="I53" s="43"/>
      <c r="J53" s="43"/>
      <c r="K53" s="43"/>
      <c r="L53" s="43"/>
      <c r="M53" s="45"/>
      <c r="N53" s="46"/>
      <c r="O53" s="46"/>
      <c r="P53" s="46"/>
      <c r="Q53" s="44"/>
      <c r="R53" s="124"/>
    </row>
    <row r="54" spans="2:19" x14ac:dyDescent="0.2">
      <c r="B54" s="76" t="s">
        <v>235</v>
      </c>
      <c r="C54" s="74"/>
      <c r="D54" s="74"/>
      <c r="M54" s="58"/>
      <c r="N54" s="58"/>
    </row>
    <row r="55" spans="2:19" x14ac:dyDescent="0.2">
      <c r="B55" s="37" t="s">
        <v>2</v>
      </c>
      <c r="C55" s="37" t="s">
        <v>27</v>
      </c>
      <c r="D55" s="37" t="s">
        <v>28</v>
      </c>
      <c r="E55" s="86"/>
      <c r="F55" s="72"/>
      <c r="M55" s="58"/>
      <c r="N55" s="58"/>
    </row>
    <row r="56" spans="2:19" x14ac:dyDescent="0.2">
      <c r="B56" s="55">
        <v>1</v>
      </c>
      <c r="C56" s="57" t="s">
        <v>29</v>
      </c>
      <c r="D56" s="90" t="e">
        <f>SUM(S3:S7,S15:S19)</f>
        <v>#REF!</v>
      </c>
      <c r="E56" s="59"/>
      <c r="M56" s="58"/>
      <c r="N56" s="58"/>
    </row>
    <row r="57" spans="2:19" x14ac:dyDescent="0.2">
      <c r="B57" s="55">
        <v>2</v>
      </c>
      <c r="C57" s="57" t="s">
        <v>210</v>
      </c>
      <c r="D57" s="90" t="e">
        <f>S8+S20</f>
        <v>#REF!</v>
      </c>
      <c r="E57" s="59"/>
      <c r="M57" s="58"/>
      <c r="N57" s="58"/>
    </row>
    <row r="58" spans="2:19" x14ac:dyDescent="0.2">
      <c r="B58" s="55">
        <v>3</v>
      </c>
      <c r="C58" s="57" t="s">
        <v>213</v>
      </c>
      <c r="D58" s="90" t="e">
        <f>S9+S21</f>
        <v>#REF!</v>
      </c>
      <c r="E58" s="59"/>
      <c r="M58" s="58"/>
      <c r="N58" s="58"/>
    </row>
    <row r="59" spans="2:19" x14ac:dyDescent="0.2">
      <c r="B59" s="55">
        <v>4</v>
      </c>
      <c r="C59" s="57" t="s">
        <v>238</v>
      </c>
      <c r="D59" s="90" t="e">
        <f>S10+S22</f>
        <v>#REF!</v>
      </c>
      <c r="E59" s="59"/>
      <c r="M59" s="58"/>
      <c r="N59" s="58"/>
    </row>
    <row r="60" spans="2:19" x14ac:dyDescent="0.2">
      <c r="B60" s="55">
        <v>5</v>
      </c>
      <c r="C60" s="57" t="s">
        <v>239</v>
      </c>
      <c r="D60" s="90" t="e">
        <f>SUM(S13:S14)+SUM(S25:S26)</f>
        <v>#REF!</v>
      </c>
      <c r="E60" s="59"/>
      <c r="M60" s="58"/>
      <c r="N60" s="58"/>
    </row>
    <row r="61" spans="2:19" x14ac:dyDescent="0.2">
      <c r="B61" s="55">
        <v>6</v>
      </c>
      <c r="C61" s="57" t="s">
        <v>312</v>
      </c>
      <c r="D61" s="90" t="e">
        <f>S12+S24</f>
        <v>#REF!</v>
      </c>
      <c r="E61" s="59"/>
      <c r="M61" s="58"/>
      <c r="N61" s="58"/>
    </row>
    <row r="62" spans="2:19" x14ac:dyDescent="0.2">
      <c r="B62" s="55">
        <v>7</v>
      </c>
      <c r="C62" s="57" t="s">
        <v>217</v>
      </c>
      <c r="D62" s="90" t="e">
        <f>S11+S23</f>
        <v>#REF!</v>
      </c>
      <c r="E62" s="59"/>
      <c r="M62" s="58"/>
      <c r="N62" s="58"/>
    </row>
    <row r="63" spans="2:19" x14ac:dyDescent="0.2">
      <c r="B63" s="55"/>
      <c r="C63" s="56" t="s">
        <v>18</v>
      </c>
      <c r="D63" s="91" t="e">
        <f>SUM(D56:D62)</f>
        <v>#REF!</v>
      </c>
      <c r="F63" s="26"/>
      <c r="M63" s="58"/>
      <c r="N63" s="58"/>
    </row>
    <row r="64" spans="2:19" x14ac:dyDescent="0.2">
      <c r="B64" s="20"/>
      <c r="M64" s="58"/>
      <c r="N64" s="58"/>
    </row>
    <row r="65" spans="2:14" x14ac:dyDescent="0.2">
      <c r="B65" s="76" t="s">
        <v>243</v>
      </c>
      <c r="C65" s="74"/>
      <c r="D65" s="74"/>
      <c r="M65" s="58"/>
      <c r="N65" s="58"/>
    </row>
    <row r="66" spans="2:14" x14ac:dyDescent="0.2">
      <c r="B66" s="37" t="s">
        <v>2</v>
      </c>
      <c r="C66" s="37" t="s">
        <v>27</v>
      </c>
      <c r="D66" s="37" t="s">
        <v>28</v>
      </c>
      <c r="M66" s="58"/>
      <c r="N66" s="58"/>
    </row>
    <row r="67" spans="2:14" x14ac:dyDescent="0.2">
      <c r="B67" s="55">
        <v>1</v>
      </c>
      <c r="C67" s="57" t="s">
        <v>29</v>
      </c>
      <c r="D67" s="90" t="e">
        <f>SUM(S28:S32)</f>
        <v>#REF!</v>
      </c>
      <c r="E67" s="59"/>
      <c r="M67" s="58"/>
      <c r="N67" s="58"/>
    </row>
    <row r="68" spans="2:14" x14ac:dyDescent="0.2">
      <c r="B68" s="55">
        <v>2</v>
      </c>
      <c r="C68" s="57" t="s">
        <v>210</v>
      </c>
      <c r="D68" s="90" t="e">
        <f>S33</f>
        <v>#REF!</v>
      </c>
      <c r="E68" s="59"/>
      <c r="M68" s="58"/>
      <c r="N68" s="58"/>
    </row>
    <row r="69" spans="2:14" x14ac:dyDescent="0.2">
      <c r="B69" s="55">
        <v>3</v>
      </c>
      <c r="C69" s="57" t="s">
        <v>213</v>
      </c>
      <c r="D69" s="90" t="e">
        <f>S34</f>
        <v>#REF!</v>
      </c>
      <c r="E69" s="59"/>
      <c r="M69" s="58"/>
      <c r="N69" s="58"/>
    </row>
    <row r="70" spans="2:14" x14ac:dyDescent="0.2">
      <c r="B70" s="55">
        <v>4</v>
      </c>
      <c r="C70" s="57" t="s">
        <v>238</v>
      </c>
      <c r="D70" s="90" t="e">
        <f>S35</f>
        <v>#REF!</v>
      </c>
      <c r="E70" s="59"/>
      <c r="M70" s="58"/>
      <c r="N70" s="58"/>
    </row>
    <row r="71" spans="2:14" x14ac:dyDescent="0.2">
      <c r="B71" s="55">
        <v>5</v>
      </c>
      <c r="C71" s="57" t="s">
        <v>239</v>
      </c>
      <c r="D71" s="90" t="e">
        <f>S38+S39</f>
        <v>#REF!</v>
      </c>
      <c r="E71" s="59"/>
      <c r="M71" s="58"/>
      <c r="N71" s="58"/>
    </row>
    <row r="72" spans="2:14" x14ac:dyDescent="0.2">
      <c r="B72" s="55">
        <v>6</v>
      </c>
      <c r="C72" s="57" t="s">
        <v>230</v>
      </c>
      <c r="D72" s="90" t="e">
        <f>S37</f>
        <v>#REF!</v>
      </c>
      <c r="E72" s="59"/>
      <c r="M72" s="58"/>
      <c r="N72" s="58"/>
    </row>
    <row r="73" spans="2:14" x14ac:dyDescent="0.2">
      <c r="B73" s="55">
        <v>7</v>
      </c>
      <c r="C73" s="57" t="s">
        <v>217</v>
      </c>
      <c r="D73" s="90" t="e">
        <f>S36</f>
        <v>#REF!</v>
      </c>
      <c r="E73" s="59"/>
      <c r="M73" s="58"/>
      <c r="N73" s="58"/>
    </row>
    <row r="74" spans="2:14" x14ac:dyDescent="0.2">
      <c r="B74" s="55">
        <v>8</v>
      </c>
      <c r="C74" s="57" t="s">
        <v>226</v>
      </c>
      <c r="D74" s="90" t="e">
        <f>S40</f>
        <v>#REF!</v>
      </c>
      <c r="E74" s="59"/>
      <c r="M74" s="58"/>
      <c r="N74" s="58"/>
    </row>
    <row r="75" spans="2:14" x14ac:dyDescent="0.2">
      <c r="B75" s="55"/>
      <c r="C75" s="56" t="s">
        <v>18</v>
      </c>
      <c r="D75" s="91" t="e">
        <f>SUM(D67:D74)</f>
        <v>#REF!</v>
      </c>
      <c r="F75" s="26"/>
      <c r="M75" s="58"/>
      <c r="N75" s="58"/>
    </row>
    <row r="76" spans="2:14" x14ac:dyDescent="0.2">
      <c r="B76" s="25"/>
      <c r="C76" s="25"/>
      <c r="D76" s="58"/>
      <c r="M76" s="58"/>
      <c r="N76" s="58"/>
    </row>
    <row r="77" spans="2:14" x14ac:dyDescent="0.2">
      <c r="B77" s="76" t="s">
        <v>259</v>
      </c>
      <c r="C77" s="74"/>
      <c r="D77" s="74"/>
      <c r="M77" s="58"/>
      <c r="N77" s="58"/>
    </row>
    <row r="78" spans="2:14" x14ac:dyDescent="0.2">
      <c r="B78" s="37" t="s">
        <v>2</v>
      </c>
      <c r="C78" s="37" t="s">
        <v>27</v>
      </c>
      <c r="D78" s="37" t="s">
        <v>28</v>
      </c>
      <c r="M78" s="58"/>
      <c r="N78" s="58"/>
    </row>
    <row r="79" spans="2:14" x14ac:dyDescent="0.2">
      <c r="B79" s="55">
        <v>1</v>
      </c>
      <c r="C79" s="57" t="s">
        <v>210</v>
      </c>
      <c r="D79" s="90" t="e">
        <f>S42</f>
        <v>#REF!</v>
      </c>
      <c r="G79" s="26"/>
      <c r="M79" s="58"/>
      <c r="N79" s="58"/>
    </row>
    <row r="80" spans="2:14" x14ac:dyDescent="0.2">
      <c r="B80" s="55">
        <v>2</v>
      </c>
      <c r="C80" s="57" t="s">
        <v>229</v>
      </c>
      <c r="D80" s="90" t="e">
        <f>S43</f>
        <v>#REF!</v>
      </c>
      <c r="G80" s="26"/>
      <c r="M80" s="58"/>
      <c r="N80" s="58"/>
    </row>
    <row r="81" spans="1:18" x14ac:dyDescent="0.2">
      <c r="B81" s="55">
        <v>3</v>
      </c>
      <c r="C81" s="57" t="s">
        <v>238</v>
      </c>
      <c r="D81" s="90" t="e">
        <f>S44</f>
        <v>#REF!</v>
      </c>
      <c r="G81" s="26"/>
      <c r="M81" s="58"/>
      <c r="N81" s="58"/>
    </row>
    <row r="82" spans="1:18" x14ac:dyDescent="0.2">
      <c r="B82" s="55">
        <v>4</v>
      </c>
      <c r="C82" s="57" t="s">
        <v>239</v>
      </c>
      <c r="D82" s="90" t="e">
        <f>S47+S48</f>
        <v>#REF!</v>
      </c>
      <c r="G82" s="26"/>
      <c r="M82" s="58"/>
      <c r="N82" s="58"/>
    </row>
    <row r="83" spans="1:18" x14ac:dyDescent="0.2">
      <c r="B83" s="55">
        <v>5</v>
      </c>
      <c r="C83" s="57" t="s">
        <v>230</v>
      </c>
      <c r="D83" s="90" t="e">
        <f>S46</f>
        <v>#REF!</v>
      </c>
      <c r="G83" s="26"/>
      <c r="M83" s="58"/>
      <c r="N83" s="58"/>
    </row>
    <row r="84" spans="1:18" x14ac:dyDescent="0.2">
      <c r="B84" s="55">
        <v>6</v>
      </c>
      <c r="C84" s="57" t="s">
        <v>217</v>
      </c>
      <c r="D84" s="90" t="e">
        <f>S45</f>
        <v>#REF!</v>
      </c>
      <c r="G84" s="26"/>
      <c r="M84" s="58"/>
      <c r="N84" s="58"/>
    </row>
    <row r="85" spans="1:18" x14ac:dyDescent="0.2">
      <c r="B85" s="55">
        <v>7</v>
      </c>
      <c r="C85" s="57" t="s">
        <v>231</v>
      </c>
      <c r="D85" s="90" t="e">
        <f>S49</f>
        <v>#REF!</v>
      </c>
      <c r="G85" s="26"/>
      <c r="M85" s="58"/>
      <c r="N85" s="58"/>
    </row>
    <row r="86" spans="1:18" x14ac:dyDescent="0.2">
      <c r="B86" s="55">
        <v>8</v>
      </c>
      <c r="C86" s="57" t="s">
        <v>233</v>
      </c>
      <c r="D86" s="90" t="e">
        <f>S50</f>
        <v>#REF!</v>
      </c>
      <c r="G86" s="26"/>
      <c r="M86" s="58"/>
      <c r="N86" s="58"/>
    </row>
    <row r="87" spans="1:18" x14ac:dyDescent="0.2">
      <c r="B87" s="55"/>
      <c r="C87" s="56" t="s">
        <v>18</v>
      </c>
      <c r="D87" s="91" t="e">
        <f>SUM(D79:D86)</f>
        <v>#REF!</v>
      </c>
      <c r="F87" s="26"/>
      <c r="M87" s="58"/>
      <c r="N87" s="58"/>
    </row>
    <row r="88" spans="1:18" x14ac:dyDescent="0.2">
      <c r="B88" s="25"/>
      <c r="C88" s="25"/>
      <c r="D88" s="58"/>
      <c r="M88" s="58"/>
      <c r="N88" s="58"/>
    </row>
    <row r="89" spans="1:18" x14ac:dyDescent="0.2">
      <c r="B89" s="43"/>
      <c r="C89" s="44"/>
      <c r="D89" s="44"/>
      <c r="E89" s="43"/>
      <c r="F89" s="43"/>
      <c r="G89" s="43"/>
      <c r="H89" s="43"/>
      <c r="I89" s="43"/>
      <c r="J89" s="43"/>
      <c r="K89" s="43"/>
      <c r="L89" s="43"/>
      <c r="M89" s="45"/>
      <c r="N89" s="46"/>
      <c r="O89" s="46"/>
      <c r="P89" s="46"/>
      <c r="Q89" s="44"/>
      <c r="R89" s="124"/>
    </row>
    <row r="90" spans="1:18" x14ac:dyDescent="0.2">
      <c r="A90" s="77"/>
      <c r="B90" s="76" t="s">
        <v>261</v>
      </c>
      <c r="C90" s="74"/>
      <c r="D90" s="74"/>
      <c r="E90" s="5"/>
    </row>
    <row r="91" spans="1:18" x14ac:dyDescent="0.2">
      <c r="B91" s="62" t="s">
        <v>2</v>
      </c>
      <c r="C91" s="62" t="s">
        <v>27</v>
      </c>
      <c r="D91" s="62" t="s">
        <v>32</v>
      </c>
      <c r="E91" s="62" t="s">
        <v>33</v>
      </c>
      <c r="F91" s="62" t="s">
        <v>34</v>
      </c>
      <c r="G91" s="62" t="s">
        <v>35</v>
      </c>
    </row>
    <row r="92" spans="1:18" x14ac:dyDescent="0.2">
      <c r="B92" s="55">
        <v>1</v>
      </c>
      <c r="C92" s="57" t="s">
        <v>262</v>
      </c>
      <c r="D92" s="64">
        <f>G5+G17</f>
        <v>2</v>
      </c>
      <c r="E92" s="90">
        <v>203280000</v>
      </c>
      <c r="F92" s="90">
        <f t="shared" ref="F92:F97" si="16">E92*D92</f>
        <v>406560000</v>
      </c>
      <c r="G92" s="57"/>
      <c r="H92" s="26"/>
    </row>
    <row r="93" spans="1:18" x14ac:dyDescent="0.2">
      <c r="B93" s="55">
        <v>2</v>
      </c>
      <c r="C93" s="57" t="s">
        <v>213</v>
      </c>
      <c r="D93" s="64">
        <v>4</v>
      </c>
      <c r="E93" s="90">
        <v>112320000</v>
      </c>
      <c r="F93" s="90">
        <f>D93*E93</f>
        <v>449280000</v>
      </c>
      <c r="G93" s="57"/>
    </row>
    <row r="94" spans="1:18" x14ac:dyDescent="0.2">
      <c r="B94" s="55">
        <v>3</v>
      </c>
      <c r="C94" s="57" t="s">
        <v>89</v>
      </c>
      <c r="D94" s="55">
        <f>ROUNDUP(SUM(K6,K7,K8,K9,K10,K11,K13,K14)/64,0)*2</f>
        <v>4</v>
      </c>
      <c r="E94" s="104" t="e">
        <f>#REF!</f>
        <v>#REF!</v>
      </c>
      <c r="F94" s="90" t="e">
        <f t="shared" si="16"/>
        <v>#REF!</v>
      </c>
      <c r="G94" s="55"/>
      <c r="H94" s="26"/>
    </row>
    <row r="95" spans="1:18" x14ac:dyDescent="0.2">
      <c r="B95" s="55">
        <v>4</v>
      </c>
      <c r="C95" s="78" t="s">
        <v>266</v>
      </c>
      <c r="D95" s="55">
        <v>10</v>
      </c>
      <c r="E95" s="104">
        <v>7693353.2000000002</v>
      </c>
      <c r="F95" s="90">
        <f>E95*D95</f>
        <v>76933532</v>
      </c>
      <c r="G95" s="55" t="s">
        <v>267</v>
      </c>
      <c r="H95" s="26"/>
    </row>
    <row r="96" spans="1:18" x14ac:dyDescent="0.2">
      <c r="B96" s="55">
        <v>5</v>
      </c>
      <c r="C96" s="57" t="s">
        <v>314</v>
      </c>
      <c r="D96" s="55">
        <v>1</v>
      </c>
      <c r="E96" s="90">
        <v>525600000</v>
      </c>
      <c r="F96" s="90">
        <f t="shared" si="16"/>
        <v>525600000</v>
      </c>
      <c r="G96" s="57"/>
    </row>
    <row r="97" spans="1:8" x14ac:dyDescent="0.2">
      <c r="B97" s="55">
        <v>6</v>
      </c>
      <c r="C97" s="57" t="s">
        <v>270</v>
      </c>
      <c r="D97" s="55">
        <v>4</v>
      </c>
      <c r="E97" s="90">
        <v>16866720</v>
      </c>
      <c r="F97" s="90">
        <f t="shared" si="16"/>
        <v>67466880</v>
      </c>
      <c r="G97" s="57"/>
    </row>
    <row r="98" spans="1:8" x14ac:dyDescent="0.2">
      <c r="B98" s="55">
        <v>7</v>
      </c>
      <c r="C98" s="57" t="s">
        <v>271</v>
      </c>
      <c r="D98" s="55">
        <v>1</v>
      </c>
      <c r="E98" s="90"/>
      <c r="F98" s="90"/>
      <c r="G98" s="57"/>
    </row>
    <row r="99" spans="1:8" x14ac:dyDescent="0.2">
      <c r="B99" s="57"/>
      <c r="C99" s="62" t="s">
        <v>34</v>
      </c>
      <c r="D99" s="62"/>
      <c r="E99" s="105"/>
      <c r="F99" s="91" t="e">
        <f>SUM(F92:F98)</f>
        <v>#REF!</v>
      </c>
      <c r="G99" s="57"/>
      <c r="H99" s="26"/>
    </row>
    <row r="100" spans="1:8" x14ac:dyDescent="0.2">
      <c r="C100" s="67"/>
      <c r="D100" s="67"/>
      <c r="E100" s="67"/>
      <c r="F100" s="58"/>
    </row>
    <row r="101" spans="1:8" x14ac:dyDescent="0.2">
      <c r="A101" s="77"/>
      <c r="B101" s="76" t="s">
        <v>272</v>
      </c>
      <c r="C101" s="74"/>
      <c r="D101" s="74"/>
      <c r="E101" s="5"/>
    </row>
    <row r="102" spans="1:8" x14ac:dyDescent="0.2">
      <c r="B102" s="62" t="s">
        <v>2</v>
      </c>
      <c r="C102" s="62" t="s">
        <v>27</v>
      </c>
      <c r="D102" s="62" t="s">
        <v>32</v>
      </c>
      <c r="E102" s="62" t="s">
        <v>33</v>
      </c>
      <c r="F102" s="62" t="s">
        <v>34</v>
      </c>
      <c r="G102" s="62" t="s">
        <v>35</v>
      </c>
    </row>
    <row r="103" spans="1:8" x14ac:dyDescent="0.2">
      <c r="B103" s="55">
        <v>1</v>
      </c>
      <c r="C103" s="57" t="s">
        <v>262</v>
      </c>
      <c r="D103" s="64">
        <v>1</v>
      </c>
      <c r="E103" s="90">
        <v>134164800</v>
      </c>
      <c r="F103" s="90">
        <f t="shared" ref="F103:F105" si="17">E103*D103</f>
        <v>134164800</v>
      </c>
      <c r="G103" s="57"/>
      <c r="H103" s="26"/>
    </row>
    <row r="104" spans="1:8" x14ac:dyDescent="0.2">
      <c r="B104" s="55">
        <v>2</v>
      </c>
      <c r="C104" s="57" t="s">
        <v>85</v>
      </c>
      <c r="D104" s="55">
        <v>2</v>
      </c>
      <c r="E104" s="104">
        <v>70909280</v>
      </c>
      <c r="F104" s="90">
        <f t="shared" si="17"/>
        <v>141818560</v>
      </c>
      <c r="G104" s="57"/>
      <c r="H104" s="26"/>
    </row>
    <row r="105" spans="1:8" x14ac:dyDescent="0.2">
      <c r="B105" s="55">
        <v>3</v>
      </c>
      <c r="C105" s="57" t="s">
        <v>89</v>
      </c>
      <c r="D105" s="55">
        <f>ROUNDUP(SUM(K31,K32,K33,K34,K35,K36,K37,K38,K39)/64,0)</f>
        <v>2</v>
      </c>
      <c r="E105" s="104" t="e">
        <f>#REF!</f>
        <v>#REF!</v>
      </c>
      <c r="F105" s="90" t="e">
        <f t="shared" si="17"/>
        <v>#REF!</v>
      </c>
      <c r="G105" s="57"/>
    </row>
    <row r="106" spans="1:8" x14ac:dyDescent="0.2">
      <c r="B106" s="57"/>
      <c r="C106" s="62" t="s">
        <v>34</v>
      </c>
      <c r="D106" s="62"/>
      <c r="E106" s="105"/>
      <c r="F106" s="91" t="e">
        <f>SUM(F103:F105)</f>
        <v>#REF!</v>
      </c>
      <c r="G106" s="57"/>
      <c r="H106" s="26"/>
    </row>
    <row r="107" spans="1:8" x14ac:dyDescent="0.2">
      <c r="C107" s="67"/>
      <c r="D107" s="67"/>
      <c r="E107" s="67"/>
      <c r="F107" s="58"/>
      <c r="H107" s="26"/>
    </row>
    <row r="108" spans="1:8" x14ac:dyDescent="0.2">
      <c r="B108" s="76" t="s">
        <v>274</v>
      </c>
      <c r="C108" s="74"/>
      <c r="D108" s="74"/>
      <c r="E108" s="5"/>
      <c r="H108" s="26"/>
    </row>
    <row r="109" spans="1:8" x14ac:dyDescent="0.2">
      <c r="B109" s="62" t="s">
        <v>2</v>
      </c>
      <c r="C109" s="62" t="s">
        <v>27</v>
      </c>
      <c r="D109" s="62" t="s">
        <v>32</v>
      </c>
      <c r="E109" s="62" t="s">
        <v>33</v>
      </c>
      <c r="F109" s="62" t="s">
        <v>34</v>
      </c>
      <c r="G109" s="62" t="s">
        <v>35</v>
      </c>
      <c r="H109" s="26"/>
    </row>
    <row r="110" spans="1:8" x14ac:dyDescent="0.2">
      <c r="B110" s="55">
        <v>1</v>
      </c>
      <c r="C110" s="57" t="s">
        <v>89</v>
      </c>
      <c r="D110" s="55">
        <f>ROUNDUP(SUM(K42,K43,K44,K45,K46,K47,K48)/64,0)</f>
        <v>2</v>
      </c>
      <c r="E110" s="22" t="e">
        <f>#REF!</f>
        <v>#REF!</v>
      </c>
      <c r="F110" s="60" t="e">
        <f t="shared" ref="F110:F111" si="18">E110*D110</f>
        <v>#REF!</v>
      </c>
      <c r="G110" s="57"/>
      <c r="H110" s="26"/>
    </row>
    <row r="111" spans="1:8" x14ac:dyDescent="0.2">
      <c r="B111" s="55">
        <v>2</v>
      </c>
      <c r="C111" s="57" t="s">
        <v>275</v>
      </c>
      <c r="D111" s="55">
        <v>2</v>
      </c>
      <c r="E111" s="22">
        <v>6767904</v>
      </c>
      <c r="F111" s="60">
        <f t="shared" si="18"/>
        <v>13535808</v>
      </c>
      <c r="G111" s="57"/>
      <c r="H111" s="26"/>
    </row>
    <row r="112" spans="1:8" x14ac:dyDescent="0.2">
      <c r="B112" s="57"/>
      <c r="C112" s="62" t="s">
        <v>34</v>
      </c>
      <c r="D112" s="62"/>
      <c r="E112" s="62"/>
      <c r="F112" s="61" t="e">
        <f>SUM(F110:F111)</f>
        <v>#REF!</v>
      </c>
      <c r="G112" s="57"/>
      <c r="H112" s="26"/>
    </row>
    <row r="113" spans="1:18" x14ac:dyDescent="0.2">
      <c r="C113" s="67"/>
      <c r="D113" s="67"/>
      <c r="E113" s="67"/>
      <c r="F113" s="58"/>
      <c r="H113" s="26"/>
    </row>
    <row r="114" spans="1:18" x14ac:dyDescent="0.2">
      <c r="B114" s="43"/>
      <c r="C114" s="44"/>
      <c r="D114" s="44"/>
      <c r="E114" s="43"/>
      <c r="F114" s="43"/>
      <c r="G114" s="43"/>
      <c r="H114" s="43"/>
      <c r="I114" s="43"/>
      <c r="J114" s="43"/>
      <c r="K114" s="43"/>
      <c r="L114" s="43"/>
      <c r="M114" s="45"/>
      <c r="N114" s="46"/>
      <c r="O114" s="46"/>
      <c r="P114" s="46"/>
      <c r="Q114" s="44"/>
      <c r="R114" s="124"/>
    </row>
    <row r="115" spans="1:18" x14ac:dyDescent="0.2">
      <c r="A115" s="77" t="s">
        <v>276</v>
      </c>
      <c r="B115" s="76" t="s">
        <v>277</v>
      </c>
      <c r="C115" s="74"/>
      <c r="D115" s="74"/>
      <c r="E115" s="5"/>
    </row>
    <row r="116" spans="1:18" x14ac:dyDescent="0.2">
      <c r="B116" s="62" t="s">
        <v>2</v>
      </c>
      <c r="C116" s="62" t="s">
        <v>27</v>
      </c>
      <c r="D116" s="62" t="s">
        <v>32</v>
      </c>
      <c r="E116" s="62" t="s">
        <v>33</v>
      </c>
      <c r="F116" s="62" t="s">
        <v>34</v>
      </c>
      <c r="G116" s="62" t="s">
        <v>35</v>
      </c>
    </row>
    <row r="117" spans="1:18" x14ac:dyDescent="0.2">
      <c r="B117" s="55">
        <v>1</v>
      </c>
      <c r="C117" s="57" t="s">
        <v>278</v>
      </c>
      <c r="D117" s="64">
        <f>G49+G62</f>
        <v>1</v>
      </c>
      <c r="E117" s="90">
        <v>198000000</v>
      </c>
      <c r="F117" s="90">
        <f t="shared" ref="F117" si="19">E117*D117</f>
        <v>198000000</v>
      </c>
      <c r="G117" s="57"/>
      <c r="H117" s="26"/>
    </row>
    <row r="118" spans="1:18" x14ac:dyDescent="0.2">
      <c r="B118" s="57"/>
      <c r="C118" s="62" t="s">
        <v>34</v>
      </c>
      <c r="D118" s="62"/>
      <c r="E118" s="105"/>
      <c r="F118" s="91">
        <f>SUM(F117:F117)</f>
        <v>198000000</v>
      </c>
      <c r="G118" s="57"/>
      <c r="H118" s="26"/>
    </row>
    <row r="119" spans="1:18" x14ac:dyDescent="0.2">
      <c r="C119" s="67"/>
      <c r="D119" s="67"/>
      <c r="E119" s="67"/>
      <c r="F119" s="58"/>
      <c r="H119" s="26"/>
    </row>
    <row r="120" spans="1:18" x14ac:dyDescent="0.2">
      <c r="C120" s="67"/>
      <c r="D120" s="67"/>
      <c r="E120" s="67"/>
      <c r="F120" s="58"/>
      <c r="H120" s="26"/>
    </row>
    <row r="121" spans="1:18" x14ac:dyDescent="0.2">
      <c r="C121" s="67"/>
      <c r="D121" s="67"/>
      <c r="E121" s="67"/>
      <c r="F121" s="58"/>
      <c r="H121" s="26"/>
    </row>
    <row r="122" spans="1:18" x14ac:dyDescent="0.2">
      <c r="B122" s="43"/>
      <c r="C122" s="44"/>
      <c r="D122" s="44"/>
      <c r="E122" s="43"/>
      <c r="F122" s="43"/>
      <c r="G122" s="43"/>
      <c r="H122" s="43"/>
      <c r="I122" s="43"/>
      <c r="J122" s="43"/>
      <c r="K122" s="43"/>
      <c r="L122" s="43"/>
      <c r="M122" s="45"/>
      <c r="N122" s="46"/>
      <c r="O122" s="46"/>
      <c r="P122" s="46"/>
      <c r="Q122" s="44"/>
      <c r="R122" s="124"/>
    </row>
    <row r="123" spans="1:18" s="25" customFormat="1" x14ac:dyDescent="0.2">
      <c r="B123" s="76" t="s">
        <v>279</v>
      </c>
      <c r="C123" s="74"/>
      <c r="D123" s="74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x14ac:dyDescent="0.2">
      <c r="B124" s="62" t="s">
        <v>2</v>
      </c>
      <c r="C124" s="62" t="s">
        <v>27</v>
      </c>
      <c r="D124" s="62" t="s">
        <v>34</v>
      </c>
    </row>
    <row r="125" spans="1:18" x14ac:dyDescent="0.2">
      <c r="B125" s="55">
        <v>1</v>
      </c>
      <c r="C125" s="57" t="s">
        <v>39</v>
      </c>
      <c r="D125" s="106" t="e">
        <f>D63</f>
        <v>#REF!</v>
      </c>
      <c r="E125" s="59"/>
    </row>
    <row r="126" spans="1:18" x14ac:dyDescent="0.2">
      <c r="B126" s="55">
        <v>2</v>
      </c>
      <c r="C126" s="57" t="s">
        <v>40</v>
      </c>
      <c r="D126" s="106" t="e">
        <f>F99</f>
        <v>#REF!</v>
      </c>
      <c r="E126" s="59"/>
    </row>
    <row r="127" spans="1:18" x14ac:dyDescent="0.2">
      <c r="B127" s="55">
        <v>3</v>
      </c>
      <c r="C127" s="57" t="s">
        <v>196</v>
      </c>
      <c r="D127" s="106">
        <f>F118</f>
        <v>198000000</v>
      </c>
      <c r="E127" s="59"/>
    </row>
    <row r="128" spans="1:18" x14ac:dyDescent="0.2">
      <c r="B128" s="55"/>
      <c r="C128" s="62" t="s">
        <v>34</v>
      </c>
      <c r="D128" s="107" t="e">
        <f>SUM(D125:D127)</f>
        <v>#REF!</v>
      </c>
      <c r="F128" s="26"/>
    </row>
    <row r="130" spans="1:18" s="25" customFormat="1" x14ac:dyDescent="0.2">
      <c r="B130" s="76" t="s">
        <v>280</v>
      </c>
      <c r="C130" s="74"/>
      <c r="D130" s="74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1:18" x14ac:dyDescent="0.2">
      <c r="B131" s="62" t="s">
        <v>2</v>
      </c>
      <c r="C131" s="62" t="s">
        <v>27</v>
      </c>
      <c r="D131" s="62" t="s">
        <v>34</v>
      </c>
    </row>
    <row r="132" spans="1:18" s="25" customFormat="1" x14ac:dyDescent="0.2">
      <c r="A132"/>
      <c r="B132" s="55">
        <v>1</v>
      </c>
      <c r="C132" s="57" t="s">
        <v>39</v>
      </c>
      <c r="D132" s="90" t="e">
        <f>D75</f>
        <v>#REF!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1:18" s="25" customFormat="1" x14ac:dyDescent="0.2">
      <c r="A133"/>
      <c r="B133" s="55">
        <v>2</v>
      </c>
      <c r="C133" s="57" t="s">
        <v>40</v>
      </c>
      <c r="D133" s="90" t="e">
        <f>F106</f>
        <v>#REF!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1:18" s="25" customFormat="1" x14ac:dyDescent="0.2">
      <c r="A134"/>
      <c r="B134" s="55"/>
      <c r="C134" s="62" t="s">
        <v>34</v>
      </c>
      <c r="D134" s="91" t="e">
        <f>SUM(D132:D133)</f>
        <v>#REF!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6" spans="1:18" x14ac:dyDescent="0.2">
      <c r="B136" s="76" t="s">
        <v>281</v>
      </c>
      <c r="C136" s="74"/>
      <c r="D136" s="74"/>
    </row>
    <row r="137" spans="1:18" x14ac:dyDescent="0.2">
      <c r="B137" s="62" t="s">
        <v>2</v>
      </c>
      <c r="C137" s="62" t="s">
        <v>27</v>
      </c>
      <c r="D137" s="62" t="s">
        <v>34</v>
      </c>
    </row>
    <row r="138" spans="1:18" x14ac:dyDescent="0.2">
      <c r="B138" s="55">
        <v>1</v>
      </c>
      <c r="C138" s="57" t="s">
        <v>39</v>
      </c>
      <c r="D138" s="90" t="e">
        <f>D87</f>
        <v>#REF!</v>
      </c>
    </row>
    <row r="139" spans="1:18" x14ac:dyDescent="0.2">
      <c r="B139" s="55">
        <v>2</v>
      </c>
      <c r="C139" s="57" t="s">
        <v>40</v>
      </c>
      <c r="D139" s="90" t="e">
        <f>F112</f>
        <v>#REF!</v>
      </c>
    </row>
    <row r="140" spans="1:18" x14ac:dyDescent="0.2">
      <c r="B140" s="55"/>
      <c r="C140" s="62" t="s">
        <v>34</v>
      </c>
      <c r="D140" s="91" t="e">
        <f>SUM(D138:D139)</f>
        <v>#REF!</v>
      </c>
      <c r="E140" s="59"/>
    </row>
    <row r="142" spans="1:18" x14ac:dyDescent="0.2">
      <c r="E142" s="59"/>
    </row>
    <row r="143" spans="1:18" x14ac:dyDescent="0.2">
      <c r="C143" t="s">
        <v>337</v>
      </c>
      <c r="D143" s="155" t="e">
        <f>D128+D134+D140</f>
        <v>#REF!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E571-FCD7-364A-8901-6258BA82AD1C}">
  <sheetPr>
    <tabColor theme="5"/>
  </sheetPr>
  <dimension ref="B2:R32"/>
  <sheetViews>
    <sheetView workbookViewId="0">
      <selection activeCell="E18" sqref="E18"/>
    </sheetView>
  </sheetViews>
  <sheetFormatPr baseColWidth="10" defaultColWidth="9" defaultRowHeight="15" x14ac:dyDescent="0.2"/>
  <cols>
    <col min="1" max="1" width="9" style="125"/>
    <col min="2" max="2" width="3.5" style="125" bestFit="1" customWidth="1"/>
    <col min="3" max="3" width="31.33203125" style="125" bestFit="1" customWidth="1"/>
    <col min="4" max="4" width="11" style="125" bestFit="1" customWidth="1"/>
    <col min="5" max="9" width="18.33203125" style="125" bestFit="1" customWidth="1"/>
    <col min="10" max="10" width="19.33203125" style="125" bestFit="1" customWidth="1"/>
    <col min="11" max="11" width="14.83203125" style="125" customWidth="1"/>
    <col min="12" max="12" width="18" style="125" bestFit="1" customWidth="1"/>
    <col min="13" max="13" width="18.1640625" style="125" customWidth="1"/>
    <col min="14" max="14" width="16" style="125" customWidth="1"/>
    <col min="15" max="15" width="15.1640625" style="125" customWidth="1"/>
    <col min="16" max="16" width="16.1640625" style="125" customWidth="1"/>
    <col min="17" max="17" width="20.83203125" style="126" customWidth="1"/>
    <col min="18" max="18" width="18.33203125" style="126" customWidth="1"/>
    <col min="19" max="16384" width="9" style="125"/>
  </cols>
  <sheetData>
    <row r="2" spans="2:18" x14ac:dyDescent="0.2">
      <c r="B2" s="197" t="s">
        <v>315</v>
      </c>
      <c r="C2" s="197"/>
      <c r="D2" s="197"/>
      <c r="E2" s="197"/>
      <c r="F2" s="197"/>
      <c r="G2" s="197"/>
      <c r="H2" s="197"/>
      <c r="I2" s="197"/>
    </row>
    <row r="3" spans="2:18" x14ac:dyDescent="0.2">
      <c r="B3" s="145" t="s">
        <v>2</v>
      </c>
      <c r="C3" s="145" t="s">
        <v>27</v>
      </c>
      <c r="D3" s="145" t="s">
        <v>316</v>
      </c>
      <c r="E3" s="145" t="s">
        <v>317</v>
      </c>
      <c r="F3" s="145" t="s">
        <v>318</v>
      </c>
      <c r="G3" s="145" t="s">
        <v>319</v>
      </c>
      <c r="H3" s="145" t="s">
        <v>320</v>
      </c>
      <c r="I3" s="145" t="s">
        <v>321</v>
      </c>
      <c r="J3" s="128" t="s">
        <v>322</v>
      </c>
    </row>
    <row r="4" spans="2:18" ht="16" x14ac:dyDescent="0.2">
      <c r="B4" s="142">
        <v>1</v>
      </c>
      <c r="C4" s="146" t="s">
        <v>39</v>
      </c>
      <c r="D4" s="147" t="s">
        <v>169</v>
      </c>
      <c r="E4" s="148" t="e">
        <f>'Opsi Platform Only'!D125</f>
        <v>#REF!</v>
      </c>
      <c r="F4" s="148"/>
      <c r="G4" s="148"/>
      <c r="H4" s="148"/>
      <c r="I4" s="148"/>
      <c r="J4" s="149" t="e">
        <f>SUM(E4:I4)</f>
        <v>#REF!</v>
      </c>
      <c r="L4"/>
      <c r="M4" s="135"/>
      <c r="N4" s="135"/>
      <c r="O4" s="135"/>
      <c r="P4" s="135"/>
      <c r="Q4" s="136"/>
    </row>
    <row r="5" spans="2:18" x14ac:dyDescent="0.2">
      <c r="B5" s="142">
        <v>2</v>
      </c>
      <c r="C5" s="146" t="s">
        <v>40</v>
      </c>
      <c r="D5" s="147"/>
      <c r="E5" s="148"/>
      <c r="F5" s="148"/>
      <c r="G5" s="148"/>
      <c r="H5" s="148"/>
      <c r="I5" s="148"/>
      <c r="J5" s="149"/>
      <c r="L5" s="137"/>
      <c r="M5" s="126"/>
      <c r="N5" s="126"/>
      <c r="O5" s="126"/>
      <c r="P5" s="126"/>
    </row>
    <row r="6" spans="2:18" x14ac:dyDescent="0.2">
      <c r="B6" s="142"/>
      <c r="C6" s="143" t="s">
        <v>262</v>
      </c>
      <c r="D6" s="147" t="s">
        <v>323</v>
      </c>
      <c r="E6" s="148">
        <f>'Opsi Platform Only'!F92</f>
        <v>406560000</v>
      </c>
      <c r="F6" s="148">
        <f>$E$6</f>
        <v>406560000</v>
      </c>
      <c r="G6" s="148">
        <f>$E$6</f>
        <v>406560000</v>
      </c>
      <c r="H6" s="148">
        <f>$E$6</f>
        <v>406560000</v>
      </c>
      <c r="I6" s="148">
        <f>$E$6</f>
        <v>406560000</v>
      </c>
      <c r="J6" s="149">
        <f t="shared" ref="J6:J14" si="0">SUM(E6:I6)</f>
        <v>2032800000</v>
      </c>
      <c r="L6" s="139"/>
      <c r="M6" s="139"/>
      <c r="N6" s="139"/>
      <c r="O6" s="139"/>
      <c r="P6" s="139"/>
      <c r="Q6" s="139"/>
    </row>
    <row r="7" spans="2:18" s="126" customFormat="1" x14ac:dyDescent="0.2">
      <c r="B7" s="142"/>
      <c r="C7" s="143" t="s">
        <v>213</v>
      </c>
      <c r="D7" s="147" t="s">
        <v>323</v>
      </c>
      <c r="E7" s="148">
        <f>'Opsi Platform Only'!F93</f>
        <v>449280000</v>
      </c>
      <c r="F7" s="148">
        <f>$E$7</f>
        <v>449280000</v>
      </c>
      <c r="G7" s="148">
        <f>$E$7</f>
        <v>449280000</v>
      </c>
      <c r="H7" s="148">
        <f>$E$7</f>
        <v>449280000</v>
      </c>
      <c r="I7" s="148">
        <f>$E$7</f>
        <v>449280000</v>
      </c>
      <c r="J7" s="149">
        <f t="shared" si="0"/>
        <v>2246400000</v>
      </c>
      <c r="K7" s="125"/>
      <c r="L7" s="139"/>
      <c r="M7" s="139"/>
      <c r="N7" s="139"/>
      <c r="O7" s="139"/>
      <c r="P7" s="139"/>
      <c r="Q7" s="139"/>
    </row>
    <row r="8" spans="2:18" s="126" customFormat="1" x14ac:dyDescent="0.2">
      <c r="B8" s="142"/>
      <c r="C8" s="143" t="s">
        <v>89</v>
      </c>
      <c r="D8" s="147" t="s">
        <v>323</v>
      </c>
      <c r="E8" s="148" t="e">
        <f>'Opsi Platform Only'!F94</f>
        <v>#REF!</v>
      </c>
      <c r="F8" s="148" t="e">
        <f>$E$8</f>
        <v>#REF!</v>
      </c>
      <c r="G8" s="148" t="e">
        <f>$E$8</f>
        <v>#REF!</v>
      </c>
      <c r="H8" s="148" t="e">
        <f>$E$8</f>
        <v>#REF!</v>
      </c>
      <c r="I8" s="148" t="e">
        <f>$E$8</f>
        <v>#REF!</v>
      </c>
      <c r="J8" s="149" t="e">
        <f t="shared" si="0"/>
        <v>#REF!</v>
      </c>
      <c r="K8" s="125"/>
      <c r="L8" s="139"/>
      <c r="M8" s="139"/>
      <c r="N8" s="139"/>
      <c r="O8" s="139"/>
      <c r="P8" s="139"/>
      <c r="Q8" s="139"/>
    </row>
    <row r="9" spans="2:18" s="126" customFormat="1" x14ac:dyDescent="0.2">
      <c r="B9" s="142"/>
      <c r="C9" s="143" t="s">
        <v>266</v>
      </c>
      <c r="D9" s="147" t="s">
        <v>323</v>
      </c>
      <c r="E9" s="148">
        <f>'Opsi Platform Only'!F95</f>
        <v>76933532</v>
      </c>
      <c r="F9" s="148">
        <f>$E$9</f>
        <v>76933532</v>
      </c>
      <c r="G9" s="148">
        <f>$E$9</f>
        <v>76933532</v>
      </c>
      <c r="H9" s="148">
        <f>$E$9</f>
        <v>76933532</v>
      </c>
      <c r="I9" s="148">
        <f>$E$9</f>
        <v>76933532</v>
      </c>
      <c r="J9" s="149">
        <f t="shared" si="0"/>
        <v>384667660</v>
      </c>
      <c r="K9" s="125"/>
      <c r="L9" s="139"/>
      <c r="M9" s="139"/>
      <c r="N9" s="139"/>
      <c r="O9" s="139"/>
      <c r="P9" s="139"/>
      <c r="Q9" s="139"/>
    </row>
    <row r="10" spans="2:18" s="126" customFormat="1" x14ac:dyDescent="0.2">
      <c r="B10" s="142"/>
      <c r="C10" s="143" t="s">
        <v>314</v>
      </c>
      <c r="D10" s="147" t="s">
        <v>323</v>
      </c>
      <c r="E10" s="148">
        <f>'Opsi Platform Only'!F96</f>
        <v>525600000</v>
      </c>
      <c r="F10" s="148">
        <f>$E$10</f>
        <v>525600000</v>
      </c>
      <c r="G10" s="148">
        <f>$E$10</f>
        <v>525600000</v>
      </c>
      <c r="H10" s="148">
        <f>$E$10</f>
        <v>525600000</v>
      </c>
      <c r="I10" s="148">
        <f>$E$10</f>
        <v>525600000</v>
      </c>
      <c r="J10" s="149">
        <f t="shared" si="0"/>
        <v>2628000000</v>
      </c>
      <c r="K10" s="125"/>
      <c r="L10" s="139"/>
      <c r="M10" s="139"/>
      <c r="N10" s="139"/>
      <c r="O10" s="139"/>
      <c r="P10" s="139"/>
      <c r="Q10" s="139"/>
    </row>
    <row r="11" spans="2:18" s="126" customFormat="1" x14ac:dyDescent="0.2">
      <c r="B11" s="142"/>
      <c r="C11" s="143" t="s">
        <v>270</v>
      </c>
      <c r="D11" s="147" t="s">
        <v>323</v>
      </c>
      <c r="E11" s="148">
        <f>'Opsi Platform Only'!F97</f>
        <v>67466880</v>
      </c>
      <c r="F11" s="148">
        <f>$E$11</f>
        <v>67466880</v>
      </c>
      <c r="G11" s="148">
        <f>$E$11</f>
        <v>67466880</v>
      </c>
      <c r="H11" s="148">
        <f>$E$11</f>
        <v>67466880</v>
      </c>
      <c r="I11" s="148">
        <f>$E$11</f>
        <v>67466880</v>
      </c>
      <c r="J11" s="149">
        <f t="shared" si="0"/>
        <v>337334400</v>
      </c>
      <c r="K11" s="125"/>
      <c r="L11" s="139"/>
      <c r="M11" s="139"/>
      <c r="N11" s="139"/>
      <c r="O11" s="139"/>
      <c r="P11" s="139"/>
      <c r="Q11" s="139"/>
    </row>
    <row r="12" spans="2:18" s="126" customFormat="1" x14ac:dyDescent="0.2">
      <c r="B12" s="142"/>
      <c r="C12" s="143" t="s">
        <v>271</v>
      </c>
      <c r="D12" s="147" t="s">
        <v>323</v>
      </c>
      <c r="E12" s="148">
        <f>'Opsi Platform Only'!F98</f>
        <v>0</v>
      </c>
      <c r="F12" s="148">
        <f>$E$12</f>
        <v>0</v>
      </c>
      <c r="G12" s="148">
        <f>$E$12</f>
        <v>0</v>
      </c>
      <c r="H12" s="148">
        <f>$E$12</f>
        <v>0</v>
      </c>
      <c r="I12" s="148">
        <f>$E$12</f>
        <v>0</v>
      </c>
      <c r="J12" s="149">
        <f t="shared" si="0"/>
        <v>0</v>
      </c>
      <c r="K12" s="125"/>
      <c r="L12" s="139"/>
      <c r="M12" s="139"/>
      <c r="N12" s="139"/>
      <c r="O12" s="139"/>
      <c r="P12" s="139"/>
      <c r="Q12" s="139"/>
    </row>
    <row r="13" spans="2:18" s="126" customFormat="1" x14ac:dyDescent="0.2">
      <c r="B13" s="142">
        <v>3</v>
      </c>
      <c r="C13" s="150" t="s">
        <v>196</v>
      </c>
      <c r="D13" s="147"/>
      <c r="E13" s="148"/>
      <c r="F13" s="148"/>
      <c r="G13" s="148"/>
      <c r="H13" s="148"/>
      <c r="I13" s="148"/>
      <c r="J13" s="149"/>
      <c r="K13" s="125"/>
      <c r="L13" s="139"/>
      <c r="M13" s="139"/>
      <c r="N13" s="139"/>
      <c r="O13" s="139"/>
      <c r="P13" s="139"/>
      <c r="Q13" s="139"/>
    </row>
    <row r="14" spans="2:18" s="126" customFormat="1" x14ac:dyDescent="0.2">
      <c r="B14" s="142"/>
      <c r="C14" s="143" t="s">
        <v>314</v>
      </c>
      <c r="D14" s="147" t="s">
        <v>338</v>
      </c>
      <c r="E14" s="148">
        <f>'Opsi Platform Only'!F117</f>
        <v>198000000</v>
      </c>
      <c r="F14" s="148">
        <f>$E$14</f>
        <v>198000000</v>
      </c>
      <c r="G14" s="148">
        <f>$E$14</f>
        <v>198000000</v>
      </c>
      <c r="H14" s="148">
        <f>$E$14</f>
        <v>198000000</v>
      </c>
      <c r="I14" s="148">
        <f>$E$14</f>
        <v>198000000</v>
      </c>
      <c r="J14" s="149">
        <f t="shared" si="0"/>
        <v>990000000</v>
      </c>
      <c r="K14" s="125"/>
      <c r="L14" s="139"/>
      <c r="M14" s="139"/>
      <c r="N14" s="139"/>
      <c r="O14" s="139"/>
      <c r="P14" s="139"/>
      <c r="Q14" s="139"/>
    </row>
    <row r="15" spans="2:18" x14ac:dyDescent="0.2">
      <c r="B15" s="198" t="s">
        <v>34</v>
      </c>
      <c r="C15" s="198"/>
      <c r="D15" s="147"/>
      <c r="E15" s="149" t="e">
        <f t="shared" ref="E15:J15" si="1">SUM(E4:E14)</f>
        <v>#REF!</v>
      </c>
      <c r="F15" s="149" t="e">
        <f t="shared" si="1"/>
        <v>#REF!</v>
      </c>
      <c r="G15" s="149" t="e">
        <f t="shared" si="1"/>
        <v>#REF!</v>
      </c>
      <c r="H15" s="149" t="e">
        <f t="shared" si="1"/>
        <v>#REF!</v>
      </c>
      <c r="I15" s="149" t="e">
        <f t="shared" si="1"/>
        <v>#REF!</v>
      </c>
      <c r="J15" s="149" t="e">
        <f t="shared" si="1"/>
        <v>#REF!</v>
      </c>
      <c r="L15" s="139"/>
      <c r="M15" s="139"/>
      <c r="N15" s="139"/>
      <c r="O15" s="139"/>
      <c r="P15" s="139"/>
      <c r="Q15" s="139"/>
      <c r="R15" s="139"/>
    </row>
    <row r="17" spans="2:10" x14ac:dyDescent="0.2">
      <c r="B17" s="197" t="s">
        <v>324</v>
      </c>
      <c r="C17" s="197"/>
      <c r="D17" s="197"/>
      <c r="E17" s="197"/>
      <c r="F17" s="197"/>
      <c r="G17" s="197"/>
      <c r="H17" s="197"/>
      <c r="I17" s="197"/>
    </row>
    <row r="18" spans="2:10" x14ac:dyDescent="0.2">
      <c r="B18" s="127" t="s">
        <v>2</v>
      </c>
      <c r="C18" s="127" t="s">
        <v>27</v>
      </c>
      <c r="D18" s="127" t="s">
        <v>316</v>
      </c>
      <c r="E18" s="127" t="s">
        <v>317</v>
      </c>
      <c r="F18" s="127" t="s">
        <v>318</v>
      </c>
      <c r="G18" s="127" t="s">
        <v>319</v>
      </c>
      <c r="H18" s="127" t="s">
        <v>320</v>
      </c>
      <c r="I18" s="127" t="s">
        <v>321</v>
      </c>
      <c r="J18" s="128" t="s">
        <v>322</v>
      </c>
    </row>
    <row r="19" spans="2:10" x14ac:dyDescent="0.2">
      <c r="B19" s="129">
        <v>1</v>
      </c>
      <c r="C19" s="130" t="s">
        <v>39</v>
      </c>
      <c r="D19" s="131" t="s">
        <v>169</v>
      </c>
      <c r="E19" s="132" t="e">
        <f>'Opsi Platform Only'!D132</f>
        <v>#REF!</v>
      </c>
      <c r="F19" s="132"/>
      <c r="G19" s="132"/>
      <c r="H19" s="132"/>
      <c r="I19" s="132"/>
      <c r="J19" s="134" t="e">
        <f>SUM(E19:I19)</f>
        <v>#REF!</v>
      </c>
    </row>
    <row r="20" spans="2:10" x14ac:dyDescent="0.2">
      <c r="B20" s="129">
        <v>2</v>
      </c>
      <c r="C20" s="130" t="s">
        <v>40</v>
      </c>
      <c r="D20" s="131"/>
      <c r="E20" s="132"/>
      <c r="F20" s="132"/>
      <c r="G20" s="132"/>
      <c r="H20" s="132"/>
      <c r="I20" s="133"/>
      <c r="J20" s="134"/>
    </row>
    <row r="21" spans="2:10" x14ac:dyDescent="0.2">
      <c r="B21" s="140"/>
      <c r="C21" s="143" t="s">
        <v>262</v>
      </c>
      <c r="D21" s="131" t="s">
        <v>323</v>
      </c>
      <c r="E21" s="132">
        <f>'Opsi Platform Only'!F103</f>
        <v>134164800</v>
      </c>
      <c r="F21" s="132">
        <f>$E$21</f>
        <v>134164800</v>
      </c>
      <c r="G21" s="132">
        <f>$E$21</f>
        <v>134164800</v>
      </c>
      <c r="H21" s="132">
        <f>$E$21</f>
        <v>134164800</v>
      </c>
      <c r="I21" s="132">
        <f>$E$21</f>
        <v>134164800</v>
      </c>
      <c r="J21" s="134">
        <f t="shared" ref="J21:J23" si="2">SUM(E21:I21)</f>
        <v>670824000</v>
      </c>
    </row>
    <row r="22" spans="2:10" x14ac:dyDescent="0.2">
      <c r="B22" s="129"/>
      <c r="C22" s="143" t="s">
        <v>213</v>
      </c>
      <c r="D22" s="144" t="s">
        <v>323</v>
      </c>
      <c r="E22" s="132">
        <f>'Opsi Platform Only'!F104</f>
        <v>141818560</v>
      </c>
      <c r="F22" s="132">
        <f>$E$22</f>
        <v>141818560</v>
      </c>
      <c r="G22" s="132">
        <f>$E$22</f>
        <v>141818560</v>
      </c>
      <c r="H22" s="132">
        <f>$E$22</f>
        <v>141818560</v>
      </c>
      <c r="I22" s="132">
        <f>$E$22</f>
        <v>141818560</v>
      </c>
      <c r="J22" s="134">
        <f t="shared" si="2"/>
        <v>709092800</v>
      </c>
    </row>
    <row r="23" spans="2:10" x14ac:dyDescent="0.2">
      <c r="B23" s="129"/>
      <c r="C23" s="143" t="s">
        <v>89</v>
      </c>
      <c r="D23" s="144" t="s">
        <v>323</v>
      </c>
      <c r="E23" s="132" t="e">
        <f>'Opsi Platform Only'!F105</f>
        <v>#REF!</v>
      </c>
      <c r="F23" s="132" t="e">
        <f>$E$23</f>
        <v>#REF!</v>
      </c>
      <c r="G23" s="132" t="e">
        <f>$E$23</f>
        <v>#REF!</v>
      </c>
      <c r="H23" s="132" t="e">
        <f>$E$23</f>
        <v>#REF!</v>
      </c>
      <c r="I23" s="132" t="e">
        <f>$E$23</f>
        <v>#REF!</v>
      </c>
      <c r="J23" s="134" t="e">
        <f t="shared" si="2"/>
        <v>#REF!</v>
      </c>
    </row>
    <row r="24" spans="2:10" x14ac:dyDescent="0.2">
      <c r="B24" s="196" t="s">
        <v>34</v>
      </c>
      <c r="C24" s="196"/>
      <c r="D24" s="144"/>
      <c r="E24" s="134" t="e">
        <f t="shared" ref="E24:J24" si="3">SUM(E19:E23)</f>
        <v>#REF!</v>
      </c>
      <c r="F24" s="134" t="e">
        <f t="shared" si="3"/>
        <v>#REF!</v>
      </c>
      <c r="G24" s="134" t="e">
        <f t="shared" si="3"/>
        <v>#REF!</v>
      </c>
      <c r="H24" s="134" t="e">
        <f t="shared" si="3"/>
        <v>#REF!</v>
      </c>
      <c r="I24" s="134" t="e">
        <f t="shared" si="3"/>
        <v>#REF!</v>
      </c>
      <c r="J24" s="134" t="e">
        <f t="shared" si="3"/>
        <v>#REF!</v>
      </c>
    </row>
    <row r="26" spans="2:10" x14ac:dyDescent="0.2">
      <c r="B26" s="197" t="s">
        <v>325</v>
      </c>
      <c r="C26" s="197"/>
      <c r="D26" s="197"/>
      <c r="E26" s="197"/>
      <c r="F26" s="197"/>
      <c r="G26" s="197"/>
      <c r="H26" s="197"/>
      <c r="I26" s="197"/>
    </row>
    <row r="27" spans="2:10" x14ac:dyDescent="0.2">
      <c r="B27" s="127" t="s">
        <v>2</v>
      </c>
      <c r="C27" s="127" t="s">
        <v>27</v>
      </c>
      <c r="D27" s="127" t="s">
        <v>316</v>
      </c>
      <c r="E27" s="127" t="s">
        <v>317</v>
      </c>
      <c r="F27" s="127" t="s">
        <v>318</v>
      </c>
      <c r="G27" s="127" t="s">
        <v>319</v>
      </c>
      <c r="H27" s="127" t="s">
        <v>320</v>
      </c>
      <c r="I27" s="127" t="s">
        <v>321</v>
      </c>
      <c r="J27" s="128" t="s">
        <v>322</v>
      </c>
    </row>
    <row r="28" spans="2:10" x14ac:dyDescent="0.2">
      <c r="B28" s="129">
        <v>1</v>
      </c>
      <c r="C28" s="130" t="s">
        <v>39</v>
      </c>
      <c r="D28" s="131" t="s">
        <v>169</v>
      </c>
      <c r="E28" s="132" t="e">
        <f>'Opsi Platform Only'!D138</f>
        <v>#REF!</v>
      </c>
      <c r="F28" s="132"/>
      <c r="G28" s="132"/>
      <c r="H28" s="132"/>
      <c r="I28" s="132"/>
      <c r="J28" s="134" t="e">
        <f>SUM(E28:I28)</f>
        <v>#REF!</v>
      </c>
    </row>
    <row r="29" spans="2:10" x14ac:dyDescent="0.2">
      <c r="B29" s="129">
        <v>2</v>
      </c>
      <c r="C29" s="130" t="s">
        <v>40</v>
      </c>
      <c r="D29" s="131"/>
      <c r="E29" s="132"/>
      <c r="F29" s="132"/>
      <c r="G29" s="132"/>
      <c r="H29" s="132"/>
      <c r="I29" s="132"/>
      <c r="J29" s="134"/>
    </row>
    <row r="30" spans="2:10" x14ac:dyDescent="0.2">
      <c r="B30" s="129"/>
      <c r="C30" s="138" t="s">
        <v>89</v>
      </c>
      <c r="D30" s="144" t="s">
        <v>323</v>
      </c>
      <c r="E30" s="132" t="e">
        <f>'Opsi Platform Only'!F110</f>
        <v>#REF!</v>
      </c>
      <c r="F30" s="132" t="e">
        <f>$E$30</f>
        <v>#REF!</v>
      </c>
      <c r="G30" s="132" t="e">
        <f>$E$30</f>
        <v>#REF!</v>
      </c>
      <c r="H30" s="132" t="e">
        <f>$E$30</f>
        <v>#REF!</v>
      </c>
      <c r="I30" s="132" t="e">
        <f>$E$30</f>
        <v>#REF!</v>
      </c>
      <c r="J30" s="134" t="e">
        <f t="shared" ref="J30:J31" si="4">SUM(E30:I30)</f>
        <v>#REF!</v>
      </c>
    </row>
    <row r="31" spans="2:10" x14ac:dyDescent="0.2">
      <c r="B31" s="129"/>
      <c r="C31" s="138" t="s">
        <v>275</v>
      </c>
      <c r="D31" s="144" t="s">
        <v>323</v>
      </c>
      <c r="E31" s="132">
        <f>'Opsi Platform Only'!F111</f>
        <v>13535808</v>
      </c>
      <c r="F31" s="132">
        <f>$E$31</f>
        <v>13535808</v>
      </c>
      <c r="G31" s="132">
        <f>$E$31</f>
        <v>13535808</v>
      </c>
      <c r="H31" s="132">
        <f>$E$31</f>
        <v>13535808</v>
      </c>
      <c r="I31" s="132">
        <f>$E$31</f>
        <v>13535808</v>
      </c>
      <c r="J31" s="134">
        <f t="shared" si="4"/>
        <v>67679040</v>
      </c>
    </row>
    <row r="32" spans="2:10" x14ac:dyDescent="0.2">
      <c r="B32" s="196" t="s">
        <v>34</v>
      </c>
      <c r="C32" s="196"/>
      <c r="D32" s="144"/>
      <c r="E32" s="134" t="e">
        <f t="shared" ref="E32:I32" si="5">SUM(E28:E31)</f>
        <v>#REF!</v>
      </c>
      <c r="F32" s="134" t="e">
        <f t="shared" si="5"/>
        <v>#REF!</v>
      </c>
      <c r="G32" s="134" t="e">
        <f t="shared" si="5"/>
        <v>#REF!</v>
      </c>
      <c r="H32" s="134" t="e">
        <f t="shared" si="5"/>
        <v>#REF!</v>
      </c>
      <c r="I32" s="134" t="e">
        <f t="shared" si="5"/>
        <v>#REF!</v>
      </c>
      <c r="J32" s="134" t="e">
        <f>SUM(J28:J31)</f>
        <v>#REF!</v>
      </c>
    </row>
  </sheetData>
  <mergeCells count="6">
    <mergeCell ref="B32:C32"/>
    <mergeCell ref="B2:I2"/>
    <mergeCell ref="B15:C15"/>
    <mergeCell ref="B17:I17"/>
    <mergeCell ref="B24:C24"/>
    <mergeCell ref="B26:I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5709-F678-854E-A6DD-B0CF6B4F06F5}">
  <sheetPr>
    <tabColor theme="5"/>
  </sheetPr>
  <dimension ref="A1:T82"/>
  <sheetViews>
    <sheetView zoomScaleNormal="143" workbookViewId="0">
      <pane xSplit="3" ySplit="2" topLeftCell="D3" activePane="bottomRight" state="frozen"/>
      <selection pane="topRight" activeCell="E18" sqref="E18"/>
      <selection pane="bottomLeft" activeCell="E18" sqref="E18"/>
      <selection pane="bottomRight" activeCell="E18" sqref="E1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8.5" bestFit="1" customWidth="1"/>
    <col min="8" max="8" width="4.5" bestFit="1" customWidth="1"/>
    <col min="9" max="9" width="8.1640625" bestFit="1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5" width="17.33203125" bestFit="1" customWidth="1"/>
    <col min="16" max="16" width="18.33203125" bestFit="1" customWidth="1"/>
    <col min="17" max="17" width="18.83203125" bestFit="1" customWidth="1"/>
    <col min="18" max="18" width="22.1640625" customWidth="1"/>
    <col min="19" max="19" width="18.8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20" x14ac:dyDescent="0.2">
      <c r="B3" s="39">
        <v>1</v>
      </c>
      <c r="C3" s="40" t="s">
        <v>208</v>
      </c>
      <c r="D3" s="40" t="s">
        <v>198</v>
      </c>
      <c r="E3" s="39" t="s">
        <v>21</v>
      </c>
      <c r="F3" s="39" t="s">
        <v>22</v>
      </c>
      <c r="G3" s="39">
        <v>2</v>
      </c>
      <c r="H3" s="39">
        <v>64</v>
      </c>
      <c r="I3" s="39">
        <v>1024</v>
      </c>
      <c r="J3" s="39">
        <v>2500</v>
      </c>
      <c r="K3" s="39">
        <f t="shared" ref="K3:K4" si="0">H3*G3</f>
        <v>128</v>
      </c>
      <c r="L3" s="39">
        <f t="shared" ref="L3:L4" si="1">I3*G3</f>
        <v>2048</v>
      </c>
      <c r="M3" s="39">
        <f>J3</f>
        <v>2500</v>
      </c>
      <c r="N3" s="98">
        <v>0</v>
      </c>
      <c r="O3" s="99" t="e">
        <f>M3*#REF!</f>
        <v>#REF!</v>
      </c>
      <c r="P3" s="99" t="e">
        <f>J3*#REF!*50%</f>
        <v>#REF!</v>
      </c>
      <c r="Q3" s="99" t="e">
        <f>G3*#REF!</f>
        <v>#REF!</v>
      </c>
      <c r="R3" s="99"/>
      <c r="S3" s="100" t="e">
        <f t="shared" ref="S3" si="2">SUM(N3:R3)</f>
        <v>#REF!</v>
      </c>
      <c r="T3" t="s">
        <v>339</v>
      </c>
    </row>
    <row r="4" spans="2:20" x14ac:dyDescent="0.2">
      <c r="B4" s="81">
        <v>2</v>
      </c>
      <c r="C4" s="82" t="s">
        <v>208</v>
      </c>
      <c r="D4" s="82" t="s">
        <v>198</v>
      </c>
      <c r="E4" s="81" t="s">
        <v>21</v>
      </c>
      <c r="F4" s="81" t="s">
        <v>24</v>
      </c>
      <c r="G4" s="81">
        <v>2</v>
      </c>
      <c r="H4" s="81">
        <v>64</v>
      </c>
      <c r="I4" s="81">
        <v>1024</v>
      </c>
      <c r="J4" s="81">
        <v>2500</v>
      </c>
      <c r="K4" s="81">
        <f t="shared" si="0"/>
        <v>128</v>
      </c>
      <c r="L4" s="81">
        <f t="shared" si="1"/>
        <v>2048</v>
      </c>
      <c r="M4" s="81">
        <f>J4</f>
        <v>2500</v>
      </c>
      <c r="N4" s="101">
        <v>0</v>
      </c>
      <c r="O4" s="102" t="e">
        <f>M4*#REF!</f>
        <v>#REF!</v>
      </c>
      <c r="P4" s="102" t="e">
        <f>J4*#REF!*50%</f>
        <v>#REF!</v>
      </c>
      <c r="Q4" s="102" t="e">
        <f>G4*#REF!</f>
        <v>#REF!</v>
      </c>
      <c r="R4" s="102"/>
      <c r="S4" s="103" t="e">
        <f t="shared" ref="S4" si="3">SUM(N4:R4)</f>
        <v>#REF!</v>
      </c>
    </row>
    <row r="5" spans="2:20" x14ac:dyDescent="0.2">
      <c r="B5" s="43"/>
      <c r="C5" s="44"/>
      <c r="D5" s="44"/>
      <c r="E5" s="43"/>
      <c r="F5" s="43"/>
      <c r="G5" s="80"/>
      <c r="H5" s="80"/>
      <c r="I5" s="80"/>
      <c r="J5" s="80"/>
      <c r="K5" s="80"/>
      <c r="L5" s="80"/>
      <c r="M5" s="80"/>
      <c r="N5" s="85"/>
      <c r="O5" s="85"/>
      <c r="P5" s="85"/>
      <c r="Q5" s="85"/>
      <c r="R5" s="85"/>
      <c r="S5" s="85"/>
    </row>
    <row r="6" spans="2:20" x14ac:dyDescent="0.2">
      <c r="B6" s="47">
        <v>3</v>
      </c>
      <c r="C6" s="48" t="s">
        <v>208</v>
      </c>
      <c r="D6" s="48" t="s">
        <v>198</v>
      </c>
      <c r="E6" s="47" t="s">
        <v>21</v>
      </c>
      <c r="F6" s="47" t="s">
        <v>25</v>
      </c>
      <c r="G6" s="47">
        <v>2</v>
      </c>
      <c r="H6" s="47">
        <v>64</v>
      </c>
      <c r="I6" s="47">
        <v>1024</v>
      </c>
      <c r="J6" s="47">
        <v>1500</v>
      </c>
      <c r="K6" s="47">
        <f t="shared" ref="K6" si="4">H6*G6</f>
        <v>128</v>
      </c>
      <c r="L6" s="47">
        <f t="shared" ref="L6" si="5">I6*G6</f>
        <v>2048</v>
      </c>
      <c r="M6" s="47">
        <f>J6</f>
        <v>1500</v>
      </c>
      <c r="N6" s="95">
        <v>0</v>
      </c>
      <c r="O6" s="96" t="e">
        <f>M6*#REF!</f>
        <v>#REF!</v>
      </c>
      <c r="P6" s="96"/>
      <c r="Q6" s="96" t="e">
        <f>G6*#REF!</f>
        <v>#REF!</v>
      </c>
      <c r="R6" s="96"/>
      <c r="S6" s="97" t="e">
        <f t="shared" ref="S6" si="6">SUM(N6:Q6)</f>
        <v>#REF!</v>
      </c>
    </row>
    <row r="7" spans="2:20" x14ac:dyDescent="0.2">
      <c r="B7" s="43"/>
      <c r="C7" s="44"/>
      <c r="D7" s="44"/>
      <c r="E7" s="43"/>
      <c r="F7" s="43"/>
      <c r="G7" s="80"/>
      <c r="H7" s="80"/>
      <c r="I7" s="80"/>
      <c r="J7" s="80"/>
      <c r="K7" s="80"/>
      <c r="L7" s="80"/>
      <c r="M7" s="80"/>
      <c r="N7" s="85"/>
      <c r="O7" s="85"/>
      <c r="P7" s="85"/>
      <c r="Q7" s="85"/>
      <c r="R7" s="85"/>
      <c r="S7" s="85"/>
    </row>
    <row r="8" spans="2:20" x14ac:dyDescent="0.2">
      <c r="B8" s="51">
        <v>4</v>
      </c>
      <c r="C8" s="52" t="s">
        <v>227</v>
      </c>
      <c r="D8" s="52" t="s">
        <v>198</v>
      </c>
      <c r="E8" s="51" t="s">
        <v>21</v>
      </c>
      <c r="F8" s="51" t="s">
        <v>228</v>
      </c>
      <c r="G8" s="51">
        <v>1</v>
      </c>
      <c r="H8" s="51">
        <v>16</v>
      </c>
      <c r="I8" s="51">
        <v>32</v>
      </c>
      <c r="J8" s="51">
        <v>500</v>
      </c>
      <c r="K8" s="51">
        <f t="shared" ref="K8" si="7">H8*G8</f>
        <v>16</v>
      </c>
      <c r="L8" s="51">
        <f t="shared" ref="L8" si="8">I8*G8</f>
        <v>32</v>
      </c>
      <c r="M8" s="51">
        <f>J8</f>
        <v>500</v>
      </c>
      <c r="N8" s="92" t="e">
        <f>K8*#REF!</f>
        <v>#REF!</v>
      </c>
      <c r="O8" s="93" t="e">
        <f>M8*#REF!</f>
        <v>#REF!</v>
      </c>
      <c r="P8" s="93"/>
      <c r="Q8" s="93"/>
      <c r="R8" s="93"/>
      <c r="S8" s="94" t="e">
        <f t="shared" ref="S8" si="9">SUM(N8:Q8)</f>
        <v>#REF!</v>
      </c>
    </row>
    <row r="9" spans="2:20" x14ac:dyDescent="0.2">
      <c r="B9" s="25"/>
      <c r="F9" s="25"/>
      <c r="G9" s="25"/>
      <c r="H9" s="25"/>
      <c r="I9" s="25"/>
      <c r="J9" s="25"/>
      <c r="K9" s="25"/>
      <c r="L9" s="25"/>
      <c r="M9" s="5"/>
      <c r="N9" s="24"/>
      <c r="O9" s="24"/>
      <c r="P9" s="24"/>
    </row>
    <row r="10" spans="2:20" x14ac:dyDescent="0.2">
      <c r="B10" s="25"/>
      <c r="C10" s="75"/>
      <c r="D10" s="58"/>
      <c r="E10" s="59"/>
      <c r="F10" s="26"/>
      <c r="G10" s="26"/>
      <c r="M10" s="58"/>
      <c r="N10" s="58"/>
    </row>
    <row r="11" spans="2:20" x14ac:dyDescent="0.2">
      <c r="B11" s="43"/>
      <c r="C11" s="44"/>
      <c r="D11" s="44"/>
      <c r="E11" s="43"/>
      <c r="F11" s="43"/>
      <c r="G11" s="43"/>
      <c r="H11" s="43"/>
      <c r="I11" s="43"/>
      <c r="J11" s="43"/>
      <c r="K11" s="43"/>
      <c r="L11" s="43"/>
      <c r="M11" s="45"/>
      <c r="N11" s="46"/>
      <c r="O11" s="46"/>
      <c r="P11" s="46"/>
      <c r="Q11" s="44"/>
      <c r="R11" s="124"/>
    </row>
    <row r="12" spans="2:20" x14ac:dyDescent="0.2">
      <c r="B12" s="76" t="s">
        <v>235</v>
      </c>
      <c r="C12" s="74"/>
      <c r="D12" s="74"/>
      <c r="M12" s="58"/>
      <c r="N12" s="58"/>
    </row>
    <row r="13" spans="2:20" x14ac:dyDescent="0.2">
      <c r="B13" s="37" t="s">
        <v>2</v>
      </c>
      <c r="C13" s="37" t="s">
        <v>27</v>
      </c>
      <c r="D13" s="37" t="s">
        <v>28</v>
      </c>
      <c r="E13" s="86"/>
      <c r="F13" s="72"/>
      <c r="M13" s="58"/>
      <c r="N13" s="58"/>
    </row>
    <row r="14" spans="2:20" x14ac:dyDescent="0.2">
      <c r="B14" s="55">
        <v>1</v>
      </c>
      <c r="C14" s="57" t="s">
        <v>241</v>
      </c>
      <c r="D14" s="90" t="e">
        <f>S3+S4</f>
        <v>#REF!</v>
      </c>
      <c r="E14" s="59"/>
      <c r="M14" s="58"/>
      <c r="N14" s="58"/>
    </row>
    <row r="15" spans="2:20" x14ac:dyDescent="0.2">
      <c r="B15" s="55"/>
      <c r="C15" s="56" t="s">
        <v>18</v>
      </c>
      <c r="D15" s="91" t="e">
        <f>SUM(D14:D14)</f>
        <v>#REF!</v>
      </c>
      <c r="F15" s="26"/>
      <c r="M15" s="58"/>
      <c r="N15" s="58"/>
    </row>
    <row r="16" spans="2:20" x14ac:dyDescent="0.2">
      <c r="B16" s="20"/>
      <c r="M16" s="58"/>
      <c r="N16" s="58"/>
    </row>
    <row r="17" spans="1:18" x14ac:dyDescent="0.2">
      <c r="B17" s="76" t="s">
        <v>243</v>
      </c>
      <c r="C17" s="74"/>
      <c r="D17" s="74"/>
      <c r="M17" s="58"/>
      <c r="N17" s="58"/>
    </row>
    <row r="18" spans="1:18" x14ac:dyDescent="0.2">
      <c r="B18" s="37" t="s">
        <v>2</v>
      </c>
      <c r="C18" s="37" t="s">
        <v>27</v>
      </c>
      <c r="D18" s="37" t="s">
        <v>28</v>
      </c>
      <c r="M18" s="58"/>
      <c r="N18" s="58"/>
    </row>
    <row r="19" spans="1:18" x14ac:dyDescent="0.2">
      <c r="B19" s="55">
        <v>1</v>
      </c>
      <c r="C19" s="57" t="s">
        <v>241</v>
      </c>
      <c r="D19" s="90" t="e">
        <f>S6</f>
        <v>#REF!</v>
      </c>
      <c r="E19" s="59"/>
      <c r="M19" s="58"/>
      <c r="N19" s="58"/>
    </row>
    <row r="20" spans="1:18" x14ac:dyDescent="0.2">
      <c r="B20" s="55"/>
      <c r="C20" s="56" t="s">
        <v>18</v>
      </c>
      <c r="D20" s="91" t="e">
        <f>SUM(D19:D19)</f>
        <v>#REF!</v>
      </c>
      <c r="F20" s="26"/>
      <c r="M20" s="58"/>
      <c r="N20" s="58"/>
    </row>
    <row r="21" spans="1:18" x14ac:dyDescent="0.2">
      <c r="B21" s="25"/>
      <c r="C21" s="25"/>
      <c r="D21" s="58"/>
      <c r="M21" s="58"/>
      <c r="N21" s="58"/>
    </row>
    <row r="22" spans="1:18" x14ac:dyDescent="0.2">
      <c r="B22" s="76" t="s">
        <v>259</v>
      </c>
      <c r="C22" s="74"/>
      <c r="D22" s="74"/>
      <c r="M22" s="58"/>
      <c r="N22" s="58"/>
    </row>
    <row r="23" spans="1:18" x14ac:dyDescent="0.2">
      <c r="B23" s="37" t="s">
        <v>2</v>
      </c>
      <c r="C23" s="37" t="s">
        <v>27</v>
      </c>
      <c r="D23" s="37" t="s">
        <v>28</v>
      </c>
      <c r="M23" s="58"/>
      <c r="N23" s="58"/>
    </row>
    <row r="24" spans="1:18" x14ac:dyDescent="0.2">
      <c r="B24" s="55">
        <v>1</v>
      </c>
      <c r="C24" s="57" t="s">
        <v>260</v>
      </c>
      <c r="D24" s="90" t="e">
        <f>S8</f>
        <v>#REF!</v>
      </c>
      <c r="G24" s="26"/>
      <c r="M24" s="58"/>
      <c r="N24" s="58"/>
    </row>
    <row r="25" spans="1:18" x14ac:dyDescent="0.2">
      <c r="B25" s="55"/>
      <c r="C25" s="56" t="s">
        <v>18</v>
      </c>
      <c r="D25" s="91" t="e">
        <f>SUM(D24:D24)</f>
        <v>#REF!</v>
      </c>
      <c r="F25" s="26"/>
      <c r="M25" s="58"/>
      <c r="N25" s="58"/>
    </row>
    <row r="26" spans="1:18" x14ac:dyDescent="0.2">
      <c r="B26" s="25"/>
      <c r="C26" s="25"/>
      <c r="D26" s="58"/>
      <c r="M26" s="58"/>
      <c r="N26" s="58"/>
    </row>
    <row r="27" spans="1:18" x14ac:dyDescent="0.2">
      <c r="B27" s="43"/>
      <c r="C27" s="44"/>
      <c r="D27" s="44"/>
      <c r="E27" s="43"/>
      <c r="F27" s="43"/>
      <c r="G27" s="43"/>
      <c r="H27" s="43"/>
      <c r="I27" s="43"/>
      <c r="J27" s="43"/>
      <c r="K27" s="43"/>
      <c r="L27" s="43"/>
      <c r="M27" s="45"/>
      <c r="N27" s="46"/>
      <c r="O27" s="46"/>
      <c r="P27" s="46"/>
      <c r="Q27" s="44"/>
      <c r="R27" s="124"/>
    </row>
    <row r="28" spans="1:18" x14ac:dyDescent="0.2">
      <c r="A28" s="77"/>
      <c r="B28" s="76" t="s">
        <v>261</v>
      </c>
      <c r="C28" s="74"/>
      <c r="D28" s="74"/>
      <c r="E28" s="5"/>
    </row>
    <row r="29" spans="1:18" x14ac:dyDescent="0.2">
      <c r="B29" s="62" t="s">
        <v>2</v>
      </c>
      <c r="C29" s="62" t="s">
        <v>27</v>
      </c>
      <c r="D29" s="62" t="s">
        <v>32</v>
      </c>
      <c r="E29" s="62" t="s">
        <v>33</v>
      </c>
      <c r="F29" s="62" t="s">
        <v>34</v>
      </c>
      <c r="G29" s="62" t="s">
        <v>35</v>
      </c>
    </row>
    <row r="30" spans="1:18" x14ac:dyDescent="0.2">
      <c r="B30" s="55">
        <v>1</v>
      </c>
      <c r="C30" s="57" t="s">
        <v>97</v>
      </c>
      <c r="D30" s="64">
        <f>(K3+K4)*0.5</f>
        <v>128</v>
      </c>
      <c r="E30" s="90" t="e">
        <f>#REF!</f>
        <v>#REF!</v>
      </c>
      <c r="F30" s="90">
        <v>0</v>
      </c>
      <c r="G30" s="57" t="s">
        <v>263</v>
      </c>
    </row>
    <row r="31" spans="1:18" x14ac:dyDescent="0.2">
      <c r="B31" s="55">
        <v>2</v>
      </c>
      <c r="C31" s="57" t="s">
        <v>98</v>
      </c>
      <c r="D31" s="64">
        <f>(K3+K4)*0.5</f>
        <v>128</v>
      </c>
      <c r="E31" s="90" t="e">
        <f>#REF!</f>
        <v>#REF!</v>
      </c>
      <c r="F31" s="90">
        <v>0</v>
      </c>
      <c r="G31" s="57" t="s">
        <v>263</v>
      </c>
    </row>
    <row r="32" spans="1:18" x14ac:dyDescent="0.2">
      <c r="B32" s="55">
        <v>3</v>
      </c>
      <c r="C32" s="57" t="s">
        <v>99</v>
      </c>
      <c r="D32" s="64">
        <f>(K3+K4)*0.5</f>
        <v>128</v>
      </c>
      <c r="E32" s="90" t="e">
        <f>#REF!</f>
        <v>#REF!</v>
      </c>
      <c r="F32" s="90">
        <v>0</v>
      </c>
      <c r="G32" s="57" t="s">
        <v>263</v>
      </c>
    </row>
    <row r="33" spans="1:8" x14ac:dyDescent="0.2">
      <c r="B33" s="55">
        <v>4</v>
      </c>
      <c r="C33" s="57" t="s">
        <v>100</v>
      </c>
      <c r="D33" s="64">
        <f>(K3+K4)*0.5</f>
        <v>128</v>
      </c>
      <c r="E33" s="90" t="e">
        <f>#REF!</f>
        <v>#REF!</v>
      </c>
      <c r="F33" s="90">
        <v>0</v>
      </c>
      <c r="G33" s="57" t="s">
        <v>263</v>
      </c>
    </row>
    <row r="34" spans="1:8" x14ac:dyDescent="0.2">
      <c r="B34" s="55">
        <v>5</v>
      </c>
      <c r="C34" s="57" t="s">
        <v>101</v>
      </c>
      <c r="D34" s="64">
        <f>(K3+K4)*0.5</f>
        <v>128</v>
      </c>
      <c r="E34" s="90" t="e">
        <f>#REF!</f>
        <v>#REF!</v>
      </c>
      <c r="F34" s="90">
        <v>0</v>
      </c>
      <c r="G34" s="57" t="s">
        <v>263</v>
      </c>
    </row>
    <row r="35" spans="1:8" x14ac:dyDescent="0.2">
      <c r="B35" s="55">
        <v>6</v>
      </c>
      <c r="C35" s="57" t="s">
        <v>102</v>
      </c>
      <c r="D35" s="64">
        <f>(K3+K4)*0.5</f>
        <v>128</v>
      </c>
      <c r="E35" s="90" t="e">
        <f>#REF!</f>
        <v>#REF!</v>
      </c>
      <c r="F35" s="90">
        <v>0</v>
      </c>
      <c r="G35" s="57" t="s">
        <v>263</v>
      </c>
    </row>
    <row r="36" spans="1:8" x14ac:dyDescent="0.2">
      <c r="B36" s="55">
        <v>7</v>
      </c>
      <c r="C36" s="57" t="s">
        <v>174</v>
      </c>
      <c r="D36" s="64">
        <v>4</v>
      </c>
      <c r="E36" s="90" t="e">
        <f>#REF!</f>
        <v>#REF!</v>
      </c>
      <c r="F36" s="90" t="e">
        <f>D36*E36</f>
        <v>#REF!</v>
      </c>
      <c r="G36" s="57"/>
    </row>
    <row r="37" spans="1:8" x14ac:dyDescent="0.2">
      <c r="B37" s="55">
        <v>8</v>
      </c>
      <c r="C37" s="57" t="s">
        <v>268</v>
      </c>
      <c r="D37" s="55">
        <v>4</v>
      </c>
      <c r="E37" s="104">
        <v>4805783.0184000004</v>
      </c>
      <c r="F37" s="90">
        <f t="shared" ref="F37" si="10">E37*D37</f>
        <v>19223132.073600002</v>
      </c>
      <c r="G37" s="55"/>
      <c r="H37" s="26"/>
    </row>
    <row r="38" spans="1:8" x14ac:dyDescent="0.2">
      <c r="B38" s="57"/>
      <c r="C38" s="62" t="s">
        <v>34</v>
      </c>
      <c r="D38" s="62"/>
      <c r="E38" s="105"/>
      <c r="F38" s="91" t="e">
        <f>SUM(F30:F37)</f>
        <v>#REF!</v>
      </c>
      <c r="G38" s="57"/>
      <c r="H38" s="26"/>
    </row>
    <row r="39" spans="1:8" x14ac:dyDescent="0.2">
      <c r="C39" s="67"/>
      <c r="D39" s="67"/>
      <c r="E39" s="67"/>
      <c r="F39" s="58"/>
    </row>
    <row r="40" spans="1:8" x14ac:dyDescent="0.2">
      <c r="A40" s="77"/>
      <c r="B40" s="76" t="s">
        <v>272</v>
      </c>
      <c r="C40" s="74"/>
      <c r="D40" s="74"/>
      <c r="E40" s="5"/>
    </row>
    <row r="41" spans="1:8" x14ac:dyDescent="0.2">
      <c r="B41" s="62" t="s">
        <v>2</v>
      </c>
      <c r="C41" s="62" t="s">
        <v>27</v>
      </c>
      <c r="D41" s="62" t="s">
        <v>32</v>
      </c>
      <c r="E41" s="62" t="s">
        <v>33</v>
      </c>
      <c r="F41" s="62" t="s">
        <v>34</v>
      </c>
      <c r="G41" s="62" t="s">
        <v>35</v>
      </c>
    </row>
    <row r="42" spans="1:8" x14ac:dyDescent="0.2">
      <c r="B42" s="55">
        <v>1</v>
      </c>
      <c r="C42" s="57" t="s">
        <v>97</v>
      </c>
      <c r="D42" s="64">
        <f>K6*0.5</f>
        <v>64</v>
      </c>
      <c r="E42" s="90" t="e">
        <f>#REF!</f>
        <v>#REF!</v>
      </c>
      <c r="F42" s="90">
        <v>0</v>
      </c>
      <c r="G42" s="57" t="s">
        <v>263</v>
      </c>
    </row>
    <row r="43" spans="1:8" x14ac:dyDescent="0.2">
      <c r="B43" s="55">
        <v>2</v>
      </c>
      <c r="C43" s="57" t="s">
        <v>98</v>
      </c>
      <c r="D43" s="64">
        <f>K6*0.5</f>
        <v>64</v>
      </c>
      <c r="E43" s="90" t="e">
        <f>#REF!</f>
        <v>#REF!</v>
      </c>
      <c r="F43" s="90">
        <v>0</v>
      </c>
      <c r="G43" s="57" t="s">
        <v>263</v>
      </c>
    </row>
    <row r="44" spans="1:8" x14ac:dyDescent="0.2">
      <c r="B44" s="55">
        <v>3</v>
      </c>
      <c r="C44" s="57" t="s">
        <v>99</v>
      </c>
      <c r="D44" s="64">
        <f>K6*0.5</f>
        <v>64</v>
      </c>
      <c r="E44" s="90" t="e">
        <f>#REF!</f>
        <v>#REF!</v>
      </c>
      <c r="F44" s="90">
        <v>0</v>
      </c>
      <c r="G44" s="57" t="s">
        <v>263</v>
      </c>
    </row>
    <row r="45" spans="1:8" x14ac:dyDescent="0.2">
      <c r="B45" s="55">
        <v>4</v>
      </c>
      <c r="C45" s="57" t="s">
        <v>100</v>
      </c>
      <c r="D45" s="64">
        <f>K6*0.5</f>
        <v>64</v>
      </c>
      <c r="E45" s="90" t="e">
        <f>#REF!</f>
        <v>#REF!</v>
      </c>
      <c r="F45" s="90">
        <v>0</v>
      </c>
      <c r="G45" s="57" t="s">
        <v>263</v>
      </c>
    </row>
    <row r="46" spans="1:8" x14ac:dyDescent="0.2">
      <c r="B46" s="55">
        <v>5</v>
      </c>
      <c r="C46" s="57" t="s">
        <v>101</v>
      </c>
      <c r="D46" s="64">
        <f>K6*0.5</f>
        <v>64</v>
      </c>
      <c r="E46" s="90" t="e">
        <f>#REF!</f>
        <v>#REF!</v>
      </c>
      <c r="F46" s="90">
        <v>0</v>
      </c>
      <c r="G46" s="57" t="s">
        <v>263</v>
      </c>
    </row>
    <row r="47" spans="1:8" x14ac:dyDescent="0.2">
      <c r="B47" s="55">
        <v>6</v>
      </c>
      <c r="C47" s="57" t="s">
        <v>102</v>
      </c>
      <c r="D47" s="64">
        <f>K6*0.5</f>
        <v>64</v>
      </c>
      <c r="E47" s="90" t="e">
        <f>#REF!</f>
        <v>#REF!</v>
      </c>
      <c r="F47" s="90">
        <v>0</v>
      </c>
      <c r="G47" s="57" t="s">
        <v>263</v>
      </c>
    </row>
    <row r="48" spans="1:8" x14ac:dyDescent="0.2">
      <c r="B48" s="55">
        <v>7</v>
      </c>
      <c r="C48" s="57" t="s">
        <v>174</v>
      </c>
      <c r="D48" s="55">
        <v>2</v>
      </c>
      <c r="E48" s="104" t="e">
        <f>#REF!</f>
        <v>#REF!</v>
      </c>
      <c r="F48" s="90" t="e">
        <f>E48*D48</f>
        <v>#REF!</v>
      </c>
      <c r="G48" s="57"/>
      <c r="H48" s="26"/>
    </row>
    <row r="49" spans="2:18" x14ac:dyDescent="0.2">
      <c r="B49" s="57"/>
      <c r="C49" s="62" t="s">
        <v>34</v>
      </c>
      <c r="D49" s="62"/>
      <c r="E49" s="105"/>
      <c r="F49" s="91" t="e">
        <f>SUM(F42:F48)</f>
        <v>#REF!</v>
      </c>
      <c r="G49" s="57"/>
      <c r="H49" s="26"/>
    </row>
    <row r="50" spans="2:18" x14ac:dyDescent="0.2">
      <c r="C50" s="67"/>
      <c r="D50" s="67"/>
      <c r="E50" s="67"/>
      <c r="F50" s="58"/>
      <c r="H50" s="26"/>
    </row>
    <row r="51" spans="2:18" x14ac:dyDescent="0.2">
      <c r="B51" s="76" t="s">
        <v>274</v>
      </c>
      <c r="C51" s="74"/>
      <c r="D51" s="74"/>
      <c r="E51" s="5"/>
      <c r="H51" s="26"/>
    </row>
    <row r="52" spans="2:18" x14ac:dyDescent="0.2">
      <c r="B52" s="62" t="s">
        <v>2</v>
      </c>
      <c r="C52" s="62" t="s">
        <v>27</v>
      </c>
      <c r="D52" s="62" t="s">
        <v>32</v>
      </c>
      <c r="E52" s="62" t="s">
        <v>33</v>
      </c>
      <c r="F52" s="62" t="s">
        <v>34</v>
      </c>
      <c r="G52" s="62" t="s">
        <v>35</v>
      </c>
      <c r="H52" s="26"/>
    </row>
    <row r="53" spans="2:18" x14ac:dyDescent="0.2">
      <c r="B53" s="55">
        <v>1</v>
      </c>
      <c r="C53" s="57" t="s">
        <v>97</v>
      </c>
      <c r="D53" s="64">
        <f>K8*0.5</f>
        <v>8</v>
      </c>
      <c r="E53" s="60" t="e">
        <f>#REF!</f>
        <v>#REF!</v>
      </c>
      <c r="F53" s="60">
        <v>0</v>
      </c>
      <c r="G53" s="57" t="s">
        <v>263</v>
      </c>
      <c r="H53" s="26"/>
    </row>
    <row r="54" spans="2:18" x14ac:dyDescent="0.2">
      <c r="B54" s="55">
        <v>2</v>
      </c>
      <c r="C54" s="57" t="s">
        <v>98</v>
      </c>
      <c r="D54" s="64">
        <f>K8*0.5</f>
        <v>8</v>
      </c>
      <c r="E54" s="60" t="e">
        <f>#REF!</f>
        <v>#REF!</v>
      </c>
      <c r="F54" s="60">
        <v>0</v>
      </c>
      <c r="G54" s="57" t="s">
        <v>263</v>
      </c>
      <c r="H54" s="26"/>
    </row>
    <row r="55" spans="2:18" x14ac:dyDescent="0.2">
      <c r="B55" s="55">
        <v>3</v>
      </c>
      <c r="C55" s="57" t="s">
        <v>99</v>
      </c>
      <c r="D55" s="64">
        <f>K8*0.5</f>
        <v>8</v>
      </c>
      <c r="E55" s="60" t="e">
        <f>#REF!</f>
        <v>#REF!</v>
      </c>
      <c r="F55" s="60">
        <v>0</v>
      </c>
      <c r="G55" s="57" t="s">
        <v>263</v>
      </c>
      <c r="H55" s="26"/>
    </row>
    <row r="56" spans="2:18" x14ac:dyDescent="0.2">
      <c r="B56" s="55">
        <v>4</v>
      </c>
      <c r="C56" s="57" t="s">
        <v>100</v>
      </c>
      <c r="D56" s="64">
        <f>K8*0.5</f>
        <v>8</v>
      </c>
      <c r="E56" s="60" t="e">
        <f>#REF!</f>
        <v>#REF!</v>
      </c>
      <c r="F56" s="60">
        <v>0</v>
      </c>
      <c r="G56" s="57" t="s">
        <v>263</v>
      </c>
      <c r="H56" s="26"/>
    </row>
    <row r="57" spans="2:18" x14ac:dyDescent="0.2">
      <c r="B57" s="55">
        <v>5</v>
      </c>
      <c r="C57" s="57" t="s">
        <v>103</v>
      </c>
      <c r="D57" s="64">
        <f>1</f>
        <v>1</v>
      </c>
      <c r="E57" s="60" t="e">
        <f>#REF!</f>
        <v>#REF!</v>
      </c>
      <c r="F57" s="60" t="e">
        <f>E57*D57</f>
        <v>#REF!</v>
      </c>
      <c r="G57" s="57"/>
      <c r="H57" s="26"/>
    </row>
    <row r="58" spans="2:18" x14ac:dyDescent="0.2">
      <c r="B58" s="57"/>
      <c r="C58" s="62" t="s">
        <v>34</v>
      </c>
      <c r="D58" s="62"/>
      <c r="E58" s="62"/>
      <c r="F58" s="61" t="e">
        <f>SUM(F53:F57)</f>
        <v>#REF!</v>
      </c>
      <c r="G58" s="57"/>
      <c r="H58" s="26"/>
    </row>
    <row r="59" spans="2:18" x14ac:dyDescent="0.2">
      <c r="C59" s="67"/>
      <c r="D59" s="67"/>
      <c r="E59" s="67"/>
      <c r="F59" s="58"/>
      <c r="H59" s="26"/>
    </row>
    <row r="60" spans="2:18" x14ac:dyDescent="0.2">
      <c r="C60" s="67"/>
      <c r="D60" s="67"/>
      <c r="E60" s="67"/>
      <c r="F60" s="58"/>
      <c r="H60" s="26"/>
    </row>
    <row r="61" spans="2:18" x14ac:dyDescent="0.2">
      <c r="B61" s="43"/>
      <c r="C61" s="44"/>
      <c r="D61" s="44"/>
      <c r="E61" s="43"/>
      <c r="F61" s="43"/>
      <c r="G61" s="43"/>
      <c r="H61" s="43"/>
      <c r="I61" s="43"/>
      <c r="J61" s="43"/>
      <c r="K61" s="43"/>
      <c r="L61" s="43"/>
      <c r="M61" s="45"/>
      <c r="N61" s="46"/>
      <c r="O61" s="46"/>
      <c r="P61" s="46"/>
      <c r="Q61" s="44"/>
      <c r="R61" s="124"/>
    </row>
    <row r="62" spans="2:18" s="25" customFormat="1" x14ac:dyDescent="0.2">
      <c r="B62" s="76" t="s">
        <v>279</v>
      </c>
      <c r="C62" s="74"/>
      <c r="D62" s="74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2:18" x14ac:dyDescent="0.2">
      <c r="B63" s="62" t="s">
        <v>2</v>
      </c>
      <c r="C63" s="62" t="s">
        <v>27</v>
      </c>
      <c r="D63" s="62" t="s">
        <v>34</v>
      </c>
    </row>
    <row r="64" spans="2:18" x14ac:dyDescent="0.2">
      <c r="B64" s="55">
        <v>1</v>
      </c>
      <c r="C64" s="57" t="s">
        <v>39</v>
      </c>
      <c r="D64" s="106" t="e">
        <f>D15</f>
        <v>#REF!</v>
      </c>
      <c r="E64" s="59"/>
    </row>
    <row r="65" spans="1:18" x14ac:dyDescent="0.2">
      <c r="B65" s="55">
        <v>2</v>
      </c>
      <c r="C65" s="57" t="s">
        <v>40</v>
      </c>
      <c r="D65" s="106" t="e">
        <f>F38</f>
        <v>#REF!</v>
      </c>
      <c r="E65" s="59"/>
    </row>
    <row r="66" spans="1:18" x14ac:dyDescent="0.2">
      <c r="B66" s="55"/>
      <c r="C66" s="62" t="s">
        <v>34</v>
      </c>
      <c r="D66" s="107" t="e">
        <f>SUM(D64:D65)</f>
        <v>#REF!</v>
      </c>
      <c r="F66" s="26"/>
    </row>
    <row r="68" spans="1:18" s="25" customFormat="1" x14ac:dyDescent="0.2">
      <c r="B68" s="76" t="s">
        <v>280</v>
      </c>
      <c r="C68" s="74"/>
      <c r="D68" s="74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2">
      <c r="B69" s="62" t="s">
        <v>2</v>
      </c>
      <c r="C69" s="62" t="s">
        <v>27</v>
      </c>
      <c r="D69" s="62" t="s">
        <v>34</v>
      </c>
    </row>
    <row r="70" spans="1:18" s="25" customFormat="1" x14ac:dyDescent="0.2">
      <c r="A70"/>
      <c r="B70" s="55">
        <v>1</v>
      </c>
      <c r="C70" s="57" t="s">
        <v>39</v>
      </c>
      <c r="D70" s="90" t="e">
        <f>D20</f>
        <v>#REF!</v>
      </c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s="25" customFormat="1" x14ac:dyDescent="0.2">
      <c r="A71"/>
      <c r="B71" s="55">
        <v>2</v>
      </c>
      <c r="C71" s="57" t="s">
        <v>40</v>
      </c>
      <c r="D71" s="90" t="e">
        <f>F49</f>
        <v>#REF!</v>
      </c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s="25" customFormat="1" x14ac:dyDescent="0.2">
      <c r="A72"/>
      <c r="B72" s="55"/>
      <c r="C72" s="62" t="s">
        <v>34</v>
      </c>
      <c r="D72" s="91" t="e">
        <f>SUM(D70:D71)</f>
        <v>#REF!</v>
      </c>
      <c r="F72"/>
      <c r="G72"/>
      <c r="H72"/>
      <c r="I72"/>
      <c r="J72"/>
      <c r="K72"/>
      <c r="L72"/>
      <c r="M72"/>
      <c r="N72"/>
      <c r="O72"/>
      <c r="P72"/>
      <c r="Q72"/>
      <c r="R72"/>
    </row>
    <row r="74" spans="1:18" x14ac:dyDescent="0.2">
      <c r="B74" s="76" t="s">
        <v>281</v>
      </c>
      <c r="C74" s="74"/>
      <c r="D74" s="74"/>
    </row>
    <row r="75" spans="1:18" x14ac:dyDescent="0.2">
      <c r="B75" s="62" t="s">
        <v>2</v>
      </c>
      <c r="C75" s="62" t="s">
        <v>27</v>
      </c>
      <c r="D75" s="62" t="s">
        <v>34</v>
      </c>
    </row>
    <row r="76" spans="1:18" x14ac:dyDescent="0.2">
      <c r="B76" s="55">
        <v>1</v>
      </c>
      <c r="C76" s="57" t="s">
        <v>39</v>
      </c>
      <c r="D76" s="90" t="e">
        <f>D25</f>
        <v>#REF!</v>
      </c>
    </row>
    <row r="77" spans="1:18" x14ac:dyDescent="0.2">
      <c r="B77" s="55">
        <v>2</v>
      </c>
      <c r="C77" s="57" t="s">
        <v>40</v>
      </c>
      <c r="D77" s="90" t="e">
        <f>F58</f>
        <v>#REF!</v>
      </c>
    </row>
    <row r="78" spans="1:18" x14ac:dyDescent="0.2">
      <c r="B78" s="55"/>
      <c r="C78" s="62" t="s">
        <v>34</v>
      </c>
      <c r="D78" s="91" t="e">
        <f>SUM(D76:D77)</f>
        <v>#REF!</v>
      </c>
      <c r="E78" s="59"/>
    </row>
    <row r="80" spans="1:18" x14ac:dyDescent="0.2">
      <c r="E80" s="59"/>
    </row>
    <row r="81" spans="3:5" x14ac:dyDescent="0.2">
      <c r="C81" t="s">
        <v>340</v>
      </c>
      <c r="D81" s="155" t="e">
        <f>D66+D72+D78</f>
        <v>#REF!</v>
      </c>
    </row>
    <row r="82" spans="3:5" x14ac:dyDescent="0.2">
      <c r="C82" t="s">
        <v>341</v>
      </c>
      <c r="D82" s="121" t="e">
        <f>'Opsi Platform Only'!$D$143+D81</f>
        <v>#REF!</v>
      </c>
      <c r="E82" s="156" t="e">
        <f>D82-'Opsi Oracle VM Only'!D82</f>
        <v>#REF!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6F67-04E5-0F4F-900F-C76F4A857813}">
  <sheetPr>
    <tabColor theme="5"/>
  </sheetPr>
  <dimension ref="A1:S90"/>
  <sheetViews>
    <sheetView zoomScale="88" zoomScaleNormal="143" workbookViewId="0">
      <pane xSplit="3" ySplit="2" topLeftCell="D14" activePane="bottomRight" state="frozen"/>
      <selection pane="topRight" activeCell="E18" sqref="E18"/>
      <selection pane="bottomLeft" activeCell="E18" sqref="E18"/>
      <selection pane="bottomRight" activeCell="E18" sqref="E1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35.1640625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8.5" bestFit="1" customWidth="1"/>
    <col min="8" max="8" width="4.5" bestFit="1" customWidth="1"/>
    <col min="9" max="9" width="8.1640625" bestFit="1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4" width="19.1640625" bestFit="1" customWidth="1"/>
    <col min="15" max="15" width="17.33203125" bestFit="1" customWidth="1"/>
    <col min="16" max="16" width="18.33203125" bestFit="1" customWidth="1"/>
    <col min="17" max="17" width="17.33203125" bestFit="1" customWidth="1"/>
    <col min="18" max="18" width="22.1640625" customWidth="1"/>
    <col min="19" max="19" width="17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19" x14ac:dyDescent="0.2">
      <c r="B3" s="39">
        <v>1</v>
      </c>
      <c r="C3" s="40" t="s">
        <v>313</v>
      </c>
      <c r="D3" s="40" t="s">
        <v>198</v>
      </c>
      <c r="E3" s="39" t="s">
        <v>21</v>
      </c>
      <c r="F3" s="39" t="s">
        <v>22</v>
      </c>
      <c r="G3" s="39">
        <v>2</v>
      </c>
      <c r="H3" s="39">
        <v>32</v>
      </c>
      <c r="I3" s="39">
        <v>256</v>
      </c>
      <c r="J3" s="39">
        <v>2500</v>
      </c>
      <c r="K3" s="39">
        <f t="shared" ref="K3:K4" si="0">H3*G3</f>
        <v>64</v>
      </c>
      <c r="L3" s="39">
        <f t="shared" ref="L3:L4" si="1">I3*G3</f>
        <v>512</v>
      </c>
      <c r="M3" s="39">
        <f>J3</f>
        <v>2500</v>
      </c>
      <c r="N3" s="98" t="e">
        <f>K3*#REF!</f>
        <v>#REF!</v>
      </c>
      <c r="O3" s="99" t="e">
        <f>M3*#REF!</f>
        <v>#REF!</v>
      </c>
      <c r="P3" s="99" t="e">
        <f>J3*#REF!*50%</f>
        <v>#REF!</v>
      </c>
      <c r="Q3" s="99"/>
      <c r="R3" s="99"/>
      <c r="S3" s="100" t="e">
        <f t="shared" ref="S3:S4" si="2">SUM(N3:R3)</f>
        <v>#REF!</v>
      </c>
    </row>
    <row r="4" spans="2:19" x14ac:dyDescent="0.2">
      <c r="B4" s="81">
        <v>2</v>
      </c>
      <c r="C4" s="82" t="s">
        <v>313</v>
      </c>
      <c r="D4" s="82" t="s">
        <v>198</v>
      </c>
      <c r="E4" s="81" t="s">
        <v>21</v>
      </c>
      <c r="F4" s="81" t="s">
        <v>24</v>
      </c>
      <c r="G4" s="81">
        <v>2</v>
      </c>
      <c r="H4" s="81">
        <v>32</v>
      </c>
      <c r="I4" s="81">
        <v>256</v>
      </c>
      <c r="J4" s="81">
        <v>2500</v>
      </c>
      <c r="K4" s="81">
        <f t="shared" si="0"/>
        <v>64</v>
      </c>
      <c r="L4" s="81">
        <f t="shared" si="1"/>
        <v>512</v>
      </c>
      <c r="M4" s="81">
        <f>J4</f>
        <v>2500</v>
      </c>
      <c r="N4" s="101" t="e">
        <f>K4*#REF!</f>
        <v>#REF!</v>
      </c>
      <c r="O4" s="102" t="e">
        <f>M4*#REF!</f>
        <v>#REF!</v>
      </c>
      <c r="P4" s="102" t="e">
        <f>J4*#REF!*50%</f>
        <v>#REF!</v>
      </c>
      <c r="Q4" s="102"/>
      <c r="R4" s="102"/>
      <c r="S4" s="103" t="e">
        <f t="shared" si="2"/>
        <v>#REF!</v>
      </c>
    </row>
    <row r="5" spans="2:19" x14ac:dyDescent="0.2">
      <c r="B5" s="43"/>
      <c r="C5" s="44"/>
      <c r="D5" s="44"/>
      <c r="E5" s="43"/>
      <c r="F5" s="43"/>
      <c r="G5" s="80"/>
      <c r="H5" s="80"/>
      <c r="I5" s="80"/>
      <c r="J5" s="80"/>
      <c r="K5" s="80"/>
      <c r="L5" s="80"/>
      <c r="M5" s="80"/>
      <c r="N5" s="85"/>
      <c r="O5" s="85"/>
      <c r="P5" s="85"/>
      <c r="Q5" s="85"/>
      <c r="R5" s="85"/>
      <c r="S5" s="85"/>
    </row>
    <row r="6" spans="2:19" x14ac:dyDescent="0.2">
      <c r="B6" s="47">
        <v>3</v>
      </c>
      <c r="C6" s="48" t="s">
        <v>313</v>
      </c>
      <c r="D6" s="48" t="s">
        <v>198</v>
      </c>
      <c r="E6" s="47" t="s">
        <v>21</v>
      </c>
      <c r="F6" s="47" t="s">
        <v>25</v>
      </c>
      <c r="G6" s="47">
        <v>2</v>
      </c>
      <c r="H6" s="47">
        <v>32</v>
      </c>
      <c r="I6" s="47">
        <v>256</v>
      </c>
      <c r="J6" s="47">
        <v>1500</v>
      </c>
      <c r="K6" s="47">
        <f t="shared" ref="K6" si="3">H6*G6</f>
        <v>64</v>
      </c>
      <c r="L6" s="47">
        <f t="shared" ref="L6" si="4">I6*G6</f>
        <v>512</v>
      </c>
      <c r="M6" s="47">
        <f>J6</f>
        <v>1500</v>
      </c>
      <c r="N6" s="95" t="e">
        <f>K6*#REF!</f>
        <v>#REF!</v>
      </c>
      <c r="O6" s="96" t="e">
        <f>M6*#REF!</f>
        <v>#REF!</v>
      </c>
      <c r="P6" s="96"/>
      <c r="Q6" s="96"/>
      <c r="R6" s="96"/>
      <c r="S6" s="97" t="e">
        <f t="shared" ref="S6" si="5">SUM(N6:Q6)</f>
        <v>#REF!</v>
      </c>
    </row>
    <row r="7" spans="2:19" x14ac:dyDescent="0.2">
      <c r="B7" s="43"/>
      <c r="C7" s="44"/>
      <c r="D7" s="44"/>
      <c r="E7" s="43"/>
      <c r="F7" s="43"/>
      <c r="G7" s="80"/>
      <c r="H7" s="80"/>
      <c r="I7" s="80"/>
      <c r="J7" s="80"/>
      <c r="K7" s="80"/>
      <c r="L7" s="80"/>
      <c r="M7" s="80"/>
      <c r="N7" s="85"/>
      <c r="O7" s="85"/>
      <c r="P7" s="85"/>
      <c r="Q7" s="85"/>
      <c r="R7" s="85"/>
      <c r="S7" s="85"/>
    </row>
    <row r="8" spans="2:19" x14ac:dyDescent="0.2">
      <c r="B8" s="51">
        <v>4</v>
      </c>
      <c r="C8" s="52" t="s">
        <v>227</v>
      </c>
      <c r="D8" s="52" t="s">
        <v>198</v>
      </c>
      <c r="E8" s="51" t="s">
        <v>21</v>
      </c>
      <c r="F8" s="51" t="s">
        <v>228</v>
      </c>
      <c r="G8" s="51">
        <v>1</v>
      </c>
      <c r="H8" s="51">
        <v>16</v>
      </c>
      <c r="I8" s="51">
        <v>32</v>
      </c>
      <c r="J8" s="51">
        <v>500</v>
      </c>
      <c r="K8" s="51">
        <f t="shared" ref="K8" si="6">H8*G8</f>
        <v>16</v>
      </c>
      <c r="L8" s="51">
        <f t="shared" ref="L8" si="7">I8*G8</f>
        <v>32</v>
      </c>
      <c r="M8" s="51">
        <f>J8</f>
        <v>500</v>
      </c>
      <c r="N8" s="92" t="e">
        <f>K8*#REF!</f>
        <v>#REF!</v>
      </c>
      <c r="O8" s="93" t="e">
        <f>M8*#REF!</f>
        <v>#REF!</v>
      </c>
      <c r="P8" s="93"/>
      <c r="Q8" s="93"/>
      <c r="R8" s="93"/>
      <c r="S8" s="94" t="e">
        <f t="shared" ref="S8" si="8">SUM(N8:Q8)</f>
        <v>#REF!</v>
      </c>
    </row>
    <row r="9" spans="2:19" x14ac:dyDescent="0.2">
      <c r="B9" s="25"/>
      <c r="F9" s="25"/>
      <c r="G9" s="25"/>
      <c r="H9" s="25"/>
      <c r="I9" s="25"/>
      <c r="J9" s="25"/>
      <c r="K9" s="25"/>
      <c r="L9" s="25"/>
      <c r="M9" s="5"/>
      <c r="N9" s="24"/>
      <c r="O9" s="24"/>
      <c r="P9" s="24"/>
    </row>
    <row r="10" spans="2:19" x14ac:dyDescent="0.2">
      <c r="B10" s="25"/>
      <c r="C10" s="75"/>
      <c r="D10" s="58"/>
      <c r="E10" s="59"/>
      <c r="F10" s="26"/>
      <c r="G10" s="26"/>
      <c r="M10" s="58"/>
      <c r="N10" s="58"/>
    </row>
    <row r="11" spans="2:19" x14ac:dyDescent="0.2">
      <c r="B11" s="43"/>
      <c r="C11" s="44"/>
      <c r="D11" s="44"/>
      <c r="E11" s="43"/>
      <c r="F11" s="43"/>
      <c r="G11" s="43"/>
      <c r="H11" s="43"/>
      <c r="I11" s="43"/>
      <c r="J11" s="43"/>
      <c r="K11" s="43"/>
      <c r="L11" s="43"/>
      <c r="M11" s="45"/>
      <c r="N11" s="46"/>
      <c r="O11" s="46"/>
      <c r="P11" s="46"/>
      <c r="Q11" s="44"/>
      <c r="R11" s="124"/>
    </row>
    <row r="12" spans="2:19" x14ac:dyDescent="0.2">
      <c r="B12" s="76" t="s">
        <v>235</v>
      </c>
      <c r="C12" s="74"/>
      <c r="D12" s="74"/>
      <c r="M12" s="58"/>
      <c r="N12" s="58"/>
    </row>
    <row r="13" spans="2:19" x14ac:dyDescent="0.2">
      <c r="B13" s="37" t="s">
        <v>2</v>
      </c>
      <c r="C13" s="37" t="s">
        <v>27</v>
      </c>
      <c r="D13" s="37" t="s">
        <v>28</v>
      </c>
      <c r="E13" s="86"/>
      <c r="F13" s="72"/>
      <c r="M13" s="58"/>
      <c r="N13" s="58"/>
    </row>
    <row r="14" spans="2:19" x14ac:dyDescent="0.2">
      <c r="B14" s="55">
        <v>1</v>
      </c>
      <c r="C14" s="57" t="s">
        <v>241</v>
      </c>
      <c r="D14" s="90" t="e">
        <f>S3+S4</f>
        <v>#REF!</v>
      </c>
      <c r="E14" s="59"/>
      <c r="M14" s="58"/>
      <c r="N14" s="58"/>
    </row>
    <row r="15" spans="2:19" x14ac:dyDescent="0.2">
      <c r="B15" s="55"/>
      <c r="C15" s="56" t="s">
        <v>18</v>
      </c>
      <c r="D15" s="91" t="e">
        <f>SUM(D14:D14)</f>
        <v>#REF!</v>
      </c>
      <c r="F15" s="26"/>
      <c r="M15" s="58"/>
      <c r="N15" s="58"/>
    </row>
    <row r="16" spans="2:19" x14ac:dyDescent="0.2">
      <c r="B16" s="20"/>
      <c r="M16" s="58"/>
      <c r="N16" s="58"/>
    </row>
    <row r="17" spans="1:18" x14ac:dyDescent="0.2">
      <c r="B17" s="76" t="s">
        <v>243</v>
      </c>
      <c r="C17" s="74"/>
      <c r="D17" s="74"/>
      <c r="M17" s="58"/>
      <c r="N17" s="58"/>
    </row>
    <row r="18" spans="1:18" x14ac:dyDescent="0.2">
      <c r="B18" s="37" t="s">
        <v>2</v>
      </c>
      <c r="C18" s="37" t="s">
        <v>27</v>
      </c>
      <c r="D18" s="37" t="s">
        <v>28</v>
      </c>
      <c r="M18" s="58"/>
      <c r="N18" s="58"/>
    </row>
    <row r="19" spans="1:18" x14ac:dyDescent="0.2">
      <c r="B19" s="55">
        <v>1</v>
      </c>
      <c r="C19" s="57" t="s">
        <v>241</v>
      </c>
      <c r="D19" s="90" t="e">
        <f>S6</f>
        <v>#REF!</v>
      </c>
      <c r="E19" s="59"/>
      <c r="M19" s="58"/>
      <c r="N19" s="58"/>
    </row>
    <row r="20" spans="1:18" x14ac:dyDescent="0.2">
      <c r="B20" s="55"/>
      <c r="C20" s="56" t="s">
        <v>18</v>
      </c>
      <c r="D20" s="91" t="e">
        <f>SUM(D19:D19)</f>
        <v>#REF!</v>
      </c>
      <c r="F20" s="26"/>
      <c r="M20" s="58"/>
      <c r="N20" s="58"/>
    </row>
    <row r="21" spans="1:18" x14ac:dyDescent="0.2">
      <c r="B21" s="25"/>
      <c r="C21" s="25"/>
      <c r="D21" s="58"/>
      <c r="M21" s="58"/>
      <c r="N21" s="58"/>
    </row>
    <row r="22" spans="1:18" x14ac:dyDescent="0.2">
      <c r="B22" s="76" t="s">
        <v>259</v>
      </c>
      <c r="C22" s="74"/>
      <c r="D22" s="74"/>
      <c r="M22" s="58"/>
      <c r="N22" s="58"/>
    </row>
    <row r="23" spans="1:18" x14ac:dyDescent="0.2">
      <c r="B23" s="37" t="s">
        <v>2</v>
      </c>
      <c r="C23" s="37" t="s">
        <v>27</v>
      </c>
      <c r="D23" s="37" t="s">
        <v>28</v>
      </c>
      <c r="M23" s="58"/>
      <c r="N23" s="58"/>
    </row>
    <row r="24" spans="1:18" x14ac:dyDescent="0.2">
      <c r="B24" s="55">
        <v>1</v>
      </c>
      <c r="C24" s="57" t="s">
        <v>260</v>
      </c>
      <c r="D24" s="90" t="e">
        <f>S8</f>
        <v>#REF!</v>
      </c>
      <c r="G24" s="26"/>
      <c r="M24" s="58"/>
      <c r="N24" s="58"/>
    </row>
    <row r="25" spans="1:18" x14ac:dyDescent="0.2">
      <c r="B25" s="55"/>
      <c r="C25" s="56" t="s">
        <v>18</v>
      </c>
      <c r="D25" s="91" t="e">
        <f>SUM(D24:D24)</f>
        <v>#REF!</v>
      </c>
      <c r="F25" s="26"/>
      <c r="M25" s="58"/>
      <c r="N25" s="58"/>
    </row>
    <row r="26" spans="1:18" x14ac:dyDescent="0.2">
      <c r="B26" s="25"/>
      <c r="C26" s="25"/>
      <c r="D26" s="58"/>
      <c r="M26" s="58"/>
      <c r="N26" s="58"/>
    </row>
    <row r="27" spans="1:18" x14ac:dyDescent="0.2">
      <c r="B27" s="43"/>
      <c r="C27" s="44"/>
      <c r="D27" s="44"/>
      <c r="E27" s="43"/>
      <c r="F27" s="43"/>
      <c r="G27" s="43"/>
      <c r="H27" s="43"/>
      <c r="I27" s="43"/>
      <c r="J27" s="43"/>
      <c r="K27" s="43"/>
      <c r="L27" s="43"/>
      <c r="M27" s="45"/>
      <c r="N27" s="46"/>
      <c r="O27" s="46"/>
      <c r="P27" s="46"/>
      <c r="Q27" s="44"/>
      <c r="R27" s="124"/>
    </row>
    <row r="28" spans="1:18" x14ac:dyDescent="0.2">
      <c r="A28" s="77"/>
      <c r="B28" s="76" t="s">
        <v>261</v>
      </c>
      <c r="C28" s="74"/>
      <c r="D28" s="74"/>
      <c r="E28" s="5"/>
    </row>
    <row r="29" spans="1:18" x14ac:dyDescent="0.2">
      <c r="B29" s="62" t="s">
        <v>2</v>
      </c>
      <c r="C29" s="62" t="s">
        <v>27</v>
      </c>
      <c r="D29" s="62" t="s">
        <v>32</v>
      </c>
      <c r="E29" s="62" t="s">
        <v>33</v>
      </c>
      <c r="F29" s="62" t="s">
        <v>34</v>
      </c>
      <c r="G29" s="62" t="s">
        <v>35</v>
      </c>
    </row>
    <row r="30" spans="1:18" x14ac:dyDescent="0.2">
      <c r="B30" s="55">
        <v>1</v>
      </c>
      <c r="C30" s="57" t="s">
        <v>97</v>
      </c>
      <c r="D30" s="64">
        <f>(K3+K4)*0.5</f>
        <v>64</v>
      </c>
      <c r="E30" s="90" t="e">
        <f>#REF!</f>
        <v>#REF!</v>
      </c>
      <c r="F30" s="90">
        <v>0</v>
      </c>
      <c r="G30" s="57" t="s">
        <v>263</v>
      </c>
    </row>
    <row r="31" spans="1:18" x14ac:dyDescent="0.2">
      <c r="B31" s="55">
        <v>2</v>
      </c>
      <c r="C31" s="57" t="s">
        <v>98</v>
      </c>
      <c r="D31" s="64">
        <f>(K3+K4)*0.5</f>
        <v>64</v>
      </c>
      <c r="E31" s="90" t="e">
        <f>#REF!</f>
        <v>#REF!</v>
      </c>
      <c r="F31" s="90">
        <v>0</v>
      </c>
      <c r="G31" s="57" t="s">
        <v>263</v>
      </c>
    </row>
    <row r="32" spans="1:18" x14ac:dyDescent="0.2">
      <c r="B32" s="55">
        <v>3</v>
      </c>
      <c r="C32" s="57" t="s">
        <v>99</v>
      </c>
      <c r="D32" s="64">
        <f>(K3+K4)*0.5</f>
        <v>64</v>
      </c>
      <c r="E32" s="90" t="e">
        <f>#REF!</f>
        <v>#REF!</v>
      </c>
      <c r="F32" s="90">
        <v>0</v>
      </c>
      <c r="G32" s="57" t="s">
        <v>263</v>
      </c>
    </row>
    <row r="33" spans="1:8" x14ac:dyDescent="0.2">
      <c r="B33" s="55">
        <v>4</v>
      </c>
      <c r="C33" s="57" t="s">
        <v>100</v>
      </c>
      <c r="D33" s="64">
        <f>(K3+K4)*0.5</f>
        <v>64</v>
      </c>
      <c r="E33" s="90" t="e">
        <f>#REF!</f>
        <v>#REF!</v>
      </c>
      <c r="F33" s="90">
        <v>0</v>
      </c>
      <c r="G33" s="57" t="s">
        <v>263</v>
      </c>
    </row>
    <row r="34" spans="1:8" x14ac:dyDescent="0.2">
      <c r="B34" s="55">
        <v>5</v>
      </c>
      <c r="C34" s="57" t="s">
        <v>101</v>
      </c>
      <c r="D34" s="64">
        <f>(K3+K4)*0.5</f>
        <v>64</v>
      </c>
      <c r="E34" s="90" t="e">
        <f>#REF!</f>
        <v>#REF!</v>
      </c>
      <c r="F34" s="90">
        <v>0</v>
      </c>
      <c r="G34" s="57" t="s">
        <v>263</v>
      </c>
    </row>
    <row r="35" spans="1:8" x14ac:dyDescent="0.2">
      <c r="B35" s="55">
        <v>6</v>
      </c>
      <c r="C35" s="57" t="s">
        <v>102</v>
      </c>
      <c r="D35" s="64">
        <f>(K3+K4)*0.5</f>
        <v>64</v>
      </c>
      <c r="E35" s="90" t="e">
        <f>#REF!</f>
        <v>#REF!</v>
      </c>
      <c r="F35" s="90">
        <v>0</v>
      </c>
      <c r="G35" s="57" t="s">
        <v>263</v>
      </c>
    </row>
    <row r="36" spans="1:8" x14ac:dyDescent="0.2">
      <c r="B36" s="55">
        <v>7</v>
      </c>
      <c r="C36" s="57" t="s">
        <v>103</v>
      </c>
      <c r="D36" s="64">
        <v>4</v>
      </c>
      <c r="E36" s="90" t="e">
        <f>#REF!</f>
        <v>#REF!</v>
      </c>
      <c r="F36" s="90" t="e">
        <f>D36*E36</f>
        <v>#REF!</v>
      </c>
      <c r="G36" s="57"/>
    </row>
    <row r="37" spans="1:8" x14ac:dyDescent="0.2">
      <c r="B37" s="55">
        <v>8</v>
      </c>
      <c r="C37" s="57" t="s">
        <v>268</v>
      </c>
      <c r="D37" s="55">
        <v>4</v>
      </c>
      <c r="E37" s="104">
        <v>4805783.0184000004</v>
      </c>
      <c r="F37" s="90">
        <f>E37*D37</f>
        <v>19223132.073600002</v>
      </c>
      <c r="G37" s="55"/>
      <c r="H37" s="26"/>
    </row>
    <row r="38" spans="1:8" x14ac:dyDescent="0.2">
      <c r="B38" s="57"/>
      <c r="C38" s="62" t="s">
        <v>34</v>
      </c>
      <c r="D38" s="62"/>
      <c r="E38" s="105"/>
      <c r="F38" s="91" t="e">
        <f>SUM(F30:F37)</f>
        <v>#REF!</v>
      </c>
      <c r="G38" s="57"/>
      <c r="H38" s="26"/>
    </row>
    <row r="39" spans="1:8" x14ac:dyDescent="0.2">
      <c r="C39" s="67"/>
      <c r="D39" s="67"/>
      <c r="E39" s="67"/>
      <c r="F39" s="58"/>
    </row>
    <row r="40" spans="1:8" x14ac:dyDescent="0.2">
      <c r="A40" s="77"/>
      <c r="B40" s="76" t="s">
        <v>272</v>
      </c>
      <c r="C40" s="74"/>
      <c r="D40" s="74"/>
      <c r="E40" s="5"/>
    </row>
    <row r="41" spans="1:8" x14ac:dyDescent="0.2">
      <c r="B41" s="62" t="s">
        <v>2</v>
      </c>
      <c r="C41" s="62" t="s">
        <v>27</v>
      </c>
      <c r="D41" s="62" t="s">
        <v>32</v>
      </c>
      <c r="E41" s="62" t="s">
        <v>33</v>
      </c>
      <c r="F41" s="62" t="s">
        <v>34</v>
      </c>
      <c r="G41" s="62" t="s">
        <v>35</v>
      </c>
    </row>
    <row r="42" spans="1:8" x14ac:dyDescent="0.2">
      <c r="B42" s="55">
        <v>1</v>
      </c>
      <c r="C42" s="57" t="s">
        <v>97</v>
      </c>
      <c r="D42" s="64">
        <f>K6*0.5</f>
        <v>32</v>
      </c>
      <c r="E42" s="90" t="e">
        <f>#REF!</f>
        <v>#REF!</v>
      </c>
      <c r="F42" s="90">
        <v>0</v>
      </c>
      <c r="G42" s="57" t="s">
        <v>263</v>
      </c>
    </row>
    <row r="43" spans="1:8" x14ac:dyDescent="0.2">
      <c r="B43" s="55">
        <v>2</v>
      </c>
      <c r="C43" s="57" t="s">
        <v>98</v>
      </c>
      <c r="D43" s="64">
        <f>K6*0.5</f>
        <v>32</v>
      </c>
      <c r="E43" s="90" t="e">
        <f>#REF!</f>
        <v>#REF!</v>
      </c>
      <c r="F43" s="90">
        <v>0</v>
      </c>
      <c r="G43" s="57" t="s">
        <v>263</v>
      </c>
    </row>
    <row r="44" spans="1:8" x14ac:dyDescent="0.2">
      <c r="B44" s="55">
        <v>3</v>
      </c>
      <c r="C44" s="57" t="s">
        <v>99</v>
      </c>
      <c r="D44" s="64">
        <f>K6*0.5</f>
        <v>32</v>
      </c>
      <c r="E44" s="90" t="e">
        <f>#REF!</f>
        <v>#REF!</v>
      </c>
      <c r="F44" s="90">
        <v>0</v>
      </c>
      <c r="G44" s="57" t="s">
        <v>263</v>
      </c>
    </row>
    <row r="45" spans="1:8" x14ac:dyDescent="0.2">
      <c r="B45" s="55">
        <v>4</v>
      </c>
      <c r="C45" s="57" t="s">
        <v>100</v>
      </c>
      <c r="D45" s="64">
        <f>K6*0.5</f>
        <v>32</v>
      </c>
      <c r="E45" s="90" t="e">
        <f>#REF!</f>
        <v>#REF!</v>
      </c>
      <c r="F45" s="90">
        <v>0</v>
      </c>
      <c r="G45" s="57" t="s">
        <v>263</v>
      </c>
    </row>
    <row r="46" spans="1:8" x14ac:dyDescent="0.2">
      <c r="B46" s="55">
        <v>5</v>
      </c>
      <c r="C46" s="57" t="s">
        <v>101</v>
      </c>
      <c r="D46" s="64">
        <f>K6*0.5</f>
        <v>32</v>
      </c>
      <c r="E46" s="90" t="e">
        <f>#REF!</f>
        <v>#REF!</v>
      </c>
      <c r="F46" s="90">
        <v>0</v>
      </c>
      <c r="G46" s="57" t="s">
        <v>263</v>
      </c>
    </row>
    <row r="47" spans="1:8" x14ac:dyDescent="0.2">
      <c r="B47" s="55">
        <v>6</v>
      </c>
      <c r="C47" s="57" t="s">
        <v>102</v>
      </c>
      <c r="D47" s="64">
        <f>K6*0.5</f>
        <v>32</v>
      </c>
      <c r="E47" s="90" t="e">
        <f>#REF!</f>
        <v>#REF!</v>
      </c>
      <c r="F47" s="90">
        <v>0</v>
      </c>
      <c r="G47" s="57" t="s">
        <v>263</v>
      </c>
    </row>
    <row r="48" spans="1:8" x14ac:dyDescent="0.2">
      <c r="B48" s="55">
        <v>7</v>
      </c>
      <c r="C48" s="57" t="s">
        <v>103</v>
      </c>
      <c r="D48" s="55">
        <v>2</v>
      </c>
      <c r="E48" s="104" t="e">
        <f>#REF!</f>
        <v>#REF!</v>
      </c>
      <c r="F48" s="90" t="e">
        <f>E48*D48</f>
        <v>#REF!</v>
      </c>
      <c r="G48" s="57"/>
      <c r="H48" s="26"/>
    </row>
    <row r="49" spans="2:18" x14ac:dyDescent="0.2">
      <c r="B49" s="57"/>
      <c r="C49" s="62" t="s">
        <v>34</v>
      </c>
      <c r="D49" s="62"/>
      <c r="E49" s="105"/>
      <c r="F49" s="91" t="e">
        <f>SUM(F42:F48)</f>
        <v>#REF!</v>
      </c>
      <c r="G49" s="57"/>
      <c r="H49" s="26"/>
    </row>
    <row r="50" spans="2:18" x14ac:dyDescent="0.2">
      <c r="C50" s="67"/>
      <c r="D50" s="67"/>
      <c r="E50" s="67"/>
      <c r="F50" s="58"/>
      <c r="H50" s="26"/>
    </row>
    <row r="51" spans="2:18" x14ac:dyDescent="0.2">
      <c r="B51" s="76" t="s">
        <v>274</v>
      </c>
      <c r="C51" s="74"/>
      <c r="D51" s="74"/>
      <c r="E51" s="5"/>
      <c r="H51" s="26"/>
    </row>
    <row r="52" spans="2:18" x14ac:dyDescent="0.2">
      <c r="B52" s="62" t="s">
        <v>2</v>
      </c>
      <c r="C52" s="62" t="s">
        <v>27</v>
      </c>
      <c r="D52" s="62" t="s">
        <v>32</v>
      </c>
      <c r="E52" s="62" t="s">
        <v>33</v>
      </c>
      <c r="F52" s="62" t="s">
        <v>34</v>
      </c>
      <c r="G52" s="62" t="s">
        <v>35</v>
      </c>
      <c r="H52" s="26"/>
    </row>
    <row r="53" spans="2:18" x14ac:dyDescent="0.2">
      <c r="B53" s="55">
        <v>1</v>
      </c>
      <c r="C53" s="57" t="s">
        <v>97</v>
      </c>
      <c r="D53" s="64">
        <f>K8*0.5</f>
        <v>8</v>
      </c>
      <c r="E53" s="60" t="e">
        <f>#REF!</f>
        <v>#REF!</v>
      </c>
      <c r="F53" s="60">
        <v>0</v>
      </c>
      <c r="G53" s="57" t="s">
        <v>263</v>
      </c>
      <c r="H53" s="26"/>
    </row>
    <row r="54" spans="2:18" x14ac:dyDescent="0.2">
      <c r="B54" s="55">
        <v>2</v>
      </c>
      <c r="C54" s="57" t="s">
        <v>98</v>
      </c>
      <c r="D54" s="64">
        <f>K8*0.5</f>
        <v>8</v>
      </c>
      <c r="E54" s="60" t="e">
        <f>#REF!</f>
        <v>#REF!</v>
      </c>
      <c r="F54" s="60">
        <v>0</v>
      </c>
      <c r="G54" s="57" t="s">
        <v>263</v>
      </c>
      <c r="H54" s="26"/>
    </row>
    <row r="55" spans="2:18" x14ac:dyDescent="0.2">
      <c r="B55" s="55">
        <v>3</v>
      </c>
      <c r="C55" s="57" t="s">
        <v>99</v>
      </c>
      <c r="D55" s="64">
        <f>K8*0.5</f>
        <v>8</v>
      </c>
      <c r="E55" s="60" t="e">
        <f>#REF!</f>
        <v>#REF!</v>
      </c>
      <c r="F55" s="60">
        <v>0</v>
      </c>
      <c r="G55" s="57" t="s">
        <v>263</v>
      </c>
      <c r="H55" s="26"/>
    </row>
    <row r="56" spans="2:18" x14ac:dyDescent="0.2">
      <c r="B56" s="55">
        <v>4</v>
      </c>
      <c r="C56" s="57" t="s">
        <v>100</v>
      </c>
      <c r="D56" s="64">
        <f>K8*0.5</f>
        <v>8</v>
      </c>
      <c r="E56" s="60" t="e">
        <f>#REF!</f>
        <v>#REF!</v>
      </c>
      <c r="F56" s="60">
        <v>0</v>
      </c>
      <c r="G56" s="57" t="s">
        <v>263</v>
      </c>
      <c r="H56" s="26"/>
    </row>
    <row r="57" spans="2:18" x14ac:dyDescent="0.2">
      <c r="B57" s="55">
        <v>5</v>
      </c>
      <c r="C57" s="57" t="s">
        <v>103</v>
      </c>
      <c r="D57" s="64">
        <f>1</f>
        <v>1</v>
      </c>
      <c r="E57" s="60" t="e">
        <f>#REF!</f>
        <v>#REF!</v>
      </c>
      <c r="F57" s="60" t="e">
        <f>E57*D57</f>
        <v>#REF!</v>
      </c>
      <c r="G57" s="57"/>
      <c r="H57" s="26"/>
    </row>
    <row r="58" spans="2:18" x14ac:dyDescent="0.2">
      <c r="B58" s="57"/>
      <c r="C58" s="62" t="s">
        <v>34</v>
      </c>
      <c r="D58" s="62"/>
      <c r="E58" s="62"/>
      <c r="F58" s="61" t="e">
        <f>SUM(F53:F57)</f>
        <v>#REF!</v>
      </c>
      <c r="G58" s="57"/>
      <c r="H58" s="26"/>
    </row>
    <row r="59" spans="2:18" x14ac:dyDescent="0.2">
      <c r="C59" s="67"/>
      <c r="D59" s="67"/>
      <c r="E59" s="67"/>
      <c r="F59" s="58"/>
      <c r="H59" s="26"/>
    </row>
    <row r="60" spans="2:18" x14ac:dyDescent="0.2">
      <c r="C60" s="67"/>
      <c r="D60" s="67"/>
      <c r="E60" s="67"/>
      <c r="F60" s="58"/>
      <c r="H60" s="26"/>
    </row>
    <row r="61" spans="2:18" x14ac:dyDescent="0.2">
      <c r="B61" s="43"/>
      <c r="C61" s="44"/>
      <c r="D61" s="44"/>
      <c r="E61" s="43"/>
      <c r="F61" s="43"/>
      <c r="G61" s="43"/>
      <c r="H61" s="43"/>
      <c r="I61" s="43"/>
      <c r="J61" s="43"/>
      <c r="K61" s="43"/>
      <c r="L61" s="43"/>
      <c r="M61" s="45"/>
      <c r="N61" s="46"/>
      <c r="O61" s="46"/>
      <c r="P61" s="46"/>
      <c r="Q61" s="44"/>
      <c r="R61" s="124"/>
    </row>
    <row r="62" spans="2:18" s="25" customFormat="1" x14ac:dyDescent="0.2">
      <c r="B62" s="76" t="s">
        <v>279</v>
      </c>
      <c r="C62" s="74"/>
      <c r="D62" s="74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2:18" x14ac:dyDescent="0.2">
      <c r="B63" s="62" t="s">
        <v>2</v>
      </c>
      <c r="C63" s="62" t="s">
        <v>27</v>
      </c>
      <c r="D63" s="62" t="s">
        <v>34</v>
      </c>
    </row>
    <row r="64" spans="2:18" x14ac:dyDescent="0.2">
      <c r="B64" s="55">
        <v>1</v>
      </c>
      <c r="C64" s="57" t="s">
        <v>39</v>
      </c>
      <c r="D64" s="106" t="e">
        <f>D15</f>
        <v>#REF!</v>
      </c>
      <c r="E64" s="59"/>
    </row>
    <row r="65" spans="1:18" x14ac:dyDescent="0.2">
      <c r="B65" s="55">
        <v>2</v>
      </c>
      <c r="C65" s="57" t="s">
        <v>40</v>
      </c>
      <c r="D65" s="106" t="e">
        <f>F38</f>
        <v>#REF!</v>
      </c>
      <c r="E65" s="59"/>
    </row>
    <row r="66" spans="1:18" x14ac:dyDescent="0.2">
      <c r="B66" s="55"/>
      <c r="C66" s="62" t="s">
        <v>34</v>
      </c>
      <c r="D66" s="107" t="e">
        <f>SUM(D64:D65)</f>
        <v>#REF!</v>
      </c>
      <c r="F66" s="26"/>
    </row>
    <row r="68" spans="1:18" s="25" customFormat="1" x14ac:dyDescent="0.2">
      <c r="B68" s="76" t="s">
        <v>280</v>
      </c>
      <c r="C68" s="74"/>
      <c r="D68" s="74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2">
      <c r="B69" s="62" t="s">
        <v>2</v>
      </c>
      <c r="C69" s="62" t="s">
        <v>27</v>
      </c>
      <c r="D69" s="62" t="s">
        <v>34</v>
      </c>
    </row>
    <row r="70" spans="1:18" s="25" customFormat="1" x14ac:dyDescent="0.2">
      <c r="A70"/>
      <c r="B70" s="55">
        <v>1</v>
      </c>
      <c r="C70" s="57" t="s">
        <v>39</v>
      </c>
      <c r="D70" s="90" t="e">
        <f>D20</f>
        <v>#REF!</v>
      </c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s="25" customFormat="1" x14ac:dyDescent="0.2">
      <c r="A71"/>
      <c r="B71" s="55">
        <v>2</v>
      </c>
      <c r="C71" s="57" t="s">
        <v>40</v>
      </c>
      <c r="D71" s="90" t="e">
        <f>F49</f>
        <v>#REF!</v>
      </c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s="25" customFormat="1" x14ac:dyDescent="0.2">
      <c r="A72"/>
      <c r="B72" s="55"/>
      <c r="C72" s="62" t="s">
        <v>34</v>
      </c>
      <c r="D72" s="91" t="e">
        <f>SUM(D70:D71)</f>
        <v>#REF!</v>
      </c>
      <c r="F72"/>
      <c r="G72"/>
      <c r="H72"/>
      <c r="I72"/>
      <c r="J72"/>
      <c r="K72"/>
      <c r="L72"/>
      <c r="M72"/>
      <c r="N72"/>
      <c r="O72"/>
      <c r="P72"/>
      <c r="Q72"/>
      <c r="R72"/>
    </row>
    <row r="74" spans="1:18" x14ac:dyDescent="0.2">
      <c r="B74" s="76" t="s">
        <v>281</v>
      </c>
      <c r="C74" s="74"/>
      <c r="D74" s="74"/>
    </row>
    <row r="75" spans="1:18" x14ac:dyDescent="0.2">
      <c r="B75" s="62" t="s">
        <v>2</v>
      </c>
      <c r="C75" s="62" t="s">
        <v>27</v>
      </c>
      <c r="D75" s="62" t="s">
        <v>34</v>
      </c>
    </row>
    <row r="76" spans="1:18" x14ac:dyDescent="0.2">
      <c r="B76" s="55">
        <v>1</v>
      </c>
      <c r="C76" s="57" t="s">
        <v>39</v>
      </c>
      <c r="D76" s="90" t="e">
        <f>D25</f>
        <v>#REF!</v>
      </c>
    </row>
    <row r="77" spans="1:18" x14ac:dyDescent="0.2">
      <c r="B77" s="55">
        <v>2</v>
      </c>
      <c r="C77" s="57" t="s">
        <v>40</v>
      </c>
      <c r="D77" s="90" t="e">
        <f>F58</f>
        <v>#REF!</v>
      </c>
    </row>
    <row r="78" spans="1:18" x14ac:dyDescent="0.2">
      <c r="B78" s="55"/>
      <c r="C78" s="62" t="s">
        <v>34</v>
      </c>
      <c r="D78" s="91" t="e">
        <f>SUM(D76:D77)</f>
        <v>#REF!</v>
      </c>
      <c r="E78" s="59"/>
    </row>
    <row r="80" spans="1:18" x14ac:dyDescent="0.2">
      <c r="E80" s="59"/>
    </row>
    <row r="81" spans="3:4" x14ac:dyDescent="0.2">
      <c r="C81" t="s">
        <v>337</v>
      </c>
      <c r="D81" s="155" t="e">
        <f>D66+D72+D78</f>
        <v>#REF!</v>
      </c>
    </row>
    <row r="82" spans="3:4" x14ac:dyDescent="0.2">
      <c r="C82" t="s">
        <v>341</v>
      </c>
      <c r="D82" s="121" t="e">
        <f>'Opsi Platform Only'!$D$143+D81</f>
        <v>#REF!</v>
      </c>
    </row>
    <row r="87" spans="3:4" x14ac:dyDescent="0.2">
      <c r="D87" t="e">
        <f>'Opsi Oracle BM Only'!D82</f>
        <v>#REF!</v>
      </c>
    </row>
    <row r="90" spans="3:4" x14ac:dyDescent="0.2">
      <c r="D90" s="121" t="e">
        <f>D87-D82</f>
        <v>#REF!</v>
      </c>
    </row>
  </sheetData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FEDD-D361-3442-A2A7-312CE51D279A}">
  <sheetPr>
    <tabColor theme="5"/>
  </sheetPr>
  <dimension ref="B2:R22"/>
  <sheetViews>
    <sheetView workbookViewId="0">
      <selection activeCell="E18" sqref="E18"/>
    </sheetView>
  </sheetViews>
  <sheetFormatPr baseColWidth="10" defaultColWidth="9" defaultRowHeight="15" x14ac:dyDescent="0.2"/>
  <cols>
    <col min="1" max="1" width="9" style="125"/>
    <col min="2" max="2" width="3.5" style="125" bestFit="1" customWidth="1"/>
    <col min="3" max="3" width="31.33203125" style="125" bestFit="1" customWidth="1"/>
    <col min="4" max="4" width="11" style="125" bestFit="1" customWidth="1"/>
    <col min="5" max="9" width="18.33203125" style="125" bestFit="1" customWidth="1"/>
    <col min="10" max="10" width="19.33203125" style="125" bestFit="1" customWidth="1"/>
    <col min="11" max="11" width="14.83203125" style="125" customWidth="1"/>
    <col min="12" max="12" width="18" style="125" bestFit="1" customWidth="1"/>
    <col min="13" max="13" width="18.1640625" style="125" customWidth="1"/>
    <col min="14" max="14" width="16" style="125" customWidth="1"/>
    <col min="15" max="15" width="15.1640625" style="125" customWidth="1"/>
    <col min="16" max="16" width="16.1640625" style="125" customWidth="1"/>
    <col min="17" max="17" width="20.83203125" style="126" customWidth="1"/>
    <col min="18" max="18" width="18.33203125" style="126" customWidth="1"/>
    <col min="19" max="16384" width="9" style="125"/>
  </cols>
  <sheetData>
    <row r="2" spans="2:18" x14ac:dyDescent="0.2">
      <c r="B2" s="197" t="s">
        <v>315</v>
      </c>
      <c r="C2" s="197"/>
      <c r="D2" s="197"/>
      <c r="E2" s="197"/>
      <c r="F2" s="197"/>
      <c r="G2" s="197"/>
      <c r="H2" s="197"/>
      <c r="I2" s="197"/>
    </row>
    <row r="3" spans="2:18" x14ac:dyDescent="0.2">
      <c r="B3" s="145" t="s">
        <v>2</v>
      </c>
      <c r="C3" s="145" t="s">
        <v>27</v>
      </c>
      <c r="D3" s="145" t="s">
        <v>316</v>
      </c>
      <c r="E3" s="145" t="s">
        <v>317</v>
      </c>
      <c r="F3" s="145" t="s">
        <v>318</v>
      </c>
      <c r="G3" s="145" t="s">
        <v>319</v>
      </c>
      <c r="H3" s="145" t="s">
        <v>320</v>
      </c>
      <c r="I3" s="145" t="s">
        <v>321</v>
      </c>
      <c r="J3" s="128" t="s">
        <v>322</v>
      </c>
    </row>
    <row r="4" spans="2:18" ht="16" x14ac:dyDescent="0.2">
      <c r="B4" s="142">
        <v>1</v>
      </c>
      <c r="C4" s="146" t="s">
        <v>39</v>
      </c>
      <c r="D4" s="147" t="s">
        <v>169</v>
      </c>
      <c r="E4" s="148" t="e">
        <f>'Opsi Oracle BM Only'!D64</f>
        <v>#REF!</v>
      </c>
      <c r="F4" s="148"/>
      <c r="G4" s="148"/>
      <c r="H4" s="148"/>
      <c r="I4" s="148"/>
      <c r="J4" s="149" t="e">
        <f>SUM(E4:I4)</f>
        <v>#REF!</v>
      </c>
      <c r="L4"/>
      <c r="M4" s="135"/>
      <c r="N4" s="135"/>
      <c r="O4" s="135"/>
      <c r="P4" s="135"/>
      <c r="Q4" s="136"/>
    </row>
    <row r="5" spans="2:18" x14ac:dyDescent="0.2">
      <c r="B5" s="142">
        <v>2</v>
      </c>
      <c r="C5" s="146" t="s">
        <v>40</v>
      </c>
      <c r="D5" s="147"/>
      <c r="E5" s="148"/>
      <c r="F5" s="148"/>
      <c r="G5" s="148"/>
      <c r="H5" s="148"/>
      <c r="I5" s="148"/>
      <c r="J5" s="149"/>
      <c r="L5" s="137"/>
      <c r="M5" s="126"/>
      <c r="N5" s="126"/>
      <c r="O5" s="126"/>
      <c r="P5" s="126"/>
    </row>
    <row r="6" spans="2:18" s="126" customFormat="1" x14ac:dyDescent="0.2">
      <c r="B6" s="142"/>
      <c r="C6" s="143" t="s">
        <v>174</v>
      </c>
      <c r="D6" s="147" t="s">
        <v>323</v>
      </c>
      <c r="E6" s="148" t="e">
        <f>'Opsi Oracle BM Only'!F36</f>
        <v>#REF!</v>
      </c>
      <c r="F6" s="148" t="e">
        <f>$E$6</f>
        <v>#REF!</v>
      </c>
      <c r="G6" s="148" t="e">
        <f>$E$6</f>
        <v>#REF!</v>
      </c>
      <c r="H6" s="148" t="e">
        <f>$E$6</f>
        <v>#REF!</v>
      </c>
      <c r="I6" s="148" t="e">
        <f>$E$6</f>
        <v>#REF!</v>
      </c>
      <c r="J6" s="149" t="e">
        <f t="shared" ref="J6:J7" si="0">SUM(E6:I6)</f>
        <v>#REF!</v>
      </c>
      <c r="K6" s="125"/>
      <c r="L6" s="139"/>
      <c r="M6" s="139"/>
      <c r="N6" s="139"/>
      <c r="O6" s="139"/>
      <c r="P6" s="139"/>
      <c r="Q6" s="139"/>
    </row>
    <row r="7" spans="2:18" s="126" customFormat="1" x14ac:dyDescent="0.2">
      <c r="B7" s="142"/>
      <c r="C7" s="143" t="s">
        <v>268</v>
      </c>
      <c r="D7" s="147" t="s">
        <v>323</v>
      </c>
      <c r="E7" s="148">
        <f>'Opsi Oracle BM Only'!F37</f>
        <v>19223132.073600002</v>
      </c>
      <c r="F7" s="148">
        <f>$E$7</f>
        <v>19223132.073600002</v>
      </c>
      <c r="G7" s="148">
        <f>$E$7</f>
        <v>19223132.073600002</v>
      </c>
      <c r="H7" s="148">
        <f>$E$7</f>
        <v>19223132.073600002</v>
      </c>
      <c r="I7" s="148">
        <f>$E$7</f>
        <v>19223132.073600002</v>
      </c>
      <c r="J7" s="149">
        <f t="shared" si="0"/>
        <v>96115660.368000001</v>
      </c>
      <c r="K7" s="125"/>
      <c r="L7" s="139"/>
      <c r="M7" s="139"/>
      <c r="N7" s="139"/>
      <c r="O7" s="139"/>
      <c r="P7" s="139"/>
      <c r="Q7" s="139"/>
    </row>
    <row r="8" spans="2:18" x14ac:dyDescent="0.2">
      <c r="B8" s="198" t="s">
        <v>34</v>
      </c>
      <c r="C8" s="198"/>
      <c r="D8" s="147"/>
      <c r="E8" s="149" t="e">
        <f t="shared" ref="E8:J8" si="1">SUM(E4:E7)</f>
        <v>#REF!</v>
      </c>
      <c r="F8" s="149" t="e">
        <f t="shared" si="1"/>
        <v>#REF!</v>
      </c>
      <c r="G8" s="149" t="e">
        <f t="shared" si="1"/>
        <v>#REF!</v>
      </c>
      <c r="H8" s="149" t="e">
        <f t="shared" si="1"/>
        <v>#REF!</v>
      </c>
      <c r="I8" s="149" t="e">
        <f t="shared" si="1"/>
        <v>#REF!</v>
      </c>
      <c r="J8" s="149" t="e">
        <f t="shared" si="1"/>
        <v>#REF!</v>
      </c>
      <c r="L8" s="139"/>
      <c r="M8" s="139"/>
      <c r="N8" s="139"/>
      <c r="O8" s="139"/>
      <c r="P8" s="139"/>
      <c r="Q8" s="139"/>
      <c r="R8" s="139"/>
    </row>
    <row r="10" spans="2:18" x14ac:dyDescent="0.2">
      <c r="B10" s="197" t="s">
        <v>324</v>
      </c>
      <c r="C10" s="197"/>
      <c r="D10" s="197"/>
      <c r="E10" s="197"/>
      <c r="F10" s="197"/>
      <c r="G10" s="197"/>
      <c r="H10" s="197"/>
      <c r="I10" s="197"/>
    </row>
    <row r="11" spans="2:18" x14ac:dyDescent="0.2">
      <c r="B11" s="127" t="s">
        <v>2</v>
      </c>
      <c r="C11" s="127" t="s">
        <v>27</v>
      </c>
      <c r="D11" s="127" t="s">
        <v>316</v>
      </c>
      <c r="E11" s="127" t="s">
        <v>317</v>
      </c>
      <c r="F11" s="127" t="s">
        <v>318</v>
      </c>
      <c r="G11" s="127" t="s">
        <v>319</v>
      </c>
      <c r="H11" s="127" t="s">
        <v>320</v>
      </c>
      <c r="I11" s="127" t="s">
        <v>321</v>
      </c>
      <c r="J11" s="128" t="s">
        <v>322</v>
      </c>
    </row>
    <row r="12" spans="2:18" x14ac:dyDescent="0.2">
      <c r="B12" s="129">
        <v>1</v>
      </c>
      <c r="C12" s="130" t="s">
        <v>39</v>
      </c>
      <c r="D12" s="131" t="s">
        <v>169</v>
      </c>
      <c r="E12" s="132" t="e">
        <f>'Opsi Oracle BM Only'!D70</f>
        <v>#REF!</v>
      </c>
      <c r="F12" s="132"/>
      <c r="G12" s="132"/>
      <c r="H12" s="132"/>
      <c r="I12" s="132"/>
      <c r="J12" s="134" t="e">
        <f>SUM(E12:I12)</f>
        <v>#REF!</v>
      </c>
    </row>
    <row r="13" spans="2:18" x14ac:dyDescent="0.2">
      <c r="B13" s="129">
        <v>2</v>
      </c>
      <c r="C13" s="130" t="s">
        <v>40</v>
      </c>
      <c r="D13" s="131"/>
      <c r="E13" s="132"/>
      <c r="F13" s="132"/>
      <c r="G13" s="132"/>
      <c r="H13" s="132"/>
      <c r="I13" s="133"/>
      <c r="J13" s="134"/>
    </row>
    <row r="14" spans="2:18" x14ac:dyDescent="0.2">
      <c r="B14" s="129"/>
      <c r="C14" s="143" t="s">
        <v>174</v>
      </c>
      <c r="D14" s="144" t="s">
        <v>323</v>
      </c>
      <c r="E14" s="132" t="e">
        <f>'Opsi Oracle BM Only'!F48</f>
        <v>#REF!</v>
      </c>
      <c r="F14" s="132" t="e">
        <f>$E$14</f>
        <v>#REF!</v>
      </c>
      <c r="G14" s="132" t="e">
        <f>$E$14</f>
        <v>#REF!</v>
      </c>
      <c r="H14" s="132" t="e">
        <f>$E$14</f>
        <v>#REF!</v>
      </c>
      <c r="I14" s="132" t="e">
        <f>$E$14</f>
        <v>#REF!</v>
      </c>
      <c r="J14" s="134" t="e">
        <f t="shared" ref="J14" si="2">SUM(E14:I14)</f>
        <v>#REF!</v>
      </c>
    </row>
    <row r="15" spans="2:18" x14ac:dyDescent="0.2">
      <c r="B15" s="196" t="s">
        <v>34</v>
      </c>
      <c r="C15" s="196"/>
      <c r="D15" s="144"/>
      <c r="E15" s="134" t="e">
        <f t="shared" ref="E15:J15" si="3">SUM(E12:E14)</f>
        <v>#REF!</v>
      </c>
      <c r="F15" s="134" t="e">
        <f t="shared" si="3"/>
        <v>#REF!</v>
      </c>
      <c r="G15" s="134" t="e">
        <f t="shared" si="3"/>
        <v>#REF!</v>
      </c>
      <c r="H15" s="134" t="e">
        <f t="shared" si="3"/>
        <v>#REF!</v>
      </c>
      <c r="I15" s="134" t="e">
        <f t="shared" si="3"/>
        <v>#REF!</v>
      </c>
      <c r="J15" s="134" t="e">
        <f t="shared" si="3"/>
        <v>#REF!</v>
      </c>
    </row>
    <row r="17" spans="2:10" x14ac:dyDescent="0.2">
      <c r="B17" s="197" t="s">
        <v>325</v>
      </c>
      <c r="C17" s="197"/>
      <c r="D17" s="197"/>
      <c r="E17" s="197"/>
      <c r="F17" s="197"/>
      <c r="G17" s="197"/>
      <c r="H17" s="197"/>
      <c r="I17" s="197"/>
    </row>
    <row r="18" spans="2:10" x14ac:dyDescent="0.2">
      <c r="B18" s="127" t="s">
        <v>2</v>
      </c>
      <c r="C18" s="127" t="s">
        <v>27</v>
      </c>
      <c r="D18" s="127" t="s">
        <v>316</v>
      </c>
      <c r="E18" s="127" t="s">
        <v>317</v>
      </c>
      <c r="F18" s="127" t="s">
        <v>318</v>
      </c>
      <c r="G18" s="127" t="s">
        <v>319</v>
      </c>
      <c r="H18" s="127" t="s">
        <v>320</v>
      </c>
      <c r="I18" s="127" t="s">
        <v>321</v>
      </c>
      <c r="J18" s="128" t="s">
        <v>322</v>
      </c>
    </row>
    <row r="19" spans="2:10" x14ac:dyDescent="0.2">
      <c r="B19" s="129">
        <v>1</v>
      </c>
      <c r="C19" s="130" t="s">
        <v>39</v>
      </c>
      <c r="D19" s="131" t="s">
        <v>169</v>
      </c>
      <c r="E19" s="132" t="e">
        <f>'Opsi Oracle BM Only'!D76</f>
        <v>#REF!</v>
      </c>
      <c r="F19" s="132"/>
      <c r="G19" s="132"/>
      <c r="H19" s="132"/>
      <c r="I19" s="132"/>
      <c r="J19" s="134" t="e">
        <f>SUM(E19:I19)</f>
        <v>#REF!</v>
      </c>
    </row>
    <row r="20" spans="2:10" x14ac:dyDescent="0.2">
      <c r="B20" s="129">
        <v>2</v>
      </c>
      <c r="C20" s="130" t="s">
        <v>40</v>
      </c>
      <c r="D20" s="131"/>
      <c r="E20" s="132"/>
      <c r="F20" s="132"/>
      <c r="G20" s="132"/>
      <c r="H20" s="132"/>
      <c r="I20" s="132"/>
      <c r="J20" s="134"/>
    </row>
    <row r="21" spans="2:10" x14ac:dyDescent="0.2">
      <c r="B21" s="140"/>
      <c r="C21" s="141" t="s">
        <v>174</v>
      </c>
      <c r="D21" s="131" t="s">
        <v>323</v>
      </c>
      <c r="E21" s="132" t="e">
        <f>'Opsi Oracle BM Only'!F57</f>
        <v>#REF!</v>
      </c>
      <c r="F21" s="132" t="e">
        <f>$E$21</f>
        <v>#REF!</v>
      </c>
      <c r="G21" s="132" t="e">
        <f>$E$21</f>
        <v>#REF!</v>
      </c>
      <c r="H21" s="132" t="e">
        <f>$E$21</f>
        <v>#REF!</v>
      </c>
      <c r="I21" s="132" t="e">
        <f>$E$21</f>
        <v>#REF!</v>
      </c>
      <c r="J21" s="134" t="e">
        <f t="shared" ref="J21" si="4">SUM(E21:I21)</f>
        <v>#REF!</v>
      </c>
    </row>
    <row r="22" spans="2:10" x14ac:dyDescent="0.2">
      <c r="B22" s="196" t="s">
        <v>34</v>
      </c>
      <c r="C22" s="196"/>
      <c r="D22" s="144"/>
      <c r="E22" s="134" t="e">
        <f t="shared" ref="E22:J22" si="5">SUM(E19:E21)</f>
        <v>#REF!</v>
      </c>
      <c r="F22" s="134" t="e">
        <f t="shared" si="5"/>
        <v>#REF!</v>
      </c>
      <c r="G22" s="134" t="e">
        <f t="shared" si="5"/>
        <v>#REF!</v>
      </c>
      <c r="H22" s="134" t="e">
        <f t="shared" si="5"/>
        <v>#REF!</v>
      </c>
      <c r="I22" s="134" t="e">
        <f t="shared" si="5"/>
        <v>#REF!</v>
      </c>
      <c r="J22" s="134" t="e">
        <f t="shared" si="5"/>
        <v>#REF!</v>
      </c>
    </row>
  </sheetData>
  <mergeCells count="6">
    <mergeCell ref="B22:C22"/>
    <mergeCell ref="B2:I2"/>
    <mergeCell ref="B8:C8"/>
    <mergeCell ref="B10:I10"/>
    <mergeCell ref="B15:C15"/>
    <mergeCell ref="B17:I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54C2-88B5-5647-9FF6-8B9E00ECEFBE}">
  <sheetPr>
    <tabColor theme="5"/>
  </sheetPr>
  <dimension ref="A1:S84"/>
  <sheetViews>
    <sheetView zoomScale="86" zoomScaleNormal="131" workbookViewId="0">
      <pane xSplit="3" ySplit="2" topLeftCell="D44" activePane="bottomRight" state="frozen"/>
      <selection pane="topRight" activeCell="E18" sqref="E18"/>
      <selection pane="bottomLeft" activeCell="E18" sqref="E18"/>
      <selection pane="bottomRight" activeCell="E18" sqref="E1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1640625" style="25" bestFit="1" customWidth="1"/>
    <col min="6" max="6" width="21.5" bestFit="1" customWidth="1"/>
    <col min="7" max="7" width="16" bestFit="1" customWidth="1"/>
    <col min="8" max="8" width="4.5" bestFit="1" customWidth="1"/>
    <col min="9" max="9" width="18.1640625" bestFit="1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5" width="18.83203125" bestFit="1" customWidth="1"/>
    <col min="16" max="16" width="18.33203125" bestFit="1" customWidth="1"/>
    <col min="17" max="17" width="17.33203125" bestFit="1" customWidth="1"/>
    <col min="18" max="18" width="19.6640625" customWidth="1"/>
    <col min="19" max="19" width="18.8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19" x14ac:dyDescent="0.2">
      <c r="B3" s="39">
        <v>1</v>
      </c>
      <c r="C3" s="40" t="s">
        <v>326</v>
      </c>
      <c r="D3" s="40" t="s">
        <v>198</v>
      </c>
      <c r="E3" s="39" t="s">
        <v>21</v>
      </c>
      <c r="F3" s="39" t="s">
        <v>22</v>
      </c>
      <c r="G3" s="39">
        <v>2</v>
      </c>
      <c r="H3" s="39">
        <v>8</v>
      </c>
      <c r="I3" s="39">
        <v>32</v>
      </c>
      <c r="J3" s="39">
        <v>150</v>
      </c>
      <c r="K3" s="39">
        <f t="shared" ref="K3:K6" si="0">H3*G3</f>
        <v>16</v>
      </c>
      <c r="L3" s="39">
        <f t="shared" ref="L3:L6" si="1">I3*G3</f>
        <v>64</v>
      </c>
      <c r="M3" s="39">
        <f t="shared" ref="M3:M4" si="2">J3*G3</f>
        <v>300</v>
      </c>
      <c r="N3" s="98" t="e">
        <f>K3*#REF!</f>
        <v>#REF!</v>
      </c>
      <c r="O3" s="99" t="e">
        <f>M3*#REF!</f>
        <v>#REF!</v>
      </c>
      <c r="P3" s="99"/>
      <c r="Q3" s="99"/>
      <c r="R3" s="99"/>
      <c r="S3" s="100" t="e">
        <f t="shared" ref="S3:S4" si="3">SUM(N3:R3)</f>
        <v>#REF!</v>
      </c>
    </row>
    <row r="4" spans="2:19" x14ac:dyDescent="0.2">
      <c r="B4" s="39">
        <v>2</v>
      </c>
      <c r="C4" s="40" t="s">
        <v>327</v>
      </c>
      <c r="D4" s="40" t="s">
        <v>198</v>
      </c>
      <c r="E4" s="39" t="s">
        <v>21</v>
      </c>
      <c r="F4" s="39" t="s">
        <v>22</v>
      </c>
      <c r="G4" s="39">
        <v>3</v>
      </c>
      <c r="H4" s="39">
        <v>24</v>
      </c>
      <c r="I4" s="39">
        <v>48</v>
      </c>
      <c r="J4" s="39">
        <v>2500</v>
      </c>
      <c r="K4" s="39">
        <f t="shared" si="0"/>
        <v>72</v>
      </c>
      <c r="L4" s="39">
        <f t="shared" si="1"/>
        <v>144</v>
      </c>
      <c r="M4" s="39">
        <f t="shared" si="2"/>
        <v>7500</v>
      </c>
      <c r="N4" s="98" t="e">
        <f>K4*#REF!</f>
        <v>#REF!</v>
      </c>
      <c r="O4" s="99" t="e">
        <f>M4*#REF!</f>
        <v>#REF!</v>
      </c>
      <c r="P4" s="99" t="e">
        <f>M4*#REF!*50%</f>
        <v>#REF!</v>
      </c>
      <c r="Q4" s="99"/>
      <c r="R4" s="99"/>
      <c r="S4" s="100" t="e">
        <f t="shared" si="3"/>
        <v>#REF!</v>
      </c>
    </row>
    <row r="5" spans="2:19" x14ac:dyDescent="0.2">
      <c r="B5" s="81">
        <v>3</v>
      </c>
      <c r="C5" s="82" t="s">
        <v>326</v>
      </c>
      <c r="D5" s="82" t="s">
        <v>198</v>
      </c>
      <c r="E5" s="81" t="s">
        <v>21</v>
      </c>
      <c r="F5" s="81" t="s">
        <v>24</v>
      </c>
      <c r="G5" s="81">
        <v>2</v>
      </c>
      <c r="H5" s="81">
        <v>8</v>
      </c>
      <c r="I5" s="81">
        <v>32</v>
      </c>
      <c r="J5" s="81">
        <v>150</v>
      </c>
      <c r="K5" s="81">
        <f t="shared" si="0"/>
        <v>16</v>
      </c>
      <c r="L5" s="81">
        <f t="shared" si="1"/>
        <v>64</v>
      </c>
      <c r="M5" s="81">
        <f t="shared" ref="M5:M6" si="4">J5*G5</f>
        <v>300</v>
      </c>
      <c r="N5" s="101" t="e">
        <f>K5*#REF!</f>
        <v>#REF!</v>
      </c>
      <c r="O5" s="102" t="e">
        <f>M5*#REF!</f>
        <v>#REF!</v>
      </c>
      <c r="P5" s="102"/>
      <c r="Q5" s="102"/>
      <c r="R5" s="102"/>
      <c r="S5" s="103" t="e">
        <f t="shared" ref="S5:S6" si="5">SUM(N5:R5)</f>
        <v>#REF!</v>
      </c>
    </row>
    <row r="6" spans="2:19" x14ac:dyDescent="0.2">
      <c r="B6" s="81">
        <v>4</v>
      </c>
      <c r="C6" s="82" t="s">
        <v>327</v>
      </c>
      <c r="D6" s="82" t="s">
        <v>198</v>
      </c>
      <c r="E6" s="81" t="s">
        <v>21</v>
      </c>
      <c r="F6" s="81" t="s">
        <v>24</v>
      </c>
      <c r="G6" s="81">
        <v>3</v>
      </c>
      <c r="H6" s="81">
        <v>24</v>
      </c>
      <c r="I6" s="81">
        <v>48</v>
      </c>
      <c r="J6" s="81">
        <v>2500</v>
      </c>
      <c r="K6" s="81">
        <f t="shared" si="0"/>
        <v>72</v>
      </c>
      <c r="L6" s="81">
        <f t="shared" si="1"/>
        <v>144</v>
      </c>
      <c r="M6" s="81">
        <f t="shared" si="4"/>
        <v>7500</v>
      </c>
      <c r="N6" s="101" t="e">
        <f>K6*#REF!</f>
        <v>#REF!</v>
      </c>
      <c r="O6" s="102" t="e">
        <f>M6*#REF!</f>
        <v>#REF!</v>
      </c>
      <c r="P6" s="102">
        <v>0</v>
      </c>
      <c r="Q6" s="102"/>
      <c r="R6" s="102"/>
      <c r="S6" s="103" t="e">
        <f t="shared" si="5"/>
        <v>#REF!</v>
      </c>
    </row>
    <row r="7" spans="2:19" x14ac:dyDescent="0.2">
      <c r="B7" s="43"/>
      <c r="C7" s="44"/>
      <c r="D7" s="44"/>
      <c r="E7" s="43"/>
      <c r="F7" s="43"/>
      <c r="G7" s="80"/>
      <c r="H7" s="80"/>
      <c r="I7" s="80"/>
      <c r="J7" s="80"/>
      <c r="K7" s="80"/>
      <c r="L7" s="80"/>
      <c r="M7" s="80"/>
      <c r="N7" s="85"/>
      <c r="O7" s="85"/>
      <c r="P7" s="85"/>
      <c r="Q7" s="85"/>
      <c r="R7" s="85"/>
      <c r="S7" s="85"/>
    </row>
    <row r="8" spans="2:19" x14ac:dyDescent="0.2">
      <c r="B8" s="47">
        <v>5</v>
      </c>
      <c r="C8" s="48" t="s">
        <v>326</v>
      </c>
      <c r="D8" s="48" t="s">
        <v>198</v>
      </c>
      <c r="E8" s="47" t="s">
        <v>21</v>
      </c>
      <c r="F8" s="47" t="s">
        <v>25</v>
      </c>
      <c r="G8" s="47">
        <v>2</v>
      </c>
      <c r="H8" s="47">
        <v>8</v>
      </c>
      <c r="I8" s="47">
        <v>32</v>
      </c>
      <c r="J8" s="47">
        <v>150</v>
      </c>
      <c r="K8" s="47">
        <f t="shared" ref="K8:K9" si="6">H8*G8</f>
        <v>16</v>
      </c>
      <c r="L8" s="47">
        <f t="shared" ref="L8:L9" si="7">I8*G8</f>
        <v>64</v>
      </c>
      <c r="M8" s="47">
        <f t="shared" ref="M8:M9" si="8">J8*G8</f>
        <v>300</v>
      </c>
      <c r="N8" s="95" t="e">
        <f>K8*#REF!</f>
        <v>#REF!</v>
      </c>
      <c r="O8" s="96" t="e">
        <f>M8*#REF!</f>
        <v>#REF!</v>
      </c>
      <c r="P8" s="96"/>
      <c r="Q8" s="96"/>
      <c r="R8" s="96"/>
      <c r="S8" s="97" t="e">
        <f t="shared" ref="S8:S9" si="9">SUM(N8:Q8)</f>
        <v>#REF!</v>
      </c>
    </row>
    <row r="9" spans="2:19" x14ac:dyDescent="0.2">
      <c r="B9" s="47">
        <v>6</v>
      </c>
      <c r="C9" s="48" t="s">
        <v>327</v>
      </c>
      <c r="D9" s="48" t="s">
        <v>198</v>
      </c>
      <c r="E9" s="47" t="s">
        <v>21</v>
      </c>
      <c r="F9" s="47" t="s">
        <v>25</v>
      </c>
      <c r="G9" s="47">
        <v>3</v>
      </c>
      <c r="H9" s="47">
        <v>24</v>
      </c>
      <c r="I9" s="47">
        <v>48</v>
      </c>
      <c r="J9" s="47">
        <v>2500</v>
      </c>
      <c r="K9" s="47">
        <f t="shared" si="6"/>
        <v>72</v>
      </c>
      <c r="L9" s="47">
        <f t="shared" si="7"/>
        <v>144</v>
      </c>
      <c r="M9" s="47">
        <f t="shared" si="8"/>
        <v>7500</v>
      </c>
      <c r="N9" s="95" t="e">
        <f>K9*#REF!</f>
        <v>#REF!</v>
      </c>
      <c r="O9" s="96" t="e">
        <f>M9*#REF!</f>
        <v>#REF!</v>
      </c>
      <c r="P9" s="96"/>
      <c r="Q9" s="96"/>
      <c r="R9" s="96"/>
      <c r="S9" s="97" t="e">
        <f t="shared" si="9"/>
        <v>#REF!</v>
      </c>
    </row>
    <row r="10" spans="2:19" x14ac:dyDescent="0.2">
      <c r="B10" s="43"/>
      <c r="C10" s="44"/>
      <c r="D10" s="44"/>
      <c r="E10" s="43"/>
      <c r="F10" s="43"/>
      <c r="G10" s="80"/>
      <c r="H10" s="80"/>
      <c r="I10" s="80"/>
      <c r="J10" s="80"/>
      <c r="K10" s="80"/>
      <c r="L10" s="80"/>
      <c r="M10" s="80"/>
      <c r="N10" s="85"/>
      <c r="O10" s="85"/>
      <c r="P10" s="85"/>
      <c r="Q10" s="85"/>
      <c r="R10" s="85"/>
      <c r="S10" s="85"/>
    </row>
    <row r="11" spans="2:19" x14ac:dyDescent="0.2">
      <c r="B11" s="51">
        <v>7</v>
      </c>
      <c r="C11" s="52" t="s">
        <v>328</v>
      </c>
      <c r="D11" s="52" t="s">
        <v>198</v>
      </c>
      <c r="E11" s="51" t="s">
        <v>21</v>
      </c>
      <c r="F11" s="51" t="s">
        <v>228</v>
      </c>
      <c r="G11" s="51">
        <v>1</v>
      </c>
      <c r="H11" s="51">
        <v>8</v>
      </c>
      <c r="I11" s="51">
        <v>16</v>
      </c>
      <c r="J11" s="51">
        <v>150</v>
      </c>
      <c r="K11" s="51">
        <f t="shared" ref="K11:K12" si="10">H11*G11</f>
        <v>8</v>
      </c>
      <c r="L11" s="51">
        <f t="shared" ref="L11:L12" si="11">I11*G11</f>
        <v>16</v>
      </c>
      <c r="M11" s="51">
        <f t="shared" ref="M11:M12" si="12">J11*G11</f>
        <v>150</v>
      </c>
      <c r="N11" s="92" t="e">
        <f>K11*#REF!</f>
        <v>#REF!</v>
      </c>
      <c r="O11" s="93" t="e">
        <f>M11*#REF!</f>
        <v>#REF!</v>
      </c>
      <c r="P11" s="93"/>
      <c r="Q11" s="93"/>
      <c r="R11" s="93"/>
      <c r="S11" s="94" t="e">
        <f t="shared" ref="S11:S12" si="13">SUM(N11:Q11)</f>
        <v>#REF!</v>
      </c>
    </row>
    <row r="12" spans="2:19" x14ac:dyDescent="0.2">
      <c r="B12" s="51">
        <v>8</v>
      </c>
      <c r="C12" s="52" t="s">
        <v>327</v>
      </c>
      <c r="D12" s="52" t="s">
        <v>198</v>
      </c>
      <c r="E12" s="51" t="s">
        <v>21</v>
      </c>
      <c r="F12" s="51" t="s">
        <v>228</v>
      </c>
      <c r="G12" s="51">
        <v>1</v>
      </c>
      <c r="H12" s="51">
        <v>8</v>
      </c>
      <c r="I12" s="51">
        <v>16</v>
      </c>
      <c r="J12" s="51">
        <v>500</v>
      </c>
      <c r="K12" s="51">
        <f t="shared" si="10"/>
        <v>8</v>
      </c>
      <c r="L12" s="51">
        <f t="shared" si="11"/>
        <v>16</v>
      </c>
      <c r="M12" s="51">
        <f t="shared" si="12"/>
        <v>500</v>
      </c>
      <c r="N12" s="92" t="e">
        <f>K12*#REF!</f>
        <v>#REF!</v>
      </c>
      <c r="O12" s="93" t="e">
        <f>M12*#REF!</f>
        <v>#REF!</v>
      </c>
      <c r="P12" s="93"/>
      <c r="Q12" s="93"/>
      <c r="R12" s="93"/>
      <c r="S12" s="94" t="e">
        <f t="shared" si="13"/>
        <v>#REF!</v>
      </c>
    </row>
    <row r="13" spans="2:19" x14ac:dyDescent="0.2">
      <c r="B13" s="25"/>
      <c r="F13" s="25"/>
      <c r="G13" s="25"/>
      <c r="H13" s="25"/>
      <c r="I13" s="25"/>
      <c r="J13" s="25"/>
      <c r="K13" s="25"/>
      <c r="L13" s="25"/>
      <c r="M13" s="5"/>
      <c r="N13" s="24"/>
      <c r="O13" s="24"/>
      <c r="P13" s="24"/>
    </row>
    <row r="14" spans="2:19" x14ac:dyDescent="0.2">
      <c r="B14" s="25"/>
      <c r="C14" s="75"/>
      <c r="D14" s="58"/>
      <c r="E14" s="59"/>
      <c r="F14" s="26"/>
      <c r="G14" s="26"/>
      <c r="M14" s="58"/>
      <c r="N14" s="58"/>
    </row>
    <row r="15" spans="2:19" x14ac:dyDescent="0.2">
      <c r="B15" s="43"/>
      <c r="C15" s="44"/>
      <c r="D15" s="44"/>
      <c r="E15" s="43"/>
      <c r="F15" s="43"/>
      <c r="G15" s="43"/>
      <c r="H15" s="43"/>
      <c r="I15" s="43"/>
      <c r="J15" s="43"/>
      <c r="K15" s="43"/>
      <c r="L15" s="43"/>
      <c r="M15" s="45"/>
      <c r="N15" s="46"/>
      <c r="O15" s="46"/>
      <c r="P15" s="46"/>
      <c r="Q15" s="44"/>
      <c r="R15" s="124"/>
    </row>
    <row r="16" spans="2:19" x14ac:dyDescent="0.2">
      <c r="B16" s="76" t="s">
        <v>235</v>
      </c>
      <c r="C16" s="74"/>
      <c r="D16" s="74"/>
      <c r="M16" s="58"/>
      <c r="N16" s="58"/>
    </row>
    <row r="17" spans="1:18" x14ac:dyDescent="0.2">
      <c r="B17" s="37" t="s">
        <v>2</v>
      </c>
      <c r="C17" s="37" t="s">
        <v>27</v>
      </c>
      <c r="D17" s="37" t="s">
        <v>28</v>
      </c>
      <c r="E17" s="86"/>
      <c r="F17" s="72"/>
      <c r="M17" s="58"/>
      <c r="N17" s="58"/>
    </row>
    <row r="18" spans="1:18" x14ac:dyDescent="0.2">
      <c r="B18" s="55">
        <v>1</v>
      </c>
      <c r="C18" s="57" t="s">
        <v>327</v>
      </c>
      <c r="D18" s="90" t="e">
        <f>SUM(S3:S4)+SUM(S5:S6)</f>
        <v>#REF!</v>
      </c>
      <c r="E18" s="59"/>
      <c r="M18" s="58"/>
      <c r="N18" s="58"/>
    </row>
    <row r="19" spans="1:18" x14ac:dyDescent="0.2">
      <c r="B19" s="55"/>
      <c r="C19" s="56" t="s">
        <v>18</v>
      </c>
      <c r="D19" s="91" t="e">
        <f>SUM(D18:D18)</f>
        <v>#REF!</v>
      </c>
      <c r="F19" s="26"/>
      <c r="M19" s="58"/>
      <c r="N19" s="58"/>
    </row>
    <row r="20" spans="1:18" x14ac:dyDescent="0.2">
      <c r="B20" s="20"/>
      <c r="M20" s="58"/>
      <c r="N20" s="58"/>
    </row>
    <row r="21" spans="1:18" x14ac:dyDescent="0.2">
      <c r="B21" s="76" t="s">
        <v>243</v>
      </c>
      <c r="C21" s="74"/>
      <c r="D21" s="74"/>
      <c r="M21" s="58"/>
      <c r="N21" s="58"/>
    </row>
    <row r="22" spans="1:18" x14ac:dyDescent="0.2">
      <c r="B22" s="37" t="s">
        <v>2</v>
      </c>
      <c r="C22" s="37" t="s">
        <v>27</v>
      </c>
      <c r="D22" s="37" t="s">
        <v>28</v>
      </c>
      <c r="M22" s="58"/>
      <c r="N22" s="58"/>
    </row>
    <row r="23" spans="1:18" x14ac:dyDescent="0.2">
      <c r="B23" s="55">
        <v>1</v>
      </c>
      <c r="C23" s="57" t="s">
        <v>327</v>
      </c>
      <c r="D23" s="90" t="e">
        <f>SUM(S8:S9)</f>
        <v>#REF!</v>
      </c>
      <c r="E23" s="59"/>
      <c r="M23" s="58"/>
      <c r="N23" s="58"/>
    </row>
    <row r="24" spans="1:18" x14ac:dyDescent="0.2">
      <c r="B24" s="55"/>
      <c r="C24" s="56" t="s">
        <v>18</v>
      </c>
      <c r="D24" s="91" t="e">
        <f>SUM(D23:D23)</f>
        <v>#REF!</v>
      </c>
      <c r="F24" s="26"/>
      <c r="M24" s="58"/>
      <c r="N24" s="58"/>
    </row>
    <row r="25" spans="1:18" x14ac:dyDescent="0.2">
      <c r="B25" s="25"/>
      <c r="C25" s="25"/>
      <c r="D25" s="58"/>
      <c r="M25" s="58"/>
      <c r="N25" s="58"/>
    </row>
    <row r="26" spans="1:18" x14ac:dyDescent="0.2">
      <c r="B26" s="76" t="s">
        <v>259</v>
      </c>
      <c r="C26" s="74"/>
      <c r="D26" s="74"/>
      <c r="M26" s="58"/>
      <c r="N26" s="58"/>
    </row>
    <row r="27" spans="1:18" x14ac:dyDescent="0.2">
      <c r="B27" s="37" t="s">
        <v>2</v>
      </c>
      <c r="C27" s="37" t="s">
        <v>27</v>
      </c>
      <c r="D27" s="37" t="s">
        <v>28</v>
      </c>
      <c r="M27" s="58"/>
      <c r="N27" s="58"/>
    </row>
    <row r="28" spans="1:18" x14ac:dyDescent="0.2">
      <c r="B28" s="55">
        <v>1</v>
      </c>
      <c r="C28" s="57" t="s">
        <v>327</v>
      </c>
      <c r="D28" s="90" t="e">
        <f>SUM(S11:S12)</f>
        <v>#REF!</v>
      </c>
      <c r="G28" s="26"/>
      <c r="M28" s="58"/>
      <c r="N28" s="58"/>
    </row>
    <row r="29" spans="1:18" x14ac:dyDescent="0.2">
      <c r="B29" s="55"/>
      <c r="C29" s="56" t="s">
        <v>18</v>
      </c>
      <c r="D29" s="91" t="e">
        <f>SUM(D28:D28)</f>
        <v>#REF!</v>
      </c>
      <c r="F29" s="26"/>
      <c r="M29" s="58"/>
      <c r="N29" s="58"/>
    </row>
    <row r="30" spans="1:18" x14ac:dyDescent="0.2">
      <c r="B30" s="25"/>
      <c r="C30" s="25"/>
      <c r="D30" s="58"/>
      <c r="M30" s="58"/>
      <c r="N30" s="58"/>
    </row>
    <row r="31" spans="1:18" x14ac:dyDescent="0.2">
      <c r="B31" s="43"/>
      <c r="C31" s="44"/>
      <c r="D31" s="44"/>
      <c r="E31" s="43"/>
      <c r="F31" s="43"/>
      <c r="G31" s="43"/>
      <c r="H31" s="43"/>
      <c r="I31" s="43"/>
      <c r="J31" s="43"/>
      <c r="K31" s="43"/>
      <c r="L31" s="43"/>
      <c r="M31" s="45"/>
      <c r="N31" s="46"/>
      <c r="O31" s="46"/>
      <c r="P31" s="46"/>
      <c r="Q31" s="44"/>
      <c r="R31" s="124"/>
    </row>
    <row r="32" spans="1:18" x14ac:dyDescent="0.2">
      <c r="A32" s="77"/>
      <c r="B32" s="76" t="s">
        <v>261</v>
      </c>
      <c r="C32" s="74"/>
      <c r="D32" s="74"/>
      <c r="E32" s="5"/>
    </row>
    <row r="33" spans="1:18" x14ac:dyDescent="0.2">
      <c r="B33" s="62" t="s">
        <v>2</v>
      </c>
      <c r="C33" s="62" t="s">
        <v>27</v>
      </c>
      <c r="D33" s="62" t="s">
        <v>32</v>
      </c>
      <c r="E33" s="62" t="s">
        <v>33</v>
      </c>
      <c r="F33" s="62" t="s">
        <v>34</v>
      </c>
      <c r="G33" s="62" t="s">
        <v>35</v>
      </c>
    </row>
    <row r="34" spans="1:18" x14ac:dyDescent="0.2">
      <c r="B34" s="55">
        <v>1</v>
      </c>
      <c r="C34" s="57" t="s">
        <v>329</v>
      </c>
      <c r="D34" s="202">
        <f>K4</f>
        <v>72</v>
      </c>
      <c r="E34" s="199" t="e">
        <f>#REF!</f>
        <v>#REF!</v>
      </c>
      <c r="F34" s="199" t="e">
        <f>D34*E34</f>
        <v>#REF!</v>
      </c>
      <c r="G34" s="205" t="s">
        <v>330</v>
      </c>
    </row>
    <row r="35" spans="1:18" x14ac:dyDescent="0.2">
      <c r="B35" s="55">
        <v>2</v>
      </c>
      <c r="C35" s="57" t="s">
        <v>331</v>
      </c>
      <c r="D35" s="203"/>
      <c r="E35" s="200"/>
      <c r="F35" s="200"/>
      <c r="G35" s="206"/>
    </row>
    <row r="36" spans="1:18" x14ac:dyDescent="0.2">
      <c r="B36" s="55">
        <v>3</v>
      </c>
      <c r="C36" s="57" t="s">
        <v>332</v>
      </c>
      <c r="D36" s="203"/>
      <c r="E36" s="200"/>
      <c r="F36" s="200"/>
      <c r="G36" s="206"/>
    </row>
    <row r="37" spans="1:18" x14ac:dyDescent="0.2">
      <c r="B37" s="55">
        <v>4</v>
      </c>
      <c r="C37" s="57" t="s">
        <v>333</v>
      </c>
      <c r="D37" s="203"/>
      <c r="E37" s="200"/>
      <c r="F37" s="200"/>
      <c r="G37" s="206"/>
    </row>
    <row r="38" spans="1:18" x14ac:dyDescent="0.2">
      <c r="B38" s="55">
        <v>5</v>
      </c>
      <c r="C38" s="57" t="s">
        <v>334</v>
      </c>
      <c r="D38" s="203"/>
      <c r="E38" s="200"/>
      <c r="F38" s="200"/>
      <c r="G38" s="206"/>
    </row>
    <row r="39" spans="1:18" x14ac:dyDescent="0.2">
      <c r="B39" s="55">
        <v>6</v>
      </c>
      <c r="C39" s="57" t="s">
        <v>335</v>
      </c>
      <c r="D39" s="203"/>
      <c r="E39" s="200"/>
      <c r="F39" s="200"/>
      <c r="G39" s="206"/>
    </row>
    <row r="40" spans="1:18" x14ac:dyDescent="0.2">
      <c r="B40" s="55">
        <v>7</v>
      </c>
      <c r="C40" s="57" t="s">
        <v>336</v>
      </c>
      <c r="D40" s="204"/>
      <c r="E40" s="201"/>
      <c r="F40" s="201"/>
      <c r="G40" s="207"/>
    </row>
    <row r="41" spans="1:18" x14ac:dyDescent="0.2">
      <c r="B41" s="55">
        <v>8</v>
      </c>
      <c r="C41" s="57" t="s">
        <v>89</v>
      </c>
      <c r="D41" s="55">
        <f>ROUNDUP(SUM(K3:K4)/64,0)*2</f>
        <v>4</v>
      </c>
      <c r="E41" s="104">
        <v>48000000</v>
      </c>
      <c r="F41" s="90">
        <f t="shared" ref="F41" si="14">E41*D41</f>
        <v>192000000</v>
      </c>
      <c r="G41" s="55"/>
      <c r="H41" s="26"/>
    </row>
    <row r="42" spans="1:18" x14ac:dyDescent="0.2">
      <c r="B42" s="57"/>
      <c r="C42" s="62" t="s">
        <v>34</v>
      </c>
      <c r="D42" s="62"/>
      <c r="E42" s="105"/>
      <c r="F42" s="91" t="e">
        <f>SUM(F34:F41)</f>
        <v>#REF!</v>
      </c>
      <c r="G42" s="57"/>
      <c r="H42" s="26"/>
    </row>
    <row r="43" spans="1:18" x14ac:dyDescent="0.2">
      <c r="C43" s="67"/>
      <c r="D43" s="67"/>
      <c r="E43" s="67"/>
      <c r="F43" s="58"/>
    </row>
    <row r="44" spans="1:18" x14ac:dyDescent="0.2">
      <c r="B44" s="43"/>
      <c r="C44" s="44"/>
      <c r="D44" s="44"/>
      <c r="E44" s="43"/>
      <c r="F44" s="43"/>
      <c r="G44" s="43"/>
      <c r="H44" s="43"/>
      <c r="I44" s="43"/>
      <c r="J44" s="43"/>
      <c r="K44" s="43"/>
      <c r="L44" s="43"/>
      <c r="M44" s="45"/>
      <c r="N44" s="46"/>
      <c r="O44" s="46"/>
      <c r="P44" s="46"/>
      <c r="Q44" s="44"/>
      <c r="R44" s="124"/>
    </row>
    <row r="45" spans="1:18" x14ac:dyDescent="0.2">
      <c r="A45" s="77"/>
      <c r="B45" s="76" t="s">
        <v>272</v>
      </c>
      <c r="C45" s="74"/>
      <c r="D45" s="74"/>
      <c r="E45" s="5"/>
    </row>
    <row r="46" spans="1:18" x14ac:dyDescent="0.2">
      <c r="B46" s="62" t="s">
        <v>2</v>
      </c>
      <c r="C46" s="62" t="s">
        <v>27</v>
      </c>
      <c r="D46" s="62" t="s">
        <v>32</v>
      </c>
      <c r="E46" s="62" t="s">
        <v>33</v>
      </c>
      <c r="F46" s="62" t="s">
        <v>34</v>
      </c>
      <c r="G46" s="62" t="s">
        <v>35</v>
      </c>
    </row>
    <row r="47" spans="1:18" x14ac:dyDescent="0.2">
      <c r="B47" s="55">
        <v>1</v>
      </c>
      <c r="C47" s="57" t="s">
        <v>89</v>
      </c>
      <c r="D47" s="55">
        <f>ROUNDUP(SUM(K8:K9)/64,0)</f>
        <v>2</v>
      </c>
      <c r="E47" s="104">
        <v>48000000</v>
      </c>
      <c r="F47" s="90">
        <f t="shared" ref="F47" si="15">E47*D47</f>
        <v>96000000</v>
      </c>
      <c r="G47" s="55"/>
      <c r="H47" s="26"/>
    </row>
    <row r="48" spans="1:18" x14ac:dyDescent="0.2">
      <c r="B48" s="57"/>
      <c r="C48" s="62" t="s">
        <v>34</v>
      </c>
      <c r="D48" s="62"/>
      <c r="E48" s="105"/>
      <c r="F48" s="91">
        <f>SUM(F47:F47)</f>
        <v>96000000</v>
      </c>
      <c r="G48" s="57"/>
      <c r="H48" s="26"/>
    </row>
    <row r="49" spans="1:18" x14ac:dyDescent="0.2">
      <c r="C49" s="67"/>
      <c r="D49" s="67"/>
      <c r="E49" s="67"/>
      <c r="F49" s="58"/>
      <c r="H49" s="26"/>
    </row>
    <row r="50" spans="1:18" x14ac:dyDescent="0.2">
      <c r="B50" s="43"/>
      <c r="C50" s="44"/>
      <c r="D50" s="44"/>
      <c r="E50" s="43"/>
      <c r="F50" s="43"/>
      <c r="G50" s="43"/>
      <c r="H50" s="43"/>
      <c r="I50" s="43"/>
      <c r="J50" s="43"/>
      <c r="K50" s="43"/>
      <c r="L50" s="43"/>
      <c r="M50" s="45"/>
      <c r="N50" s="46"/>
      <c r="O50" s="46"/>
      <c r="P50" s="46"/>
      <c r="Q50" s="44"/>
      <c r="R50" s="124"/>
    </row>
    <row r="51" spans="1:18" x14ac:dyDescent="0.2">
      <c r="A51" s="77"/>
      <c r="B51" s="76" t="s">
        <v>342</v>
      </c>
      <c r="C51" s="74"/>
      <c r="D51" s="74"/>
      <c r="E51" s="5"/>
    </row>
    <row r="52" spans="1:18" x14ac:dyDescent="0.2">
      <c r="B52" s="62" t="s">
        <v>2</v>
      </c>
      <c r="C52" s="62" t="s">
        <v>27</v>
      </c>
      <c r="D52" s="62" t="s">
        <v>32</v>
      </c>
      <c r="E52" s="62" t="s">
        <v>33</v>
      </c>
      <c r="F52" s="62" t="s">
        <v>34</v>
      </c>
      <c r="G52" s="62" t="s">
        <v>35</v>
      </c>
    </row>
    <row r="53" spans="1:18" x14ac:dyDescent="0.2">
      <c r="B53" s="55">
        <v>1</v>
      </c>
      <c r="C53" s="57" t="s">
        <v>89</v>
      </c>
      <c r="D53" s="55">
        <v>0</v>
      </c>
      <c r="E53" s="104">
        <v>48000000</v>
      </c>
      <c r="F53" s="90">
        <f t="shared" ref="F53" si="16">E53*D53</f>
        <v>0</v>
      </c>
      <c r="G53" s="55"/>
      <c r="H53" s="26"/>
    </row>
    <row r="54" spans="1:18" x14ac:dyDescent="0.2">
      <c r="B54" s="57"/>
      <c r="C54" s="62" t="s">
        <v>34</v>
      </c>
      <c r="D54" s="62"/>
      <c r="E54" s="105"/>
      <c r="F54" s="91">
        <f>SUM(F53:F53)</f>
        <v>0</v>
      </c>
      <c r="G54" s="57"/>
      <c r="H54" s="26"/>
    </row>
    <row r="55" spans="1:18" x14ac:dyDescent="0.2">
      <c r="C55" s="67"/>
      <c r="D55" s="67"/>
      <c r="E55" s="67"/>
      <c r="F55" s="58"/>
      <c r="H55" s="26"/>
    </row>
    <row r="56" spans="1:18" x14ac:dyDescent="0.2">
      <c r="B56" s="43"/>
      <c r="C56" s="44"/>
      <c r="D56" s="44"/>
      <c r="E56" s="43"/>
      <c r="F56" s="43"/>
      <c r="G56" s="43"/>
      <c r="H56" s="43"/>
      <c r="I56" s="43"/>
      <c r="J56" s="43"/>
      <c r="K56" s="43"/>
      <c r="L56" s="43"/>
      <c r="M56" s="45"/>
      <c r="N56" s="46"/>
      <c r="O56" s="46"/>
      <c r="P56" s="46"/>
      <c r="Q56" s="44"/>
      <c r="R56" s="124"/>
    </row>
    <row r="57" spans="1:18" s="25" customFormat="1" x14ac:dyDescent="0.2">
      <c r="B57" s="76" t="s">
        <v>279</v>
      </c>
      <c r="C57" s="74"/>
      <c r="D57" s="74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">
      <c r="B58" s="62" t="s">
        <v>2</v>
      </c>
      <c r="C58" s="62" t="s">
        <v>27</v>
      </c>
      <c r="D58" s="62" t="s">
        <v>34</v>
      </c>
    </row>
    <row r="59" spans="1:18" x14ac:dyDescent="0.2">
      <c r="B59" s="55">
        <v>1</v>
      </c>
      <c r="C59" s="57" t="s">
        <v>39</v>
      </c>
      <c r="D59" s="106" t="e">
        <f>D19</f>
        <v>#REF!</v>
      </c>
      <c r="E59" s="59"/>
    </row>
    <row r="60" spans="1:18" x14ac:dyDescent="0.2">
      <c r="B60" s="55">
        <v>2</v>
      </c>
      <c r="C60" s="57" t="s">
        <v>40</v>
      </c>
      <c r="D60" s="106" t="e">
        <f>F42</f>
        <v>#REF!</v>
      </c>
      <c r="E60" s="59"/>
    </row>
    <row r="61" spans="1:18" x14ac:dyDescent="0.2">
      <c r="B61" s="55"/>
      <c r="C61" s="62" t="s">
        <v>34</v>
      </c>
      <c r="D61" s="107" t="e">
        <f>SUM(D59:D60)</f>
        <v>#REF!</v>
      </c>
      <c r="F61" s="26"/>
    </row>
    <row r="63" spans="1:18" s="25" customFormat="1" x14ac:dyDescent="0.2">
      <c r="B63" s="76" t="s">
        <v>280</v>
      </c>
      <c r="C63" s="74"/>
      <c r="D63" s="74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2">
      <c r="B64" s="62" t="s">
        <v>2</v>
      </c>
      <c r="C64" s="62" t="s">
        <v>27</v>
      </c>
      <c r="D64" s="62" t="s">
        <v>34</v>
      </c>
    </row>
    <row r="65" spans="1:18" s="25" customFormat="1" x14ac:dyDescent="0.2">
      <c r="A65"/>
      <c r="B65" s="55">
        <v>1</v>
      </c>
      <c r="C65" s="57" t="s">
        <v>39</v>
      </c>
      <c r="D65" s="90" t="e">
        <f>D24</f>
        <v>#REF!</v>
      </c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s="25" customFormat="1" x14ac:dyDescent="0.2">
      <c r="A66"/>
      <c r="B66" s="55">
        <v>2</v>
      </c>
      <c r="C66" s="57" t="s">
        <v>40</v>
      </c>
      <c r="D66" s="90">
        <f>F48</f>
        <v>96000000</v>
      </c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s="25" customFormat="1" x14ac:dyDescent="0.2">
      <c r="A67"/>
      <c r="B67" s="55"/>
      <c r="C67" s="62" t="s">
        <v>34</v>
      </c>
      <c r="D67" s="91" t="e">
        <f>SUM(D65:D66)</f>
        <v>#REF!</v>
      </c>
      <c r="F67"/>
      <c r="G67"/>
      <c r="H67"/>
      <c r="I67"/>
      <c r="J67"/>
      <c r="K67"/>
      <c r="L67"/>
      <c r="M67"/>
      <c r="N67"/>
      <c r="O67"/>
      <c r="P67"/>
      <c r="Q67"/>
      <c r="R67"/>
    </row>
    <row r="69" spans="1:18" x14ac:dyDescent="0.2">
      <c r="B69" s="76" t="s">
        <v>281</v>
      </c>
      <c r="C69" s="74"/>
      <c r="D69" s="74"/>
    </row>
    <row r="70" spans="1:18" x14ac:dyDescent="0.2">
      <c r="B70" s="62" t="s">
        <v>2</v>
      </c>
      <c r="C70" s="62" t="s">
        <v>27</v>
      </c>
      <c r="D70" s="62" t="s">
        <v>34</v>
      </c>
    </row>
    <row r="71" spans="1:18" x14ac:dyDescent="0.2">
      <c r="B71" s="55">
        <v>1</v>
      </c>
      <c r="C71" s="57" t="s">
        <v>39</v>
      </c>
      <c r="D71" s="90" t="e">
        <f>D29</f>
        <v>#REF!</v>
      </c>
    </row>
    <row r="72" spans="1:18" x14ac:dyDescent="0.2">
      <c r="B72" s="55">
        <v>2</v>
      </c>
      <c r="C72" s="57" t="s">
        <v>40</v>
      </c>
      <c r="D72" s="90">
        <f>F54</f>
        <v>0</v>
      </c>
    </row>
    <row r="73" spans="1:18" x14ac:dyDescent="0.2">
      <c r="B73" s="55"/>
      <c r="C73" s="62" t="s">
        <v>34</v>
      </c>
      <c r="D73" s="91" t="e">
        <f>SUM(D71:D72)</f>
        <v>#REF!</v>
      </c>
      <c r="E73" s="59"/>
    </row>
    <row r="75" spans="1:18" x14ac:dyDescent="0.2">
      <c r="E75" s="59"/>
    </row>
    <row r="76" spans="1:18" x14ac:dyDescent="0.2">
      <c r="C76" t="s">
        <v>337</v>
      </c>
      <c r="D76" s="155" t="e">
        <f>D61+D67+D73</f>
        <v>#REF!</v>
      </c>
    </row>
    <row r="77" spans="1:18" x14ac:dyDescent="0.2">
      <c r="C77" t="s">
        <v>341</v>
      </c>
      <c r="D77" s="121" t="e">
        <f>'Opsi Platform Only'!$D$143+D76</f>
        <v>#REF!</v>
      </c>
      <c r="E77" s="156" t="e">
        <f>D77-'Opsi Oracle VM Only'!D82</f>
        <v>#REF!</v>
      </c>
    </row>
    <row r="79" spans="1:18" ht="18" x14ac:dyDescent="0.2">
      <c r="D79" s="121" t="e">
        <f>D77-'Opsi Oracle BM Only'!D82</f>
        <v>#REF!</v>
      </c>
      <c r="F79" s="163">
        <v>11593405280</v>
      </c>
    </row>
    <row r="80" spans="1:18" x14ac:dyDescent="0.2">
      <c r="D80" t="e">
        <f>'Opsi Oracle BM Only'!D82</f>
        <v>#REF!</v>
      </c>
      <c r="F80" s="121" t="e">
        <f>D76+F79</f>
        <v>#REF!</v>
      </c>
    </row>
    <row r="83" spans="4:6" ht="18" x14ac:dyDescent="0.2">
      <c r="D83" s="121" t="e">
        <f>D77-D80</f>
        <v>#REF!</v>
      </c>
      <c r="F83" s="164">
        <v>17651058288</v>
      </c>
    </row>
    <row r="84" spans="4:6" x14ac:dyDescent="0.2">
      <c r="F84" s="121" t="e">
        <f>F80-F83</f>
        <v>#REF!</v>
      </c>
    </row>
  </sheetData>
  <mergeCells count="4">
    <mergeCell ref="D34:D40"/>
    <mergeCell ref="E34:E40"/>
    <mergeCell ref="F34:F40"/>
    <mergeCell ref="G34:G40"/>
  </mergeCells>
  <pageMargins left="0.7" right="0.7" top="0.75" bottom="0.75" header="0.3" footer="0.3"/>
  <pageSetup paperSize="9" orientation="portrait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3FBB-BE01-A443-B0AA-9E46A2746FB9}">
  <sheetPr>
    <tabColor theme="5"/>
  </sheetPr>
  <dimension ref="A1:S75"/>
  <sheetViews>
    <sheetView zoomScale="86" zoomScaleNormal="131" workbookViewId="0">
      <pane xSplit="3" ySplit="2" topLeftCell="D52" activePane="bottomRight" state="frozen"/>
      <selection pane="topRight" activeCell="E18" sqref="E18"/>
      <selection pane="bottomLeft" activeCell="E18" sqref="E18"/>
      <selection pane="bottomRight" activeCell="E18" sqref="E1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1640625" style="25" bestFit="1" customWidth="1"/>
    <col min="6" max="6" width="21.5" bestFit="1" customWidth="1"/>
    <col min="7" max="7" width="16" bestFit="1" customWidth="1"/>
    <col min="8" max="8" width="4.5" bestFit="1" customWidth="1"/>
    <col min="9" max="9" width="8.1640625" bestFit="1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5" width="18.83203125" bestFit="1" customWidth="1"/>
    <col min="16" max="16" width="18.33203125" bestFit="1" customWidth="1"/>
    <col min="17" max="17" width="17.33203125" bestFit="1" customWidth="1"/>
    <col min="18" max="18" width="19.6640625" customWidth="1"/>
    <col min="19" max="19" width="18.8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19" x14ac:dyDescent="0.2">
      <c r="B3" s="39">
        <v>1</v>
      </c>
      <c r="C3" s="40" t="s">
        <v>326</v>
      </c>
      <c r="D3" s="40" t="s">
        <v>198</v>
      </c>
      <c r="E3" s="39" t="s">
        <v>21</v>
      </c>
      <c r="F3" s="39" t="s">
        <v>22</v>
      </c>
      <c r="G3" s="39">
        <v>2</v>
      </c>
      <c r="H3" s="39">
        <v>8</v>
      </c>
      <c r="I3" s="39">
        <v>32</v>
      </c>
      <c r="J3" s="39">
        <v>150</v>
      </c>
      <c r="K3" s="39">
        <f t="shared" ref="K3:K6" si="0">H3*G3</f>
        <v>16</v>
      </c>
      <c r="L3" s="39">
        <f t="shared" ref="L3:L6" si="1">I3*G3</f>
        <v>64</v>
      </c>
      <c r="M3" s="39">
        <f t="shared" ref="M3:M6" si="2">J3*G3</f>
        <v>300</v>
      </c>
      <c r="N3" s="98" t="e">
        <f>K3*#REF!</f>
        <v>#REF!</v>
      </c>
      <c r="O3" s="99" t="e">
        <f>M3*#REF!</f>
        <v>#REF!</v>
      </c>
      <c r="P3" s="99"/>
      <c r="Q3" s="99"/>
      <c r="R3" s="99"/>
      <c r="S3" s="100" t="e">
        <f t="shared" ref="S3:S6" si="3">SUM(N3:R3)</f>
        <v>#REF!</v>
      </c>
    </row>
    <row r="4" spans="2:19" x14ac:dyDescent="0.2">
      <c r="B4" s="39">
        <v>2</v>
      </c>
      <c r="C4" s="40" t="s">
        <v>343</v>
      </c>
      <c r="D4" s="40" t="s">
        <v>198</v>
      </c>
      <c r="E4" s="39" t="s">
        <v>21</v>
      </c>
      <c r="F4" s="39" t="s">
        <v>22</v>
      </c>
      <c r="G4" s="39">
        <v>3</v>
      </c>
      <c r="H4" s="39">
        <v>64</v>
      </c>
      <c r="I4" s="39">
        <v>1024</v>
      </c>
      <c r="J4" s="39">
        <v>2000</v>
      </c>
      <c r="K4" s="39">
        <f t="shared" si="0"/>
        <v>192</v>
      </c>
      <c r="L4" s="39">
        <f t="shared" si="1"/>
        <v>3072</v>
      </c>
      <c r="M4" s="39">
        <f t="shared" si="2"/>
        <v>6000</v>
      </c>
      <c r="N4" s="98">
        <v>0</v>
      </c>
      <c r="O4" s="99" t="e">
        <f>M4*#REF!</f>
        <v>#REF!</v>
      </c>
      <c r="P4" s="99">
        <v>0</v>
      </c>
      <c r="Q4" s="99" t="e">
        <f>G4*#REF!</f>
        <v>#REF!</v>
      </c>
      <c r="R4" s="99"/>
      <c r="S4" s="100" t="e">
        <f>SUM(N4:R4)</f>
        <v>#REF!</v>
      </c>
    </row>
    <row r="5" spans="2:19" x14ac:dyDescent="0.2">
      <c r="B5" s="81">
        <v>3</v>
      </c>
      <c r="C5" s="82" t="s">
        <v>326</v>
      </c>
      <c r="D5" s="82" t="s">
        <v>198</v>
      </c>
      <c r="E5" s="81" t="s">
        <v>21</v>
      </c>
      <c r="F5" s="81" t="s">
        <v>24</v>
      </c>
      <c r="G5" s="81">
        <v>2</v>
      </c>
      <c r="H5" s="81">
        <v>8</v>
      </c>
      <c r="I5" s="81">
        <v>32</v>
      </c>
      <c r="J5" s="81">
        <v>150</v>
      </c>
      <c r="K5" s="81">
        <f t="shared" si="0"/>
        <v>16</v>
      </c>
      <c r="L5" s="81">
        <f t="shared" si="1"/>
        <v>64</v>
      </c>
      <c r="M5" s="81">
        <f t="shared" si="2"/>
        <v>300</v>
      </c>
      <c r="N5" s="101" t="e">
        <f>K5*#REF!</f>
        <v>#REF!</v>
      </c>
      <c r="O5" s="102" t="e">
        <f>M5*#REF!</f>
        <v>#REF!</v>
      </c>
      <c r="P5" s="102"/>
      <c r="Q5" s="102"/>
      <c r="R5" s="102"/>
      <c r="S5" s="103" t="e">
        <f t="shared" si="3"/>
        <v>#REF!</v>
      </c>
    </row>
    <row r="6" spans="2:19" x14ac:dyDescent="0.2">
      <c r="B6" s="81">
        <v>4</v>
      </c>
      <c r="C6" s="82" t="s">
        <v>343</v>
      </c>
      <c r="D6" s="82" t="s">
        <v>198</v>
      </c>
      <c r="E6" s="81" t="s">
        <v>21</v>
      </c>
      <c r="F6" s="81" t="s">
        <v>24</v>
      </c>
      <c r="G6" s="81">
        <v>3</v>
      </c>
      <c r="H6" s="81">
        <v>64</v>
      </c>
      <c r="I6" s="81">
        <v>1024</v>
      </c>
      <c r="J6" s="81">
        <v>2000</v>
      </c>
      <c r="K6" s="81">
        <f t="shared" si="0"/>
        <v>192</v>
      </c>
      <c r="L6" s="81">
        <f t="shared" si="1"/>
        <v>3072</v>
      </c>
      <c r="M6" s="81">
        <f t="shared" si="2"/>
        <v>6000</v>
      </c>
      <c r="N6" s="101">
        <v>0</v>
      </c>
      <c r="O6" s="102" t="e">
        <f>M6*#REF!</f>
        <v>#REF!</v>
      </c>
      <c r="P6" s="102">
        <v>0</v>
      </c>
      <c r="Q6" s="102" t="e">
        <f>G6*#REF!</f>
        <v>#REF!</v>
      </c>
      <c r="R6" s="102"/>
      <c r="S6" s="103" t="e">
        <f t="shared" si="3"/>
        <v>#REF!</v>
      </c>
    </row>
    <row r="7" spans="2:19" x14ac:dyDescent="0.2">
      <c r="B7" s="43"/>
      <c r="C7" s="44"/>
      <c r="D7" s="44"/>
      <c r="E7" s="43"/>
      <c r="F7" s="43"/>
      <c r="G7" s="80"/>
      <c r="H7" s="80"/>
      <c r="I7" s="80"/>
      <c r="J7" s="80"/>
      <c r="K7" s="80"/>
      <c r="L7" s="80"/>
      <c r="M7" s="80"/>
      <c r="N7" s="85"/>
      <c r="O7" s="85"/>
      <c r="P7" s="85"/>
      <c r="Q7" s="85"/>
      <c r="R7" s="85"/>
      <c r="S7" s="85"/>
    </row>
    <row r="8" spans="2:19" x14ac:dyDescent="0.2">
      <c r="B8" s="47">
        <v>5</v>
      </c>
      <c r="C8" s="48" t="s">
        <v>326</v>
      </c>
      <c r="D8" s="48" t="s">
        <v>198</v>
      </c>
      <c r="E8" s="47" t="s">
        <v>21</v>
      </c>
      <c r="F8" s="47" t="s">
        <v>25</v>
      </c>
      <c r="G8" s="47">
        <v>2</v>
      </c>
      <c r="H8" s="47">
        <v>8</v>
      </c>
      <c r="I8" s="47">
        <v>32</v>
      </c>
      <c r="J8" s="47">
        <v>150</v>
      </c>
      <c r="K8" s="47">
        <f t="shared" ref="K8:K9" si="4">H8*G8</f>
        <v>16</v>
      </c>
      <c r="L8" s="47">
        <f t="shared" ref="L8:L9" si="5">I8*G8</f>
        <v>64</v>
      </c>
      <c r="M8" s="47">
        <f t="shared" ref="M8:M9" si="6">J8*G8</f>
        <v>300</v>
      </c>
      <c r="N8" s="95" t="e">
        <f>K8*#REF!</f>
        <v>#REF!</v>
      </c>
      <c r="O8" s="96" t="e">
        <f>M8*#REF!</f>
        <v>#REF!</v>
      </c>
      <c r="P8" s="96"/>
      <c r="Q8" s="96"/>
      <c r="R8" s="96"/>
      <c r="S8" s="97" t="e">
        <f t="shared" ref="S8:S9" si="7">SUM(N8:Q8)</f>
        <v>#REF!</v>
      </c>
    </row>
    <row r="9" spans="2:19" x14ac:dyDescent="0.2">
      <c r="B9" s="47">
        <v>6</v>
      </c>
      <c r="C9" s="48" t="s">
        <v>343</v>
      </c>
      <c r="D9" s="48" t="s">
        <v>198</v>
      </c>
      <c r="E9" s="47" t="s">
        <v>21</v>
      </c>
      <c r="F9" s="47" t="s">
        <v>25</v>
      </c>
      <c r="G9" s="47">
        <v>3</v>
      </c>
      <c r="H9" s="47">
        <v>64</v>
      </c>
      <c r="I9" s="47">
        <v>1024</v>
      </c>
      <c r="J9" s="47">
        <v>1000</v>
      </c>
      <c r="K9" s="47">
        <f t="shared" si="4"/>
        <v>192</v>
      </c>
      <c r="L9" s="47">
        <f t="shared" si="5"/>
        <v>3072</v>
      </c>
      <c r="M9" s="47">
        <f t="shared" si="6"/>
        <v>3000</v>
      </c>
      <c r="N9" s="95">
        <v>0</v>
      </c>
      <c r="O9" s="96" t="e">
        <f>M9*#REF!</f>
        <v>#REF!</v>
      </c>
      <c r="P9" s="96"/>
      <c r="Q9" s="96" t="e">
        <f>G9*#REF!</f>
        <v>#REF!</v>
      </c>
      <c r="R9" s="96"/>
      <c r="S9" s="97" t="e">
        <f t="shared" si="7"/>
        <v>#REF!</v>
      </c>
    </row>
    <row r="10" spans="2:19" x14ac:dyDescent="0.2">
      <c r="B10" s="43"/>
      <c r="C10" s="44"/>
      <c r="D10" s="44"/>
      <c r="E10" s="43"/>
      <c r="F10" s="43"/>
      <c r="G10" s="80"/>
      <c r="H10" s="80"/>
      <c r="I10" s="80"/>
      <c r="J10" s="80"/>
      <c r="K10" s="80"/>
      <c r="L10" s="80"/>
      <c r="M10" s="80"/>
      <c r="N10" s="85"/>
      <c r="O10" s="85"/>
      <c r="P10" s="85"/>
      <c r="Q10" s="85"/>
      <c r="R10" s="85"/>
      <c r="S10" s="85"/>
    </row>
    <row r="11" spans="2:19" x14ac:dyDescent="0.2">
      <c r="B11" s="51">
        <v>7</v>
      </c>
      <c r="C11" s="52" t="s">
        <v>328</v>
      </c>
      <c r="D11" s="52" t="s">
        <v>198</v>
      </c>
      <c r="E11" s="51" t="s">
        <v>21</v>
      </c>
      <c r="F11" s="51" t="s">
        <v>228</v>
      </c>
      <c r="G11" s="51">
        <v>1</v>
      </c>
      <c r="H11" s="51">
        <v>8</v>
      </c>
      <c r="I11" s="51">
        <v>16</v>
      </c>
      <c r="J11" s="51">
        <v>150</v>
      </c>
      <c r="K11" s="51">
        <f t="shared" ref="K11:K12" si="8">H11*G11</f>
        <v>8</v>
      </c>
      <c r="L11" s="51">
        <f t="shared" ref="L11:L12" si="9">I11*G11</f>
        <v>16</v>
      </c>
      <c r="M11" s="51">
        <f t="shared" ref="M11:M12" si="10">J11*G11</f>
        <v>150</v>
      </c>
      <c r="N11" s="92" t="e">
        <f>K11*#REF!</f>
        <v>#REF!</v>
      </c>
      <c r="O11" s="93" t="e">
        <f>M11*#REF!</f>
        <v>#REF!</v>
      </c>
      <c r="P11" s="93"/>
      <c r="Q11" s="93"/>
      <c r="R11" s="93"/>
      <c r="S11" s="94" t="e">
        <f t="shared" ref="S11:S12" si="11">SUM(N11:Q11)</f>
        <v>#REF!</v>
      </c>
    </row>
    <row r="12" spans="2:19" x14ac:dyDescent="0.2">
      <c r="B12" s="51">
        <v>8</v>
      </c>
      <c r="C12" s="52" t="s">
        <v>344</v>
      </c>
      <c r="D12" s="52" t="s">
        <v>198</v>
      </c>
      <c r="E12" s="51" t="s">
        <v>21</v>
      </c>
      <c r="F12" s="51" t="s">
        <v>228</v>
      </c>
      <c r="G12" s="51">
        <v>1</v>
      </c>
      <c r="H12" s="51">
        <v>8</v>
      </c>
      <c r="I12" s="51">
        <v>16</v>
      </c>
      <c r="J12" s="51">
        <v>500</v>
      </c>
      <c r="K12" s="51">
        <f t="shared" si="8"/>
        <v>8</v>
      </c>
      <c r="L12" s="51">
        <f t="shared" si="9"/>
        <v>16</v>
      </c>
      <c r="M12" s="51">
        <f t="shared" si="10"/>
        <v>500</v>
      </c>
      <c r="N12" s="92" t="e">
        <f>K12*#REF!</f>
        <v>#REF!</v>
      </c>
      <c r="O12" s="93" t="e">
        <f>M12*#REF!</f>
        <v>#REF!</v>
      </c>
      <c r="P12" s="93"/>
      <c r="Q12" s="93"/>
      <c r="R12" s="93"/>
      <c r="S12" s="94" t="e">
        <f t="shared" si="11"/>
        <v>#REF!</v>
      </c>
    </row>
    <row r="13" spans="2:19" x14ac:dyDescent="0.2">
      <c r="B13" s="25"/>
      <c r="F13" s="25"/>
      <c r="G13" s="25"/>
      <c r="H13" s="25"/>
      <c r="I13" s="25"/>
      <c r="J13" s="25"/>
      <c r="K13" s="25"/>
      <c r="L13" s="25"/>
      <c r="M13" s="5"/>
      <c r="N13" s="24"/>
      <c r="O13" s="24"/>
      <c r="P13" s="24"/>
    </row>
    <row r="14" spans="2:19" x14ac:dyDescent="0.2">
      <c r="B14" s="25"/>
      <c r="C14" s="75"/>
      <c r="D14" s="58"/>
      <c r="E14" s="59"/>
      <c r="F14" s="26"/>
      <c r="G14" s="26"/>
      <c r="M14" s="58"/>
      <c r="N14" s="58"/>
    </row>
    <row r="15" spans="2:19" x14ac:dyDescent="0.2">
      <c r="B15" s="43"/>
      <c r="C15" s="44"/>
      <c r="D15" s="44"/>
      <c r="E15" s="43"/>
      <c r="F15" s="43"/>
      <c r="G15" s="43"/>
      <c r="H15" s="43"/>
      <c r="I15" s="43"/>
      <c r="J15" s="43"/>
      <c r="K15" s="43"/>
      <c r="L15" s="43"/>
      <c r="M15" s="45"/>
      <c r="N15" s="46"/>
      <c r="O15" s="46"/>
      <c r="P15" s="46"/>
      <c r="Q15" s="44"/>
      <c r="R15" s="124"/>
    </row>
    <row r="16" spans="2:19" x14ac:dyDescent="0.2">
      <c r="B16" s="76" t="s">
        <v>235</v>
      </c>
      <c r="C16" s="74"/>
      <c r="D16" s="74"/>
      <c r="M16" s="58"/>
      <c r="N16" s="58"/>
    </row>
    <row r="17" spans="1:18" x14ac:dyDescent="0.2">
      <c r="B17" s="37" t="s">
        <v>2</v>
      </c>
      <c r="C17" s="37" t="s">
        <v>27</v>
      </c>
      <c r="D17" s="37" t="s">
        <v>28</v>
      </c>
      <c r="E17" s="86"/>
      <c r="F17" s="72"/>
      <c r="M17" s="58"/>
      <c r="N17" s="58"/>
    </row>
    <row r="18" spans="1:18" x14ac:dyDescent="0.2">
      <c r="B18" s="55">
        <v>1</v>
      </c>
      <c r="C18" s="57" t="s">
        <v>327</v>
      </c>
      <c r="D18" s="90" t="e">
        <f>SUM(S3:S4)+SUM(S5:S6)</f>
        <v>#REF!</v>
      </c>
      <c r="E18" s="59"/>
      <c r="M18" s="58"/>
      <c r="N18" s="58"/>
    </row>
    <row r="19" spans="1:18" x14ac:dyDescent="0.2">
      <c r="B19" s="55"/>
      <c r="C19" s="56" t="s">
        <v>18</v>
      </c>
      <c r="D19" s="91" t="e">
        <f>SUM(D18:D18)</f>
        <v>#REF!</v>
      </c>
      <c r="F19" s="26"/>
      <c r="M19" s="58"/>
      <c r="N19" s="58"/>
    </row>
    <row r="20" spans="1:18" x14ac:dyDescent="0.2">
      <c r="B20" s="20"/>
      <c r="M20" s="58"/>
      <c r="N20" s="58"/>
    </row>
    <row r="21" spans="1:18" x14ac:dyDescent="0.2">
      <c r="B21" s="76" t="s">
        <v>243</v>
      </c>
      <c r="C21" s="74"/>
      <c r="D21" s="74"/>
      <c r="M21" s="58"/>
      <c r="N21" s="58"/>
    </row>
    <row r="22" spans="1:18" x14ac:dyDescent="0.2">
      <c r="B22" s="37" t="s">
        <v>2</v>
      </c>
      <c r="C22" s="37" t="s">
        <v>27</v>
      </c>
      <c r="D22" s="37" t="s">
        <v>28</v>
      </c>
      <c r="M22" s="58"/>
      <c r="N22" s="58"/>
    </row>
    <row r="23" spans="1:18" x14ac:dyDescent="0.2">
      <c r="B23" s="55">
        <v>1</v>
      </c>
      <c r="C23" s="57" t="s">
        <v>327</v>
      </c>
      <c r="D23" s="90" t="e">
        <f>SUM(S8:S9)</f>
        <v>#REF!</v>
      </c>
      <c r="E23" s="59"/>
      <c r="M23" s="58"/>
      <c r="N23" s="58"/>
    </row>
    <row r="24" spans="1:18" x14ac:dyDescent="0.2">
      <c r="B24" s="55"/>
      <c r="C24" s="56" t="s">
        <v>18</v>
      </c>
      <c r="D24" s="91" t="e">
        <f>SUM(D23:D23)</f>
        <v>#REF!</v>
      </c>
      <c r="F24" s="26"/>
      <c r="M24" s="58"/>
      <c r="N24" s="58"/>
    </row>
    <row r="25" spans="1:18" x14ac:dyDescent="0.2">
      <c r="B25" s="25"/>
      <c r="C25" s="25"/>
      <c r="D25" s="58"/>
      <c r="M25" s="58"/>
      <c r="N25" s="58"/>
    </row>
    <row r="26" spans="1:18" x14ac:dyDescent="0.2">
      <c r="B26" s="76" t="s">
        <v>259</v>
      </c>
      <c r="C26" s="74"/>
      <c r="D26" s="74"/>
      <c r="M26" s="58"/>
      <c r="N26" s="58"/>
    </row>
    <row r="27" spans="1:18" x14ac:dyDescent="0.2">
      <c r="B27" s="37" t="s">
        <v>2</v>
      </c>
      <c r="C27" s="37" t="s">
        <v>27</v>
      </c>
      <c r="D27" s="37" t="s">
        <v>28</v>
      </c>
      <c r="M27" s="58"/>
      <c r="N27" s="58"/>
    </row>
    <row r="28" spans="1:18" x14ac:dyDescent="0.2">
      <c r="B28" s="55">
        <v>1</v>
      </c>
      <c r="C28" s="57" t="s">
        <v>327</v>
      </c>
      <c r="D28" s="90" t="e">
        <f>SUM(S11:S12)</f>
        <v>#REF!</v>
      </c>
      <c r="G28" s="26"/>
      <c r="M28" s="58"/>
      <c r="N28" s="58"/>
    </row>
    <row r="29" spans="1:18" x14ac:dyDescent="0.2">
      <c r="B29" s="55"/>
      <c r="C29" s="56" t="s">
        <v>18</v>
      </c>
      <c r="D29" s="91" t="e">
        <f>SUM(D28:D28)</f>
        <v>#REF!</v>
      </c>
      <c r="F29" s="26"/>
      <c r="M29" s="58"/>
      <c r="N29" s="58"/>
    </row>
    <row r="30" spans="1:18" x14ac:dyDescent="0.2">
      <c r="B30" s="25"/>
      <c r="C30" s="25"/>
      <c r="D30" s="58"/>
      <c r="M30" s="58"/>
      <c r="N30" s="58"/>
    </row>
    <row r="31" spans="1:18" x14ac:dyDescent="0.2">
      <c r="B31" s="43"/>
      <c r="C31" s="44"/>
      <c r="D31" s="44"/>
      <c r="E31" s="43"/>
      <c r="F31" s="43"/>
      <c r="G31" s="43"/>
      <c r="H31" s="43"/>
      <c r="I31" s="43"/>
      <c r="J31" s="43"/>
      <c r="K31" s="43"/>
      <c r="L31" s="43"/>
      <c r="M31" s="45"/>
      <c r="N31" s="46"/>
      <c r="O31" s="46"/>
      <c r="P31" s="46"/>
      <c r="Q31" s="44"/>
      <c r="R31" s="124"/>
    </row>
    <row r="32" spans="1:18" x14ac:dyDescent="0.2">
      <c r="A32" s="77"/>
      <c r="B32" s="76" t="s">
        <v>261</v>
      </c>
      <c r="C32" s="74"/>
      <c r="D32" s="74"/>
      <c r="E32" s="5"/>
    </row>
    <row r="33" spans="1:18" x14ac:dyDescent="0.2">
      <c r="B33" s="62" t="s">
        <v>2</v>
      </c>
      <c r="C33" s="62" t="s">
        <v>27</v>
      </c>
      <c r="D33" s="62" t="s">
        <v>32</v>
      </c>
      <c r="E33" s="62" t="s">
        <v>33</v>
      </c>
      <c r="F33" s="62" t="s">
        <v>34</v>
      </c>
      <c r="G33" s="62" t="s">
        <v>35</v>
      </c>
    </row>
    <row r="34" spans="1:18" x14ac:dyDescent="0.2">
      <c r="B34" s="55">
        <v>1</v>
      </c>
      <c r="C34" s="57" t="s">
        <v>329</v>
      </c>
      <c r="D34" s="202">
        <f>K4</f>
        <v>192</v>
      </c>
      <c r="E34" s="199" t="e">
        <f>#REF!</f>
        <v>#REF!</v>
      </c>
      <c r="F34" s="199" t="e">
        <f>D34*E34</f>
        <v>#REF!</v>
      </c>
      <c r="G34" s="205" t="s">
        <v>330</v>
      </c>
    </row>
    <row r="35" spans="1:18" x14ac:dyDescent="0.2">
      <c r="B35" s="55">
        <v>2</v>
      </c>
      <c r="C35" s="57" t="s">
        <v>331</v>
      </c>
      <c r="D35" s="203"/>
      <c r="E35" s="200"/>
      <c r="F35" s="200"/>
      <c r="G35" s="206"/>
    </row>
    <row r="36" spans="1:18" x14ac:dyDescent="0.2">
      <c r="B36" s="55">
        <v>3</v>
      </c>
      <c r="C36" s="57" t="s">
        <v>332</v>
      </c>
      <c r="D36" s="203"/>
      <c r="E36" s="200"/>
      <c r="F36" s="200"/>
      <c r="G36" s="206"/>
    </row>
    <row r="37" spans="1:18" x14ac:dyDescent="0.2">
      <c r="B37" s="55">
        <v>4</v>
      </c>
      <c r="C37" s="57" t="s">
        <v>333</v>
      </c>
      <c r="D37" s="203"/>
      <c r="E37" s="200"/>
      <c r="F37" s="200"/>
      <c r="G37" s="206"/>
    </row>
    <row r="38" spans="1:18" x14ac:dyDescent="0.2">
      <c r="B38" s="55">
        <v>5</v>
      </c>
      <c r="C38" s="57" t="s">
        <v>334</v>
      </c>
      <c r="D38" s="203"/>
      <c r="E38" s="200"/>
      <c r="F38" s="200"/>
      <c r="G38" s="206"/>
    </row>
    <row r="39" spans="1:18" x14ac:dyDescent="0.2">
      <c r="B39" s="55">
        <v>6</v>
      </c>
      <c r="C39" s="57" t="s">
        <v>335</v>
      </c>
      <c r="D39" s="203"/>
      <c r="E39" s="200"/>
      <c r="F39" s="200"/>
      <c r="G39" s="206"/>
    </row>
    <row r="40" spans="1:18" x14ac:dyDescent="0.2">
      <c r="B40" s="55">
        <v>7</v>
      </c>
      <c r="C40" s="57" t="s">
        <v>336</v>
      </c>
      <c r="D40" s="204"/>
      <c r="E40" s="201"/>
      <c r="F40" s="201"/>
      <c r="G40" s="207"/>
    </row>
    <row r="41" spans="1:18" x14ac:dyDescent="0.2">
      <c r="B41" s="55">
        <v>8</v>
      </c>
      <c r="C41" s="57" t="s">
        <v>89</v>
      </c>
      <c r="D41" s="55">
        <f>G4+G6</f>
        <v>6</v>
      </c>
      <c r="E41" s="104" t="e">
        <f>#REF!</f>
        <v>#REF!</v>
      </c>
      <c r="F41" s="90" t="e">
        <f t="shared" ref="F41" si="12">E41*D41</f>
        <v>#REF!</v>
      </c>
      <c r="G41" s="55"/>
      <c r="H41" s="26"/>
    </row>
    <row r="42" spans="1:18" x14ac:dyDescent="0.2">
      <c r="B42" s="57"/>
      <c r="C42" s="62" t="s">
        <v>34</v>
      </c>
      <c r="D42" s="62"/>
      <c r="E42" s="105"/>
      <c r="F42" s="91" t="e">
        <f>SUM(F34:F41)</f>
        <v>#REF!</v>
      </c>
      <c r="G42" s="57"/>
      <c r="H42" s="26"/>
    </row>
    <row r="43" spans="1:18" x14ac:dyDescent="0.2">
      <c r="C43" s="67"/>
      <c r="D43" s="67"/>
      <c r="E43" s="67"/>
      <c r="F43" s="58"/>
    </row>
    <row r="44" spans="1:18" x14ac:dyDescent="0.2">
      <c r="B44" s="43"/>
      <c r="C44" s="44"/>
      <c r="D44" s="44"/>
      <c r="E44" s="43"/>
      <c r="F44" s="43"/>
      <c r="G44" s="43"/>
      <c r="H44" s="43"/>
      <c r="I44" s="43"/>
      <c r="J44" s="43"/>
      <c r="K44" s="43"/>
      <c r="L44" s="43"/>
      <c r="M44" s="45"/>
      <c r="N44" s="46"/>
      <c r="O44" s="46"/>
      <c r="P44" s="46"/>
      <c r="Q44" s="44"/>
      <c r="R44" s="124"/>
    </row>
    <row r="45" spans="1:18" x14ac:dyDescent="0.2">
      <c r="A45" s="77"/>
      <c r="B45" s="76" t="s">
        <v>272</v>
      </c>
      <c r="C45" s="74"/>
      <c r="D45" s="74"/>
      <c r="E45" s="5"/>
    </row>
    <row r="46" spans="1:18" x14ac:dyDescent="0.2">
      <c r="B46" s="62" t="s">
        <v>2</v>
      </c>
      <c r="C46" s="62" t="s">
        <v>27</v>
      </c>
      <c r="D46" s="62" t="s">
        <v>32</v>
      </c>
      <c r="E46" s="62" t="s">
        <v>33</v>
      </c>
      <c r="F46" s="62" t="s">
        <v>34</v>
      </c>
      <c r="G46" s="62" t="s">
        <v>35</v>
      </c>
    </row>
    <row r="47" spans="1:18" x14ac:dyDescent="0.2">
      <c r="B47" s="55">
        <v>1</v>
      </c>
      <c r="C47" s="57" t="s">
        <v>89</v>
      </c>
      <c r="D47" s="55">
        <f>G9</f>
        <v>3</v>
      </c>
      <c r="E47" s="104" t="e">
        <f>#REF!</f>
        <v>#REF!</v>
      </c>
      <c r="F47" s="90" t="e">
        <f t="shared" ref="F47" si="13">E47*D47</f>
        <v>#REF!</v>
      </c>
      <c r="G47" s="55"/>
      <c r="H47" s="26"/>
    </row>
    <row r="48" spans="1:18" x14ac:dyDescent="0.2">
      <c r="B48" s="57"/>
      <c r="C48" s="62" t="s">
        <v>34</v>
      </c>
      <c r="D48" s="62"/>
      <c r="E48" s="105"/>
      <c r="F48" s="91" t="e">
        <f>SUM(F47:F47)</f>
        <v>#REF!</v>
      </c>
      <c r="G48" s="57"/>
      <c r="H48" s="26"/>
    </row>
    <row r="49" spans="1:18" x14ac:dyDescent="0.2">
      <c r="C49" s="67"/>
      <c r="D49" s="67"/>
      <c r="E49" s="67"/>
      <c r="F49" s="58"/>
      <c r="H49" s="26"/>
    </row>
    <row r="50" spans="1:18" x14ac:dyDescent="0.2">
      <c r="B50" s="43"/>
      <c r="C50" s="44"/>
      <c r="D50" s="44"/>
      <c r="E50" s="43"/>
      <c r="F50" s="43"/>
      <c r="G50" s="43"/>
      <c r="H50" s="43"/>
      <c r="I50" s="43"/>
      <c r="J50" s="43"/>
      <c r="K50" s="43"/>
      <c r="L50" s="43"/>
      <c r="M50" s="45"/>
      <c r="N50" s="46"/>
      <c r="O50" s="46"/>
      <c r="P50" s="46"/>
      <c r="Q50" s="44"/>
      <c r="R50" s="124"/>
    </row>
    <row r="51" spans="1:18" x14ac:dyDescent="0.2">
      <c r="A51" s="77"/>
      <c r="B51" s="76" t="s">
        <v>342</v>
      </c>
      <c r="C51" s="74"/>
      <c r="D51" s="74"/>
      <c r="E51" s="5"/>
    </row>
    <row r="52" spans="1:18" x14ac:dyDescent="0.2">
      <c r="B52" s="62" t="s">
        <v>2</v>
      </c>
      <c r="C52" s="62" t="s">
        <v>27</v>
      </c>
      <c r="D52" s="62" t="s">
        <v>32</v>
      </c>
      <c r="E52" s="62" t="s">
        <v>33</v>
      </c>
      <c r="F52" s="62" t="s">
        <v>34</v>
      </c>
      <c r="G52" s="62" t="s">
        <v>35</v>
      </c>
    </row>
    <row r="53" spans="1:18" x14ac:dyDescent="0.2">
      <c r="B53" s="55">
        <v>1</v>
      </c>
      <c r="C53" s="57" t="s">
        <v>89</v>
      </c>
      <c r="D53" s="55">
        <v>1</v>
      </c>
      <c r="E53" s="104" t="e">
        <f>#REF!</f>
        <v>#REF!</v>
      </c>
      <c r="F53" s="90" t="e">
        <f t="shared" ref="F53" si="14">E53*D53</f>
        <v>#REF!</v>
      </c>
      <c r="G53" s="55"/>
      <c r="H53" s="26"/>
    </row>
    <row r="54" spans="1:18" x14ac:dyDescent="0.2">
      <c r="B54" s="57"/>
      <c r="C54" s="62" t="s">
        <v>34</v>
      </c>
      <c r="D54" s="62"/>
      <c r="E54" s="105"/>
      <c r="F54" s="91" t="e">
        <f>SUM(F53:F53)</f>
        <v>#REF!</v>
      </c>
      <c r="G54" s="57"/>
      <c r="H54" s="26"/>
    </row>
    <row r="55" spans="1:18" x14ac:dyDescent="0.2">
      <c r="C55" s="67"/>
      <c r="D55" s="67"/>
      <c r="E55" s="67"/>
      <c r="F55" s="58"/>
      <c r="H55" s="26"/>
    </row>
    <row r="56" spans="1:18" x14ac:dyDescent="0.2">
      <c r="B56" s="43"/>
      <c r="C56" s="44"/>
      <c r="D56" s="44"/>
      <c r="E56" s="43"/>
      <c r="F56" s="43"/>
      <c r="G56" s="43"/>
      <c r="H56" s="43"/>
      <c r="I56" s="43"/>
      <c r="J56" s="43"/>
      <c r="K56" s="43"/>
      <c r="L56" s="43"/>
      <c r="M56" s="45"/>
      <c r="N56" s="46"/>
      <c r="O56" s="46"/>
      <c r="P56" s="46"/>
      <c r="Q56" s="44"/>
      <c r="R56" s="124"/>
    </row>
    <row r="57" spans="1:18" s="25" customFormat="1" x14ac:dyDescent="0.2">
      <c r="B57" s="76" t="s">
        <v>279</v>
      </c>
      <c r="C57" s="74"/>
      <c r="D57" s="74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">
      <c r="B58" s="62" t="s">
        <v>2</v>
      </c>
      <c r="C58" s="62" t="s">
        <v>27</v>
      </c>
      <c r="D58" s="62" t="s">
        <v>34</v>
      </c>
    </row>
    <row r="59" spans="1:18" x14ac:dyDescent="0.2">
      <c r="B59" s="55">
        <v>1</v>
      </c>
      <c r="C59" s="57" t="s">
        <v>39</v>
      </c>
      <c r="D59" s="106" t="e">
        <f>D19</f>
        <v>#REF!</v>
      </c>
      <c r="E59" s="59"/>
    </row>
    <row r="60" spans="1:18" x14ac:dyDescent="0.2">
      <c r="B60" s="55">
        <v>2</v>
      </c>
      <c r="C60" s="57" t="s">
        <v>40</v>
      </c>
      <c r="D60" s="106" t="e">
        <f>F42</f>
        <v>#REF!</v>
      </c>
      <c r="E60" s="59"/>
    </row>
    <row r="61" spans="1:18" x14ac:dyDescent="0.2">
      <c r="B61" s="55"/>
      <c r="C61" s="62" t="s">
        <v>34</v>
      </c>
      <c r="D61" s="107" t="e">
        <f>SUM(D59:D60)</f>
        <v>#REF!</v>
      </c>
      <c r="F61" s="26"/>
    </row>
    <row r="63" spans="1:18" s="25" customFormat="1" x14ac:dyDescent="0.2">
      <c r="B63" s="76" t="s">
        <v>280</v>
      </c>
      <c r="C63" s="74"/>
      <c r="D63" s="74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2">
      <c r="B64" s="62" t="s">
        <v>2</v>
      </c>
      <c r="C64" s="62" t="s">
        <v>27</v>
      </c>
      <c r="D64" s="62" t="s">
        <v>34</v>
      </c>
    </row>
    <row r="65" spans="1:18" s="25" customFormat="1" x14ac:dyDescent="0.2">
      <c r="A65"/>
      <c r="B65" s="55">
        <v>1</v>
      </c>
      <c r="C65" s="57" t="s">
        <v>39</v>
      </c>
      <c r="D65" s="90" t="e">
        <f>D24</f>
        <v>#REF!</v>
      </c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s="25" customFormat="1" x14ac:dyDescent="0.2">
      <c r="A66"/>
      <c r="B66" s="55">
        <v>2</v>
      </c>
      <c r="C66" s="57" t="s">
        <v>40</v>
      </c>
      <c r="D66" s="90" t="e">
        <f>F48</f>
        <v>#REF!</v>
      </c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s="25" customFormat="1" x14ac:dyDescent="0.2">
      <c r="A67"/>
      <c r="B67" s="55"/>
      <c r="C67" s="62" t="s">
        <v>34</v>
      </c>
      <c r="D67" s="91" t="e">
        <f>SUM(D65:D66)</f>
        <v>#REF!</v>
      </c>
      <c r="F67"/>
      <c r="G67"/>
      <c r="H67"/>
      <c r="I67"/>
      <c r="J67"/>
      <c r="K67"/>
      <c r="L67"/>
      <c r="M67"/>
      <c r="N67"/>
      <c r="O67"/>
      <c r="P67"/>
      <c r="Q67"/>
      <c r="R67"/>
    </row>
    <row r="69" spans="1:18" x14ac:dyDescent="0.2">
      <c r="B69" s="76" t="s">
        <v>281</v>
      </c>
      <c r="C69" s="74"/>
      <c r="D69" s="74"/>
    </row>
    <row r="70" spans="1:18" x14ac:dyDescent="0.2">
      <c r="B70" s="62" t="s">
        <v>2</v>
      </c>
      <c r="C70" s="62" t="s">
        <v>27</v>
      </c>
      <c r="D70" s="62" t="s">
        <v>34</v>
      </c>
    </row>
    <row r="71" spans="1:18" x14ac:dyDescent="0.2">
      <c r="B71" s="55">
        <v>1</v>
      </c>
      <c r="C71" s="57" t="s">
        <v>39</v>
      </c>
      <c r="D71" s="90" t="e">
        <f>D29</f>
        <v>#REF!</v>
      </c>
    </row>
    <row r="72" spans="1:18" x14ac:dyDescent="0.2">
      <c r="B72" s="55">
        <v>2</v>
      </c>
      <c r="C72" s="57" t="s">
        <v>40</v>
      </c>
      <c r="D72" s="90" t="e">
        <f>F54</f>
        <v>#REF!</v>
      </c>
    </row>
    <row r="73" spans="1:18" x14ac:dyDescent="0.2">
      <c r="B73" s="55"/>
      <c r="C73" s="62" t="s">
        <v>34</v>
      </c>
      <c r="D73" s="91" t="e">
        <f>SUM(D71:D72)</f>
        <v>#REF!</v>
      </c>
      <c r="E73" s="59"/>
    </row>
    <row r="75" spans="1:18" x14ac:dyDescent="0.2">
      <c r="E75" s="59"/>
    </row>
  </sheetData>
  <mergeCells count="4">
    <mergeCell ref="D34:D40"/>
    <mergeCell ref="E34:E40"/>
    <mergeCell ref="F34:F40"/>
    <mergeCell ref="G34:G40"/>
  </mergeCells>
  <pageMargins left="0.7" right="0.7" top="0.75" bottom="0.75" header="0.3" footer="0.3"/>
  <pageSetup paperSize="9" orientation="portrait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D619-7B03-1147-B14B-55540194781A}">
  <sheetPr>
    <tabColor theme="5"/>
  </sheetPr>
  <dimension ref="B2:R22"/>
  <sheetViews>
    <sheetView workbookViewId="0">
      <selection activeCell="E18" sqref="E18"/>
    </sheetView>
  </sheetViews>
  <sheetFormatPr baseColWidth="10" defaultColWidth="9" defaultRowHeight="15" x14ac:dyDescent="0.2"/>
  <cols>
    <col min="1" max="1" width="9" style="125"/>
    <col min="2" max="2" width="3.5" style="125" bestFit="1" customWidth="1"/>
    <col min="3" max="3" width="31.33203125" style="125" bestFit="1" customWidth="1"/>
    <col min="4" max="4" width="11" style="125" bestFit="1" customWidth="1"/>
    <col min="5" max="5" width="19.33203125" style="125" bestFit="1" customWidth="1"/>
    <col min="6" max="9" width="18.33203125" style="125" bestFit="1" customWidth="1"/>
    <col min="10" max="10" width="19.33203125" style="125" bestFit="1" customWidth="1"/>
    <col min="11" max="11" width="14.83203125" style="125" customWidth="1"/>
    <col min="12" max="12" width="18" style="125" bestFit="1" customWidth="1"/>
    <col min="13" max="13" width="18.1640625" style="125" customWidth="1"/>
    <col min="14" max="14" width="16" style="125" customWidth="1"/>
    <col min="15" max="15" width="15.1640625" style="125" customWidth="1"/>
    <col min="16" max="16" width="16.1640625" style="125" customWidth="1"/>
    <col min="17" max="17" width="20.83203125" style="126" customWidth="1"/>
    <col min="18" max="18" width="18.33203125" style="126" customWidth="1"/>
    <col min="19" max="16384" width="9" style="125"/>
  </cols>
  <sheetData>
    <row r="2" spans="2:18" x14ac:dyDescent="0.2">
      <c r="B2" s="197" t="s">
        <v>315</v>
      </c>
      <c r="C2" s="197"/>
      <c r="D2" s="197"/>
      <c r="E2" s="197"/>
      <c r="F2" s="197"/>
      <c r="G2" s="197"/>
      <c r="H2" s="197"/>
      <c r="I2" s="197"/>
    </row>
    <row r="3" spans="2:18" x14ac:dyDescent="0.2">
      <c r="B3" s="145" t="s">
        <v>2</v>
      </c>
      <c r="C3" s="145" t="s">
        <v>27</v>
      </c>
      <c r="D3" s="145" t="s">
        <v>316</v>
      </c>
      <c r="E3" s="145" t="s">
        <v>317</v>
      </c>
      <c r="F3" s="145" t="s">
        <v>318</v>
      </c>
      <c r="G3" s="145" t="s">
        <v>319</v>
      </c>
      <c r="H3" s="145" t="s">
        <v>320</v>
      </c>
      <c r="I3" s="145" t="s">
        <v>321</v>
      </c>
      <c r="J3" s="128" t="s">
        <v>322</v>
      </c>
    </row>
    <row r="4" spans="2:18" ht="16" x14ac:dyDescent="0.2">
      <c r="B4" s="142">
        <v>1</v>
      </c>
      <c r="C4" s="146" t="s">
        <v>39</v>
      </c>
      <c r="D4" s="147" t="s">
        <v>169</v>
      </c>
      <c r="E4" s="148" t="e">
        <f>'Opsi Oceanbase Only'!D59</f>
        <v>#REF!</v>
      </c>
      <c r="F4" s="148"/>
      <c r="G4" s="148"/>
      <c r="H4" s="148"/>
      <c r="I4" s="148"/>
      <c r="J4" s="149" t="e">
        <f>SUM(E4:I4)</f>
        <v>#REF!</v>
      </c>
      <c r="L4"/>
      <c r="M4" s="135"/>
      <c r="N4" s="135"/>
      <c r="O4" s="135"/>
      <c r="P4" s="135"/>
      <c r="Q4" s="136"/>
    </row>
    <row r="5" spans="2:18" x14ac:dyDescent="0.2">
      <c r="B5" s="142">
        <v>2</v>
      </c>
      <c r="C5" s="146" t="s">
        <v>40</v>
      </c>
      <c r="D5" s="147"/>
      <c r="E5" s="148"/>
      <c r="F5" s="148"/>
      <c r="G5" s="148"/>
      <c r="H5" s="148"/>
      <c r="I5" s="148"/>
      <c r="J5" s="149"/>
      <c r="L5" s="137"/>
      <c r="M5" s="126"/>
      <c r="N5" s="126"/>
      <c r="O5" s="126"/>
      <c r="P5" s="126"/>
    </row>
    <row r="6" spans="2:18" x14ac:dyDescent="0.2">
      <c r="B6" s="142"/>
      <c r="C6" s="143" t="s">
        <v>327</v>
      </c>
      <c r="D6" s="147" t="s">
        <v>169</v>
      </c>
      <c r="E6" s="148" t="e">
        <f>'Opsi Oceanbase Only'!F34</f>
        <v>#REF!</v>
      </c>
      <c r="F6" s="148"/>
      <c r="G6" s="148"/>
      <c r="H6" s="148"/>
      <c r="I6" s="148"/>
      <c r="J6" s="149" t="e">
        <f t="shared" ref="J6:J7" si="0">SUM(E6:I6)</f>
        <v>#REF!</v>
      </c>
      <c r="L6" s="137"/>
      <c r="M6" s="126"/>
      <c r="N6" s="126"/>
      <c r="O6" s="126"/>
      <c r="P6" s="126"/>
    </row>
    <row r="7" spans="2:18" s="126" customFormat="1" x14ac:dyDescent="0.2">
      <c r="B7" s="142"/>
      <c r="C7" s="143" t="s">
        <v>89</v>
      </c>
      <c r="D7" s="147" t="s">
        <v>323</v>
      </c>
      <c r="E7" s="148">
        <f>'Opsi Oceanbase Only'!F41</f>
        <v>192000000</v>
      </c>
      <c r="F7" s="148">
        <f>$E$7</f>
        <v>192000000</v>
      </c>
      <c r="G7" s="148">
        <f>$E$7</f>
        <v>192000000</v>
      </c>
      <c r="H7" s="148">
        <f>$E$7</f>
        <v>192000000</v>
      </c>
      <c r="I7" s="148">
        <f>$E$7</f>
        <v>192000000</v>
      </c>
      <c r="J7" s="149">
        <f t="shared" si="0"/>
        <v>960000000</v>
      </c>
      <c r="K7" s="125"/>
      <c r="L7" s="139"/>
      <c r="M7" s="139"/>
      <c r="N7" s="139"/>
      <c r="O7" s="139"/>
      <c r="P7" s="139"/>
      <c r="Q7" s="139"/>
    </row>
    <row r="8" spans="2:18" x14ac:dyDescent="0.2">
      <c r="B8" s="198" t="s">
        <v>34</v>
      </c>
      <c r="C8" s="198"/>
      <c r="D8" s="147"/>
      <c r="E8" s="149" t="e">
        <f t="shared" ref="E8:J8" si="1">SUM(E4:E7)</f>
        <v>#REF!</v>
      </c>
      <c r="F8" s="149">
        <f t="shared" si="1"/>
        <v>192000000</v>
      </c>
      <c r="G8" s="149">
        <f t="shared" si="1"/>
        <v>192000000</v>
      </c>
      <c r="H8" s="149">
        <f t="shared" si="1"/>
        <v>192000000</v>
      </c>
      <c r="I8" s="149">
        <f t="shared" si="1"/>
        <v>192000000</v>
      </c>
      <c r="J8" s="149" t="e">
        <f t="shared" si="1"/>
        <v>#REF!</v>
      </c>
      <c r="L8" s="139"/>
      <c r="M8" s="139"/>
      <c r="N8" s="139"/>
      <c r="O8" s="139"/>
      <c r="P8" s="139"/>
      <c r="Q8" s="139"/>
      <c r="R8" s="139"/>
    </row>
    <row r="10" spans="2:18" x14ac:dyDescent="0.2">
      <c r="B10" s="197" t="s">
        <v>324</v>
      </c>
      <c r="C10" s="197"/>
      <c r="D10" s="197"/>
      <c r="E10" s="197"/>
      <c r="F10" s="197"/>
      <c r="G10" s="197"/>
      <c r="H10" s="197"/>
      <c r="I10" s="197"/>
    </row>
    <row r="11" spans="2:18" x14ac:dyDescent="0.2">
      <c r="B11" s="127" t="s">
        <v>2</v>
      </c>
      <c r="C11" s="127" t="s">
        <v>27</v>
      </c>
      <c r="D11" s="127" t="s">
        <v>316</v>
      </c>
      <c r="E11" s="127" t="s">
        <v>317</v>
      </c>
      <c r="F11" s="127" t="s">
        <v>318</v>
      </c>
      <c r="G11" s="127" t="s">
        <v>319</v>
      </c>
      <c r="H11" s="127" t="s">
        <v>320</v>
      </c>
      <c r="I11" s="127" t="s">
        <v>321</v>
      </c>
      <c r="J11" s="128" t="s">
        <v>322</v>
      </c>
    </row>
    <row r="12" spans="2:18" x14ac:dyDescent="0.2">
      <c r="B12" s="129">
        <v>1</v>
      </c>
      <c r="C12" s="130" t="s">
        <v>39</v>
      </c>
      <c r="D12" s="131" t="s">
        <v>169</v>
      </c>
      <c r="E12" s="132" t="e">
        <f>'Opsi Oceanbase Only'!D65</f>
        <v>#REF!</v>
      </c>
      <c r="F12" s="132"/>
      <c r="G12" s="132"/>
      <c r="H12" s="132"/>
      <c r="I12" s="132"/>
      <c r="J12" s="134" t="e">
        <f>SUM(E12:I12)</f>
        <v>#REF!</v>
      </c>
    </row>
    <row r="13" spans="2:18" x14ac:dyDescent="0.2">
      <c r="B13" s="129">
        <v>2</v>
      </c>
      <c r="C13" s="130" t="s">
        <v>40</v>
      </c>
      <c r="D13" s="131"/>
      <c r="E13" s="132"/>
      <c r="F13" s="132"/>
      <c r="G13" s="132"/>
      <c r="H13" s="132"/>
      <c r="I13" s="133"/>
      <c r="J13" s="134"/>
    </row>
    <row r="14" spans="2:18" x14ac:dyDescent="0.2">
      <c r="B14" s="129"/>
      <c r="C14" s="143" t="s">
        <v>89</v>
      </c>
      <c r="D14" s="144" t="s">
        <v>323</v>
      </c>
      <c r="E14" s="132">
        <f>'Opsi Oceanbase Only'!F47</f>
        <v>96000000</v>
      </c>
      <c r="F14" s="132">
        <f>$E$14</f>
        <v>96000000</v>
      </c>
      <c r="G14" s="132">
        <f>$E$14</f>
        <v>96000000</v>
      </c>
      <c r="H14" s="132">
        <f>$E$14</f>
        <v>96000000</v>
      </c>
      <c r="I14" s="132">
        <f>$E$14</f>
        <v>96000000</v>
      </c>
      <c r="J14" s="134">
        <f t="shared" ref="J14" si="2">SUM(E14:I14)</f>
        <v>480000000</v>
      </c>
    </row>
    <row r="15" spans="2:18" x14ac:dyDescent="0.2">
      <c r="B15" s="196" t="s">
        <v>34</v>
      </c>
      <c r="C15" s="196"/>
      <c r="D15" s="144"/>
      <c r="E15" s="134" t="e">
        <f t="shared" ref="E15:J15" si="3">SUM(E12:E14)</f>
        <v>#REF!</v>
      </c>
      <c r="F15" s="134">
        <f t="shared" si="3"/>
        <v>96000000</v>
      </c>
      <c r="G15" s="134">
        <f t="shared" si="3"/>
        <v>96000000</v>
      </c>
      <c r="H15" s="134">
        <f t="shared" si="3"/>
        <v>96000000</v>
      </c>
      <c r="I15" s="134">
        <f t="shared" si="3"/>
        <v>96000000</v>
      </c>
      <c r="J15" s="134" t="e">
        <f t="shared" si="3"/>
        <v>#REF!</v>
      </c>
    </row>
    <row r="17" spans="2:10" x14ac:dyDescent="0.2">
      <c r="B17" s="197" t="s">
        <v>325</v>
      </c>
      <c r="C17" s="197"/>
      <c r="D17" s="197"/>
      <c r="E17" s="197"/>
      <c r="F17" s="197"/>
      <c r="G17" s="197"/>
      <c r="H17" s="197"/>
      <c r="I17" s="197"/>
    </row>
    <row r="18" spans="2:10" x14ac:dyDescent="0.2">
      <c r="B18" s="127" t="s">
        <v>2</v>
      </c>
      <c r="C18" s="127" t="s">
        <v>27</v>
      </c>
      <c r="D18" s="127" t="s">
        <v>316</v>
      </c>
      <c r="E18" s="127" t="s">
        <v>317</v>
      </c>
      <c r="F18" s="127" t="s">
        <v>318</v>
      </c>
      <c r="G18" s="127" t="s">
        <v>319</v>
      </c>
      <c r="H18" s="127" t="s">
        <v>320</v>
      </c>
      <c r="I18" s="127" t="s">
        <v>321</v>
      </c>
      <c r="J18" s="128" t="s">
        <v>322</v>
      </c>
    </row>
    <row r="19" spans="2:10" x14ac:dyDescent="0.2">
      <c r="B19" s="129">
        <v>1</v>
      </c>
      <c r="C19" s="130" t="s">
        <v>39</v>
      </c>
      <c r="D19" s="131" t="s">
        <v>169</v>
      </c>
      <c r="E19" s="132" t="e">
        <f>'Opsi Oceanbase Only'!D28</f>
        <v>#REF!</v>
      </c>
      <c r="F19" s="132"/>
      <c r="G19" s="132"/>
      <c r="H19" s="132"/>
      <c r="I19" s="132"/>
      <c r="J19" s="134" t="e">
        <f>SUM(E19:I19)</f>
        <v>#REF!</v>
      </c>
    </row>
    <row r="20" spans="2:10" x14ac:dyDescent="0.2">
      <c r="B20" s="129">
        <v>2</v>
      </c>
      <c r="C20" s="130" t="s">
        <v>40</v>
      </c>
      <c r="D20" s="131"/>
      <c r="E20" s="132"/>
      <c r="F20" s="132"/>
      <c r="G20" s="132"/>
      <c r="H20" s="132"/>
      <c r="I20" s="132"/>
      <c r="J20" s="134"/>
    </row>
    <row r="21" spans="2:10" x14ac:dyDescent="0.2">
      <c r="B21" s="129"/>
      <c r="C21" s="138" t="s">
        <v>89</v>
      </c>
      <c r="D21" s="144" t="s">
        <v>323</v>
      </c>
      <c r="E21" s="132">
        <f>'Opsi Oceanbase Only'!F53</f>
        <v>0</v>
      </c>
      <c r="F21" s="132">
        <f>$E$21</f>
        <v>0</v>
      </c>
      <c r="G21" s="132">
        <f>$E$21</f>
        <v>0</v>
      </c>
      <c r="H21" s="132">
        <f>$E$21</f>
        <v>0</v>
      </c>
      <c r="I21" s="132">
        <f>$E$21</f>
        <v>0</v>
      </c>
      <c r="J21" s="134">
        <f t="shared" ref="J21" si="4">SUM(E21:I21)</f>
        <v>0</v>
      </c>
    </row>
    <row r="22" spans="2:10" x14ac:dyDescent="0.2">
      <c r="B22" s="196" t="s">
        <v>34</v>
      </c>
      <c r="C22" s="196"/>
      <c r="D22" s="144"/>
      <c r="E22" s="134" t="e">
        <f t="shared" ref="E22:J22" si="5">SUM(E19:E21)</f>
        <v>#REF!</v>
      </c>
      <c r="F22" s="134">
        <f t="shared" si="5"/>
        <v>0</v>
      </c>
      <c r="G22" s="134">
        <f t="shared" si="5"/>
        <v>0</v>
      </c>
      <c r="H22" s="134">
        <f t="shared" si="5"/>
        <v>0</v>
      </c>
      <c r="I22" s="134">
        <f t="shared" si="5"/>
        <v>0</v>
      </c>
      <c r="J22" s="134" t="e">
        <f t="shared" si="5"/>
        <v>#REF!</v>
      </c>
    </row>
  </sheetData>
  <mergeCells count="6">
    <mergeCell ref="B22:C22"/>
    <mergeCell ref="B2:I2"/>
    <mergeCell ref="B8:C8"/>
    <mergeCell ref="B10:I10"/>
    <mergeCell ref="B15:C15"/>
    <mergeCell ref="B17:I1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D90A-490F-DF4D-B736-1A3CFF37B917}">
  <sheetPr>
    <tabColor theme="5"/>
  </sheetPr>
  <dimension ref="B2:R22"/>
  <sheetViews>
    <sheetView workbookViewId="0">
      <selection activeCell="E18" sqref="E18"/>
    </sheetView>
  </sheetViews>
  <sheetFormatPr baseColWidth="10" defaultColWidth="9" defaultRowHeight="15" x14ac:dyDescent="0.2"/>
  <cols>
    <col min="1" max="1" width="9" style="125"/>
    <col min="2" max="2" width="3.5" style="125" bestFit="1" customWidth="1"/>
    <col min="3" max="3" width="31.33203125" style="125" bestFit="1" customWidth="1"/>
    <col min="4" max="4" width="11" style="125" bestFit="1" customWidth="1"/>
    <col min="5" max="5" width="20.33203125" style="125" bestFit="1" customWidth="1"/>
    <col min="6" max="9" width="18.33203125" style="125" bestFit="1" customWidth="1"/>
    <col min="10" max="10" width="20.33203125" style="125" bestFit="1" customWidth="1"/>
    <col min="11" max="11" width="14.83203125" style="125" customWidth="1"/>
    <col min="12" max="12" width="18" style="125" bestFit="1" customWidth="1"/>
    <col min="13" max="13" width="18.1640625" style="125" customWidth="1"/>
    <col min="14" max="14" width="16" style="125" customWidth="1"/>
    <col min="15" max="15" width="15.1640625" style="125" customWidth="1"/>
    <col min="16" max="16" width="16.1640625" style="125" customWidth="1"/>
    <col min="17" max="17" width="20.83203125" style="126" customWidth="1"/>
    <col min="18" max="18" width="18.33203125" style="126" customWidth="1"/>
    <col min="19" max="16384" width="9" style="125"/>
  </cols>
  <sheetData>
    <row r="2" spans="2:18" x14ac:dyDescent="0.2">
      <c r="B2" s="197" t="s">
        <v>315</v>
      </c>
      <c r="C2" s="197"/>
      <c r="D2" s="197"/>
      <c r="E2" s="197"/>
      <c r="F2" s="197"/>
      <c r="G2" s="197"/>
      <c r="H2" s="197"/>
      <c r="I2" s="197"/>
    </row>
    <row r="3" spans="2:18" x14ac:dyDescent="0.2">
      <c r="B3" s="145" t="s">
        <v>2</v>
      </c>
      <c r="C3" s="145" t="s">
        <v>27</v>
      </c>
      <c r="D3" s="145" t="s">
        <v>316</v>
      </c>
      <c r="E3" s="145" t="s">
        <v>317</v>
      </c>
      <c r="F3" s="145" t="s">
        <v>318</v>
      </c>
      <c r="G3" s="145" t="s">
        <v>319</v>
      </c>
      <c r="H3" s="145" t="s">
        <v>320</v>
      </c>
      <c r="I3" s="145" t="s">
        <v>321</v>
      </c>
      <c r="J3" s="128" t="s">
        <v>322</v>
      </c>
    </row>
    <row r="4" spans="2:18" ht="16" x14ac:dyDescent="0.2">
      <c r="B4" s="142">
        <v>1</v>
      </c>
      <c r="C4" s="146" t="s">
        <v>39</v>
      </c>
      <c r="D4" s="147" t="s">
        <v>169</v>
      </c>
      <c r="E4" s="148" t="e">
        <f>'Opsi Oceanbase BM Only'!D59</f>
        <v>#REF!</v>
      </c>
      <c r="F4" s="148"/>
      <c r="G4" s="148"/>
      <c r="H4" s="148"/>
      <c r="I4" s="148"/>
      <c r="J4" s="149" t="e">
        <f>SUM(E4:I4)</f>
        <v>#REF!</v>
      </c>
      <c r="L4"/>
      <c r="M4" s="135"/>
      <c r="N4" s="135"/>
      <c r="O4" s="135"/>
      <c r="P4" s="135"/>
      <c r="Q4" s="136"/>
    </row>
    <row r="5" spans="2:18" x14ac:dyDescent="0.2">
      <c r="B5" s="142">
        <v>2</v>
      </c>
      <c r="C5" s="146" t="s">
        <v>40</v>
      </c>
      <c r="D5" s="147"/>
      <c r="E5" s="148"/>
      <c r="F5" s="148"/>
      <c r="G5" s="148"/>
      <c r="H5" s="148"/>
      <c r="I5" s="148"/>
      <c r="J5" s="149"/>
      <c r="L5" s="137"/>
      <c r="M5" s="126"/>
      <c r="N5" s="126"/>
      <c r="O5" s="126"/>
      <c r="P5" s="126"/>
    </row>
    <row r="6" spans="2:18" x14ac:dyDescent="0.2">
      <c r="B6" s="142"/>
      <c r="C6" s="143" t="s">
        <v>327</v>
      </c>
      <c r="D6" s="147" t="s">
        <v>169</v>
      </c>
      <c r="E6" s="148" t="e">
        <f>'Opsi Oceanbase BM Only'!F34</f>
        <v>#REF!</v>
      </c>
      <c r="F6" s="148"/>
      <c r="G6" s="148"/>
      <c r="H6" s="148"/>
      <c r="I6" s="148"/>
      <c r="J6" s="149" t="e">
        <f t="shared" ref="J6:J7" si="0">SUM(E6:I6)</f>
        <v>#REF!</v>
      </c>
      <c r="L6" s="137"/>
      <c r="M6" s="126"/>
      <c r="N6" s="126"/>
      <c r="O6" s="126"/>
      <c r="P6" s="126"/>
    </row>
    <row r="7" spans="2:18" s="126" customFormat="1" x14ac:dyDescent="0.2">
      <c r="B7" s="142"/>
      <c r="C7" s="143" t="s">
        <v>89</v>
      </c>
      <c r="D7" s="147" t="s">
        <v>323</v>
      </c>
      <c r="E7" s="148" t="e">
        <f>'Opsi Oceanbase BM Only'!F41</f>
        <v>#REF!</v>
      </c>
      <c r="F7" s="148" t="e">
        <f>$E$7</f>
        <v>#REF!</v>
      </c>
      <c r="G7" s="148" t="e">
        <f>$E$7</f>
        <v>#REF!</v>
      </c>
      <c r="H7" s="148" t="e">
        <f>$E$7</f>
        <v>#REF!</v>
      </c>
      <c r="I7" s="148" t="e">
        <f>$E$7</f>
        <v>#REF!</v>
      </c>
      <c r="J7" s="149" t="e">
        <f t="shared" si="0"/>
        <v>#REF!</v>
      </c>
      <c r="K7" s="125"/>
      <c r="L7" s="139"/>
      <c r="M7" s="139"/>
      <c r="N7" s="139"/>
      <c r="O7" s="139"/>
      <c r="P7" s="139"/>
      <c r="Q7" s="139"/>
    </row>
    <row r="8" spans="2:18" x14ac:dyDescent="0.2">
      <c r="B8" s="198" t="s">
        <v>34</v>
      </c>
      <c r="C8" s="198"/>
      <c r="D8" s="147"/>
      <c r="E8" s="149" t="e">
        <f t="shared" ref="E8:J8" si="1">SUM(E4:E7)</f>
        <v>#REF!</v>
      </c>
      <c r="F8" s="149" t="e">
        <f t="shared" si="1"/>
        <v>#REF!</v>
      </c>
      <c r="G8" s="149" t="e">
        <f t="shared" si="1"/>
        <v>#REF!</v>
      </c>
      <c r="H8" s="149" t="e">
        <f t="shared" si="1"/>
        <v>#REF!</v>
      </c>
      <c r="I8" s="149" t="e">
        <f t="shared" si="1"/>
        <v>#REF!</v>
      </c>
      <c r="J8" s="149" t="e">
        <f t="shared" si="1"/>
        <v>#REF!</v>
      </c>
      <c r="L8" s="139"/>
      <c r="M8" s="139"/>
      <c r="N8" s="139"/>
      <c r="O8" s="139"/>
      <c r="P8" s="139"/>
      <c r="Q8" s="139"/>
      <c r="R8" s="139"/>
    </row>
    <row r="10" spans="2:18" x14ac:dyDescent="0.2">
      <c r="B10" s="197" t="s">
        <v>324</v>
      </c>
      <c r="C10" s="197"/>
      <c r="D10" s="197"/>
      <c r="E10" s="197"/>
      <c r="F10" s="197"/>
      <c r="G10" s="197"/>
      <c r="H10" s="197"/>
      <c r="I10" s="197"/>
    </row>
    <row r="11" spans="2:18" x14ac:dyDescent="0.2">
      <c r="B11" s="127" t="s">
        <v>2</v>
      </c>
      <c r="C11" s="127" t="s">
        <v>27</v>
      </c>
      <c r="D11" s="127" t="s">
        <v>316</v>
      </c>
      <c r="E11" s="127" t="s">
        <v>317</v>
      </c>
      <c r="F11" s="127" t="s">
        <v>318</v>
      </c>
      <c r="G11" s="127" t="s">
        <v>319</v>
      </c>
      <c r="H11" s="127" t="s">
        <v>320</v>
      </c>
      <c r="I11" s="127" t="s">
        <v>321</v>
      </c>
      <c r="J11" s="128" t="s">
        <v>322</v>
      </c>
    </row>
    <row r="12" spans="2:18" x14ac:dyDescent="0.2">
      <c r="B12" s="129">
        <v>1</v>
      </c>
      <c r="C12" s="130" t="s">
        <v>39</v>
      </c>
      <c r="D12" s="131" t="s">
        <v>169</v>
      </c>
      <c r="E12" s="132" t="e">
        <f>'Opsi Oceanbase BM Only'!D65</f>
        <v>#REF!</v>
      </c>
      <c r="F12" s="132"/>
      <c r="G12" s="132"/>
      <c r="H12" s="132"/>
      <c r="I12" s="132"/>
      <c r="J12" s="134" t="e">
        <f>SUM(E12:I12)</f>
        <v>#REF!</v>
      </c>
    </row>
    <row r="13" spans="2:18" x14ac:dyDescent="0.2">
      <c r="B13" s="129">
        <v>2</v>
      </c>
      <c r="C13" s="130" t="s">
        <v>40</v>
      </c>
      <c r="D13" s="131"/>
      <c r="E13" s="132"/>
      <c r="F13" s="132"/>
      <c r="G13" s="132"/>
      <c r="H13" s="132"/>
      <c r="I13" s="133"/>
      <c r="J13" s="134"/>
    </row>
    <row r="14" spans="2:18" x14ac:dyDescent="0.2">
      <c r="B14" s="129"/>
      <c r="C14" s="143" t="s">
        <v>89</v>
      </c>
      <c r="D14" s="144" t="s">
        <v>323</v>
      </c>
      <c r="E14" s="132" t="e">
        <f>'Opsi Oceanbase BM Only'!F47</f>
        <v>#REF!</v>
      </c>
      <c r="F14" s="132" t="e">
        <f>$E$14</f>
        <v>#REF!</v>
      </c>
      <c r="G14" s="132" t="e">
        <f>$E$14</f>
        <v>#REF!</v>
      </c>
      <c r="H14" s="132" t="e">
        <f>$E$14</f>
        <v>#REF!</v>
      </c>
      <c r="I14" s="132" t="e">
        <f>$E$14</f>
        <v>#REF!</v>
      </c>
      <c r="J14" s="134" t="e">
        <f t="shared" ref="J14" si="2">SUM(E14:I14)</f>
        <v>#REF!</v>
      </c>
    </row>
    <row r="15" spans="2:18" x14ac:dyDescent="0.2">
      <c r="B15" s="196" t="s">
        <v>34</v>
      </c>
      <c r="C15" s="196"/>
      <c r="D15" s="144"/>
      <c r="E15" s="134" t="e">
        <f t="shared" ref="E15:J15" si="3">SUM(E12:E14)</f>
        <v>#REF!</v>
      </c>
      <c r="F15" s="134" t="e">
        <f t="shared" si="3"/>
        <v>#REF!</v>
      </c>
      <c r="G15" s="134" t="e">
        <f t="shared" si="3"/>
        <v>#REF!</v>
      </c>
      <c r="H15" s="134" t="e">
        <f t="shared" si="3"/>
        <v>#REF!</v>
      </c>
      <c r="I15" s="134" t="e">
        <f t="shared" si="3"/>
        <v>#REF!</v>
      </c>
      <c r="J15" s="134" t="e">
        <f t="shared" si="3"/>
        <v>#REF!</v>
      </c>
    </row>
    <row r="17" spans="2:10" x14ac:dyDescent="0.2">
      <c r="B17" s="197" t="s">
        <v>325</v>
      </c>
      <c r="C17" s="197"/>
      <c r="D17" s="197"/>
      <c r="E17" s="197"/>
      <c r="F17" s="197"/>
      <c r="G17" s="197"/>
      <c r="H17" s="197"/>
      <c r="I17" s="197"/>
    </row>
    <row r="18" spans="2:10" x14ac:dyDescent="0.2">
      <c r="B18" s="127" t="s">
        <v>2</v>
      </c>
      <c r="C18" s="127" t="s">
        <v>27</v>
      </c>
      <c r="D18" s="127" t="s">
        <v>316</v>
      </c>
      <c r="E18" s="127" t="s">
        <v>317</v>
      </c>
      <c r="F18" s="127" t="s">
        <v>318</v>
      </c>
      <c r="G18" s="127" t="s">
        <v>319</v>
      </c>
      <c r="H18" s="127" t="s">
        <v>320</v>
      </c>
      <c r="I18" s="127" t="s">
        <v>321</v>
      </c>
      <c r="J18" s="128" t="s">
        <v>322</v>
      </c>
    </row>
    <row r="19" spans="2:10" x14ac:dyDescent="0.2">
      <c r="B19" s="129">
        <v>1</v>
      </c>
      <c r="C19" s="130" t="s">
        <v>39</v>
      </c>
      <c r="D19" s="131" t="s">
        <v>169</v>
      </c>
      <c r="E19" s="132" t="e">
        <f>'Opsi Oceanbase BM Only'!D71</f>
        <v>#REF!</v>
      </c>
      <c r="F19" s="132"/>
      <c r="G19" s="132"/>
      <c r="H19" s="132"/>
      <c r="I19" s="132"/>
      <c r="J19" s="134" t="e">
        <f>SUM(E19:I19)</f>
        <v>#REF!</v>
      </c>
    </row>
    <row r="20" spans="2:10" x14ac:dyDescent="0.2">
      <c r="B20" s="129">
        <v>2</v>
      </c>
      <c r="C20" s="130" t="s">
        <v>40</v>
      </c>
      <c r="D20" s="131"/>
      <c r="E20" s="132"/>
      <c r="F20" s="132"/>
      <c r="G20" s="132"/>
      <c r="H20" s="132"/>
      <c r="I20" s="132"/>
      <c r="J20" s="134"/>
    </row>
    <row r="21" spans="2:10" x14ac:dyDescent="0.2">
      <c r="B21" s="129"/>
      <c r="C21" s="138" t="s">
        <v>89</v>
      </c>
      <c r="D21" s="144" t="s">
        <v>323</v>
      </c>
      <c r="E21" s="132" t="e">
        <f>'Opsi Oceanbase BM Only'!F53</f>
        <v>#REF!</v>
      </c>
      <c r="F21" s="132" t="e">
        <f>$E$21</f>
        <v>#REF!</v>
      </c>
      <c r="G21" s="132" t="e">
        <f>$E$21</f>
        <v>#REF!</v>
      </c>
      <c r="H21" s="132" t="e">
        <f>$E$21</f>
        <v>#REF!</v>
      </c>
      <c r="I21" s="132" t="e">
        <f>$E$21</f>
        <v>#REF!</v>
      </c>
      <c r="J21" s="134" t="e">
        <f t="shared" ref="J21" si="4">SUM(E21:I21)</f>
        <v>#REF!</v>
      </c>
    </row>
    <row r="22" spans="2:10" x14ac:dyDescent="0.2">
      <c r="B22" s="196" t="s">
        <v>34</v>
      </c>
      <c r="C22" s="196"/>
      <c r="D22" s="144"/>
      <c r="E22" s="134" t="e">
        <f t="shared" ref="E22:J22" si="5">SUM(E19:E21)</f>
        <v>#REF!</v>
      </c>
      <c r="F22" s="134" t="e">
        <f t="shared" si="5"/>
        <v>#REF!</v>
      </c>
      <c r="G22" s="134" t="e">
        <f t="shared" si="5"/>
        <v>#REF!</v>
      </c>
      <c r="H22" s="134" t="e">
        <f t="shared" si="5"/>
        <v>#REF!</v>
      </c>
      <c r="I22" s="134" t="e">
        <f t="shared" si="5"/>
        <v>#REF!</v>
      </c>
      <c r="J22" s="134" t="e">
        <f t="shared" si="5"/>
        <v>#REF!</v>
      </c>
    </row>
  </sheetData>
  <mergeCells count="6">
    <mergeCell ref="B22:C22"/>
    <mergeCell ref="B2:I2"/>
    <mergeCell ref="B8:C8"/>
    <mergeCell ref="B10:I10"/>
    <mergeCell ref="B15:C15"/>
    <mergeCell ref="B17:I1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1448-F4EB-744A-B5A5-75C38D990C9C}">
  <sheetPr>
    <tabColor theme="4"/>
  </sheetPr>
  <dimension ref="A1:S167"/>
  <sheetViews>
    <sheetView zoomScaleNormal="143" workbookViewId="0">
      <pane xSplit="3" ySplit="2" topLeftCell="D23" activePane="bottomRight" state="frozen"/>
      <selection pane="topRight" activeCell="E18" sqref="E18"/>
      <selection pane="bottomLeft" activeCell="E18" sqref="E18"/>
      <selection pane="bottomRight" activeCell="E18" sqref="E1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18.83203125" style="25" bestFit="1" customWidth="1"/>
    <col min="6" max="6" width="20.33203125" bestFit="1" customWidth="1"/>
    <col min="7" max="7" width="11.5" bestFit="1" customWidth="1"/>
    <col min="8" max="8" width="10" customWidth="1"/>
    <col min="9" max="9" width="17" customWidth="1"/>
    <col min="10" max="10" width="7.5" bestFit="1" customWidth="1"/>
    <col min="11" max="11" width="9.1640625" bestFit="1" customWidth="1"/>
    <col min="12" max="12" width="12.83203125" bestFit="1" customWidth="1"/>
    <col min="13" max="13" width="12.1640625" bestFit="1" customWidth="1"/>
    <col min="14" max="15" width="17.33203125" bestFit="1" customWidth="1"/>
    <col min="16" max="16" width="18.33203125" bestFit="1" customWidth="1"/>
    <col min="17" max="17" width="17.33203125" bestFit="1" customWidth="1"/>
    <col min="18" max="18" width="22.1640625" customWidth="1"/>
    <col min="19" max="19" width="17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309</v>
      </c>
      <c r="O2" s="71" t="s">
        <v>15</v>
      </c>
      <c r="P2" s="71" t="s">
        <v>203</v>
      </c>
      <c r="Q2" s="71" t="s">
        <v>17</v>
      </c>
      <c r="R2" s="71" t="s">
        <v>310</v>
      </c>
      <c r="S2" s="71" t="s">
        <v>18</v>
      </c>
    </row>
    <row r="3" spans="2:19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8" si="0">H3*G3</f>
        <v>24</v>
      </c>
      <c r="L3" s="39">
        <f t="shared" ref="L3:L28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99"/>
      <c r="S3" s="100" t="e">
        <f>SUM(N3:R3)</f>
        <v>#REF!</v>
      </c>
    </row>
    <row r="4" spans="2:19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99"/>
      <c r="S4" s="100" t="e">
        <f t="shared" ref="S4:S15" si="2">SUM(N4:R4)</f>
        <v>#REF!</v>
      </c>
    </row>
    <row r="5" spans="2:19" x14ac:dyDescent="0.2">
      <c r="B5" s="39">
        <v>3</v>
      </c>
      <c r="C5" s="40" t="s">
        <v>19</v>
      </c>
      <c r="D5" s="40" t="s">
        <v>20</v>
      </c>
      <c r="E5" s="39" t="s">
        <v>21</v>
      </c>
      <c r="F5" s="39" t="s">
        <v>22</v>
      </c>
      <c r="G5" s="39">
        <v>1</v>
      </c>
      <c r="H5" s="39">
        <v>64</v>
      </c>
      <c r="I5" s="39">
        <v>1024</v>
      </c>
      <c r="J5" s="39">
        <v>300</v>
      </c>
      <c r="K5" s="39">
        <f t="shared" si="0"/>
        <v>64</v>
      </c>
      <c r="L5" s="39">
        <f t="shared" si="1"/>
        <v>1024</v>
      </c>
      <c r="M5" s="39">
        <f>J5*G5</f>
        <v>300</v>
      </c>
      <c r="N5" s="98">
        <v>0</v>
      </c>
      <c r="O5" s="99" t="e">
        <f>M5*#REF!</f>
        <v>#REF!</v>
      </c>
      <c r="P5" s="99">
        <v>0</v>
      </c>
      <c r="Q5" s="99" t="e">
        <f>G5*#REF!</f>
        <v>#REF!</v>
      </c>
      <c r="R5" s="99"/>
      <c r="S5" s="100" t="e">
        <f t="shared" si="2"/>
        <v>#REF!</v>
      </c>
    </row>
    <row r="6" spans="2:19" x14ac:dyDescent="0.2">
      <c r="B6" s="39">
        <v>4</v>
      </c>
      <c r="C6" s="40" t="s">
        <v>207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99"/>
      <c r="S6" s="100" t="e">
        <f t="shared" si="2"/>
        <v>#REF!</v>
      </c>
    </row>
    <row r="7" spans="2:19" x14ac:dyDescent="0.2">
      <c r="B7" s="39">
        <v>5</v>
      </c>
      <c r="C7" s="40" t="s">
        <v>311</v>
      </c>
      <c r="D7" s="40" t="s">
        <v>311</v>
      </c>
      <c r="E7" s="39" t="s">
        <v>21</v>
      </c>
      <c r="F7" s="39" t="s">
        <v>22</v>
      </c>
      <c r="G7" s="39">
        <v>1</v>
      </c>
      <c r="H7" s="39">
        <v>4</v>
      </c>
      <c r="I7" s="39">
        <v>8</v>
      </c>
      <c r="J7" s="39">
        <v>100</v>
      </c>
      <c r="K7" s="39">
        <f t="shared" si="0"/>
        <v>4</v>
      </c>
      <c r="L7" s="39">
        <f t="shared" si="1"/>
        <v>8</v>
      </c>
      <c r="M7" s="39">
        <f>J7*G7</f>
        <v>100</v>
      </c>
      <c r="N7" s="98" t="e">
        <f>K7*#REF!</f>
        <v>#REF!</v>
      </c>
      <c r="O7" s="99" t="e">
        <f>M7*#REF!</f>
        <v>#REF!</v>
      </c>
      <c r="P7" s="99">
        <v>0</v>
      </c>
      <c r="Q7" s="99"/>
      <c r="R7" s="99"/>
      <c r="S7" s="100" t="e">
        <f t="shared" si="2"/>
        <v>#REF!</v>
      </c>
    </row>
    <row r="8" spans="2:19" x14ac:dyDescent="0.2">
      <c r="B8" s="39">
        <v>6</v>
      </c>
      <c r="C8" s="40" t="s">
        <v>208</v>
      </c>
      <c r="D8" s="40" t="s">
        <v>198</v>
      </c>
      <c r="E8" s="39" t="s">
        <v>21</v>
      </c>
      <c r="F8" s="39" t="s">
        <v>22</v>
      </c>
      <c r="G8" s="39">
        <v>2</v>
      </c>
      <c r="H8" s="39">
        <v>64</v>
      </c>
      <c r="I8" s="39">
        <v>1024</v>
      </c>
      <c r="J8" s="39">
        <v>2000</v>
      </c>
      <c r="K8" s="39">
        <f t="shared" si="0"/>
        <v>128</v>
      </c>
      <c r="L8" s="39">
        <f t="shared" si="1"/>
        <v>2048</v>
      </c>
      <c r="M8" s="39">
        <f>J8</f>
        <v>2000</v>
      </c>
      <c r="N8" s="98">
        <v>0</v>
      </c>
      <c r="O8" s="99" t="e">
        <f>M8*#REF!</f>
        <v>#REF!</v>
      </c>
      <c r="P8" s="99" t="e">
        <f>J8*#REF!*50%</f>
        <v>#REF!</v>
      </c>
      <c r="Q8" s="99" t="e">
        <f>G8*#REF!</f>
        <v>#REF!</v>
      </c>
      <c r="R8" s="99"/>
      <c r="S8" s="100" t="e">
        <f t="shared" si="2"/>
        <v>#REF!</v>
      </c>
    </row>
    <row r="9" spans="2:19" x14ac:dyDescent="0.2">
      <c r="B9" s="39">
        <v>7</v>
      </c>
      <c r="C9" s="40" t="s">
        <v>210</v>
      </c>
      <c r="D9" s="40" t="s">
        <v>211</v>
      </c>
      <c r="E9" s="39" t="s">
        <v>212</v>
      </c>
      <c r="F9" s="39" t="s">
        <v>22</v>
      </c>
      <c r="G9" s="39">
        <v>2</v>
      </c>
      <c r="H9" s="39">
        <v>8</v>
      </c>
      <c r="I9" s="39">
        <v>16</v>
      </c>
      <c r="J9" s="39">
        <v>200</v>
      </c>
      <c r="K9" s="39">
        <f t="shared" si="0"/>
        <v>16</v>
      </c>
      <c r="L9" s="39">
        <f t="shared" si="1"/>
        <v>32</v>
      </c>
      <c r="M9" s="39">
        <f>G9*J9</f>
        <v>400</v>
      </c>
      <c r="N9" s="98" t="e">
        <f>K9*#REF!</f>
        <v>#REF!</v>
      </c>
      <c r="O9" s="99" t="e">
        <f>M9*#REF!</f>
        <v>#REF!</v>
      </c>
      <c r="P9" s="99"/>
      <c r="Q9" s="99"/>
      <c r="R9" s="99"/>
      <c r="S9" s="100" t="e">
        <f t="shared" si="2"/>
        <v>#REF!</v>
      </c>
    </row>
    <row r="10" spans="2:19" x14ac:dyDescent="0.2">
      <c r="B10" s="39">
        <v>8</v>
      </c>
      <c r="C10" s="40" t="s">
        <v>213</v>
      </c>
      <c r="D10" s="40" t="s">
        <v>214</v>
      </c>
      <c r="E10" s="39" t="s">
        <v>21</v>
      </c>
      <c r="F10" s="39" t="s">
        <v>22</v>
      </c>
      <c r="G10" s="39">
        <v>3</v>
      </c>
      <c r="H10" s="39">
        <v>8</v>
      </c>
      <c r="I10" s="39">
        <v>16</v>
      </c>
      <c r="J10" s="39">
        <v>200</v>
      </c>
      <c r="K10" s="39">
        <f t="shared" si="0"/>
        <v>24</v>
      </c>
      <c r="L10" s="39">
        <f t="shared" si="1"/>
        <v>48</v>
      </c>
      <c r="M10" s="39">
        <f t="shared" ref="M10:M15" si="3">G10*J10</f>
        <v>600</v>
      </c>
      <c r="N10" s="98" t="e">
        <f>K10*#REF!</f>
        <v>#REF!</v>
      </c>
      <c r="O10" s="99" t="e">
        <f>M10*#REF!</f>
        <v>#REF!</v>
      </c>
      <c r="P10" s="99"/>
      <c r="Q10" s="99"/>
      <c r="R10" s="99"/>
      <c r="S10" s="100" t="e">
        <f t="shared" si="2"/>
        <v>#REF!</v>
      </c>
    </row>
    <row r="11" spans="2:19" x14ac:dyDescent="0.2">
      <c r="B11" s="39">
        <v>9</v>
      </c>
      <c r="C11" s="40" t="s">
        <v>215</v>
      </c>
      <c r="D11" s="40" t="s">
        <v>216</v>
      </c>
      <c r="E11" s="39" t="s">
        <v>212</v>
      </c>
      <c r="F11" s="39" t="s">
        <v>22</v>
      </c>
      <c r="G11" s="39">
        <v>3</v>
      </c>
      <c r="H11" s="39">
        <v>8</v>
      </c>
      <c r="I11" s="39">
        <v>16</v>
      </c>
      <c r="J11" s="39">
        <v>1000</v>
      </c>
      <c r="K11" s="39">
        <f t="shared" si="0"/>
        <v>24</v>
      </c>
      <c r="L11" s="39">
        <f t="shared" si="1"/>
        <v>48</v>
      </c>
      <c r="M11" s="39">
        <f t="shared" si="3"/>
        <v>3000</v>
      </c>
      <c r="N11" s="98" t="e">
        <f>K11*#REF!</f>
        <v>#REF!</v>
      </c>
      <c r="O11" s="99" t="e">
        <f>M11*#REF!</f>
        <v>#REF!</v>
      </c>
      <c r="P11" s="99"/>
      <c r="Q11" s="99"/>
      <c r="R11" s="99"/>
      <c r="S11" s="100" t="e">
        <f t="shared" si="2"/>
        <v>#REF!</v>
      </c>
    </row>
    <row r="12" spans="2:19" x14ac:dyDescent="0.2">
      <c r="B12" s="39">
        <v>10</v>
      </c>
      <c r="C12" s="40" t="s">
        <v>217</v>
      </c>
      <c r="D12" s="40" t="s">
        <v>218</v>
      </c>
      <c r="E12" s="39" t="s">
        <v>21</v>
      </c>
      <c r="F12" s="39" t="s">
        <v>22</v>
      </c>
      <c r="G12" s="39">
        <v>1</v>
      </c>
      <c r="H12" s="39">
        <v>8</v>
      </c>
      <c r="I12" s="39">
        <v>16</v>
      </c>
      <c r="J12" s="39">
        <v>500</v>
      </c>
      <c r="K12" s="39">
        <f t="shared" si="0"/>
        <v>8</v>
      </c>
      <c r="L12" s="39">
        <f t="shared" si="1"/>
        <v>16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99"/>
      <c r="S12" s="100" t="e">
        <f t="shared" si="2"/>
        <v>#REF!</v>
      </c>
    </row>
    <row r="13" spans="2:19" x14ac:dyDescent="0.2">
      <c r="B13" s="39">
        <v>11</v>
      </c>
      <c r="C13" s="40" t="s">
        <v>230</v>
      </c>
      <c r="D13" s="40" t="s">
        <v>220</v>
      </c>
      <c r="E13" s="39" t="s">
        <v>21</v>
      </c>
      <c r="F13" s="39" t="s">
        <v>22</v>
      </c>
      <c r="G13" s="39">
        <v>1</v>
      </c>
      <c r="H13" s="39">
        <v>8</v>
      </c>
      <c r="I13" s="39">
        <v>16</v>
      </c>
      <c r="J13" s="39">
        <v>500</v>
      </c>
      <c r="K13" s="39">
        <f t="shared" si="0"/>
        <v>8</v>
      </c>
      <c r="L13" s="39">
        <f t="shared" si="1"/>
        <v>16</v>
      </c>
      <c r="M13" s="39">
        <f t="shared" si="3"/>
        <v>500</v>
      </c>
      <c r="N13" s="98" t="e">
        <f>K13*#REF!</f>
        <v>#REF!</v>
      </c>
      <c r="O13" s="99" t="e">
        <f>M13*#REF!</f>
        <v>#REF!</v>
      </c>
      <c r="P13" s="99"/>
      <c r="Q13" s="99"/>
      <c r="R13" s="99" t="e">
        <f>(M13/#REF!)*#REF!</f>
        <v>#REF!</v>
      </c>
      <c r="S13" s="100" t="e">
        <f t="shared" si="2"/>
        <v>#REF!</v>
      </c>
    </row>
    <row r="14" spans="2:19" x14ac:dyDescent="0.2">
      <c r="B14" s="39">
        <v>12</v>
      </c>
      <c r="C14" s="40" t="s">
        <v>221</v>
      </c>
      <c r="D14" s="40" t="s">
        <v>222</v>
      </c>
      <c r="E14" s="39" t="s">
        <v>212</v>
      </c>
      <c r="F14" s="39" t="s">
        <v>22</v>
      </c>
      <c r="G14" s="39">
        <v>3</v>
      </c>
      <c r="H14" s="39">
        <v>8</v>
      </c>
      <c r="I14" s="39">
        <v>32</v>
      </c>
      <c r="J14" s="39">
        <v>300</v>
      </c>
      <c r="K14" s="39">
        <f t="shared" si="0"/>
        <v>24</v>
      </c>
      <c r="L14" s="39">
        <f t="shared" si="1"/>
        <v>96</v>
      </c>
      <c r="M14" s="39">
        <f t="shared" si="3"/>
        <v>900</v>
      </c>
      <c r="N14" s="98" t="e">
        <f>K14*#REF!</f>
        <v>#REF!</v>
      </c>
      <c r="O14" s="99" t="e">
        <f>M14*#REF!</f>
        <v>#REF!</v>
      </c>
      <c r="P14" s="99"/>
      <c r="Q14" s="99"/>
      <c r="R14" s="99"/>
      <c r="S14" s="100" t="e">
        <f t="shared" si="2"/>
        <v>#REF!</v>
      </c>
    </row>
    <row r="15" spans="2:19" x14ac:dyDescent="0.2">
      <c r="B15" s="39">
        <v>13</v>
      </c>
      <c r="C15" s="40" t="s">
        <v>223</v>
      </c>
      <c r="D15" s="40" t="s">
        <v>222</v>
      </c>
      <c r="E15" s="39" t="s">
        <v>212</v>
      </c>
      <c r="F15" s="39" t="s">
        <v>22</v>
      </c>
      <c r="G15" s="39">
        <v>1</v>
      </c>
      <c r="H15" s="39">
        <v>8</v>
      </c>
      <c r="I15" s="39">
        <v>16</v>
      </c>
      <c r="J15" s="39">
        <v>300</v>
      </c>
      <c r="K15" s="39">
        <f t="shared" si="0"/>
        <v>8</v>
      </c>
      <c r="L15" s="39">
        <f t="shared" si="1"/>
        <v>16</v>
      </c>
      <c r="M15" s="39">
        <f t="shared" si="3"/>
        <v>300</v>
      </c>
      <c r="N15" s="98" t="e">
        <f>K15*#REF!</f>
        <v>#REF!</v>
      </c>
      <c r="O15" s="99" t="e">
        <f>M15*#REF!</f>
        <v>#REF!</v>
      </c>
      <c r="P15" s="99"/>
      <c r="Q15" s="99"/>
      <c r="R15" s="99"/>
      <c r="S15" s="100" t="e">
        <f t="shared" si="2"/>
        <v>#REF!</v>
      </c>
    </row>
    <row r="16" spans="2:19" x14ac:dyDescent="0.2">
      <c r="B16" s="81">
        <v>14</v>
      </c>
      <c r="C16" s="82" t="s">
        <v>204</v>
      </c>
      <c r="D16" s="82" t="s">
        <v>20</v>
      </c>
      <c r="E16" s="81" t="s">
        <v>21</v>
      </c>
      <c r="F16" s="81" t="s">
        <v>24</v>
      </c>
      <c r="G16" s="81">
        <v>3</v>
      </c>
      <c r="H16" s="81">
        <v>8</v>
      </c>
      <c r="I16" s="81">
        <v>32</v>
      </c>
      <c r="J16" s="81">
        <v>150</v>
      </c>
      <c r="K16" s="81">
        <f t="shared" si="0"/>
        <v>24</v>
      </c>
      <c r="L16" s="81">
        <f t="shared" si="1"/>
        <v>96</v>
      </c>
      <c r="M16" s="81">
        <f t="shared" ref="M16:M20" si="4">J16*G16</f>
        <v>450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2"/>
      <c r="S16" s="103" t="e">
        <f>SUM(N16:R16)</f>
        <v>#REF!</v>
      </c>
    </row>
    <row r="17" spans="2:19" x14ac:dyDescent="0.2">
      <c r="B17" s="81">
        <v>15</v>
      </c>
      <c r="C17" s="82" t="s">
        <v>205</v>
      </c>
      <c r="D17" s="82" t="s">
        <v>20</v>
      </c>
      <c r="E17" s="81" t="s">
        <v>21</v>
      </c>
      <c r="F17" s="81" t="s">
        <v>24</v>
      </c>
      <c r="G17" s="81">
        <v>5</v>
      </c>
      <c r="H17" s="81">
        <v>8</v>
      </c>
      <c r="I17" s="81">
        <v>32</v>
      </c>
      <c r="J17" s="81">
        <v>150</v>
      </c>
      <c r="K17" s="81">
        <f t="shared" si="0"/>
        <v>40</v>
      </c>
      <c r="L17" s="81">
        <f t="shared" si="1"/>
        <v>160</v>
      </c>
      <c r="M17" s="81">
        <f t="shared" si="4"/>
        <v>750</v>
      </c>
      <c r="N17" s="101" t="e">
        <f>K17*#REF!</f>
        <v>#REF!</v>
      </c>
      <c r="O17" s="102" t="e">
        <f>M17*#REF!</f>
        <v>#REF!</v>
      </c>
      <c r="P17" s="102">
        <v>0</v>
      </c>
      <c r="Q17" s="102"/>
      <c r="R17" s="102"/>
      <c r="S17" s="103" t="e">
        <f t="shared" ref="S17:S28" si="5">SUM(N17:R17)</f>
        <v>#REF!</v>
      </c>
    </row>
    <row r="18" spans="2:19" x14ac:dyDescent="0.2">
      <c r="B18" s="81">
        <v>16</v>
      </c>
      <c r="C18" s="82" t="s">
        <v>19</v>
      </c>
      <c r="D18" s="82" t="s">
        <v>20</v>
      </c>
      <c r="E18" s="81" t="s">
        <v>21</v>
      </c>
      <c r="F18" s="81" t="s">
        <v>24</v>
      </c>
      <c r="G18" s="81">
        <v>1</v>
      </c>
      <c r="H18" s="81">
        <v>64</v>
      </c>
      <c r="I18" s="81">
        <v>1024</v>
      </c>
      <c r="J18" s="81">
        <v>300</v>
      </c>
      <c r="K18" s="81">
        <f t="shared" si="0"/>
        <v>64</v>
      </c>
      <c r="L18" s="81">
        <f t="shared" si="1"/>
        <v>1024</v>
      </c>
      <c r="M18" s="81">
        <f t="shared" si="4"/>
        <v>300</v>
      </c>
      <c r="N18" s="101">
        <v>0</v>
      </c>
      <c r="O18" s="102" t="e">
        <f>M18*#REF!</f>
        <v>#REF!</v>
      </c>
      <c r="P18" s="102">
        <v>0</v>
      </c>
      <c r="Q18" s="102" t="e">
        <f>G18*#REF!</f>
        <v>#REF!</v>
      </c>
      <c r="R18" s="102"/>
      <c r="S18" s="103" t="e">
        <f t="shared" si="5"/>
        <v>#REF!</v>
      </c>
    </row>
    <row r="19" spans="2:19" x14ac:dyDescent="0.2">
      <c r="B19" s="81">
        <v>17</v>
      </c>
      <c r="C19" s="82" t="s">
        <v>207</v>
      </c>
      <c r="D19" s="82" t="s">
        <v>207</v>
      </c>
      <c r="E19" s="81" t="s">
        <v>21</v>
      </c>
      <c r="F19" s="81" t="s">
        <v>24</v>
      </c>
      <c r="G19" s="81">
        <v>1</v>
      </c>
      <c r="H19" s="81">
        <v>4</v>
      </c>
      <c r="I19" s="81">
        <v>8</v>
      </c>
      <c r="J19" s="81">
        <v>100</v>
      </c>
      <c r="K19" s="81">
        <f t="shared" si="0"/>
        <v>4</v>
      </c>
      <c r="L19" s="81">
        <f t="shared" si="1"/>
        <v>8</v>
      </c>
      <c r="M19" s="81">
        <f t="shared" si="4"/>
        <v>100</v>
      </c>
      <c r="N19" s="101" t="e">
        <f>K19*#REF!</f>
        <v>#REF!</v>
      </c>
      <c r="O19" s="102" t="e">
        <f>M19*#REF!</f>
        <v>#REF!</v>
      </c>
      <c r="P19" s="102">
        <v>0</v>
      </c>
      <c r="Q19" s="102"/>
      <c r="R19" s="102"/>
      <c r="S19" s="103" t="e">
        <f t="shared" si="5"/>
        <v>#REF!</v>
      </c>
    </row>
    <row r="20" spans="2:19" x14ac:dyDescent="0.2">
      <c r="B20" s="81">
        <v>18</v>
      </c>
      <c r="C20" s="82" t="s">
        <v>311</v>
      </c>
      <c r="D20" s="82" t="s">
        <v>311</v>
      </c>
      <c r="E20" s="81" t="s">
        <v>21</v>
      </c>
      <c r="F20" s="81" t="s">
        <v>24</v>
      </c>
      <c r="G20" s="81">
        <v>1</v>
      </c>
      <c r="H20" s="81">
        <v>4</v>
      </c>
      <c r="I20" s="81">
        <v>8</v>
      </c>
      <c r="J20" s="81">
        <v>100</v>
      </c>
      <c r="K20" s="81">
        <f t="shared" si="0"/>
        <v>4</v>
      </c>
      <c r="L20" s="81">
        <f t="shared" si="1"/>
        <v>8</v>
      </c>
      <c r="M20" s="81">
        <f t="shared" si="4"/>
        <v>100</v>
      </c>
      <c r="N20" s="101" t="e">
        <f>K20*#REF!</f>
        <v>#REF!</v>
      </c>
      <c r="O20" s="102" t="e">
        <f>M20*#REF!</f>
        <v>#REF!</v>
      </c>
      <c r="P20" s="102">
        <v>0</v>
      </c>
      <c r="Q20" s="102"/>
      <c r="R20" s="102"/>
      <c r="S20" s="103" t="e">
        <f t="shared" si="5"/>
        <v>#REF!</v>
      </c>
    </row>
    <row r="21" spans="2:19" x14ac:dyDescent="0.2">
      <c r="B21" s="81">
        <v>19</v>
      </c>
      <c r="C21" s="82" t="s">
        <v>208</v>
      </c>
      <c r="D21" s="82" t="s">
        <v>198</v>
      </c>
      <c r="E21" s="81" t="s">
        <v>21</v>
      </c>
      <c r="F21" s="81" t="s">
        <v>24</v>
      </c>
      <c r="G21" s="81">
        <v>2</v>
      </c>
      <c r="H21" s="81">
        <v>64</v>
      </c>
      <c r="I21" s="81">
        <v>1024</v>
      </c>
      <c r="J21" s="81">
        <v>2000</v>
      </c>
      <c r="K21" s="81">
        <f t="shared" si="0"/>
        <v>128</v>
      </c>
      <c r="L21" s="81">
        <f t="shared" si="1"/>
        <v>2048</v>
      </c>
      <c r="M21" s="81">
        <f>J21</f>
        <v>2000</v>
      </c>
      <c r="N21" s="101">
        <v>0</v>
      </c>
      <c r="O21" s="102" t="e">
        <f>M21*#REF!</f>
        <v>#REF!</v>
      </c>
      <c r="P21" s="102" t="e">
        <f>J21*#REF!*50%</f>
        <v>#REF!</v>
      </c>
      <c r="Q21" s="102" t="e">
        <f>G21*#REF!</f>
        <v>#REF!</v>
      </c>
      <c r="R21" s="102"/>
      <c r="S21" s="103" t="e">
        <f t="shared" si="5"/>
        <v>#REF!</v>
      </c>
    </row>
    <row r="22" spans="2:19" x14ac:dyDescent="0.2">
      <c r="B22" s="81">
        <v>20</v>
      </c>
      <c r="C22" s="82" t="s">
        <v>210</v>
      </c>
      <c r="D22" s="82" t="s">
        <v>211</v>
      </c>
      <c r="E22" s="81" t="s">
        <v>212</v>
      </c>
      <c r="F22" s="81" t="s">
        <v>24</v>
      </c>
      <c r="G22" s="81">
        <v>2</v>
      </c>
      <c r="H22" s="81">
        <v>8</v>
      </c>
      <c r="I22" s="81">
        <v>16</v>
      </c>
      <c r="J22" s="81">
        <v>200</v>
      </c>
      <c r="K22" s="81">
        <f t="shared" si="0"/>
        <v>16</v>
      </c>
      <c r="L22" s="81">
        <f t="shared" si="1"/>
        <v>32</v>
      </c>
      <c r="M22" s="81">
        <f t="shared" ref="M22:M28" si="6">J22*G22</f>
        <v>400</v>
      </c>
      <c r="N22" s="101" t="e">
        <f>K22*#REF!</f>
        <v>#REF!</v>
      </c>
      <c r="O22" s="102" t="e">
        <f>M22*#REF!</f>
        <v>#REF!</v>
      </c>
      <c r="P22" s="102"/>
      <c r="Q22" s="102"/>
      <c r="R22" s="102"/>
      <c r="S22" s="103" t="e">
        <f t="shared" si="5"/>
        <v>#REF!</v>
      </c>
    </row>
    <row r="23" spans="2:19" x14ac:dyDescent="0.2">
      <c r="B23" s="81">
        <v>21</v>
      </c>
      <c r="C23" s="82" t="s">
        <v>213</v>
      </c>
      <c r="D23" s="82" t="s">
        <v>214</v>
      </c>
      <c r="E23" s="81" t="s">
        <v>21</v>
      </c>
      <c r="F23" s="81" t="s">
        <v>24</v>
      </c>
      <c r="G23" s="81">
        <v>3</v>
      </c>
      <c r="H23" s="81">
        <v>8</v>
      </c>
      <c r="I23" s="81">
        <v>16</v>
      </c>
      <c r="J23" s="81">
        <v>200</v>
      </c>
      <c r="K23" s="81">
        <f t="shared" si="0"/>
        <v>24</v>
      </c>
      <c r="L23" s="81">
        <f t="shared" si="1"/>
        <v>48</v>
      </c>
      <c r="M23" s="81">
        <f t="shared" si="6"/>
        <v>600</v>
      </c>
      <c r="N23" s="101" t="e">
        <f>K23*#REF!</f>
        <v>#REF!</v>
      </c>
      <c r="O23" s="102" t="e">
        <f>M23*#REF!</f>
        <v>#REF!</v>
      </c>
      <c r="P23" s="102"/>
      <c r="Q23" s="102"/>
      <c r="R23" s="102"/>
      <c r="S23" s="103" t="e">
        <f t="shared" si="5"/>
        <v>#REF!</v>
      </c>
    </row>
    <row r="24" spans="2:19" x14ac:dyDescent="0.2">
      <c r="B24" s="81">
        <v>22</v>
      </c>
      <c r="C24" s="82" t="s">
        <v>215</v>
      </c>
      <c r="D24" s="82" t="s">
        <v>216</v>
      </c>
      <c r="E24" s="81" t="s">
        <v>212</v>
      </c>
      <c r="F24" s="81" t="s">
        <v>24</v>
      </c>
      <c r="G24" s="81">
        <v>3</v>
      </c>
      <c r="H24" s="81">
        <v>8</v>
      </c>
      <c r="I24" s="81">
        <v>16</v>
      </c>
      <c r="J24" s="81">
        <v>1000</v>
      </c>
      <c r="K24" s="81">
        <f t="shared" si="0"/>
        <v>24</v>
      </c>
      <c r="L24" s="81">
        <f t="shared" si="1"/>
        <v>48</v>
      </c>
      <c r="M24" s="81">
        <f t="shared" si="6"/>
        <v>3000</v>
      </c>
      <c r="N24" s="101" t="e">
        <f>K24*#REF!</f>
        <v>#REF!</v>
      </c>
      <c r="O24" s="102" t="e">
        <f>M24*#REF!</f>
        <v>#REF!</v>
      </c>
      <c r="P24" s="102"/>
      <c r="Q24" s="102"/>
      <c r="R24" s="102"/>
      <c r="S24" s="103" t="e">
        <f t="shared" si="5"/>
        <v>#REF!</v>
      </c>
    </row>
    <row r="25" spans="2:19" x14ac:dyDescent="0.2">
      <c r="B25" s="81">
        <v>23</v>
      </c>
      <c r="C25" s="82" t="s">
        <v>217</v>
      </c>
      <c r="D25" s="82" t="s">
        <v>218</v>
      </c>
      <c r="E25" s="81" t="s">
        <v>21</v>
      </c>
      <c r="F25" s="81" t="s">
        <v>24</v>
      </c>
      <c r="G25" s="81">
        <v>1</v>
      </c>
      <c r="H25" s="81">
        <v>8</v>
      </c>
      <c r="I25" s="81">
        <v>16</v>
      </c>
      <c r="J25" s="81">
        <v>500</v>
      </c>
      <c r="K25" s="81">
        <f t="shared" si="0"/>
        <v>8</v>
      </c>
      <c r="L25" s="81">
        <f t="shared" si="1"/>
        <v>16</v>
      </c>
      <c r="M25" s="81">
        <f t="shared" si="6"/>
        <v>500</v>
      </c>
      <c r="N25" s="101" t="e">
        <f>K25*#REF!</f>
        <v>#REF!</v>
      </c>
      <c r="O25" s="102" t="e">
        <f>M25*#REF!</f>
        <v>#REF!</v>
      </c>
      <c r="P25" s="102"/>
      <c r="Q25" s="102"/>
      <c r="R25" s="102"/>
      <c r="S25" s="103" t="e">
        <f t="shared" si="5"/>
        <v>#REF!</v>
      </c>
    </row>
    <row r="26" spans="2:19" x14ac:dyDescent="0.2">
      <c r="B26" s="81">
        <v>24</v>
      </c>
      <c r="C26" s="82" t="s">
        <v>230</v>
      </c>
      <c r="D26" s="82" t="s">
        <v>220</v>
      </c>
      <c r="E26" s="81" t="s">
        <v>21</v>
      </c>
      <c r="F26" s="81" t="s">
        <v>24</v>
      </c>
      <c r="G26" s="81">
        <v>1</v>
      </c>
      <c r="H26" s="81">
        <v>8</v>
      </c>
      <c r="I26" s="81">
        <v>16</v>
      </c>
      <c r="J26" s="81">
        <v>500</v>
      </c>
      <c r="K26" s="81">
        <f t="shared" si="0"/>
        <v>8</v>
      </c>
      <c r="L26" s="81">
        <f t="shared" si="1"/>
        <v>16</v>
      </c>
      <c r="M26" s="81">
        <f t="shared" si="6"/>
        <v>500</v>
      </c>
      <c r="N26" s="101" t="e">
        <f>K26*#REF!</f>
        <v>#REF!</v>
      </c>
      <c r="O26" s="102" t="e">
        <f>M26*#REF!</f>
        <v>#REF!</v>
      </c>
      <c r="P26" s="102"/>
      <c r="Q26" s="102"/>
      <c r="R26" s="102" t="e">
        <f>(M26/#REF!)*#REF!</f>
        <v>#REF!</v>
      </c>
      <c r="S26" s="103" t="e">
        <f t="shared" si="5"/>
        <v>#REF!</v>
      </c>
    </row>
    <row r="27" spans="2:19" x14ac:dyDescent="0.2">
      <c r="B27" s="81">
        <v>25</v>
      </c>
      <c r="C27" s="82" t="s">
        <v>221</v>
      </c>
      <c r="D27" s="82" t="s">
        <v>222</v>
      </c>
      <c r="E27" s="81" t="s">
        <v>212</v>
      </c>
      <c r="F27" s="81" t="s">
        <v>24</v>
      </c>
      <c r="G27" s="81">
        <v>3</v>
      </c>
      <c r="H27" s="81">
        <v>8</v>
      </c>
      <c r="I27" s="81">
        <v>32</v>
      </c>
      <c r="J27" s="81">
        <v>300</v>
      </c>
      <c r="K27" s="81">
        <f t="shared" si="0"/>
        <v>24</v>
      </c>
      <c r="L27" s="81">
        <f t="shared" si="1"/>
        <v>96</v>
      </c>
      <c r="M27" s="81">
        <f t="shared" si="6"/>
        <v>900</v>
      </c>
      <c r="N27" s="101" t="e">
        <f>K27*#REF!</f>
        <v>#REF!</v>
      </c>
      <c r="O27" s="102" t="e">
        <f>M27*#REF!</f>
        <v>#REF!</v>
      </c>
      <c r="P27" s="102"/>
      <c r="Q27" s="102"/>
      <c r="R27" s="102"/>
      <c r="S27" s="103" t="e">
        <f t="shared" si="5"/>
        <v>#REF!</v>
      </c>
    </row>
    <row r="28" spans="2:19" x14ac:dyDescent="0.2">
      <c r="B28" s="81">
        <v>26</v>
      </c>
      <c r="C28" s="82" t="s">
        <v>223</v>
      </c>
      <c r="D28" s="82" t="s">
        <v>222</v>
      </c>
      <c r="E28" s="81" t="s">
        <v>212</v>
      </c>
      <c r="F28" s="81" t="s">
        <v>24</v>
      </c>
      <c r="G28" s="81">
        <v>1</v>
      </c>
      <c r="H28" s="81">
        <v>8</v>
      </c>
      <c r="I28" s="81">
        <v>16</v>
      </c>
      <c r="J28" s="81">
        <v>300</v>
      </c>
      <c r="K28" s="81">
        <f t="shared" si="0"/>
        <v>8</v>
      </c>
      <c r="L28" s="81">
        <f t="shared" si="1"/>
        <v>16</v>
      </c>
      <c r="M28" s="81">
        <f t="shared" si="6"/>
        <v>300</v>
      </c>
      <c r="N28" s="101" t="e">
        <f>K28*#REF!</f>
        <v>#REF!</v>
      </c>
      <c r="O28" s="102" t="e">
        <f>M28*#REF!</f>
        <v>#REF!</v>
      </c>
      <c r="P28" s="102"/>
      <c r="Q28" s="102"/>
      <c r="R28" s="102"/>
      <c r="S28" s="103" t="e">
        <f t="shared" si="5"/>
        <v>#REF!</v>
      </c>
    </row>
    <row r="29" spans="2:19" x14ac:dyDescent="0.2">
      <c r="B29" s="43"/>
      <c r="C29" s="44"/>
      <c r="D29" s="44"/>
      <c r="E29" s="43"/>
      <c r="F29" s="43"/>
      <c r="G29" s="80"/>
      <c r="H29" s="80"/>
      <c r="I29" s="80"/>
      <c r="J29" s="80"/>
      <c r="K29" s="80"/>
      <c r="L29" s="80"/>
      <c r="M29" s="80"/>
      <c r="N29" s="85"/>
      <c r="O29" s="85"/>
      <c r="P29" s="85"/>
      <c r="Q29" s="85"/>
      <c r="R29" s="85"/>
      <c r="S29" s="85"/>
    </row>
    <row r="30" spans="2:19" x14ac:dyDescent="0.2">
      <c r="B30" s="47">
        <v>27</v>
      </c>
      <c r="C30" s="48" t="s">
        <v>204</v>
      </c>
      <c r="D30" s="48" t="s">
        <v>20</v>
      </c>
      <c r="E30" s="47" t="s">
        <v>21</v>
      </c>
      <c r="F30" s="47" t="s">
        <v>25</v>
      </c>
      <c r="G30" s="47">
        <v>3</v>
      </c>
      <c r="H30" s="47">
        <v>8</v>
      </c>
      <c r="I30" s="47">
        <v>32</v>
      </c>
      <c r="J30" s="47">
        <v>150</v>
      </c>
      <c r="K30" s="47">
        <f t="shared" ref="K30:K42" si="7">H30*G30</f>
        <v>24</v>
      </c>
      <c r="L30" s="47">
        <f t="shared" ref="L30:L42" si="8">I30*G30</f>
        <v>96</v>
      </c>
      <c r="M30" s="47">
        <f>J30*G30</f>
        <v>450</v>
      </c>
      <c r="N30" s="95" t="e">
        <f>K30*#REF!</f>
        <v>#REF!</v>
      </c>
      <c r="O30" s="96" t="e">
        <f>M30*#REF!</f>
        <v>#REF!</v>
      </c>
      <c r="P30" s="96"/>
      <c r="Q30" s="96"/>
      <c r="R30" s="96"/>
      <c r="S30" s="97" t="e">
        <f>SUM(N30:Q30)</f>
        <v>#REF!</v>
      </c>
    </row>
    <row r="31" spans="2:19" x14ac:dyDescent="0.2">
      <c r="B31" s="47">
        <v>28</v>
      </c>
      <c r="C31" s="48" t="s">
        <v>205</v>
      </c>
      <c r="D31" s="48" t="s">
        <v>20</v>
      </c>
      <c r="E31" s="47" t="s">
        <v>21</v>
      </c>
      <c r="F31" s="47" t="s">
        <v>25</v>
      </c>
      <c r="G31" s="47">
        <v>5</v>
      </c>
      <c r="H31" s="47">
        <v>8</v>
      </c>
      <c r="I31" s="47">
        <v>32</v>
      </c>
      <c r="J31" s="47">
        <v>150</v>
      </c>
      <c r="K31" s="47">
        <f t="shared" si="7"/>
        <v>40</v>
      </c>
      <c r="L31" s="47">
        <f t="shared" si="8"/>
        <v>160</v>
      </c>
      <c r="M31" s="47">
        <f t="shared" ref="M31:M34" si="9">J31*G31</f>
        <v>750</v>
      </c>
      <c r="N31" s="95" t="e">
        <f>K31*#REF!</f>
        <v>#REF!</v>
      </c>
      <c r="O31" s="96" t="e">
        <f>M31*#REF!</f>
        <v>#REF!</v>
      </c>
      <c r="P31" s="96"/>
      <c r="Q31" s="96"/>
      <c r="R31" s="96"/>
      <c r="S31" s="97" t="e">
        <f t="shared" ref="S31:S42" si="10">SUM(N31:Q31)</f>
        <v>#REF!</v>
      </c>
    </row>
    <row r="32" spans="2:19" x14ac:dyDescent="0.2">
      <c r="B32" s="47">
        <v>29</v>
      </c>
      <c r="C32" s="48" t="s">
        <v>19</v>
      </c>
      <c r="D32" s="48" t="s">
        <v>20</v>
      </c>
      <c r="E32" s="47" t="s">
        <v>21</v>
      </c>
      <c r="F32" s="47" t="s">
        <v>25</v>
      </c>
      <c r="G32" s="47">
        <v>1</v>
      </c>
      <c r="H32" s="47">
        <v>64</v>
      </c>
      <c r="I32" s="47">
        <v>1024</v>
      </c>
      <c r="J32" s="47">
        <v>300</v>
      </c>
      <c r="K32" s="47">
        <f t="shared" si="7"/>
        <v>64</v>
      </c>
      <c r="L32" s="47">
        <f t="shared" si="8"/>
        <v>1024</v>
      </c>
      <c r="M32" s="47">
        <f t="shared" si="9"/>
        <v>300</v>
      </c>
      <c r="N32" s="95">
        <v>0</v>
      </c>
      <c r="O32" s="96" t="e">
        <f>M32*#REF!</f>
        <v>#REF!</v>
      </c>
      <c r="P32" s="96"/>
      <c r="Q32" s="96" t="e">
        <f>G32*#REF!</f>
        <v>#REF!</v>
      </c>
      <c r="R32" s="96"/>
      <c r="S32" s="97" t="e">
        <f t="shared" si="10"/>
        <v>#REF!</v>
      </c>
    </row>
    <row r="33" spans="2:19" x14ac:dyDescent="0.2">
      <c r="B33" s="47">
        <v>30</v>
      </c>
      <c r="C33" s="48" t="s">
        <v>207</v>
      </c>
      <c r="D33" s="48" t="s">
        <v>207</v>
      </c>
      <c r="E33" s="47" t="s">
        <v>21</v>
      </c>
      <c r="F33" s="47" t="s">
        <v>25</v>
      </c>
      <c r="G33" s="47">
        <v>1</v>
      </c>
      <c r="H33" s="47">
        <v>4</v>
      </c>
      <c r="I33" s="47">
        <v>8</v>
      </c>
      <c r="J33" s="47">
        <v>100</v>
      </c>
      <c r="K33" s="47">
        <f t="shared" si="7"/>
        <v>4</v>
      </c>
      <c r="L33" s="47">
        <f t="shared" si="8"/>
        <v>8</v>
      </c>
      <c r="M33" s="47">
        <f t="shared" si="9"/>
        <v>100</v>
      </c>
      <c r="N33" s="95" t="e">
        <f>K33*#REF!</f>
        <v>#REF!</v>
      </c>
      <c r="O33" s="96" t="e">
        <f>M33*#REF!</f>
        <v>#REF!</v>
      </c>
      <c r="P33" s="96"/>
      <c r="Q33" s="96"/>
      <c r="R33" s="96"/>
      <c r="S33" s="97" t="e">
        <f t="shared" si="10"/>
        <v>#REF!</v>
      </c>
    </row>
    <row r="34" spans="2:19" x14ac:dyDescent="0.2">
      <c r="B34" s="47">
        <v>31</v>
      </c>
      <c r="C34" s="48" t="s">
        <v>311</v>
      </c>
      <c r="D34" s="48" t="s">
        <v>311</v>
      </c>
      <c r="E34" s="47" t="s">
        <v>21</v>
      </c>
      <c r="F34" s="47" t="s">
        <v>25</v>
      </c>
      <c r="G34" s="47">
        <v>1</v>
      </c>
      <c r="H34" s="47">
        <v>4</v>
      </c>
      <c r="I34" s="47">
        <v>8</v>
      </c>
      <c r="J34" s="47">
        <v>100</v>
      </c>
      <c r="K34" s="47">
        <f t="shared" si="7"/>
        <v>4</v>
      </c>
      <c r="L34" s="47">
        <f t="shared" si="8"/>
        <v>8</v>
      </c>
      <c r="M34" s="47">
        <f t="shared" si="9"/>
        <v>100</v>
      </c>
      <c r="N34" s="95" t="e">
        <f>K34*#REF!</f>
        <v>#REF!</v>
      </c>
      <c r="O34" s="96" t="e">
        <f>M34*#REF!</f>
        <v>#REF!</v>
      </c>
      <c r="P34" s="96"/>
      <c r="Q34" s="96"/>
      <c r="R34" s="96"/>
      <c r="S34" s="97" t="e">
        <f t="shared" si="10"/>
        <v>#REF!</v>
      </c>
    </row>
    <row r="35" spans="2:19" x14ac:dyDescent="0.2">
      <c r="B35" s="47">
        <v>32</v>
      </c>
      <c r="C35" s="48" t="s">
        <v>345</v>
      </c>
      <c r="D35" s="48" t="s">
        <v>198</v>
      </c>
      <c r="E35" s="47" t="s">
        <v>21</v>
      </c>
      <c r="F35" s="47" t="s">
        <v>25</v>
      </c>
      <c r="G35" s="47">
        <v>2</v>
      </c>
      <c r="H35" s="47">
        <v>16</v>
      </c>
      <c r="I35" s="47">
        <v>32</v>
      </c>
      <c r="J35" s="47">
        <v>1000</v>
      </c>
      <c r="K35" s="47">
        <f t="shared" si="7"/>
        <v>32</v>
      </c>
      <c r="L35" s="47">
        <f t="shared" si="8"/>
        <v>64</v>
      </c>
      <c r="M35" s="47">
        <f>J35</f>
        <v>1000</v>
      </c>
      <c r="N35" s="95" t="e">
        <f>K35*#REF!</f>
        <v>#REF!</v>
      </c>
      <c r="O35" s="96" t="e">
        <f>M35*#REF!</f>
        <v>#REF!</v>
      </c>
      <c r="P35" s="96"/>
      <c r="Q35" s="96" t="e">
        <f>G35*#REF!</f>
        <v>#REF!</v>
      </c>
      <c r="R35" s="96"/>
      <c r="S35" s="97" t="e">
        <f t="shared" si="10"/>
        <v>#REF!</v>
      </c>
    </row>
    <row r="36" spans="2:19" x14ac:dyDescent="0.2">
      <c r="B36" s="47">
        <v>33</v>
      </c>
      <c r="C36" s="48" t="s">
        <v>210</v>
      </c>
      <c r="D36" s="48" t="s">
        <v>211</v>
      </c>
      <c r="E36" s="47" t="s">
        <v>212</v>
      </c>
      <c r="F36" s="47" t="s">
        <v>25</v>
      </c>
      <c r="G36" s="47">
        <v>2</v>
      </c>
      <c r="H36" s="47">
        <v>8</v>
      </c>
      <c r="I36" s="47">
        <v>16</v>
      </c>
      <c r="J36" s="47">
        <v>200</v>
      </c>
      <c r="K36" s="47">
        <f t="shared" si="7"/>
        <v>16</v>
      </c>
      <c r="L36" s="47">
        <f t="shared" si="8"/>
        <v>32</v>
      </c>
      <c r="M36" s="47">
        <f t="shared" ref="M36:M42" si="11">J36*G36</f>
        <v>400</v>
      </c>
      <c r="N36" s="95" t="e">
        <f>K36*#REF!</f>
        <v>#REF!</v>
      </c>
      <c r="O36" s="96" t="e">
        <f>M36*#REF!</f>
        <v>#REF!</v>
      </c>
      <c r="P36" s="96"/>
      <c r="Q36" s="96"/>
      <c r="R36" s="96"/>
      <c r="S36" s="97" t="e">
        <f t="shared" si="10"/>
        <v>#REF!</v>
      </c>
    </row>
    <row r="37" spans="2:19" x14ac:dyDescent="0.2">
      <c r="B37" s="47">
        <v>34</v>
      </c>
      <c r="C37" s="48" t="s">
        <v>213</v>
      </c>
      <c r="D37" s="48" t="s">
        <v>214</v>
      </c>
      <c r="E37" s="47" t="s">
        <v>21</v>
      </c>
      <c r="F37" s="47" t="s">
        <v>25</v>
      </c>
      <c r="G37" s="47">
        <v>3</v>
      </c>
      <c r="H37" s="47">
        <v>8</v>
      </c>
      <c r="I37" s="47">
        <v>16</v>
      </c>
      <c r="J37" s="47">
        <v>200</v>
      </c>
      <c r="K37" s="47">
        <f t="shared" si="7"/>
        <v>24</v>
      </c>
      <c r="L37" s="47">
        <f t="shared" si="8"/>
        <v>48</v>
      </c>
      <c r="M37" s="47">
        <f t="shared" si="11"/>
        <v>600</v>
      </c>
      <c r="N37" s="95" t="e">
        <f>K37*#REF!</f>
        <v>#REF!</v>
      </c>
      <c r="O37" s="96" t="e">
        <f>M37*#REF!</f>
        <v>#REF!</v>
      </c>
      <c r="P37" s="96"/>
      <c r="Q37" s="96"/>
      <c r="R37" s="96"/>
      <c r="S37" s="97" t="e">
        <f t="shared" si="10"/>
        <v>#REF!</v>
      </c>
    </row>
    <row r="38" spans="2:19" x14ac:dyDescent="0.2">
      <c r="B38" s="47">
        <v>35</v>
      </c>
      <c r="C38" s="48" t="s">
        <v>215</v>
      </c>
      <c r="D38" s="48" t="s">
        <v>216</v>
      </c>
      <c r="E38" s="47" t="s">
        <v>212</v>
      </c>
      <c r="F38" s="47" t="s">
        <v>25</v>
      </c>
      <c r="G38" s="47">
        <v>3</v>
      </c>
      <c r="H38" s="47">
        <v>8</v>
      </c>
      <c r="I38" s="47">
        <v>16</v>
      </c>
      <c r="J38" s="47">
        <v>1000</v>
      </c>
      <c r="K38" s="47">
        <f t="shared" si="7"/>
        <v>24</v>
      </c>
      <c r="L38" s="47">
        <f t="shared" si="8"/>
        <v>48</v>
      </c>
      <c r="M38" s="47">
        <f t="shared" si="11"/>
        <v>3000</v>
      </c>
      <c r="N38" s="95" t="e">
        <f>K38*#REF!</f>
        <v>#REF!</v>
      </c>
      <c r="O38" s="96" t="e">
        <f>M38*#REF!</f>
        <v>#REF!</v>
      </c>
      <c r="P38" s="96"/>
      <c r="Q38" s="96"/>
      <c r="R38" s="96"/>
      <c r="S38" s="97" t="e">
        <f t="shared" si="10"/>
        <v>#REF!</v>
      </c>
    </row>
    <row r="39" spans="2:19" x14ac:dyDescent="0.2">
      <c r="B39" s="47">
        <v>36</v>
      </c>
      <c r="C39" s="48" t="s">
        <v>217</v>
      </c>
      <c r="D39" s="48" t="s">
        <v>218</v>
      </c>
      <c r="E39" s="47" t="s">
        <v>21</v>
      </c>
      <c r="F39" s="47" t="s">
        <v>25</v>
      </c>
      <c r="G39" s="47">
        <v>1</v>
      </c>
      <c r="H39" s="47">
        <v>8</v>
      </c>
      <c r="I39" s="47">
        <v>16</v>
      </c>
      <c r="J39" s="47">
        <v>500</v>
      </c>
      <c r="K39" s="47">
        <f t="shared" si="7"/>
        <v>8</v>
      </c>
      <c r="L39" s="47">
        <f t="shared" si="8"/>
        <v>16</v>
      </c>
      <c r="M39" s="47">
        <f t="shared" si="11"/>
        <v>500</v>
      </c>
      <c r="N39" s="95" t="e">
        <f>K39*#REF!</f>
        <v>#REF!</v>
      </c>
      <c r="O39" s="96" t="e">
        <f>M39*#REF!</f>
        <v>#REF!</v>
      </c>
      <c r="P39" s="96"/>
      <c r="Q39" s="96"/>
      <c r="R39" s="96"/>
      <c r="S39" s="97" t="e">
        <f t="shared" si="10"/>
        <v>#REF!</v>
      </c>
    </row>
    <row r="40" spans="2:19" x14ac:dyDescent="0.2">
      <c r="B40" s="47">
        <v>37</v>
      </c>
      <c r="C40" s="48" t="s">
        <v>230</v>
      </c>
      <c r="D40" s="48" t="s">
        <v>220</v>
      </c>
      <c r="E40" s="47" t="s">
        <v>21</v>
      </c>
      <c r="F40" s="47" t="s">
        <v>25</v>
      </c>
      <c r="G40" s="47">
        <v>1</v>
      </c>
      <c r="H40" s="47">
        <v>8</v>
      </c>
      <c r="I40" s="47">
        <v>16</v>
      </c>
      <c r="J40" s="47">
        <v>500</v>
      </c>
      <c r="K40" s="47">
        <f t="shared" si="7"/>
        <v>8</v>
      </c>
      <c r="L40" s="47">
        <f t="shared" si="8"/>
        <v>16</v>
      </c>
      <c r="M40" s="47">
        <f t="shared" si="11"/>
        <v>500</v>
      </c>
      <c r="N40" s="95" t="e">
        <f>K40*#REF!</f>
        <v>#REF!</v>
      </c>
      <c r="O40" s="96" t="e">
        <f>M40*#REF!</f>
        <v>#REF!</v>
      </c>
      <c r="P40" s="96"/>
      <c r="Q40" s="96"/>
      <c r="R40" s="96"/>
      <c r="S40" s="97" t="e">
        <f t="shared" si="10"/>
        <v>#REF!</v>
      </c>
    </row>
    <row r="41" spans="2:19" x14ac:dyDescent="0.2">
      <c r="B41" s="47">
        <v>38</v>
      </c>
      <c r="C41" s="48" t="s">
        <v>221</v>
      </c>
      <c r="D41" s="48" t="s">
        <v>222</v>
      </c>
      <c r="E41" s="47" t="s">
        <v>212</v>
      </c>
      <c r="F41" s="47" t="s">
        <v>25</v>
      </c>
      <c r="G41" s="47">
        <v>3</v>
      </c>
      <c r="H41" s="47">
        <v>8</v>
      </c>
      <c r="I41" s="47">
        <v>32</v>
      </c>
      <c r="J41" s="47">
        <v>300</v>
      </c>
      <c r="K41" s="47">
        <f t="shared" si="7"/>
        <v>24</v>
      </c>
      <c r="L41" s="47">
        <f t="shared" si="8"/>
        <v>96</v>
      </c>
      <c r="M41" s="47">
        <f t="shared" si="11"/>
        <v>900</v>
      </c>
      <c r="N41" s="95" t="e">
        <f>K41*#REF!</f>
        <v>#REF!</v>
      </c>
      <c r="O41" s="96" t="e">
        <f>M41*#REF!</f>
        <v>#REF!</v>
      </c>
      <c r="P41" s="96"/>
      <c r="Q41" s="96"/>
      <c r="R41" s="96"/>
      <c r="S41" s="97" t="e">
        <f t="shared" si="10"/>
        <v>#REF!</v>
      </c>
    </row>
    <row r="42" spans="2:19" x14ac:dyDescent="0.2">
      <c r="B42" s="47">
        <v>39</v>
      </c>
      <c r="C42" s="48" t="s">
        <v>223</v>
      </c>
      <c r="D42" s="48" t="s">
        <v>222</v>
      </c>
      <c r="E42" s="47" t="s">
        <v>212</v>
      </c>
      <c r="F42" s="47" t="s">
        <v>25</v>
      </c>
      <c r="G42" s="47">
        <v>1</v>
      </c>
      <c r="H42" s="47">
        <v>8</v>
      </c>
      <c r="I42" s="47">
        <v>16</v>
      </c>
      <c r="J42" s="47">
        <v>300</v>
      </c>
      <c r="K42" s="47">
        <f t="shared" si="7"/>
        <v>8</v>
      </c>
      <c r="L42" s="47">
        <f t="shared" si="8"/>
        <v>16</v>
      </c>
      <c r="M42" s="47">
        <f t="shared" si="11"/>
        <v>300</v>
      </c>
      <c r="N42" s="95" t="e">
        <f>K42*#REF!</f>
        <v>#REF!</v>
      </c>
      <c r="O42" s="96" t="e">
        <f>M42*#REF!</f>
        <v>#REF!</v>
      </c>
      <c r="P42" s="96"/>
      <c r="Q42" s="96"/>
      <c r="R42" s="96"/>
      <c r="S42" s="97" t="e">
        <f t="shared" si="10"/>
        <v>#REF!</v>
      </c>
    </row>
    <row r="43" spans="2:19" x14ac:dyDescent="0.2">
      <c r="B43" s="43"/>
      <c r="C43" s="44"/>
      <c r="D43" s="44"/>
      <c r="E43" s="43"/>
      <c r="F43" s="43"/>
      <c r="G43" s="80"/>
      <c r="H43" s="80"/>
      <c r="I43" s="80"/>
      <c r="J43" s="80"/>
      <c r="K43" s="80"/>
      <c r="L43" s="80"/>
      <c r="M43" s="80"/>
      <c r="N43" s="85"/>
      <c r="O43" s="85"/>
      <c r="P43" s="85"/>
      <c r="Q43" s="85"/>
      <c r="R43" s="85"/>
      <c r="S43" s="85"/>
    </row>
    <row r="44" spans="2:19" x14ac:dyDescent="0.2">
      <c r="B44" s="51">
        <v>40</v>
      </c>
      <c r="C44" s="52" t="s">
        <v>227</v>
      </c>
      <c r="D44" s="52" t="s">
        <v>198</v>
      </c>
      <c r="E44" s="51" t="s">
        <v>21</v>
      </c>
      <c r="F44" s="51" t="s">
        <v>228</v>
      </c>
      <c r="G44" s="51">
        <v>1</v>
      </c>
      <c r="H44" s="51">
        <v>16</v>
      </c>
      <c r="I44" s="51">
        <v>32</v>
      </c>
      <c r="J44" s="51">
        <v>500</v>
      </c>
      <c r="K44" s="51">
        <f t="shared" ref="K44:K53" si="12">H44*G44</f>
        <v>16</v>
      </c>
      <c r="L44" s="51">
        <f t="shared" ref="L44:L53" si="13">I44*G44</f>
        <v>32</v>
      </c>
      <c r="M44" s="51">
        <f t="shared" ref="M44:M53" si="14">J44*G44</f>
        <v>500</v>
      </c>
      <c r="N44" s="92" t="e">
        <f>K44*#REF!</f>
        <v>#REF!</v>
      </c>
      <c r="O44" s="93" t="e">
        <f>M44*#REF!</f>
        <v>#REF!</v>
      </c>
      <c r="P44" s="93"/>
      <c r="Q44" s="93"/>
      <c r="R44" s="93"/>
      <c r="S44" s="94" t="e">
        <f t="shared" ref="S44:S53" si="15">SUM(N44:Q44)</f>
        <v>#REF!</v>
      </c>
    </row>
    <row r="45" spans="2:19" x14ac:dyDescent="0.2">
      <c r="B45" s="51">
        <v>41</v>
      </c>
      <c r="C45" s="52" t="s">
        <v>210</v>
      </c>
      <c r="D45" s="52" t="s">
        <v>211</v>
      </c>
      <c r="E45" s="51" t="s">
        <v>212</v>
      </c>
      <c r="F45" s="51" t="s">
        <v>228</v>
      </c>
      <c r="G45" s="51">
        <v>2</v>
      </c>
      <c r="H45" s="51">
        <v>4</v>
      </c>
      <c r="I45" s="51">
        <v>8</v>
      </c>
      <c r="J45" s="51">
        <v>200</v>
      </c>
      <c r="K45" s="51">
        <f t="shared" si="12"/>
        <v>8</v>
      </c>
      <c r="L45" s="51">
        <f t="shared" si="13"/>
        <v>16</v>
      </c>
      <c r="M45" s="51">
        <f t="shared" si="14"/>
        <v>400</v>
      </c>
      <c r="N45" s="92" t="e">
        <f>K45*#REF!</f>
        <v>#REF!</v>
      </c>
      <c r="O45" s="93" t="e">
        <f>M45*#REF!</f>
        <v>#REF!</v>
      </c>
      <c r="P45" s="93"/>
      <c r="Q45" s="93"/>
      <c r="R45" s="93"/>
      <c r="S45" s="94" t="e">
        <f t="shared" si="15"/>
        <v>#REF!</v>
      </c>
    </row>
    <row r="46" spans="2:19" x14ac:dyDescent="0.2">
      <c r="B46" s="51">
        <v>42</v>
      </c>
      <c r="C46" s="52" t="s">
        <v>229</v>
      </c>
      <c r="D46" s="52" t="s">
        <v>214</v>
      </c>
      <c r="E46" s="51" t="s">
        <v>212</v>
      </c>
      <c r="F46" s="51" t="s">
        <v>228</v>
      </c>
      <c r="G46" s="51">
        <v>2</v>
      </c>
      <c r="H46" s="51">
        <v>4</v>
      </c>
      <c r="I46" s="51">
        <v>8</v>
      </c>
      <c r="J46" s="51">
        <v>200</v>
      </c>
      <c r="K46" s="51">
        <f t="shared" si="12"/>
        <v>8</v>
      </c>
      <c r="L46" s="51">
        <f t="shared" si="13"/>
        <v>16</v>
      </c>
      <c r="M46" s="51">
        <f t="shared" si="14"/>
        <v>400</v>
      </c>
      <c r="N46" s="92" t="e">
        <f>K46*#REF!</f>
        <v>#REF!</v>
      </c>
      <c r="O46" s="93" t="e">
        <f>M46*#REF!</f>
        <v>#REF!</v>
      </c>
      <c r="P46" s="93"/>
      <c r="Q46" s="93"/>
      <c r="R46" s="93"/>
      <c r="S46" s="94" t="e">
        <f t="shared" si="15"/>
        <v>#REF!</v>
      </c>
    </row>
    <row r="47" spans="2:19" x14ac:dyDescent="0.2">
      <c r="B47" s="51">
        <v>43</v>
      </c>
      <c r="C47" s="52" t="s">
        <v>215</v>
      </c>
      <c r="D47" s="52" t="s">
        <v>216</v>
      </c>
      <c r="E47" s="51" t="s">
        <v>212</v>
      </c>
      <c r="F47" s="51" t="s">
        <v>228</v>
      </c>
      <c r="G47" s="51">
        <v>3</v>
      </c>
      <c r="H47" s="51">
        <v>8</v>
      </c>
      <c r="I47" s="51">
        <v>16</v>
      </c>
      <c r="J47" s="51">
        <v>500</v>
      </c>
      <c r="K47" s="51">
        <f t="shared" si="12"/>
        <v>24</v>
      </c>
      <c r="L47" s="51">
        <f t="shared" si="13"/>
        <v>48</v>
      </c>
      <c r="M47" s="51">
        <f t="shared" si="14"/>
        <v>1500</v>
      </c>
      <c r="N47" s="92" t="e">
        <f>K47*#REF!</f>
        <v>#REF!</v>
      </c>
      <c r="O47" s="93" t="e">
        <f>M47*#REF!</f>
        <v>#REF!</v>
      </c>
      <c r="P47" s="93"/>
      <c r="Q47" s="93"/>
      <c r="R47" s="93"/>
      <c r="S47" s="94" t="e">
        <f t="shared" si="15"/>
        <v>#REF!</v>
      </c>
    </row>
    <row r="48" spans="2:19" x14ac:dyDescent="0.2">
      <c r="B48" s="51">
        <v>44</v>
      </c>
      <c r="C48" s="52" t="s">
        <v>217</v>
      </c>
      <c r="D48" s="52" t="s">
        <v>218</v>
      </c>
      <c r="E48" s="51" t="s">
        <v>21</v>
      </c>
      <c r="F48" s="51" t="s">
        <v>228</v>
      </c>
      <c r="G48" s="51">
        <v>1</v>
      </c>
      <c r="H48" s="51">
        <v>8</v>
      </c>
      <c r="I48" s="51">
        <v>16</v>
      </c>
      <c r="J48" s="51">
        <v>500</v>
      </c>
      <c r="K48" s="51">
        <f t="shared" si="12"/>
        <v>8</v>
      </c>
      <c r="L48" s="51">
        <f t="shared" si="13"/>
        <v>16</v>
      </c>
      <c r="M48" s="51">
        <f t="shared" si="14"/>
        <v>500</v>
      </c>
      <c r="N48" s="92" t="e">
        <f>K48*#REF!</f>
        <v>#REF!</v>
      </c>
      <c r="O48" s="93" t="e">
        <f>M48*#REF!</f>
        <v>#REF!</v>
      </c>
      <c r="P48" s="93"/>
      <c r="Q48" s="93"/>
      <c r="R48" s="93"/>
      <c r="S48" s="94" t="e">
        <f t="shared" si="15"/>
        <v>#REF!</v>
      </c>
    </row>
    <row r="49" spans="2:19" x14ac:dyDescent="0.2">
      <c r="B49" s="51">
        <v>45</v>
      </c>
      <c r="C49" s="52" t="s">
        <v>230</v>
      </c>
      <c r="D49" s="52" t="s">
        <v>220</v>
      </c>
      <c r="E49" s="51" t="s">
        <v>21</v>
      </c>
      <c r="F49" s="51" t="s">
        <v>228</v>
      </c>
      <c r="G49" s="51">
        <v>1</v>
      </c>
      <c r="H49" s="51">
        <v>4</v>
      </c>
      <c r="I49" s="51">
        <v>8</v>
      </c>
      <c r="J49" s="51">
        <v>500</v>
      </c>
      <c r="K49" s="51">
        <f t="shared" si="12"/>
        <v>4</v>
      </c>
      <c r="L49" s="51">
        <f t="shared" si="13"/>
        <v>8</v>
      </c>
      <c r="M49" s="51">
        <f t="shared" si="14"/>
        <v>500</v>
      </c>
      <c r="N49" s="92" t="e">
        <f>K49*#REF!</f>
        <v>#REF!</v>
      </c>
      <c r="O49" s="93" t="e">
        <f>M49*#REF!</f>
        <v>#REF!</v>
      </c>
      <c r="P49" s="93"/>
      <c r="Q49" s="93"/>
      <c r="R49" s="93"/>
      <c r="S49" s="94" t="e">
        <f t="shared" si="15"/>
        <v>#REF!</v>
      </c>
    </row>
    <row r="50" spans="2:19" x14ac:dyDescent="0.2">
      <c r="B50" s="51">
        <v>46</v>
      </c>
      <c r="C50" s="52" t="s">
        <v>221</v>
      </c>
      <c r="D50" s="52" t="s">
        <v>222</v>
      </c>
      <c r="E50" s="51" t="s">
        <v>212</v>
      </c>
      <c r="F50" s="51" t="s">
        <v>228</v>
      </c>
      <c r="G50" s="51">
        <v>3</v>
      </c>
      <c r="H50" s="51">
        <v>8</v>
      </c>
      <c r="I50" s="51">
        <v>16</v>
      </c>
      <c r="J50" s="51">
        <v>500</v>
      </c>
      <c r="K50" s="51">
        <f t="shared" si="12"/>
        <v>24</v>
      </c>
      <c r="L50" s="51">
        <f t="shared" si="13"/>
        <v>48</v>
      </c>
      <c r="M50" s="51">
        <f t="shared" si="14"/>
        <v>1500</v>
      </c>
      <c r="N50" s="92" t="e">
        <f>K50*#REF!</f>
        <v>#REF!</v>
      </c>
      <c r="O50" s="93" t="e">
        <f>M50*#REF!</f>
        <v>#REF!</v>
      </c>
      <c r="P50" s="93"/>
      <c r="Q50" s="93"/>
      <c r="R50" s="93"/>
      <c r="S50" s="94" t="e">
        <f t="shared" si="15"/>
        <v>#REF!</v>
      </c>
    </row>
    <row r="51" spans="2:19" x14ac:dyDescent="0.2">
      <c r="B51" s="51">
        <v>47</v>
      </c>
      <c r="C51" s="52" t="s">
        <v>223</v>
      </c>
      <c r="D51" s="52" t="s">
        <v>222</v>
      </c>
      <c r="E51" s="51" t="s">
        <v>212</v>
      </c>
      <c r="F51" s="51" t="s">
        <v>228</v>
      </c>
      <c r="G51" s="51">
        <v>1</v>
      </c>
      <c r="H51" s="51">
        <v>8</v>
      </c>
      <c r="I51" s="51">
        <v>16</v>
      </c>
      <c r="J51" s="51">
        <v>300</v>
      </c>
      <c r="K51" s="51">
        <f t="shared" si="12"/>
        <v>8</v>
      </c>
      <c r="L51" s="51">
        <f t="shared" si="13"/>
        <v>16</v>
      </c>
      <c r="M51" s="51">
        <f t="shared" si="14"/>
        <v>300</v>
      </c>
      <c r="N51" s="92" t="e">
        <f>K51*#REF!</f>
        <v>#REF!</v>
      </c>
      <c r="O51" s="93" t="e">
        <f>M51*#REF!</f>
        <v>#REF!</v>
      </c>
      <c r="P51" s="93"/>
      <c r="Q51" s="93"/>
      <c r="R51" s="93"/>
      <c r="S51" s="94" t="e">
        <f t="shared" si="15"/>
        <v>#REF!</v>
      </c>
    </row>
    <row r="52" spans="2:19" x14ac:dyDescent="0.2">
      <c r="B52" s="51">
        <v>48</v>
      </c>
      <c r="C52" s="52" t="s">
        <v>231</v>
      </c>
      <c r="D52" s="52" t="s">
        <v>232</v>
      </c>
      <c r="E52" s="51" t="s">
        <v>21</v>
      </c>
      <c r="F52" s="51" t="s">
        <v>228</v>
      </c>
      <c r="G52" s="51">
        <v>1</v>
      </c>
      <c r="H52" s="51">
        <v>0</v>
      </c>
      <c r="I52" s="51">
        <v>0</v>
      </c>
      <c r="J52" s="51">
        <v>500</v>
      </c>
      <c r="K52" s="51">
        <f t="shared" si="12"/>
        <v>0</v>
      </c>
      <c r="L52" s="51">
        <f t="shared" si="13"/>
        <v>0</v>
      </c>
      <c r="M52" s="51">
        <f t="shared" si="14"/>
        <v>500</v>
      </c>
      <c r="N52" s="92" t="e">
        <f>K52*#REF!</f>
        <v>#REF!</v>
      </c>
      <c r="O52" s="93" t="e">
        <f>M52*#REF!</f>
        <v>#REF!</v>
      </c>
      <c r="P52" s="93"/>
      <c r="Q52" s="93"/>
      <c r="R52" s="93"/>
      <c r="S52" s="94" t="e">
        <f t="shared" si="15"/>
        <v>#REF!</v>
      </c>
    </row>
    <row r="53" spans="2:19" x14ac:dyDescent="0.2">
      <c r="B53" s="51">
        <v>49</v>
      </c>
      <c r="C53" s="52" t="s">
        <v>233</v>
      </c>
      <c r="D53" s="52" t="s">
        <v>234</v>
      </c>
      <c r="E53" s="51" t="s">
        <v>212</v>
      </c>
      <c r="F53" s="51" t="s">
        <v>228</v>
      </c>
      <c r="G53" s="51">
        <v>1</v>
      </c>
      <c r="H53" s="51">
        <v>0</v>
      </c>
      <c r="I53" s="51">
        <v>0</v>
      </c>
      <c r="J53" s="51">
        <v>500</v>
      </c>
      <c r="K53" s="51">
        <f t="shared" si="12"/>
        <v>0</v>
      </c>
      <c r="L53" s="51">
        <f t="shared" si="13"/>
        <v>0</v>
      </c>
      <c r="M53" s="51">
        <f t="shared" si="14"/>
        <v>500</v>
      </c>
      <c r="N53" s="92" t="e">
        <f>K53*#REF!</f>
        <v>#REF!</v>
      </c>
      <c r="O53" s="93" t="e">
        <f>M53*#REF!</f>
        <v>#REF!</v>
      </c>
      <c r="P53" s="93"/>
      <c r="Q53" s="93"/>
      <c r="R53" s="93"/>
      <c r="S53" s="94" t="e">
        <f t="shared" si="15"/>
        <v>#REF!</v>
      </c>
    </row>
    <row r="54" spans="2:19" x14ac:dyDescent="0.2">
      <c r="B54" s="25"/>
      <c r="F54" s="25"/>
      <c r="G54" s="25"/>
      <c r="H54" s="25"/>
      <c r="I54" s="25"/>
      <c r="J54" s="25"/>
      <c r="K54" s="25"/>
      <c r="L54" s="25"/>
      <c r="M54" s="5"/>
      <c r="N54" s="24"/>
      <c r="O54" s="24"/>
      <c r="P54" s="24"/>
    </row>
    <row r="55" spans="2:19" x14ac:dyDescent="0.2">
      <c r="B55" s="25"/>
      <c r="C55" s="75"/>
      <c r="D55" s="58"/>
      <c r="E55" s="59"/>
      <c r="F55" s="26"/>
      <c r="G55" s="26"/>
      <c r="M55" s="58"/>
      <c r="N55" s="58"/>
    </row>
    <row r="56" spans="2:19" x14ac:dyDescent="0.2">
      <c r="B56" s="43"/>
      <c r="C56" s="44"/>
      <c r="D56" s="44"/>
      <c r="E56" s="43"/>
      <c r="F56" s="43"/>
      <c r="G56" s="43"/>
      <c r="H56" s="43"/>
      <c r="I56" s="43"/>
      <c r="J56" s="43"/>
      <c r="K56" s="43"/>
      <c r="L56" s="43"/>
      <c r="M56" s="45"/>
      <c r="N56" s="46"/>
      <c r="O56" s="46"/>
      <c r="P56" s="46"/>
      <c r="Q56" s="44"/>
      <c r="R56" s="124"/>
    </row>
    <row r="57" spans="2:19" x14ac:dyDescent="0.2">
      <c r="B57" s="76" t="s">
        <v>235</v>
      </c>
      <c r="C57" s="74"/>
      <c r="D57" s="74"/>
      <c r="M57" s="58"/>
      <c r="N57" s="58"/>
    </row>
    <row r="58" spans="2:19" x14ac:dyDescent="0.2">
      <c r="B58" s="37" t="s">
        <v>2</v>
      </c>
      <c r="C58" s="37" t="s">
        <v>27</v>
      </c>
      <c r="D58" s="37" t="s">
        <v>28</v>
      </c>
      <c r="E58" s="86"/>
      <c r="F58" s="151"/>
      <c r="G58" s="152" t="s">
        <v>8</v>
      </c>
      <c r="H58" s="152" t="s">
        <v>236</v>
      </c>
      <c r="I58" s="152" t="s">
        <v>237</v>
      </c>
      <c r="M58" s="58"/>
      <c r="N58" s="58"/>
    </row>
    <row r="59" spans="2:19" x14ac:dyDescent="0.2">
      <c r="B59" s="55">
        <v>1</v>
      </c>
      <c r="C59" s="57" t="s">
        <v>29</v>
      </c>
      <c r="D59" s="90" t="e">
        <f>SUM(S3:S7,S16:S20)</f>
        <v>#REF!</v>
      </c>
      <c r="E59" s="59"/>
      <c r="F59" s="153" t="s">
        <v>69</v>
      </c>
      <c r="G59" s="153">
        <f>SUM(K3:K4)+SUM(K6:K7)+SUM(K9:K17)+SUM(K19:K20)+SUM(K22:K28)</f>
        <v>368</v>
      </c>
      <c r="H59" s="153">
        <f>SUM(L3:L4)+SUM(L6:L7)+SUM(L9:L17)+SUM(L19:L20)+SUM(L22:L28)</f>
        <v>1088</v>
      </c>
      <c r="I59" s="153">
        <f>SUM(M3:M28)</f>
        <v>19800</v>
      </c>
      <c r="M59" s="58"/>
      <c r="N59" s="58"/>
    </row>
    <row r="60" spans="2:19" x14ac:dyDescent="0.2">
      <c r="B60" s="55">
        <v>2</v>
      </c>
      <c r="C60" s="57" t="s">
        <v>210</v>
      </c>
      <c r="D60" s="90" t="e">
        <f>S9+S22</f>
        <v>#REF!</v>
      </c>
      <c r="E60" s="59"/>
      <c r="M60" s="58"/>
      <c r="N60" s="58"/>
    </row>
    <row r="61" spans="2:19" x14ac:dyDescent="0.2">
      <c r="B61" s="55">
        <v>3</v>
      </c>
      <c r="C61" s="57" t="s">
        <v>213</v>
      </c>
      <c r="D61" s="90" t="e">
        <f>S10+S23</f>
        <v>#REF!</v>
      </c>
      <c r="E61" s="59"/>
      <c r="F61" s="154" t="s">
        <v>25</v>
      </c>
      <c r="G61" s="154">
        <f>SUM(K30:K31)+SUM(K33:K34)+SUM(K36:K42)</f>
        <v>184</v>
      </c>
      <c r="H61" s="154">
        <f>SUM(L30:L31)+SUM(L33:L34)+SUM(L36:L42)</f>
        <v>544</v>
      </c>
      <c r="I61" s="154">
        <f>SUM(M30:M42)</f>
        <v>8900</v>
      </c>
      <c r="M61" s="58"/>
      <c r="N61" s="58"/>
    </row>
    <row r="62" spans="2:19" x14ac:dyDescent="0.2">
      <c r="B62" s="55">
        <v>4</v>
      </c>
      <c r="C62" s="57" t="s">
        <v>238</v>
      </c>
      <c r="D62" s="90" t="e">
        <f>S11+S24</f>
        <v>#REF!</v>
      </c>
      <c r="E62" s="59"/>
      <c r="F62" s="154"/>
      <c r="G62" s="154"/>
      <c r="H62" s="154"/>
      <c r="I62" s="154"/>
      <c r="M62" s="58"/>
      <c r="N62" s="58"/>
    </row>
    <row r="63" spans="2:19" x14ac:dyDescent="0.2">
      <c r="B63" s="55">
        <v>5</v>
      </c>
      <c r="C63" s="57" t="s">
        <v>239</v>
      </c>
      <c r="D63" s="90" t="e">
        <f>SUM(S14:S15)+SUM(S27:S28)</f>
        <v>#REF!</v>
      </c>
      <c r="E63" s="59"/>
      <c r="F63" s="154" t="s">
        <v>61</v>
      </c>
      <c r="G63" s="154">
        <f>SUM(K44:K53)</f>
        <v>100</v>
      </c>
      <c r="H63" s="154">
        <f>SUM(L44:L53)</f>
        <v>200</v>
      </c>
      <c r="I63" s="154">
        <f>SUM(M44:M53)</f>
        <v>6600</v>
      </c>
      <c r="M63" s="58"/>
      <c r="N63" s="58"/>
    </row>
    <row r="64" spans="2:19" x14ac:dyDescent="0.2">
      <c r="B64" s="55">
        <v>6</v>
      </c>
      <c r="C64" s="57" t="s">
        <v>312</v>
      </c>
      <c r="D64" s="90" t="e">
        <f>S13+S26</f>
        <v>#REF!</v>
      </c>
      <c r="E64" s="59"/>
      <c r="F64" s="154" t="s">
        <v>240</v>
      </c>
      <c r="G64" s="154">
        <f>SUM(G61:G63)</f>
        <v>284</v>
      </c>
      <c r="H64" s="154">
        <f t="shared" ref="H64:I64" si="16">SUM(H61:H63)</f>
        <v>744</v>
      </c>
      <c r="I64" s="154">
        <f t="shared" si="16"/>
        <v>15500</v>
      </c>
      <c r="M64" s="58"/>
      <c r="N64" s="58"/>
    </row>
    <row r="65" spans="2:14" x14ac:dyDescent="0.2">
      <c r="B65" s="55">
        <v>7</v>
      </c>
      <c r="C65" s="57" t="s">
        <v>217</v>
      </c>
      <c r="D65" s="90" t="e">
        <f>S12+S25</f>
        <v>#REF!</v>
      </c>
      <c r="E65" s="59"/>
      <c r="M65" s="58"/>
      <c r="N65" s="58"/>
    </row>
    <row r="66" spans="2:14" x14ac:dyDescent="0.2">
      <c r="B66" s="55">
        <v>8</v>
      </c>
      <c r="C66" s="57" t="s">
        <v>241</v>
      </c>
      <c r="D66" s="90" t="e">
        <f>S8+S21</f>
        <v>#REF!</v>
      </c>
      <c r="E66" s="59"/>
      <c r="M66" s="58"/>
      <c r="N66" s="58"/>
    </row>
    <row r="67" spans="2:14" x14ac:dyDescent="0.2">
      <c r="B67" s="55"/>
      <c r="C67" s="56" t="s">
        <v>18</v>
      </c>
      <c r="D67" s="91" t="e">
        <f>SUM(D59:D66)</f>
        <v>#REF!</v>
      </c>
      <c r="F67" s="26"/>
      <c r="G67" t="s">
        <v>346</v>
      </c>
      <c r="H67" t="s">
        <v>347</v>
      </c>
      <c r="I67">
        <v>24000000</v>
      </c>
      <c r="M67" s="58"/>
      <c r="N67" s="58"/>
    </row>
    <row r="68" spans="2:14" x14ac:dyDescent="0.2">
      <c r="B68" s="20"/>
      <c r="G68" t="s">
        <v>348</v>
      </c>
      <c r="H68" t="s">
        <v>347</v>
      </c>
      <c r="I68">
        <v>16000000</v>
      </c>
      <c r="M68" s="58"/>
      <c r="N68" s="58"/>
    </row>
    <row r="69" spans="2:14" x14ac:dyDescent="0.2">
      <c r="B69" s="76" t="s">
        <v>243</v>
      </c>
      <c r="C69" s="74"/>
      <c r="D69" s="74"/>
      <c r="M69" s="58"/>
      <c r="N69" s="58"/>
    </row>
    <row r="70" spans="2:14" x14ac:dyDescent="0.2">
      <c r="B70" s="37" t="s">
        <v>2</v>
      </c>
      <c r="C70" s="37" t="s">
        <v>27</v>
      </c>
      <c r="D70" s="37" t="s">
        <v>28</v>
      </c>
      <c r="M70" s="58"/>
      <c r="N70" s="58"/>
    </row>
    <row r="71" spans="2:14" x14ac:dyDescent="0.2">
      <c r="B71" s="55">
        <v>1</v>
      </c>
      <c r="C71" s="57" t="s">
        <v>29</v>
      </c>
      <c r="D71" s="90" t="e">
        <f>SUM(S30:S34)</f>
        <v>#REF!</v>
      </c>
      <c r="E71" s="59"/>
      <c r="M71" s="58"/>
      <c r="N71" s="58"/>
    </row>
    <row r="72" spans="2:14" x14ac:dyDescent="0.2">
      <c r="B72" s="55">
        <v>2</v>
      </c>
      <c r="C72" s="57" t="s">
        <v>210</v>
      </c>
      <c r="D72" s="90" t="e">
        <f>S36</f>
        <v>#REF!</v>
      </c>
      <c r="E72" s="59"/>
      <c r="M72" s="58"/>
      <c r="N72" s="58"/>
    </row>
    <row r="73" spans="2:14" x14ac:dyDescent="0.2">
      <c r="B73" s="55">
        <v>3</v>
      </c>
      <c r="C73" s="57" t="s">
        <v>213</v>
      </c>
      <c r="D73" s="90" t="e">
        <f>S37</f>
        <v>#REF!</v>
      </c>
      <c r="E73" s="59"/>
      <c r="M73" s="58"/>
      <c r="N73" s="58"/>
    </row>
    <row r="74" spans="2:14" x14ac:dyDescent="0.2">
      <c r="B74" s="55">
        <v>4</v>
      </c>
      <c r="C74" s="57" t="s">
        <v>241</v>
      </c>
      <c r="D74" s="90" t="e">
        <f>S35</f>
        <v>#REF!</v>
      </c>
      <c r="E74" s="59"/>
      <c r="M74" s="58"/>
      <c r="N74" s="58"/>
    </row>
    <row r="75" spans="2:14" x14ac:dyDescent="0.2">
      <c r="B75" s="55">
        <v>5</v>
      </c>
      <c r="C75" s="57" t="s">
        <v>238</v>
      </c>
      <c r="D75" s="90" t="e">
        <f>S38</f>
        <v>#REF!</v>
      </c>
      <c r="E75" s="59"/>
      <c r="M75" s="58"/>
      <c r="N75" s="58"/>
    </row>
    <row r="76" spans="2:14" x14ac:dyDescent="0.2">
      <c r="B76" s="55">
        <v>6</v>
      </c>
      <c r="C76" s="57" t="s">
        <v>239</v>
      </c>
      <c r="D76" s="90" t="e">
        <f>S41+S42</f>
        <v>#REF!</v>
      </c>
      <c r="E76" s="59"/>
      <c r="M76" s="58"/>
      <c r="N76" s="58"/>
    </row>
    <row r="77" spans="2:14" x14ac:dyDescent="0.2">
      <c r="B77" s="55">
        <v>7</v>
      </c>
      <c r="C77" s="57" t="s">
        <v>230</v>
      </c>
      <c r="D77" s="90" t="e">
        <f>S40</f>
        <v>#REF!</v>
      </c>
      <c r="E77" s="59"/>
      <c r="M77" s="58"/>
      <c r="N77" s="58"/>
    </row>
    <row r="78" spans="2:14" x14ac:dyDescent="0.2">
      <c r="B78" s="55">
        <v>8</v>
      </c>
      <c r="C78" s="57" t="s">
        <v>217</v>
      </c>
      <c r="D78" s="90" t="e">
        <f>S39</f>
        <v>#REF!</v>
      </c>
      <c r="E78" s="59"/>
      <c r="M78" s="58"/>
      <c r="N78" s="58"/>
    </row>
    <row r="79" spans="2:14" x14ac:dyDescent="0.2">
      <c r="B79" s="55"/>
      <c r="C79" s="56" t="s">
        <v>18</v>
      </c>
      <c r="D79" s="91" t="e">
        <f>SUM(D71:D78)</f>
        <v>#REF!</v>
      </c>
      <c r="F79" s="26"/>
      <c r="M79" s="58"/>
      <c r="N79" s="58"/>
    </row>
    <row r="80" spans="2:14" x14ac:dyDescent="0.2">
      <c r="B80" s="25"/>
      <c r="C80" s="25"/>
      <c r="D80" s="58"/>
      <c r="M80" s="58"/>
      <c r="N80" s="58"/>
    </row>
    <row r="81" spans="1:18" x14ac:dyDescent="0.2">
      <c r="B81" s="76" t="s">
        <v>259</v>
      </c>
      <c r="C81" s="74"/>
      <c r="D81" s="74"/>
      <c r="M81" s="58"/>
      <c r="N81" s="58"/>
    </row>
    <row r="82" spans="1:18" x14ac:dyDescent="0.2">
      <c r="B82" s="37" t="s">
        <v>2</v>
      </c>
      <c r="C82" s="37" t="s">
        <v>27</v>
      </c>
      <c r="D82" s="37" t="s">
        <v>28</v>
      </c>
      <c r="M82" s="58"/>
      <c r="N82" s="58"/>
    </row>
    <row r="83" spans="1:18" x14ac:dyDescent="0.2">
      <c r="B83" s="55">
        <v>1</v>
      </c>
      <c r="C83" s="57" t="s">
        <v>210</v>
      </c>
      <c r="D83" s="90" t="e">
        <f>S45</f>
        <v>#REF!</v>
      </c>
      <c r="G83" s="26"/>
      <c r="M83" s="58"/>
      <c r="N83" s="58"/>
    </row>
    <row r="84" spans="1:18" x14ac:dyDescent="0.2">
      <c r="B84" s="55">
        <v>2</v>
      </c>
      <c r="C84" s="57" t="s">
        <v>229</v>
      </c>
      <c r="D84" s="90" t="e">
        <f>S46</f>
        <v>#REF!</v>
      </c>
      <c r="G84" s="26"/>
      <c r="M84" s="58"/>
      <c r="N84" s="58"/>
    </row>
    <row r="85" spans="1:18" x14ac:dyDescent="0.2">
      <c r="B85" s="55">
        <v>3</v>
      </c>
      <c r="C85" s="57" t="s">
        <v>260</v>
      </c>
      <c r="D85" s="90" t="e">
        <f>S44</f>
        <v>#REF!</v>
      </c>
      <c r="G85" s="26"/>
      <c r="M85" s="58"/>
      <c r="N85" s="58"/>
    </row>
    <row r="86" spans="1:18" x14ac:dyDescent="0.2">
      <c r="B86" s="55">
        <v>4</v>
      </c>
      <c r="C86" s="57" t="s">
        <v>238</v>
      </c>
      <c r="D86" s="90" t="e">
        <f>S47</f>
        <v>#REF!</v>
      </c>
      <c r="G86" s="26"/>
      <c r="M86" s="58"/>
      <c r="N86" s="58"/>
    </row>
    <row r="87" spans="1:18" x14ac:dyDescent="0.2">
      <c r="B87" s="55">
        <v>5</v>
      </c>
      <c r="C87" s="57" t="s">
        <v>239</v>
      </c>
      <c r="D87" s="90" t="e">
        <f>S50+S51</f>
        <v>#REF!</v>
      </c>
      <c r="G87" s="26"/>
      <c r="M87" s="58"/>
      <c r="N87" s="58"/>
    </row>
    <row r="88" spans="1:18" x14ac:dyDescent="0.2">
      <c r="B88" s="55">
        <v>6</v>
      </c>
      <c r="C88" s="57" t="s">
        <v>230</v>
      </c>
      <c r="D88" s="90" t="e">
        <f>S49</f>
        <v>#REF!</v>
      </c>
      <c r="G88" s="26"/>
      <c r="M88" s="58"/>
      <c r="N88" s="58"/>
    </row>
    <row r="89" spans="1:18" x14ac:dyDescent="0.2">
      <c r="B89" s="55">
        <v>7</v>
      </c>
      <c r="C89" s="57" t="s">
        <v>217</v>
      </c>
      <c r="D89" s="90" t="e">
        <f>S48</f>
        <v>#REF!</v>
      </c>
      <c r="G89" s="26"/>
      <c r="M89" s="58"/>
      <c r="N89" s="58"/>
    </row>
    <row r="90" spans="1:18" x14ac:dyDescent="0.2">
      <c r="B90" s="55">
        <v>8</v>
      </c>
      <c r="C90" s="57" t="s">
        <v>231</v>
      </c>
      <c r="D90" s="90" t="e">
        <f>S52</f>
        <v>#REF!</v>
      </c>
      <c r="G90" s="26"/>
      <c r="M90" s="58"/>
      <c r="N90" s="58"/>
    </row>
    <row r="91" spans="1:18" x14ac:dyDescent="0.2">
      <c r="B91" s="55">
        <v>9</v>
      </c>
      <c r="C91" s="57" t="s">
        <v>233</v>
      </c>
      <c r="D91" s="90" t="e">
        <f>S53</f>
        <v>#REF!</v>
      </c>
      <c r="G91" s="26"/>
      <c r="M91" s="58"/>
      <c r="N91" s="58"/>
    </row>
    <row r="92" spans="1:18" x14ac:dyDescent="0.2">
      <c r="B92" s="55"/>
      <c r="C92" s="56" t="s">
        <v>18</v>
      </c>
      <c r="D92" s="91" t="e">
        <f>SUM(D83:D91)</f>
        <v>#REF!</v>
      </c>
      <c r="F92" s="26"/>
      <c r="M92" s="58"/>
      <c r="N92" s="58"/>
    </row>
    <row r="93" spans="1:18" x14ac:dyDescent="0.2">
      <c r="B93" s="25"/>
      <c r="C93" s="25"/>
      <c r="D93" s="58"/>
      <c r="M93" s="58"/>
      <c r="N93" s="58"/>
    </row>
    <row r="94" spans="1:18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  <c r="R94" s="124"/>
    </row>
    <row r="95" spans="1:18" x14ac:dyDescent="0.2">
      <c r="A95" s="77"/>
      <c r="B95" s="76" t="s">
        <v>261</v>
      </c>
      <c r="C95" s="74"/>
      <c r="D95" s="74"/>
      <c r="E95" s="5"/>
    </row>
    <row r="96" spans="1:18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8" x14ac:dyDescent="0.2">
      <c r="B97" s="55">
        <v>1</v>
      </c>
      <c r="C97" s="57" t="s">
        <v>262</v>
      </c>
      <c r="D97" s="64">
        <f>G5+G18</f>
        <v>2</v>
      </c>
      <c r="E97" s="90">
        <v>203280000</v>
      </c>
      <c r="F97" s="90">
        <f t="shared" ref="F97:F110" si="17">E97*D97</f>
        <v>406560000</v>
      </c>
      <c r="G97" s="57"/>
      <c r="H97" s="26"/>
    </row>
    <row r="98" spans="2:8" x14ac:dyDescent="0.2">
      <c r="B98" s="55">
        <v>2</v>
      </c>
      <c r="C98" s="57" t="s">
        <v>97</v>
      </c>
      <c r="D98" s="64">
        <f>(K8+K21)*0.5</f>
        <v>128</v>
      </c>
      <c r="E98" s="90" t="e">
        <f>#REF!</f>
        <v>#REF!</v>
      </c>
      <c r="F98" s="90">
        <v>0</v>
      </c>
      <c r="G98" s="57" t="s">
        <v>263</v>
      </c>
    </row>
    <row r="99" spans="2:8" x14ac:dyDescent="0.2">
      <c r="B99" s="55">
        <v>3</v>
      </c>
      <c r="C99" s="57" t="s">
        <v>98</v>
      </c>
      <c r="D99" s="64">
        <f>(K8+K21)*0.5</f>
        <v>128</v>
      </c>
      <c r="E99" s="90" t="e">
        <f>#REF!</f>
        <v>#REF!</v>
      </c>
      <c r="F99" s="90">
        <v>0</v>
      </c>
      <c r="G99" s="57" t="s">
        <v>263</v>
      </c>
    </row>
    <row r="100" spans="2:8" x14ac:dyDescent="0.2">
      <c r="B100" s="55">
        <v>4</v>
      </c>
      <c r="C100" s="57" t="s">
        <v>99</v>
      </c>
      <c r="D100" s="64">
        <f>(K8+K21)*0.5</f>
        <v>128</v>
      </c>
      <c r="E100" s="90" t="e">
        <f>#REF!</f>
        <v>#REF!</v>
      </c>
      <c r="F100" s="90">
        <v>0</v>
      </c>
      <c r="G100" s="57" t="s">
        <v>263</v>
      </c>
    </row>
    <row r="101" spans="2:8" x14ac:dyDescent="0.2">
      <c r="B101" s="55">
        <v>5</v>
      </c>
      <c r="C101" s="57" t="s">
        <v>100</v>
      </c>
      <c r="D101" s="64">
        <f>(K8+K21)*0.5</f>
        <v>128</v>
      </c>
      <c r="E101" s="90" t="e">
        <f>#REF!</f>
        <v>#REF!</v>
      </c>
      <c r="F101" s="90">
        <v>0</v>
      </c>
      <c r="G101" s="57" t="s">
        <v>263</v>
      </c>
    </row>
    <row r="102" spans="2:8" x14ac:dyDescent="0.2">
      <c r="B102" s="55">
        <v>6</v>
      </c>
      <c r="C102" s="57" t="s">
        <v>101</v>
      </c>
      <c r="D102" s="64">
        <f>(K8+K21)*0.5</f>
        <v>128</v>
      </c>
      <c r="E102" s="90" t="e">
        <f>#REF!</f>
        <v>#REF!</v>
      </c>
      <c r="F102" s="90">
        <v>0</v>
      </c>
      <c r="G102" s="57" t="s">
        <v>263</v>
      </c>
    </row>
    <row r="103" spans="2:8" x14ac:dyDescent="0.2">
      <c r="B103" s="55">
        <v>7</v>
      </c>
      <c r="C103" s="57" t="s">
        <v>102</v>
      </c>
      <c r="D103" s="64">
        <f>(K8+K21)*0.5</f>
        <v>128</v>
      </c>
      <c r="E103" s="90" t="e">
        <f>#REF!</f>
        <v>#REF!</v>
      </c>
      <c r="F103" s="90">
        <v>0</v>
      </c>
      <c r="G103" s="57" t="s">
        <v>263</v>
      </c>
    </row>
    <row r="104" spans="2:8" x14ac:dyDescent="0.2">
      <c r="B104" s="55">
        <v>8</v>
      </c>
      <c r="C104" s="57" t="s">
        <v>174</v>
      </c>
      <c r="D104" s="64">
        <v>4</v>
      </c>
      <c r="E104" s="90" t="e">
        <f>#REF!</f>
        <v>#REF!</v>
      </c>
      <c r="F104" s="90" t="e">
        <f>D104*E104</f>
        <v>#REF!</v>
      </c>
      <c r="G104" s="57"/>
    </row>
    <row r="105" spans="2:8" x14ac:dyDescent="0.2">
      <c r="B105" s="55">
        <v>9</v>
      </c>
      <c r="C105" s="57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8" x14ac:dyDescent="0.2">
      <c r="B106" s="55">
        <v>10</v>
      </c>
      <c r="C106" s="57" t="s">
        <v>89</v>
      </c>
      <c r="D106" s="55">
        <f>ROUNDUP(SUM(K6,K7,K9,K10,K11,K12,K14,K15)/64,0)*2</f>
        <v>4</v>
      </c>
      <c r="E106" s="104" t="e">
        <f>#REF!</f>
        <v>#REF!</v>
      </c>
      <c r="F106" s="90" t="e">
        <f t="shared" si="17"/>
        <v>#REF!</v>
      </c>
      <c r="G106" s="55"/>
      <c r="H106" s="26"/>
    </row>
    <row r="107" spans="2:8" x14ac:dyDescent="0.2">
      <c r="B107" s="55">
        <v>11</v>
      </c>
      <c r="C107" s="78" t="s">
        <v>266</v>
      </c>
      <c r="D107" s="55">
        <v>10</v>
      </c>
      <c r="E107" s="104">
        <v>7693353.2000000002</v>
      </c>
      <c r="F107" s="90">
        <f>E107*D107</f>
        <v>76933532</v>
      </c>
      <c r="G107" s="55" t="s">
        <v>267</v>
      </c>
      <c r="H107" s="26"/>
    </row>
    <row r="108" spans="2:8" x14ac:dyDescent="0.2">
      <c r="B108" s="55">
        <v>12</v>
      </c>
      <c r="C108" s="57" t="s">
        <v>268</v>
      </c>
      <c r="D108" s="55">
        <f>G8+G21</f>
        <v>4</v>
      </c>
      <c r="E108" s="104">
        <v>4805783.0184000004</v>
      </c>
      <c r="F108" s="90">
        <f t="shared" si="17"/>
        <v>19223132.073600002</v>
      </c>
      <c r="G108" s="55"/>
      <c r="H108" s="26"/>
    </row>
    <row r="109" spans="2:8" x14ac:dyDescent="0.2">
      <c r="B109" s="55">
        <v>13</v>
      </c>
      <c r="C109" s="57" t="s">
        <v>314</v>
      </c>
      <c r="D109" s="55">
        <v>1</v>
      </c>
      <c r="E109" s="90">
        <v>525600000</v>
      </c>
      <c r="F109" s="90">
        <f t="shared" si="17"/>
        <v>525600000</v>
      </c>
      <c r="G109" s="57"/>
    </row>
    <row r="110" spans="2:8" x14ac:dyDescent="0.2">
      <c r="B110" s="55">
        <v>14</v>
      </c>
      <c r="C110" s="57" t="s">
        <v>270</v>
      </c>
      <c r="D110" s="55">
        <v>4</v>
      </c>
      <c r="E110" s="90">
        <v>16866720</v>
      </c>
      <c r="F110" s="90">
        <f t="shared" si="17"/>
        <v>67466880</v>
      </c>
      <c r="G110" s="57"/>
    </row>
    <row r="111" spans="2:8" x14ac:dyDescent="0.2">
      <c r="B111" s="55">
        <v>15</v>
      </c>
      <c r="C111" s="57" t="s">
        <v>271</v>
      </c>
      <c r="D111" s="55">
        <v>1</v>
      </c>
      <c r="E111" s="90"/>
      <c r="F111" s="90"/>
      <c r="G111" s="57"/>
    </row>
    <row r="112" spans="2:8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</row>
    <row r="113" spans="1:8" x14ac:dyDescent="0.2">
      <c r="C113" s="67"/>
      <c r="D113" s="67"/>
      <c r="E113" s="67"/>
      <c r="F113" s="58"/>
    </row>
    <row r="114" spans="1:8" x14ac:dyDescent="0.2">
      <c r="A114" s="77"/>
      <c r="B114" s="76" t="s">
        <v>272</v>
      </c>
      <c r="C114" s="74"/>
      <c r="D114" s="74"/>
      <c r="E114" s="5"/>
    </row>
    <row r="115" spans="1:8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8" x14ac:dyDescent="0.2">
      <c r="B116" s="55">
        <v>1</v>
      </c>
      <c r="C116" s="57" t="s">
        <v>262</v>
      </c>
      <c r="D116" s="64">
        <v>1</v>
      </c>
      <c r="E116" s="90">
        <v>134164800</v>
      </c>
      <c r="F116" s="90">
        <f t="shared" ref="F116:F125" si="18">E116*D116</f>
        <v>134164800</v>
      </c>
      <c r="G116" s="57"/>
      <c r="H116" s="26"/>
    </row>
    <row r="117" spans="1:8" x14ac:dyDescent="0.2">
      <c r="B117" s="55">
        <v>2</v>
      </c>
      <c r="C117" s="57" t="s">
        <v>97</v>
      </c>
      <c r="D117" s="64">
        <f>K35*0.5</f>
        <v>16</v>
      </c>
      <c r="E117" s="90" t="e">
        <f>#REF!</f>
        <v>#REF!</v>
      </c>
      <c r="F117" s="90">
        <v>0</v>
      </c>
      <c r="G117" s="57" t="s">
        <v>263</v>
      </c>
    </row>
    <row r="118" spans="1:8" x14ac:dyDescent="0.2">
      <c r="B118" s="55">
        <v>3</v>
      </c>
      <c r="C118" s="57" t="s">
        <v>98</v>
      </c>
      <c r="D118" s="64">
        <f>K35*0.5</f>
        <v>16</v>
      </c>
      <c r="E118" s="90" t="e">
        <f>#REF!</f>
        <v>#REF!</v>
      </c>
      <c r="F118" s="90">
        <v>0</v>
      </c>
      <c r="G118" s="57" t="s">
        <v>263</v>
      </c>
    </row>
    <row r="119" spans="1:8" x14ac:dyDescent="0.2">
      <c r="B119" s="55">
        <v>4</v>
      </c>
      <c r="C119" s="57" t="s">
        <v>99</v>
      </c>
      <c r="D119" s="64">
        <f>K35*0.5</f>
        <v>16</v>
      </c>
      <c r="E119" s="90" t="e">
        <f>#REF!</f>
        <v>#REF!</v>
      </c>
      <c r="F119" s="90">
        <v>0</v>
      </c>
      <c r="G119" s="57" t="s">
        <v>263</v>
      </c>
    </row>
    <row r="120" spans="1:8" x14ac:dyDescent="0.2">
      <c r="B120" s="55">
        <v>5</v>
      </c>
      <c r="C120" s="57" t="s">
        <v>100</v>
      </c>
      <c r="D120" s="64">
        <f>K35*0.5</f>
        <v>16</v>
      </c>
      <c r="E120" s="90" t="e">
        <f>#REF!</f>
        <v>#REF!</v>
      </c>
      <c r="F120" s="90">
        <v>0</v>
      </c>
      <c r="G120" s="57" t="s">
        <v>263</v>
      </c>
    </row>
    <row r="121" spans="1:8" x14ac:dyDescent="0.2">
      <c r="B121" s="55">
        <v>6</v>
      </c>
      <c r="C121" s="57" t="s">
        <v>101</v>
      </c>
      <c r="D121" s="64">
        <f>K35*0.5</f>
        <v>16</v>
      </c>
      <c r="E121" s="90" t="e">
        <f>#REF!</f>
        <v>#REF!</v>
      </c>
      <c r="F121" s="90">
        <v>0</v>
      </c>
      <c r="G121" s="57" t="s">
        <v>263</v>
      </c>
    </row>
    <row r="122" spans="1:8" x14ac:dyDescent="0.2">
      <c r="B122" s="55">
        <v>7</v>
      </c>
      <c r="C122" s="57" t="s">
        <v>102</v>
      </c>
      <c r="D122" s="64">
        <f>K35*0.5</f>
        <v>16</v>
      </c>
      <c r="E122" s="90" t="e">
        <f>#REF!</f>
        <v>#REF!</v>
      </c>
      <c r="F122" s="90">
        <v>0</v>
      </c>
      <c r="G122" s="57" t="s">
        <v>263</v>
      </c>
    </row>
    <row r="123" spans="1:8" x14ac:dyDescent="0.2">
      <c r="B123" s="55">
        <v>8</v>
      </c>
      <c r="C123" s="57" t="s">
        <v>174</v>
      </c>
      <c r="D123" s="55">
        <f>ROUNDUP((J33+G36)/56,0)</f>
        <v>2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8" x14ac:dyDescent="0.2">
      <c r="B124" s="55">
        <v>9</v>
      </c>
      <c r="C124" s="57" t="s">
        <v>85</v>
      </c>
      <c r="D124" s="55">
        <v>2</v>
      </c>
      <c r="E124" s="104">
        <v>70909280</v>
      </c>
      <c r="F124" s="90">
        <f t="shared" si="18"/>
        <v>141818560</v>
      </c>
      <c r="G124" s="57"/>
      <c r="H124" s="26"/>
    </row>
    <row r="125" spans="1:8" x14ac:dyDescent="0.2">
      <c r="B125" s="55">
        <v>10</v>
      </c>
      <c r="C125" s="57" t="s">
        <v>89</v>
      </c>
      <c r="D125" s="55">
        <f>ROUNDUP(SUM(K33,K34,K36,K37,K38,K39,K40,K41,K42)/64,0)</f>
        <v>2</v>
      </c>
      <c r="E125" s="104" t="e">
        <f>#REF!</f>
        <v>#REF!</v>
      </c>
      <c r="F125" s="90" t="e">
        <f t="shared" si="18"/>
        <v>#REF!</v>
      </c>
      <c r="G125" s="57"/>
    </row>
    <row r="126" spans="1:8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8" x14ac:dyDescent="0.2">
      <c r="C127" s="67"/>
      <c r="D127" s="67"/>
      <c r="E127" s="67"/>
      <c r="F127" s="58"/>
      <c r="H127" s="26"/>
    </row>
    <row r="128" spans="1:8" x14ac:dyDescent="0.2">
      <c r="B128" s="76" t="s">
        <v>274</v>
      </c>
      <c r="C128" s="74"/>
      <c r="D128" s="74"/>
      <c r="E128" s="5"/>
      <c r="H128" s="26"/>
    </row>
    <row r="129" spans="1:18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8" x14ac:dyDescent="0.2">
      <c r="B130" s="55">
        <v>1</v>
      </c>
      <c r="C130" s="57" t="s">
        <v>97</v>
      </c>
      <c r="D130" s="64">
        <f>K44*0.5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8" x14ac:dyDescent="0.2">
      <c r="B131" s="55">
        <v>2</v>
      </c>
      <c r="C131" s="57" t="s">
        <v>98</v>
      </c>
      <c r="D131" s="64">
        <f>K44*0.5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8" x14ac:dyDescent="0.2">
      <c r="B132" s="55">
        <v>3</v>
      </c>
      <c r="C132" s="57" t="s">
        <v>99</v>
      </c>
      <c r="D132" s="64">
        <f>K44*0.5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8" x14ac:dyDescent="0.2">
      <c r="B133" s="55">
        <v>4</v>
      </c>
      <c r="C133" s="57" t="s">
        <v>100</v>
      </c>
      <c r="D133" s="64">
        <f>K44*0.5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8" x14ac:dyDescent="0.2">
      <c r="B134" s="55">
        <v>5</v>
      </c>
      <c r="C134" s="57" t="s">
        <v>103</v>
      </c>
      <c r="D134" s="64">
        <f>1</f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8" x14ac:dyDescent="0.2">
      <c r="B135" s="55">
        <v>6</v>
      </c>
      <c r="C135" s="57" t="s">
        <v>89</v>
      </c>
      <c r="D135" s="55">
        <f>ROUNDUP(SUM(K45,K46,K47,K48,K49,K50,K51)/64,0)</f>
        <v>2</v>
      </c>
      <c r="E135" s="22" t="e">
        <f>#REF!</f>
        <v>#REF!</v>
      </c>
      <c r="F135" s="60" t="e">
        <f t="shared" ref="F135:F136" si="19">E135*D135</f>
        <v>#REF!</v>
      </c>
      <c r="G135" s="57"/>
      <c r="H135" s="26"/>
    </row>
    <row r="136" spans="1:18" x14ac:dyDescent="0.2">
      <c r="B136" s="55">
        <v>7</v>
      </c>
      <c r="C136" s="57" t="s">
        <v>275</v>
      </c>
      <c r="D136" s="55">
        <v>2</v>
      </c>
      <c r="E136" s="22">
        <v>6767904</v>
      </c>
      <c r="F136" s="60">
        <f t="shared" si="19"/>
        <v>13535808</v>
      </c>
      <c r="G136" s="57"/>
      <c r="H136" s="26"/>
    </row>
    <row r="137" spans="1:18" x14ac:dyDescent="0.2">
      <c r="B137" s="57"/>
      <c r="C137" s="62" t="s">
        <v>34</v>
      </c>
      <c r="D137" s="62"/>
      <c r="E137" s="62"/>
      <c r="F137" s="61" t="e">
        <f>SUM(F130:F136)</f>
        <v>#REF!</v>
      </c>
      <c r="G137" s="57"/>
      <c r="H137" s="26"/>
    </row>
    <row r="138" spans="1:18" x14ac:dyDescent="0.2">
      <c r="C138" s="67"/>
      <c r="D138" s="67"/>
      <c r="E138" s="67"/>
      <c r="F138" s="58"/>
      <c r="H138" s="26"/>
    </row>
    <row r="139" spans="1:18" x14ac:dyDescent="0.2">
      <c r="B139" s="43"/>
      <c r="C139" s="44"/>
      <c r="D139" s="44"/>
      <c r="E139" s="43"/>
      <c r="F139" s="43"/>
      <c r="G139" s="43"/>
      <c r="H139" s="43"/>
      <c r="I139" s="43"/>
      <c r="J139" s="43"/>
      <c r="K139" s="43"/>
      <c r="L139" s="43"/>
      <c r="M139" s="45"/>
      <c r="N139" s="46"/>
      <c r="O139" s="46"/>
      <c r="P139" s="46"/>
      <c r="Q139" s="44"/>
      <c r="R139" s="124"/>
    </row>
    <row r="140" spans="1:18" x14ac:dyDescent="0.2">
      <c r="A140" s="77" t="s">
        <v>276</v>
      </c>
      <c r="B140" s="76" t="s">
        <v>277</v>
      </c>
      <c r="C140" s="74"/>
      <c r="D140" s="74"/>
      <c r="E140" s="5"/>
    </row>
    <row r="141" spans="1:18" x14ac:dyDescent="0.2">
      <c r="B141" s="62" t="s">
        <v>2</v>
      </c>
      <c r="C141" s="62" t="s">
        <v>27</v>
      </c>
      <c r="D141" s="62" t="s">
        <v>32</v>
      </c>
      <c r="E141" s="62" t="s">
        <v>33</v>
      </c>
      <c r="F141" s="62" t="s">
        <v>34</v>
      </c>
      <c r="G141" s="62" t="s">
        <v>35</v>
      </c>
    </row>
    <row r="142" spans="1:18" x14ac:dyDescent="0.2">
      <c r="B142" s="55">
        <v>1</v>
      </c>
      <c r="C142" s="57" t="s">
        <v>278</v>
      </c>
      <c r="D142" s="64">
        <f>G52+G65</f>
        <v>1</v>
      </c>
      <c r="E142" s="90">
        <v>198000000</v>
      </c>
      <c r="F142" s="90">
        <f t="shared" ref="F142" si="20">E142*D142</f>
        <v>198000000</v>
      </c>
      <c r="G142" s="57"/>
      <c r="H142" s="26"/>
    </row>
    <row r="143" spans="1:18" x14ac:dyDescent="0.2">
      <c r="B143" s="57"/>
      <c r="C143" s="62" t="s">
        <v>34</v>
      </c>
      <c r="D143" s="62"/>
      <c r="E143" s="105"/>
      <c r="F143" s="91">
        <f>SUM(F142:F142)</f>
        <v>198000000</v>
      </c>
      <c r="G143" s="57"/>
      <c r="H143" s="26"/>
    </row>
    <row r="144" spans="1:18" x14ac:dyDescent="0.2">
      <c r="C144" s="67"/>
      <c r="D144" s="67"/>
      <c r="E144" s="67"/>
      <c r="F144" s="58"/>
      <c r="H144" s="26"/>
    </row>
    <row r="145" spans="1:18" x14ac:dyDescent="0.2">
      <c r="C145" s="67"/>
      <c r="D145" s="67"/>
      <c r="E145" s="67"/>
      <c r="F145" s="58"/>
      <c r="H145" s="26"/>
    </row>
    <row r="146" spans="1:18" x14ac:dyDescent="0.2">
      <c r="C146" s="67"/>
      <c r="D146" s="67"/>
      <c r="E146" s="67"/>
      <c r="F146" s="58"/>
      <c r="H146" s="26"/>
    </row>
    <row r="147" spans="1:18" x14ac:dyDescent="0.2">
      <c r="B147" s="43"/>
      <c r="C147" s="44"/>
      <c r="D147" s="44"/>
      <c r="E147" s="43"/>
      <c r="F147" s="43"/>
      <c r="G147" s="43"/>
      <c r="H147" s="43"/>
      <c r="I147" s="43"/>
      <c r="J147" s="43"/>
      <c r="K147" s="43"/>
      <c r="L147" s="43"/>
      <c r="M147" s="45"/>
      <c r="N147" s="46"/>
      <c r="O147" s="46"/>
      <c r="P147" s="46"/>
      <c r="Q147" s="44"/>
      <c r="R147" s="124"/>
    </row>
    <row r="148" spans="1:18" s="25" customFormat="1" x14ac:dyDescent="0.2">
      <c r="B148" s="76" t="s">
        <v>279</v>
      </c>
      <c r="C148" s="74"/>
      <c r="D148" s="74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2">
      <c r="B149" s="62" t="s">
        <v>2</v>
      </c>
      <c r="C149" s="62" t="s">
        <v>27</v>
      </c>
      <c r="D149" s="62" t="s">
        <v>34</v>
      </c>
    </row>
    <row r="150" spans="1:18" x14ac:dyDescent="0.2">
      <c r="B150" s="55">
        <v>1</v>
      </c>
      <c r="C150" s="57" t="s">
        <v>39</v>
      </c>
      <c r="D150" s="106" t="e">
        <f>D67</f>
        <v>#REF!</v>
      </c>
      <c r="E150" s="59"/>
    </row>
    <row r="151" spans="1:18" x14ac:dyDescent="0.2">
      <c r="B151" s="55">
        <v>2</v>
      </c>
      <c r="C151" s="57" t="s">
        <v>40</v>
      </c>
      <c r="D151" s="106" t="e">
        <f>F112</f>
        <v>#REF!</v>
      </c>
      <c r="E151" s="59"/>
    </row>
    <row r="152" spans="1:18" x14ac:dyDescent="0.2">
      <c r="B152" s="55">
        <v>3</v>
      </c>
      <c r="C152" s="57" t="s">
        <v>196</v>
      </c>
      <c r="D152" s="106">
        <f>F143</f>
        <v>198000000</v>
      </c>
      <c r="E152" s="59"/>
    </row>
    <row r="153" spans="1:18" x14ac:dyDescent="0.2">
      <c r="B153" s="55"/>
      <c r="C153" s="62" t="s">
        <v>34</v>
      </c>
      <c r="D153" s="107" t="e">
        <f>SUM(D150:D152)</f>
        <v>#REF!</v>
      </c>
      <c r="F153" s="26"/>
    </row>
    <row r="155" spans="1:18" s="25" customFormat="1" x14ac:dyDescent="0.2">
      <c r="B155" s="76" t="s">
        <v>280</v>
      </c>
      <c r="C155" s="74"/>
      <c r="D155" s="74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8" x14ac:dyDescent="0.2">
      <c r="B156" s="62" t="s">
        <v>2</v>
      </c>
      <c r="C156" s="62" t="s">
        <v>27</v>
      </c>
      <c r="D156" s="62" t="s">
        <v>34</v>
      </c>
    </row>
    <row r="157" spans="1:18" s="25" customFormat="1" x14ac:dyDescent="0.2">
      <c r="A157"/>
      <c r="B157" s="55">
        <v>1</v>
      </c>
      <c r="C157" s="57" t="s">
        <v>39</v>
      </c>
      <c r="D157" s="90" t="e">
        <f>D79</f>
        <v>#REF!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8" s="25" customFormat="1" x14ac:dyDescent="0.2">
      <c r="A158"/>
      <c r="B158" s="55">
        <v>2</v>
      </c>
      <c r="C158" s="57" t="s">
        <v>40</v>
      </c>
      <c r="D158" s="90" t="e">
        <f>F126</f>
        <v>#REF!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8" s="25" customFormat="1" x14ac:dyDescent="0.2">
      <c r="A159"/>
      <c r="B159" s="55"/>
      <c r="C159" s="62" t="s">
        <v>34</v>
      </c>
      <c r="D159" s="91" t="e">
        <f>SUM(D157:D158)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1" spans="2:5" x14ac:dyDescent="0.2">
      <c r="B161" s="76" t="s">
        <v>281</v>
      </c>
      <c r="C161" s="74"/>
      <c r="D161" s="74"/>
    </row>
    <row r="162" spans="2:5" x14ac:dyDescent="0.2">
      <c r="B162" s="62" t="s">
        <v>2</v>
      </c>
      <c r="C162" s="62" t="s">
        <v>27</v>
      </c>
      <c r="D162" s="62" t="s">
        <v>34</v>
      </c>
    </row>
    <row r="163" spans="2:5" x14ac:dyDescent="0.2">
      <c r="B163" s="55">
        <v>1</v>
      </c>
      <c r="C163" s="57" t="s">
        <v>39</v>
      </c>
      <c r="D163" s="90" t="e">
        <f>D92</f>
        <v>#REF!</v>
      </c>
    </row>
    <row r="164" spans="2:5" x14ac:dyDescent="0.2">
      <c r="B164" s="55">
        <v>2</v>
      </c>
      <c r="C164" s="57" t="s">
        <v>40</v>
      </c>
      <c r="D164" s="90" t="e">
        <f>F137</f>
        <v>#REF!</v>
      </c>
    </row>
    <row r="165" spans="2:5" x14ac:dyDescent="0.2">
      <c r="B165" s="55"/>
      <c r="C165" s="62" t="s">
        <v>34</v>
      </c>
      <c r="D165" s="91" t="e">
        <f>SUM(D163:D164)</f>
        <v>#REF!</v>
      </c>
      <c r="E165" s="59"/>
    </row>
    <row r="167" spans="2:5" x14ac:dyDescent="0.2">
      <c r="E167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BCA2-87C1-4825-85B0-D5042CB67ABB}">
  <sheetPr>
    <tabColor theme="4"/>
  </sheetPr>
  <dimension ref="A1:S120"/>
  <sheetViews>
    <sheetView workbookViewId="0">
      <pane xSplit="3" ySplit="2" topLeftCell="D11" activePane="bottomRight" state="frozen"/>
      <selection pane="topRight" activeCell="D1" sqref="D1"/>
      <selection pane="bottomLeft" activeCell="A3" sqref="A3"/>
      <selection pane="bottomRight" activeCell="E56" sqref="E56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31.6640625" customWidth="1"/>
    <col min="4" max="4" width="30.6640625" customWidth="1"/>
    <col min="5" max="5" width="19.33203125" style="25" customWidth="1"/>
    <col min="6" max="6" width="20.6640625" customWidth="1"/>
    <col min="7" max="7" width="14.83203125" customWidth="1"/>
    <col min="8" max="8" width="16.5" customWidth="1"/>
    <col min="9" max="9" width="9" bestFit="1" customWidth="1"/>
    <col min="10" max="10" width="18.83203125" customWidth="1"/>
    <col min="11" max="11" width="17.5" customWidth="1"/>
    <col min="12" max="12" width="17.6640625" customWidth="1"/>
    <col min="13" max="13" width="26.33203125" hidden="1" customWidth="1"/>
    <col min="14" max="16" width="27.83203125" hidden="1" customWidth="1"/>
    <col min="17" max="17" width="16.83203125" hidden="1" customWidth="1"/>
    <col min="18" max="18" width="15.5" hidden="1" customWidth="1"/>
    <col min="19" max="19" width="14" hidden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6</v>
      </c>
      <c r="F2" s="70" t="s">
        <v>7</v>
      </c>
      <c r="G2" s="70" t="s">
        <v>8</v>
      </c>
      <c r="H2" s="70" t="s">
        <v>9</v>
      </c>
      <c r="I2" s="70" t="s">
        <v>10</v>
      </c>
      <c r="J2" s="70" t="s">
        <v>11</v>
      </c>
      <c r="K2" s="70" t="s">
        <v>12</v>
      </c>
      <c r="L2" s="70" t="s">
        <v>13</v>
      </c>
      <c r="M2" s="71" t="s">
        <v>309</v>
      </c>
      <c r="N2" s="71" t="s">
        <v>15</v>
      </c>
      <c r="O2" s="71" t="s">
        <v>203</v>
      </c>
      <c r="P2" s="71" t="s">
        <v>17</v>
      </c>
      <c r="Q2" s="71" t="s">
        <v>35</v>
      </c>
    </row>
    <row r="3" spans="2:19" x14ac:dyDescent="0.2">
      <c r="B3" s="39">
        <v>1</v>
      </c>
      <c r="C3" s="40" t="s">
        <v>349</v>
      </c>
      <c r="D3" s="40" t="s">
        <v>350</v>
      </c>
      <c r="E3" s="39" t="s">
        <v>22</v>
      </c>
      <c r="F3" s="39">
        <v>3</v>
      </c>
      <c r="G3" s="39">
        <v>8</v>
      </c>
      <c r="H3" s="39">
        <v>32</v>
      </c>
      <c r="I3" s="39">
        <v>150</v>
      </c>
      <c r="J3" s="39">
        <f t="shared" ref="J3:J16" si="0">G3*F3</f>
        <v>24</v>
      </c>
      <c r="K3" s="39">
        <f t="shared" ref="K3:K16" si="1">H3*F3</f>
        <v>96</v>
      </c>
      <c r="L3" s="39">
        <f>I3*F3</f>
        <v>450</v>
      </c>
      <c r="M3" s="41" t="e">
        <f>J3*#REF!</f>
        <v>#REF!</v>
      </c>
      <c r="N3" s="42" t="e">
        <f>L3*#REF!</f>
        <v>#REF!</v>
      </c>
      <c r="O3" s="42">
        <v>0</v>
      </c>
      <c r="P3" s="42"/>
      <c r="Q3" s="40"/>
      <c r="R3" s="26" t="e">
        <f>SUM(M3:P3)</f>
        <v>#REF!</v>
      </c>
      <c r="S3" s="26" t="e">
        <f t="shared" ref="S3:S9" si="2">R3+R10</f>
        <v>#REF!</v>
      </c>
    </row>
    <row r="4" spans="2:19" x14ac:dyDescent="0.2">
      <c r="B4" s="39">
        <v>2</v>
      </c>
      <c r="C4" s="40" t="s">
        <v>351</v>
      </c>
      <c r="D4" s="40" t="s">
        <v>350</v>
      </c>
      <c r="E4" s="39" t="s">
        <v>22</v>
      </c>
      <c r="F4" s="39">
        <v>5</v>
      </c>
      <c r="G4" s="39">
        <v>8</v>
      </c>
      <c r="H4" s="39">
        <v>32</v>
      </c>
      <c r="I4" s="39">
        <v>150</v>
      </c>
      <c r="J4" s="39">
        <f t="shared" si="0"/>
        <v>40</v>
      </c>
      <c r="K4" s="39">
        <f t="shared" si="1"/>
        <v>160</v>
      </c>
      <c r="L4" s="39">
        <f>I4*F4</f>
        <v>750</v>
      </c>
      <c r="M4" s="41" t="e">
        <f>J4*#REF!</f>
        <v>#REF!</v>
      </c>
      <c r="N4" s="42" t="e">
        <f>L4*#REF!</f>
        <v>#REF!</v>
      </c>
      <c r="O4" s="42">
        <v>0</v>
      </c>
      <c r="P4" s="42"/>
      <c r="Q4" s="40"/>
      <c r="R4" s="26" t="e">
        <f t="shared" ref="R4:R24" si="3">SUM(M4:P4)</f>
        <v>#REF!</v>
      </c>
      <c r="S4" s="26" t="e">
        <f t="shared" si="2"/>
        <v>#REF!</v>
      </c>
    </row>
    <row r="5" spans="2:19" x14ac:dyDescent="0.2">
      <c r="B5" s="39">
        <v>3</v>
      </c>
      <c r="C5" s="40" t="s">
        <v>352</v>
      </c>
      <c r="D5" s="40" t="s">
        <v>350</v>
      </c>
      <c r="E5" s="39" t="s">
        <v>22</v>
      </c>
      <c r="F5" s="39">
        <v>2</v>
      </c>
      <c r="G5" s="39">
        <v>64</v>
      </c>
      <c r="H5" s="39">
        <v>1024</v>
      </c>
      <c r="I5" s="39">
        <v>300</v>
      </c>
      <c r="J5" s="39">
        <f t="shared" si="0"/>
        <v>128</v>
      </c>
      <c r="K5" s="39">
        <f t="shared" si="1"/>
        <v>2048</v>
      </c>
      <c r="L5" s="39">
        <f>I5*F5</f>
        <v>600</v>
      </c>
      <c r="M5" s="41">
        <v>0</v>
      </c>
      <c r="N5" s="42" t="e">
        <f>L5*#REF!</f>
        <v>#REF!</v>
      </c>
      <c r="O5" s="42">
        <v>0</v>
      </c>
      <c r="P5" s="42" t="e">
        <f>F5*#REF!</f>
        <v>#REF!</v>
      </c>
      <c r="Q5" s="40"/>
      <c r="R5" s="26" t="e">
        <f t="shared" si="3"/>
        <v>#REF!</v>
      </c>
      <c r="S5" s="26" t="e">
        <f t="shared" si="2"/>
        <v>#REF!</v>
      </c>
    </row>
    <row r="6" spans="2:19" x14ac:dyDescent="0.2">
      <c r="B6" s="39">
        <v>4</v>
      </c>
      <c r="C6" s="40" t="s">
        <v>353</v>
      </c>
      <c r="D6" s="40" t="s">
        <v>350</v>
      </c>
      <c r="E6" s="39" t="s">
        <v>22</v>
      </c>
      <c r="F6" s="39">
        <v>1</v>
      </c>
      <c r="G6" s="39">
        <v>4</v>
      </c>
      <c r="H6" s="39">
        <v>8</v>
      </c>
      <c r="I6" s="39">
        <v>100</v>
      </c>
      <c r="J6" s="39">
        <f t="shared" si="0"/>
        <v>4</v>
      </c>
      <c r="K6" s="39">
        <f t="shared" si="1"/>
        <v>8</v>
      </c>
      <c r="L6" s="39">
        <f>I6*F6</f>
        <v>100</v>
      </c>
      <c r="M6" s="41" t="e">
        <f>J6*#REF!</f>
        <v>#REF!</v>
      </c>
      <c r="N6" s="42" t="e">
        <f>L6*#REF!</f>
        <v>#REF!</v>
      </c>
      <c r="O6" s="42">
        <v>0</v>
      </c>
      <c r="P6" s="42"/>
      <c r="Q6" s="40"/>
      <c r="R6" s="26" t="e">
        <f t="shared" si="3"/>
        <v>#REF!</v>
      </c>
      <c r="S6" s="26" t="e">
        <f t="shared" si="2"/>
        <v>#REF!</v>
      </c>
    </row>
    <row r="7" spans="2:19" x14ac:dyDescent="0.2">
      <c r="B7" s="39">
        <v>5</v>
      </c>
      <c r="C7" s="40" t="s">
        <v>354</v>
      </c>
      <c r="D7" s="40" t="s">
        <v>350</v>
      </c>
      <c r="E7" s="39" t="s">
        <v>22</v>
      </c>
      <c r="F7" s="39">
        <v>1</v>
      </c>
      <c r="G7" s="39">
        <v>4</v>
      </c>
      <c r="H7" s="39">
        <v>8</v>
      </c>
      <c r="I7" s="39">
        <v>100</v>
      </c>
      <c r="J7" s="39">
        <f t="shared" si="0"/>
        <v>4</v>
      </c>
      <c r="K7" s="39">
        <f t="shared" si="1"/>
        <v>8</v>
      </c>
      <c r="L7" s="39">
        <f>I7*F7</f>
        <v>100</v>
      </c>
      <c r="M7" s="41" t="e">
        <f>J7*#REF!</f>
        <v>#REF!</v>
      </c>
      <c r="N7" s="42" t="e">
        <f>L7*#REF!</f>
        <v>#REF!</v>
      </c>
      <c r="O7" s="42">
        <v>0</v>
      </c>
      <c r="P7" s="42"/>
      <c r="Q7" s="40"/>
      <c r="R7" s="26" t="e">
        <f t="shared" si="3"/>
        <v>#REF!</v>
      </c>
      <c r="S7" s="26" t="e">
        <f t="shared" si="2"/>
        <v>#REF!</v>
      </c>
    </row>
    <row r="8" spans="2:19" x14ac:dyDescent="0.2">
      <c r="B8" s="39">
        <v>6</v>
      </c>
      <c r="C8" s="40" t="s">
        <v>355</v>
      </c>
      <c r="D8" s="40" t="s">
        <v>244</v>
      </c>
      <c r="E8" s="39" t="s">
        <v>22</v>
      </c>
      <c r="F8" s="39">
        <v>2</v>
      </c>
      <c r="G8" s="39">
        <v>64</v>
      </c>
      <c r="H8" s="39">
        <v>1024</v>
      </c>
      <c r="I8" s="39">
        <v>5500</v>
      </c>
      <c r="J8" s="39">
        <f t="shared" si="0"/>
        <v>128</v>
      </c>
      <c r="K8" s="39">
        <f t="shared" si="1"/>
        <v>2048</v>
      </c>
      <c r="L8" s="39">
        <v>0</v>
      </c>
      <c r="M8" s="41">
        <v>0</v>
      </c>
      <c r="N8" s="42" t="e">
        <f>L8*#REF!</f>
        <v>#REF!</v>
      </c>
      <c r="O8" s="42" t="e">
        <f>I8*#REF!*50%</f>
        <v>#REF!</v>
      </c>
      <c r="P8" s="42" t="e">
        <f>F8*#REF!</f>
        <v>#REF!</v>
      </c>
      <c r="Q8" s="40"/>
      <c r="R8" s="26" t="e">
        <f t="shared" si="3"/>
        <v>#REF!</v>
      </c>
      <c r="S8" s="26" t="e">
        <f t="shared" si="2"/>
        <v>#REF!</v>
      </c>
    </row>
    <row r="9" spans="2:19" x14ac:dyDescent="0.2">
      <c r="B9" s="39">
        <v>7</v>
      </c>
      <c r="C9" s="40" t="s">
        <v>356</v>
      </c>
      <c r="D9" s="40" t="s">
        <v>356</v>
      </c>
      <c r="E9" s="39" t="s">
        <v>22</v>
      </c>
      <c r="F9" s="39">
        <v>0</v>
      </c>
      <c r="G9" s="39">
        <v>32</v>
      </c>
      <c r="H9" s="39">
        <v>64</v>
      </c>
      <c r="I9" s="39">
        <v>150</v>
      </c>
      <c r="J9" s="39">
        <f t="shared" si="0"/>
        <v>0</v>
      </c>
      <c r="K9" s="39">
        <f t="shared" si="1"/>
        <v>0</v>
      </c>
      <c r="L9" s="39">
        <f>I9*F9</f>
        <v>0</v>
      </c>
      <c r="M9" s="41" t="e">
        <f>J9*#REF!</f>
        <v>#REF!</v>
      </c>
      <c r="N9" s="42" t="e">
        <f>L9*#REF!</f>
        <v>#REF!</v>
      </c>
      <c r="O9" s="42"/>
      <c r="P9" s="42"/>
      <c r="Q9" s="40"/>
      <c r="R9" s="26" t="e">
        <f t="shared" si="3"/>
        <v>#REF!</v>
      </c>
      <c r="S9" s="26" t="e">
        <f t="shared" si="2"/>
        <v>#REF!</v>
      </c>
    </row>
    <row r="10" spans="2:19" x14ac:dyDescent="0.2">
      <c r="B10" s="81">
        <v>8</v>
      </c>
      <c r="C10" s="82" t="s">
        <v>349</v>
      </c>
      <c r="D10" s="82" t="s">
        <v>350</v>
      </c>
      <c r="E10" s="81" t="s">
        <v>24</v>
      </c>
      <c r="F10" s="81">
        <v>3</v>
      </c>
      <c r="G10" s="81">
        <v>8</v>
      </c>
      <c r="H10" s="81">
        <v>32</v>
      </c>
      <c r="I10" s="81">
        <v>150</v>
      </c>
      <c r="J10" s="81">
        <f t="shared" si="0"/>
        <v>24</v>
      </c>
      <c r="K10" s="81">
        <f t="shared" si="1"/>
        <v>96</v>
      </c>
      <c r="L10" s="81">
        <f t="shared" ref="L10:L14" si="4">I10*F10</f>
        <v>450</v>
      </c>
      <c r="M10" s="83" t="e">
        <f>J10*#REF!</f>
        <v>#REF!</v>
      </c>
      <c r="N10" s="84" t="e">
        <f>L10*#REF!</f>
        <v>#REF!</v>
      </c>
      <c r="O10" s="84">
        <v>0</v>
      </c>
      <c r="P10" s="84"/>
      <c r="Q10" s="82"/>
      <c r="R10" s="26" t="e">
        <f t="shared" si="3"/>
        <v>#REF!</v>
      </c>
    </row>
    <row r="11" spans="2:19" x14ac:dyDescent="0.2">
      <c r="B11" s="81">
        <v>9</v>
      </c>
      <c r="C11" s="82" t="s">
        <v>351</v>
      </c>
      <c r="D11" s="82" t="s">
        <v>350</v>
      </c>
      <c r="E11" s="81" t="s">
        <v>24</v>
      </c>
      <c r="F11" s="81">
        <v>5</v>
      </c>
      <c r="G11" s="81">
        <v>8</v>
      </c>
      <c r="H11" s="81">
        <v>32</v>
      </c>
      <c r="I11" s="81">
        <v>150</v>
      </c>
      <c r="J11" s="81">
        <f t="shared" si="0"/>
        <v>40</v>
      </c>
      <c r="K11" s="81">
        <f t="shared" si="1"/>
        <v>160</v>
      </c>
      <c r="L11" s="81">
        <f t="shared" si="4"/>
        <v>750</v>
      </c>
      <c r="M11" s="83" t="e">
        <f>J11*#REF!</f>
        <v>#REF!</v>
      </c>
      <c r="N11" s="84" t="e">
        <f>L11*#REF!</f>
        <v>#REF!</v>
      </c>
      <c r="O11" s="84">
        <v>0</v>
      </c>
      <c r="P11" s="84"/>
      <c r="Q11" s="82"/>
      <c r="R11" s="26" t="e">
        <f t="shared" si="3"/>
        <v>#REF!</v>
      </c>
    </row>
    <row r="12" spans="2:19" x14ac:dyDescent="0.2">
      <c r="B12" s="81">
        <v>10</v>
      </c>
      <c r="C12" s="82" t="s">
        <v>352</v>
      </c>
      <c r="D12" s="82" t="s">
        <v>350</v>
      </c>
      <c r="E12" s="81" t="s">
        <v>24</v>
      </c>
      <c r="F12" s="81">
        <v>2</v>
      </c>
      <c r="G12" s="81">
        <v>64</v>
      </c>
      <c r="H12" s="81">
        <v>1024</v>
      </c>
      <c r="I12" s="81">
        <v>300</v>
      </c>
      <c r="J12" s="81">
        <f t="shared" si="0"/>
        <v>128</v>
      </c>
      <c r="K12" s="81">
        <f t="shared" si="1"/>
        <v>2048</v>
      </c>
      <c r="L12" s="81">
        <f t="shared" si="4"/>
        <v>600</v>
      </c>
      <c r="M12" s="83">
        <v>0</v>
      </c>
      <c r="N12" s="84" t="e">
        <f>L12*#REF!</f>
        <v>#REF!</v>
      </c>
      <c r="O12" s="84">
        <v>0</v>
      </c>
      <c r="P12" s="84" t="e">
        <f>F12*#REF!</f>
        <v>#REF!</v>
      </c>
      <c r="Q12" s="82"/>
      <c r="R12" s="26" t="e">
        <f t="shared" si="3"/>
        <v>#REF!</v>
      </c>
    </row>
    <row r="13" spans="2:19" x14ac:dyDescent="0.2">
      <c r="B13" s="81">
        <v>11</v>
      </c>
      <c r="C13" s="82" t="s">
        <v>353</v>
      </c>
      <c r="D13" s="82" t="s">
        <v>350</v>
      </c>
      <c r="E13" s="81" t="s">
        <v>24</v>
      </c>
      <c r="F13" s="81">
        <v>1</v>
      </c>
      <c r="G13" s="81">
        <v>4</v>
      </c>
      <c r="H13" s="81">
        <v>8</v>
      </c>
      <c r="I13" s="81">
        <v>100</v>
      </c>
      <c r="J13" s="81">
        <f t="shared" si="0"/>
        <v>4</v>
      </c>
      <c r="K13" s="81">
        <f t="shared" si="1"/>
        <v>8</v>
      </c>
      <c r="L13" s="81">
        <f t="shared" si="4"/>
        <v>100</v>
      </c>
      <c r="M13" s="83" t="e">
        <f>J13*#REF!</f>
        <v>#REF!</v>
      </c>
      <c r="N13" s="84" t="e">
        <f>L13*#REF!</f>
        <v>#REF!</v>
      </c>
      <c r="O13" s="84">
        <v>0</v>
      </c>
      <c r="P13" s="84"/>
      <c r="Q13" s="82"/>
      <c r="R13" s="26" t="e">
        <f t="shared" si="3"/>
        <v>#REF!</v>
      </c>
    </row>
    <row r="14" spans="2:19" x14ac:dyDescent="0.2">
      <c r="B14" s="81">
        <v>12</v>
      </c>
      <c r="C14" s="82" t="s">
        <v>354</v>
      </c>
      <c r="D14" s="82" t="s">
        <v>350</v>
      </c>
      <c r="E14" s="81" t="s">
        <v>24</v>
      </c>
      <c r="F14" s="81">
        <v>1</v>
      </c>
      <c r="G14" s="81">
        <v>4</v>
      </c>
      <c r="H14" s="81">
        <v>8</v>
      </c>
      <c r="I14" s="81">
        <v>100</v>
      </c>
      <c r="J14" s="81">
        <f t="shared" si="0"/>
        <v>4</v>
      </c>
      <c r="K14" s="81">
        <f t="shared" si="1"/>
        <v>8</v>
      </c>
      <c r="L14" s="81">
        <f t="shared" si="4"/>
        <v>100</v>
      </c>
      <c r="M14" s="83" t="e">
        <f>J14*#REF!</f>
        <v>#REF!</v>
      </c>
      <c r="N14" s="84" t="e">
        <f>L14*#REF!</f>
        <v>#REF!</v>
      </c>
      <c r="O14" s="84">
        <v>0</v>
      </c>
      <c r="P14" s="84"/>
      <c r="Q14" s="82"/>
      <c r="R14" s="26" t="e">
        <f t="shared" si="3"/>
        <v>#REF!</v>
      </c>
    </row>
    <row r="15" spans="2:19" x14ac:dyDescent="0.2">
      <c r="B15" s="81">
        <v>13</v>
      </c>
      <c r="C15" s="82" t="s">
        <v>355</v>
      </c>
      <c r="D15" s="82" t="s">
        <v>244</v>
      </c>
      <c r="E15" s="81" t="s">
        <v>24</v>
      </c>
      <c r="F15" s="81">
        <v>0</v>
      </c>
      <c r="G15" s="81">
        <v>64</v>
      </c>
      <c r="H15" s="81">
        <v>1024</v>
      </c>
      <c r="I15" s="81">
        <v>5500</v>
      </c>
      <c r="J15" s="81">
        <f t="shared" si="0"/>
        <v>0</v>
      </c>
      <c r="K15" s="81">
        <f t="shared" si="1"/>
        <v>0</v>
      </c>
      <c r="L15" s="81">
        <v>0</v>
      </c>
      <c r="M15" s="83">
        <v>0</v>
      </c>
      <c r="N15" s="84" t="e">
        <f>L15*#REF!</f>
        <v>#REF!</v>
      </c>
      <c r="O15" s="84" t="e">
        <f>I15*#REF!*50%</f>
        <v>#REF!</v>
      </c>
      <c r="P15" s="84" t="e">
        <f>F15*#REF!</f>
        <v>#REF!</v>
      </c>
      <c r="Q15" s="82"/>
      <c r="R15" s="26" t="e">
        <f t="shared" si="3"/>
        <v>#REF!</v>
      </c>
    </row>
    <row r="16" spans="2:19" x14ac:dyDescent="0.2">
      <c r="B16" s="81">
        <v>14</v>
      </c>
      <c r="C16" s="82" t="s">
        <v>356</v>
      </c>
      <c r="D16" s="82" t="s">
        <v>356</v>
      </c>
      <c r="E16" s="81" t="s">
        <v>24</v>
      </c>
      <c r="F16" s="81">
        <v>0</v>
      </c>
      <c r="G16" s="81">
        <v>32</v>
      </c>
      <c r="H16" s="81">
        <v>64</v>
      </c>
      <c r="I16" s="81">
        <v>150</v>
      </c>
      <c r="J16" s="81">
        <f t="shared" si="0"/>
        <v>0</v>
      </c>
      <c r="K16" s="81">
        <f t="shared" si="1"/>
        <v>0</v>
      </c>
      <c r="L16" s="81">
        <f>I16*F16</f>
        <v>0</v>
      </c>
      <c r="M16" s="83" t="e">
        <f>J16*#REF!</f>
        <v>#REF!</v>
      </c>
      <c r="N16" s="84" t="e">
        <f>L16*#REF!</f>
        <v>#REF!</v>
      </c>
      <c r="O16" s="84"/>
      <c r="P16" s="84"/>
      <c r="Q16" s="82"/>
      <c r="R16" s="26" t="e">
        <f t="shared" si="3"/>
        <v>#REF!</v>
      </c>
    </row>
    <row r="17" spans="2:18" x14ac:dyDescent="0.2">
      <c r="B17" s="43"/>
      <c r="C17" s="44"/>
      <c r="D17" s="44"/>
      <c r="E17" s="43"/>
      <c r="F17" s="80">
        <f>SUM(F3:F15)</f>
        <v>26</v>
      </c>
      <c r="G17" s="80">
        <f t="shared" ref="G17:P17" si="5">SUM(G3:G15)</f>
        <v>336</v>
      </c>
      <c r="H17" s="80">
        <f t="shared" si="5"/>
        <v>4320</v>
      </c>
      <c r="I17" s="80">
        <f t="shared" si="5"/>
        <v>12750</v>
      </c>
      <c r="J17" s="80">
        <f t="shared" si="5"/>
        <v>528</v>
      </c>
      <c r="K17" s="80">
        <f t="shared" si="5"/>
        <v>6688</v>
      </c>
      <c r="L17" s="80">
        <f t="shared" si="5"/>
        <v>4000</v>
      </c>
      <c r="M17" s="85" t="e">
        <f t="shared" si="5"/>
        <v>#REF!</v>
      </c>
      <c r="N17" s="85" t="e">
        <f t="shared" si="5"/>
        <v>#REF!</v>
      </c>
      <c r="O17" s="85" t="e">
        <f t="shared" si="5"/>
        <v>#REF!</v>
      </c>
      <c r="P17" s="85" t="e">
        <f t="shared" si="5"/>
        <v>#REF!</v>
      </c>
      <c r="Q17" s="85"/>
    </row>
    <row r="18" spans="2:18" x14ac:dyDescent="0.2">
      <c r="B18" s="47">
        <v>15</v>
      </c>
      <c r="C18" s="48" t="s">
        <v>349</v>
      </c>
      <c r="D18" s="48" t="s">
        <v>350</v>
      </c>
      <c r="E18" s="47" t="s">
        <v>25</v>
      </c>
      <c r="F18" s="47">
        <v>3</v>
      </c>
      <c r="G18" s="47">
        <v>8</v>
      </c>
      <c r="H18" s="47">
        <v>32</v>
      </c>
      <c r="I18" s="47">
        <v>150</v>
      </c>
      <c r="J18" s="47">
        <f t="shared" ref="J18:J24" si="6">G18*F18</f>
        <v>24</v>
      </c>
      <c r="K18" s="47">
        <f t="shared" ref="K18:K24" si="7">H18*F18</f>
        <v>96</v>
      </c>
      <c r="L18" s="47">
        <f>I18*F18</f>
        <v>450</v>
      </c>
      <c r="M18" s="49" t="e">
        <f>J18*#REF!</f>
        <v>#REF!</v>
      </c>
      <c r="N18" s="50" t="e">
        <f>L18*#REF!</f>
        <v>#REF!</v>
      </c>
      <c r="O18" s="50"/>
      <c r="P18" s="50"/>
      <c r="Q18" s="48"/>
      <c r="R18" s="26" t="e">
        <f t="shared" si="3"/>
        <v>#REF!</v>
      </c>
    </row>
    <row r="19" spans="2:18" x14ac:dyDescent="0.2">
      <c r="B19" s="47">
        <v>16</v>
      </c>
      <c r="C19" s="48" t="s">
        <v>351</v>
      </c>
      <c r="D19" s="48" t="s">
        <v>350</v>
      </c>
      <c r="E19" s="47" t="s">
        <v>25</v>
      </c>
      <c r="F19" s="47">
        <v>5</v>
      </c>
      <c r="G19" s="47">
        <v>8</v>
      </c>
      <c r="H19" s="47">
        <v>32</v>
      </c>
      <c r="I19" s="47">
        <v>150</v>
      </c>
      <c r="J19" s="47">
        <f t="shared" si="6"/>
        <v>40</v>
      </c>
      <c r="K19" s="47">
        <f t="shared" si="7"/>
        <v>160</v>
      </c>
      <c r="L19" s="47">
        <f>I19*F19</f>
        <v>750</v>
      </c>
      <c r="M19" s="49" t="e">
        <f>J19*#REF!</f>
        <v>#REF!</v>
      </c>
      <c r="N19" s="50" t="e">
        <f>L19*#REF!</f>
        <v>#REF!</v>
      </c>
      <c r="O19" s="50"/>
      <c r="P19" s="50"/>
      <c r="Q19" s="48"/>
      <c r="R19" s="26" t="e">
        <f t="shared" si="3"/>
        <v>#REF!</v>
      </c>
    </row>
    <row r="20" spans="2:18" x14ac:dyDescent="0.2">
      <c r="B20" s="47">
        <v>17</v>
      </c>
      <c r="C20" s="48" t="s">
        <v>352</v>
      </c>
      <c r="D20" s="48" t="s">
        <v>350</v>
      </c>
      <c r="E20" s="47" t="s">
        <v>25</v>
      </c>
      <c r="F20" s="47">
        <v>2</v>
      </c>
      <c r="G20" s="47">
        <v>64</v>
      </c>
      <c r="H20" s="47">
        <v>1024</v>
      </c>
      <c r="I20" s="47">
        <v>300</v>
      </c>
      <c r="J20" s="47">
        <f>G20*F20</f>
        <v>128</v>
      </c>
      <c r="K20" s="47">
        <f t="shared" si="7"/>
        <v>2048</v>
      </c>
      <c r="L20" s="47">
        <f>I20*F20</f>
        <v>600</v>
      </c>
      <c r="M20" s="49">
        <v>0</v>
      </c>
      <c r="N20" s="50" t="e">
        <f>L20*#REF!</f>
        <v>#REF!</v>
      </c>
      <c r="O20" s="50"/>
      <c r="P20" s="50" t="e">
        <f>F20*#REF!</f>
        <v>#REF!</v>
      </c>
      <c r="Q20" s="48"/>
      <c r="R20" s="26" t="e">
        <f t="shared" si="3"/>
        <v>#REF!</v>
      </c>
    </row>
    <row r="21" spans="2:18" x14ac:dyDescent="0.2">
      <c r="B21" s="47">
        <v>18</v>
      </c>
      <c r="C21" s="48" t="s">
        <v>353</v>
      </c>
      <c r="D21" s="48" t="s">
        <v>350</v>
      </c>
      <c r="E21" s="47" t="s">
        <v>25</v>
      </c>
      <c r="F21" s="47">
        <v>1</v>
      </c>
      <c r="G21" s="47">
        <v>4</v>
      </c>
      <c r="H21" s="47">
        <v>8</v>
      </c>
      <c r="I21" s="47">
        <v>100</v>
      </c>
      <c r="J21" s="47">
        <f t="shared" si="6"/>
        <v>4</v>
      </c>
      <c r="K21" s="47">
        <f t="shared" si="7"/>
        <v>8</v>
      </c>
      <c r="L21" s="47">
        <f>I21*F21</f>
        <v>100</v>
      </c>
      <c r="M21" s="49" t="e">
        <f>J21*#REF!</f>
        <v>#REF!</v>
      </c>
      <c r="N21" s="50" t="e">
        <f>L21*#REF!</f>
        <v>#REF!</v>
      </c>
      <c r="O21" s="50"/>
      <c r="P21" s="50"/>
      <c r="Q21" s="48"/>
      <c r="R21" s="26" t="e">
        <f t="shared" si="3"/>
        <v>#REF!</v>
      </c>
    </row>
    <row r="22" spans="2:18" x14ac:dyDescent="0.2">
      <c r="B22" s="47">
        <v>19</v>
      </c>
      <c r="C22" s="48" t="s">
        <v>354</v>
      </c>
      <c r="D22" s="48" t="s">
        <v>350</v>
      </c>
      <c r="E22" s="47" t="s">
        <v>25</v>
      </c>
      <c r="F22" s="47">
        <v>1</v>
      </c>
      <c r="G22" s="47">
        <v>4</v>
      </c>
      <c r="H22" s="47">
        <v>8</v>
      </c>
      <c r="I22" s="47">
        <v>100</v>
      </c>
      <c r="J22" s="47">
        <f t="shared" si="6"/>
        <v>4</v>
      </c>
      <c r="K22" s="47">
        <f t="shared" si="7"/>
        <v>8</v>
      </c>
      <c r="L22" s="47">
        <f>I22*F22</f>
        <v>100</v>
      </c>
      <c r="M22" s="49" t="e">
        <f>J22*#REF!</f>
        <v>#REF!</v>
      </c>
      <c r="N22" s="50" t="e">
        <f>L22*#REF!</f>
        <v>#REF!</v>
      </c>
      <c r="O22" s="50"/>
      <c r="P22" s="50"/>
      <c r="Q22" s="48"/>
      <c r="R22" s="26" t="e">
        <f t="shared" si="3"/>
        <v>#REF!</v>
      </c>
    </row>
    <row r="23" spans="2:18" x14ac:dyDescent="0.2">
      <c r="B23" s="47">
        <v>20</v>
      </c>
      <c r="C23" s="48" t="s">
        <v>355</v>
      </c>
      <c r="D23" s="48" t="s">
        <v>244</v>
      </c>
      <c r="E23" s="47" t="s">
        <v>25</v>
      </c>
      <c r="F23" s="47">
        <v>2</v>
      </c>
      <c r="G23" s="47">
        <v>64</v>
      </c>
      <c r="H23" s="47">
        <v>1024</v>
      </c>
      <c r="I23" s="47">
        <v>5500</v>
      </c>
      <c r="J23" s="47">
        <f t="shared" si="6"/>
        <v>128</v>
      </c>
      <c r="K23" s="47">
        <f t="shared" si="7"/>
        <v>2048</v>
      </c>
      <c r="L23" s="47">
        <f>I23</f>
        <v>5500</v>
      </c>
      <c r="M23" s="49">
        <v>0</v>
      </c>
      <c r="N23" s="50" t="e">
        <f>L23*#REF!</f>
        <v>#REF!</v>
      </c>
      <c r="O23" s="50"/>
      <c r="P23" s="50" t="e">
        <f>F23*#REF!</f>
        <v>#REF!</v>
      </c>
      <c r="Q23" s="48"/>
      <c r="R23" s="26" t="e">
        <f t="shared" si="3"/>
        <v>#REF!</v>
      </c>
    </row>
    <row r="24" spans="2:18" x14ac:dyDescent="0.2">
      <c r="B24" s="47">
        <v>21</v>
      </c>
      <c r="C24" s="48" t="s">
        <v>356</v>
      </c>
      <c r="D24" s="48" t="s">
        <v>356</v>
      </c>
      <c r="E24" s="47" t="s">
        <v>25</v>
      </c>
      <c r="F24" s="47">
        <v>2</v>
      </c>
      <c r="G24" s="47">
        <v>32</v>
      </c>
      <c r="H24" s="47">
        <v>64</v>
      </c>
      <c r="I24" s="47">
        <v>150</v>
      </c>
      <c r="J24" s="47">
        <f t="shared" si="6"/>
        <v>64</v>
      </c>
      <c r="K24" s="47">
        <f t="shared" si="7"/>
        <v>128</v>
      </c>
      <c r="L24" s="47">
        <f>I24*F24</f>
        <v>300</v>
      </c>
      <c r="M24" s="49" t="e">
        <f>J24*#REF!</f>
        <v>#REF!</v>
      </c>
      <c r="N24" s="50" t="e">
        <f>L24*#REF!</f>
        <v>#REF!</v>
      </c>
      <c r="O24" s="50"/>
      <c r="P24" s="50"/>
      <c r="Q24" s="48"/>
      <c r="R24" s="26" t="e">
        <f t="shared" si="3"/>
        <v>#REF!</v>
      </c>
    </row>
    <row r="25" spans="2:18" x14ac:dyDescent="0.2">
      <c r="B25" s="43"/>
      <c r="C25" s="44"/>
      <c r="D25" s="44"/>
      <c r="E25" s="43"/>
      <c r="F25" s="80">
        <f t="shared" ref="F25:P25" si="8">SUM(F18:F23)</f>
        <v>14</v>
      </c>
      <c r="G25" s="80">
        <f t="shared" si="8"/>
        <v>152</v>
      </c>
      <c r="H25" s="80">
        <f t="shared" si="8"/>
        <v>2128</v>
      </c>
      <c r="I25" s="80">
        <f t="shared" si="8"/>
        <v>6300</v>
      </c>
      <c r="J25" s="80">
        <f t="shared" si="8"/>
        <v>328</v>
      </c>
      <c r="K25" s="80">
        <f t="shared" si="8"/>
        <v>4368</v>
      </c>
      <c r="L25" s="80">
        <f t="shared" si="8"/>
        <v>7500</v>
      </c>
      <c r="M25" s="85" t="e">
        <f t="shared" si="8"/>
        <v>#REF!</v>
      </c>
      <c r="N25" s="85" t="e">
        <f t="shared" si="8"/>
        <v>#REF!</v>
      </c>
      <c r="O25" s="85">
        <f t="shared" si="8"/>
        <v>0</v>
      </c>
      <c r="P25" s="85" t="e">
        <f t="shared" si="8"/>
        <v>#REF!</v>
      </c>
      <c r="Q25" s="44"/>
    </row>
    <row r="26" spans="2:18" x14ac:dyDescent="0.2">
      <c r="B26" s="51">
        <v>22</v>
      </c>
      <c r="C26" s="52" t="s">
        <v>349</v>
      </c>
      <c r="D26" s="52" t="s">
        <v>350</v>
      </c>
      <c r="E26" s="51" t="s">
        <v>228</v>
      </c>
      <c r="F26" s="51">
        <v>0</v>
      </c>
      <c r="G26" s="51">
        <v>8</v>
      </c>
      <c r="H26" s="51">
        <v>32</v>
      </c>
      <c r="I26" s="51">
        <v>150</v>
      </c>
      <c r="J26" s="51">
        <f t="shared" ref="J26:J32" si="9">G26*F26</f>
        <v>0</v>
      </c>
      <c r="K26" s="51">
        <f t="shared" ref="K26:K32" si="10">H26*F26</f>
        <v>0</v>
      </c>
      <c r="L26" s="51">
        <f>I26*F26</f>
        <v>0</v>
      </c>
      <c r="M26" s="53" t="e">
        <f>J26*#REF!</f>
        <v>#REF!</v>
      </c>
      <c r="N26" s="54" t="e">
        <f>L26*#REF!</f>
        <v>#REF!</v>
      </c>
      <c r="O26" s="54"/>
      <c r="P26" s="54"/>
      <c r="Q26" s="52"/>
    </row>
    <row r="27" spans="2:18" x14ac:dyDescent="0.2">
      <c r="B27" s="51">
        <v>23</v>
      </c>
      <c r="C27" s="52" t="s">
        <v>351</v>
      </c>
      <c r="D27" s="52" t="s">
        <v>350</v>
      </c>
      <c r="E27" s="51" t="s">
        <v>228</v>
      </c>
      <c r="F27" s="51">
        <v>0</v>
      </c>
      <c r="G27" s="51">
        <v>8</v>
      </c>
      <c r="H27" s="51">
        <v>32</v>
      </c>
      <c r="I27" s="51">
        <v>150</v>
      </c>
      <c r="J27" s="51">
        <f t="shared" si="9"/>
        <v>0</v>
      </c>
      <c r="K27" s="51">
        <f t="shared" si="10"/>
        <v>0</v>
      </c>
      <c r="L27" s="51">
        <f>I27*F27</f>
        <v>0</v>
      </c>
      <c r="M27" s="53" t="e">
        <f>J27*#REF!</f>
        <v>#REF!</v>
      </c>
      <c r="N27" s="54" t="e">
        <f>L27*#REF!</f>
        <v>#REF!</v>
      </c>
      <c r="O27" s="54"/>
      <c r="P27" s="54"/>
      <c r="Q27" s="52"/>
    </row>
    <row r="28" spans="2:18" x14ac:dyDescent="0.2">
      <c r="B28" s="51">
        <v>24</v>
      </c>
      <c r="C28" s="52" t="s">
        <v>352</v>
      </c>
      <c r="D28" s="52" t="s">
        <v>350</v>
      </c>
      <c r="E28" s="51" t="s">
        <v>228</v>
      </c>
      <c r="F28" s="51">
        <v>1</v>
      </c>
      <c r="G28" s="51">
        <v>64</v>
      </c>
      <c r="H28" s="51">
        <v>1024</v>
      </c>
      <c r="I28" s="51">
        <v>300</v>
      </c>
      <c r="J28" s="51">
        <f t="shared" si="9"/>
        <v>64</v>
      </c>
      <c r="K28" s="51">
        <f t="shared" si="10"/>
        <v>1024</v>
      </c>
      <c r="L28" s="51">
        <f>I28*F28</f>
        <v>300</v>
      </c>
      <c r="M28" s="53">
        <v>0</v>
      </c>
      <c r="N28" s="54">
        <v>0</v>
      </c>
      <c r="O28" s="54"/>
      <c r="P28" s="54" t="e">
        <f>F28*#REF!</f>
        <v>#REF!</v>
      </c>
      <c r="Q28" s="52"/>
      <c r="R28" s="26" t="e">
        <f t="shared" ref="R28" si="11">SUM(M28:P28)</f>
        <v>#REF!</v>
      </c>
    </row>
    <row r="29" spans="2:18" x14ac:dyDescent="0.2">
      <c r="B29" s="51">
        <v>25</v>
      </c>
      <c r="C29" s="52" t="s">
        <v>353</v>
      </c>
      <c r="D29" s="52" t="s">
        <v>350</v>
      </c>
      <c r="E29" s="51" t="s">
        <v>228</v>
      </c>
      <c r="F29" s="51">
        <v>0</v>
      </c>
      <c r="G29" s="51">
        <v>4</v>
      </c>
      <c r="H29" s="51">
        <v>8</v>
      </c>
      <c r="I29" s="51">
        <v>100</v>
      </c>
      <c r="J29" s="51">
        <f t="shared" si="9"/>
        <v>0</v>
      </c>
      <c r="K29" s="51">
        <f t="shared" si="10"/>
        <v>0</v>
      </c>
      <c r="L29" s="51">
        <f>I29*F29</f>
        <v>0</v>
      </c>
      <c r="M29" s="53" t="e">
        <f>J29*#REF!</f>
        <v>#REF!</v>
      </c>
      <c r="N29" s="54" t="e">
        <f>L29*#REF!</f>
        <v>#REF!</v>
      </c>
      <c r="O29" s="54"/>
      <c r="P29" s="54"/>
      <c r="Q29" s="52"/>
    </row>
    <row r="30" spans="2:18" x14ac:dyDescent="0.2">
      <c r="B30" s="51">
        <v>26</v>
      </c>
      <c r="C30" s="52" t="s">
        <v>354</v>
      </c>
      <c r="D30" s="52" t="s">
        <v>350</v>
      </c>
      <c r="E30" s="51" t="s">
        <v>228</v>
      </c>
      <c r="F30" s="51">
        <v>0</v>
      </c>
      <c r="G30" s="51">
        <v>4</v>
      </c>
      <c r="H30" s="51">
        <v>8</v>
      </c>
      <c r="I30" s="51">
        <v>100</v>
      </c>
      <c r="J30" s="51">
        <f t="shared" si="9"/>
        <v>0</v>
      </c>
      <c r="K30" s="51">
        <f t="shared" si="10"/>
        <v>0</v>
      </c>
      <c r="L30" s="51">
        <f>I30*F30</f>
        <v>0</v>
      </c>
      <c r="M30" s="53" t="e">
        <f>J30*#REF!</f>
        <v>#REF!</v>
      </c>
      <c r="N30" s="54" t="e">
        <f>L30*#REF!</f>
        <v>#REF!</v>
      </c>
      <c r="O30" s="54"/>
      <c r="P30" s="54"/>
      <c r="Q30" s="52"/>
    </row>
    <row r="31" spans="2:18" x14ac:dyDescent="0.2">
      <c r="B31" s="51">
        <v>27</v>
      </c>
      <c r="C31" s="52" t="s">
        <v>198</v>
      </c>
      <c r="D31" s="52" t="s">
        <v>244</v>
      </c>
      <c r="E31" s="51" t="s">
        <v>228</v>
      </c>
      <c r="F31" s="51">
        <v>2</v>
      </c>
      <c r="G31" s="51">
        <v>16</v>
      </c>
      <c r="H31" s="51">
        <v>64</v>
      </c>
      <c r="I31" s="51">
        <v>1100</v>
      </c>
      <c r="J31" s="51">
        <f t="shared" si="9"/>
        <v>32</v>
      </c>
      <c r="K31" s="51">
        <f t="shared" si="10"/>
        <v>128</v>
      </c>
      <c r="L31" s="51">
        <f>I31</f>
        <v>1100</v>
      </c>
      <c r="M31" s="53" t="e">
        <f>J31*#REF!</f>
        <v>#REF!</v>
      </c>
      <c r="N31" s="54" t="e">
        <f>L31*#REF!</f>
        <v>#REF!</v>
      </c>
      <c r="O31" s="54"/>
      <c r="P31" s="54"/>
      <c r="Q31" s="52"/>
      <c r="R31" s="26" t="e">
        <f t="shared" ref="R31:R32" si="12">SUM(M31:P31)</f>
        <v>#REF!</v>
      </c>
    </row>
    <row r="32" spans="2:18" x14ac:dyDescent="0.2">
      <c r="B32" s="51">
        <v>28</v>
      </c>
      <c r="C32" s="52" t="s">
        <v>356</v>
      </c>
      <c r="D32" s="52" t="s">
        <v>356</v>
      </c>
      <c r="E32" s="51" t="s">
        <v>228</v>
      </c>
      <c r="F32" s="51">
        <v>2</v>
      </c>
      <c r="G32" s="51">
        <v>16</v>
      </c>
      <c r="H32" s="51">
        <v>32</v>
      </c>
      <c r="I32" s="51">
        <v>150</v>
      </c>
      <c r="J32" s="51">
        <f t="shared" si="9"/>
        <v>32</v>
      </c>
      <c r="K32" s="51">
        <f t="shared" si="10"/>
        <v>64</v>
      </c>
      <c r="L32" s="51">
        <f>I32*F32</f>
        <v>300</v>
      </c>
      <c r="M32" s="53" t="e">
        <f>J32*#REF!</f>
        <v>#REF!</v>
      </c>
      <c r="N32" s="54" t="e">
        <f>L32*#REF!</f>
        <v>#REF!</v>
      </c>
      <c r="O32" s="54"/>
      <c r="P32" s="54"/>
      <c r="Q32" s="52"/>
      <c r="R32" s="26" t="e">
        <f t="shared" si="12"/>
        <v>#REF!</v>
      </c>
    </row>
    <row r="33" spans="2:17" x14ac:dyDescent="0.2">
      <c r="B33" s="43"/>
      <c r="C33" s="44"/>
      <c r="D33" s="44"/>
      <c r="E33" s="43"/>
      <c r="F33" s="80">
        <f t="shared" ref="F33:P33" si="13">SUM(F26:F31)</f>
        <v>3</v>
      </c>
      <c r="G33" s="80">
        <f t="shared" si="13"/>
        <v>104</v>
      </c>
      <c r="H33" s="80">
        <f t="shared" si="13"/>
        <v>1168</v>
      </c>
      <c r="I33" s="80">
        <f t="shared" si="13"/>
        <v>1900</v>
      </c>
      <c r="J33" s="80">
        <f t="shared" si="13"/>
        <v>96</v>
      </c>
      <c r="K33" s="80">
        <f t="shared" si="13"/>
        <v>1152</v>
      </c>
      <c r="L33" s="80">
        <f t="shared" si="13"/>
        <v>1400</v>
      </c>
      <c r="M33" s="85" t="e">
        <f t="shared" si="13"/>
        <v>#REF!</v>
      </c>
      <c r="N33" s="85" t="e">
        <f t="shared" si="13"/>
        <v>#REF!</v>
      </c>
      <c r="O33" s="85">
        <f t="shared" si="13"/>
        <v>0</v>
      </c>
      <c r="P33" s="85" t="e">
        <f t="shared" si="13"/>
        <v>#REF!</v>
      </c>
      <c r="Q33" s="44"/>
    </row>
    <row r="34" spans="2:17" x14ac:dyDescent="0.2">
      <c r="B34" s="55"/>
      <c r="C34" s="56" t="s">
        <v>34</v>
      </c>
      <c r="D34" s="57"/>
      <c r="E34" s="55"/>
      <c r="F34" s="55"/>
      <c r="G34" s="55"/>
      <c r="H34" s="55"/>
      <c r="I34" s="55"/>
      <c r="J34" s="55"/>
      <c r="K34" s="55"/>
      <c r="L34" s="55"/>
      <c r="M34" s="208" t="e">
        <f>SUM(M17:P17) + SUM(M25:P25) + SUM(M33:P33)</f>
        <v>#REF!</v>
      </c>
      <c r="N34" s="209"/>
      <c r="O34" s="209"/>
      <c r="P34" s="210"/>
      <c r="Q34" s="57"/>
    </row>
    <row r="35" spans="2:17" x14ac:dyDescent="0.2">
      <c r="B35" s="25"/>
      <c r="F35" s="25"/>
      <c r="G35" s="25"/>
      <c r="H35" s="25"/>
      <c r="I35" s="25"/>
      <c r="J35" s="25"/>
      <c r="K35" s="25"/>
      <c r="L35" s="25"/>
      <c r="M35" s="5"/>
      <c r="N35" s="24"/>
      <c r="O35" s="24"/>
      <c r="P35" s="24"/>
    </row>
    <row r="36" spans="2:17" x14ac:dyDescent="0.2">
      <c r="B36" s="25"/>
      <c r="C36" s="75"/>
      <c r="D36" s="58"/>
      <c r="E36" s="59"/>
      <c r="F36" s="26"/>
      <c r="G36" s="26"/>
      <c r="M36" s="58"/>
      <c r="N36" s="58"/>
    </row>
    <row r="37" spans="2:17" x14ac:dyDescent="0.2">
      <c r="B37" s="43"/>
      <c r="C37" s="44"/>
      <c r="D37" s="44"/>
      <c r="E37" s="43"/>
      <c r="F37" s="43"/>
      <c r="G37" s="43"/>
      <c r="H37" s="43"/>
      <c r="I37" s="43"/>
      <c r="J37" s="43"/>
      <c r="K37" s="43"/>
      <c r="L37" s="43"/>
      <c r="M37" s="45"/>
      <c r="N37" s="46"/>
      <c r="O37" s="46"/>
      <c r="P37" s="46"/>
      <c r="Q37" s="44"/>
    </row>
    <row r="38" spans="2:17" x14ac:dyDescent="0.2">
      <c r="B38" s="76" t="s">
        <v>235</v>
      </c>
      <c r="C38" s="74"/>
      <c r="D38" s="74"/>
      <c r="M38" s="58"/>
      <c r="N38" s="58"/>
    </row>
    <row r="39" spans="2:17" x14ac:dyDescent="0.2">
      <c r="B39" s="37" t="s">
        <v>2</v>
      </c>
      <c r="C39" s="37" t="s">
        <v>27</v>
      </c>
      <c r="D39" s="37" t="s">
        <v>28</v>
      </c>
      <c r="E39" s="86">
        <v>1.1200000000000001</v>
      </c>
      <c r="F39" s="72">
        <v>1.1100000000000001</v>
      </c>
      <c r="M39" s="58"/>
      <c r="N39" s="58"/>
    </row>
    <row r="40" spans="2:17" x14ac:dyDescent="0.2">
      <c r="B40" s="55">
        <v>1</v>
      </c>
      <c r="C40" s="57" t="s">
        <v>350</v>
      </c>
      <c r="D40" s="60" t="e">
        <f>SUM(M3:P7) + SUM(M10:P14)</f>
        <v>#REF!</v>
      </c>
      <c r="E40" s="59" t="e">
        <f>D40*112%/111%</f>
        <v>#REF!</v>
      </c>
      <c r="M40" s="58"/>
      <c r="N40" s="58"/>
    </row>
    <row r="41" spans="2:17" x14ac:dyDescent="0.2">
      <c r="B41" s="55">
        <v>2</v>
      </c>
      <c r="C41" s="57" t="s">
        <v>198</v>
      </c>
      <c r="D41" s="60" t="e">
        <f>SUM(M8:P8)+SUM(M15:P15)</f>
        <v>#REF!</v>
      </c>
      <c r="E41" s="59" t="e">
        <f>D41*E39/F39</f>
        <v>#REF!</v>
      </c>
      <c r="M41" s="58"/>
      <c r="N41" s="58"/>
    </row>
    <row r="42" spans="2:17" x14ac:dyDescent="0.2">
      <c r="B42" s="55">
        <v>3</v>
      </c>
      <c r="C42" s="57" t="s">
        <v>356</v>
      </c>
      <c r="D42" s="60" t="e">
        <f>SUM(M9:P9) + SUM(M16:P16)</f>
        <v>#REF!</v>
      </c>
      <c r="E42" s="59"/>
      <c r="M42" s="58"/>
      <c r="N42" s="58"/>
    </row>
    <row r="43" spans="2:17" x14ac:dyDescent="0.2">
      <c r="B43" s="55"/>
      <c r="C43" s="56" t="s">
        <v>18</v>
      </c>
      <c r="D43" s="61" t="e">
        <f>SUM(D40:D42)</f>
        <v>#REF!</v>
      </c>
      <c r="M43" s="58"/>
      <c r="N43" s="58"/>
    </row>
    <row r="44" spans="2:17" x14ac:dyDescent="0.2">
      <c r="B44" s="20"/>
      <c r="M44" s="58"/>
      <c r="N44" s="58"/>
    </row>
    <row r="45" spans="2:17" x14ac:dyDescent="0.2">
      <c r="B45" s="76" t="s">
        <v>243</v>
      </c>
      <c r="C45" s="74"/>
      <c r="D45" s="74"/>
      <c r="M45" s="58"/>
      <c r="N45" s="58"/>
    </row>
    <row r="46" spans="2:17" x14ac:dyDescent="0.2">
      <c r="B46" s="37" t="s">
        <v>2</v>
      </c>
      <c r="C46" s="37" t="s">
        <v>27</v>
      </c>
      <c r="D46" s="37" t="s">
        <v>28</v>
      </c>
      <c r="M46" s="58"/>
      <c r="N46" s="58"/>
    </row>
    <row r="47" spans="2:17" x14ac:dyDescent="0.2">
      <c r="B47" s="55">
        <v>1</v>
      </c>
      <c r="C47" s="57" t="s">
        <v>350</v>
      </c>
      <c r="D47" s="60" t="e">
        <f>SUM(M18:P22)</f>
        <v>#REF!</v>
      </c>
      <c r="E47" s="59" t="e">
        <f>D47*E39/F39</f>
        <v>#REF!</v>
      </c>
      <c r="M47" s="58"/>
      <c r="N47" s="58"/>
    </row>
    <row r="48" spans="2:17" x14ac:dyDescent="0.2">
      <c r="B48" s="55">
        <v>2</v>
      </c>
      <c r="C48" s="57" t="s">
        <v>198</v>
      </c>
      <c r="D48" s="60" t="e">
        <f>SUM(M23:P23)</f>
        <v>#REF!</v>
      </c>
      <c r="E48" s="59" t="e">
        <f>D48*E39/F39</f>
        <v>#REF!</v>
      </c>
      <c r="M48" s="58"/>
      <c r="N48" s="58"/>
    </row>
    <row r="49" spans="1:17" x14ac:dyDescent="0.2">
      <c r="B49" s="55">
        <v>3</v>
      </c>
      <c r="C49" s="57" t="s">
        <v>356</v>
      </c>
      <c r="D49" s="60" t="e">
        <f>SUM(M24:P24)</f>
        <v>#REF!</v>
      </c>
      <c r="E49" s="59"/>
      <c r="M49" s="58"/>
      <c r="N49" s="58"/>
    </row>
    <row r="50" spans="1:17" x14ac:dyDescent="0.2">
      <c r="B50" s="55"/>
      <c r="C50" s="56" t="s">
        <v>18</v>
      </c>
      <c r="D50" s="61" t="e">
        <f>SUM(D47:D49)</f>
        <v>#REF!</v>
      </c>
      <c r="M50" s="58"/>
      <c r="N50" s="58"/>
    </row>
    <row r="51" spans="1:17" x14ac:dyDescent="0.2">
      <c r="B51" s="25"/>
      <c r="C51" s="25"/>
      <c r="D51" s="58"/>
      <c r="M51" s="58"/>
      <c r="N51" s="58"/>
    </row>
    <row r="52" spans="1:17" x14ac:dyDescent="0.2">
      <c r="B52" s="76" t="s">
        <v>357</v>
      </c>
      <c r="C52" s="74"/>
      <c r="D52" s="74"/>
      <c r="M52" s="58"/>
      <c r="N52" s="58"/>
    </row>
    <row r="53" spans="1:17" x14ac:dyDescent="0.2">
      <c r="B53" s="37" t="s">
        <v>2</v>
      </c>
      <c r="C53" s="37" t="s">
        <v>27</v>
      </c>
      <c r="D53" s="37" t="s">
        <v>28</v>
      </c>
      <c r="M53" s="58"/>
      <c r="N53" s="58"/>
    </row>
    <row r="54" spans="1:17" x14ac:dyDescent="0.2">
      <c r="B54" s="55">
        <v>1</v>
      </c>
      <c r="C54" s="57" t="s">
        <v>350</v>
      </c>
      <c r="D54" s="60" t="e">
        <f>SUM(M26:P30)</f>
        <v>#REF!</v>
      </c>
      <c r="G54" s="26" t="e">
        <f>D54*E39/F39</f>
        <v>#REF!</v>
      </c>
      <c r="M54" s="58"/>
      <c r="N54" s="58"/>
    </row>
    <row r="55" spans="1:17" x14ac:dyDescent="0.2">
      <c r="B55" s="55">
        <v>2</v>
      </c>
      <c r="C55" s="57" t="s">
        <v>198</v>
      </c>
      <c r="D55" s="60" t="e">
        <f>SUM(M31:P31)</f>
        <v>#REF!</v>
      </c>
      <c r="G55" s="26"/>
      <c r="M55" s="58"/>
      <c r="N55" s="58"/>
    </row>
    <row r="56" spans="1:17" x14ac:dyDescent="0.2">
      <c r="B56" s="55">
        <v>3</v>
      </c>
      <c r="C56" s="57" t="s">
        <v>356</v>
      </c>
      <c r="D56" s="60" t="e">
        <f>SUM(M32:P32)</f>
        <v>#REF!</v>
      </c>
      <c r="G56" s="26"/>
      <c r="M56" s="58"/>
      <c r="N56" s="58"/>
    </row>
    <row r="57" spans="1:17" x14ac:dyDescent="0.2">
      <c r="B57" s="55"/>
      <c r="C57" s="56" t="s">
        <v>18</v>
      </c>
      <c r="D57" s="61" t="e">
        <f>SUM(D54:D56)</f>
        <v>#REF!</v>
      </c>
      <c r="M57" s="58"/>
      <c r="N57" s="58"/>
    </row>
    <row r="58" spans="1:17" x14ac:dyDescent="0.2">
      <c r="B58" s="25"/>
      <c r="C58" s="25"/>
      <c r="D58" s="58"/>
      <c r="M58" s="58"/>
      <c r="N58" s="58"/>
    </row>
    <row r="59" spans="1:17" x14ac:dyDescent="0.2">
      <c r="B59" s="43"/>
      <c r="C59" s="44"/>
      <c r="D59" s="44"/>
      <c r="E59" s="43"/>
      <c r="F59" s="43"/>
      <c r="G59" s="43"/>
      <c r="H59" s="43"/>
      <c r="I59" s="43"/>
      <c r="J59" s="43"/>
      <c r="K59" s="43"/>
      <c r="L59" s="43"/>
      <c r="M59" s="45"/>
      <c r="N59" s="46"/>
      <c r="O59" s="46"/>
      <c r="P59" s="46"/>
      <c r="Q59" s="44"/>
    </row>
    <row r="60" spans="1:17" x14ac:dyDescent="0.2">
      <c r="A60" s="77" t="s">
        <v>276</v>
      </c>
      <c r="B60" s="76" t="s">
        <v>261</v>
      </c>
      <c r="C60" s="74"/>
      <c r="D60" s="74"/>
      <c r="E60" s="5"/>
    </row>
    <row r="61" spans="1:17" x14ac:dyDescent="0.2">
      <c r="B61" s="62" t="s">
        <v>2</v>
      </c>
      <c r="C61" s="62" t="s">
        <v>27</v>
      </c>
      <c r="D61" s="62" t="s">
        <v>32</v>
      </c>
      <c r="E61" s="62" t="s">
        <v>33</v>
      </c>
      <c r="F61" s="62" t="s">
        <v>34</v>
      </c>
      <c r="G61" s="62" t="s">
        <v>35</v>
      </c>
    </row>
    <row r="62" spans="1:17" x14ac:dyDescent="0.2">
      <c r="B62" s="55">
        <v>1</v>
      </c>
      <c r="C62" s="57" t="s">
        <v>350</v>
      </c>
      <c r="D62" s="64">
        <f>F5+F12</f>
        <v>4</v>
      </c>
      <c r="E62" s="60" t="e">
        <f>#REF!</f>
        <v>#REF!</v>
      </c>
      <c r="F62" s="60" t="e">
        <f t="shared" ref="F62:F71" si="14">E62*D62</f>
        <v>#REF!</v>
      </c>
      <c r="G62" s="57"/>
      <c r="H62" s="26" t="e">
        <f>E62*112%/111%</f>
        <v>#REF!</v>
      </c>
    </row>
    <row r="63" spans="1:17" x14ac:dyDescent="0.2">
      <c r="B63" s="55">
        <v>2</v>
      </c>
      <c r="C63" s="57" t="s">
        <v>97</v>
      </c>
      <c r="D63" s="64">
        <f>(J8+J15)/2</f>
        <v>64</v>
      </c>
      <c r="E63" s="60" t="e">
        <f>#REF!</f>
        <v>#REF!</v>
      </c>
      <c r="F63" s="60">
        <v>0</v>
      </c>
      <c r="G63" s="57"/>
    </row>
    <row r="64" spans="1:17" x14ac:dyDescent="0.2">
      <c r="B64" s="55"/>
      <c r="C64" s="57" t="s">
        <v>98</v>
      </c>
      <c r="D64" s="64">
        <f>(J8+J15)/2</f>
        <v>64</v>
      </c>
      <c r="E64" s="60" t="e">
        <f>#REF!</f>
        <v>#REF!</v>
      </c>
      <c r="F64" s="60">
        <v>0</v>
      </c>
      <c r="G64" s="57"/>
    </row>
    <row r="65" spans="1:8" x14ac:dyDescent="0.2">
      <c r="B65" s="55"/>
      <c r="C65" s="57" t="s">
        <v>99</v>
      </c>
      <c r="D65" s="64">
        <f>(J8+J15)/2</f>
        <v>64</v>
      </c>
      <c r="E65" s="60" t="e">
        <f>#REF!</f>
        <v>#REF!</v>
      </c>
      <c r="F65" s="60">
        <v>0</v>
      </c>
      <c r="G65" s="57"/>
    </row>
    <row r="66" spans="1:8" x14ac:dyDescent="0.2">
      <c r="B66" s="55"/>
      <c r="C66" s="57" t="s">
        <v>100</v>
      </c>
      <c r="D66" s="64">
        <f>(J8+J15)/2</f>
        <v>64</v>
      </c>
      <c r="E66" s="60" t="e">
        <f>#REF!</f>
        <v>#REF!</v>
      </c>
      <c r="F66" s="60">
        <v>0</v>
      </c>
      <c r="G66" s="57"/>
    </row>
    <row r="67" spans="1:8" x14ac:dyDescent="0.2">
      <c r="B67" s="55"/>
      <c r="C67" s="57" t="s">
        <v>101</v>
      </c>
      <c r="D67" s="64">
        <f>(J8+J15)/2</f>
        <v>64</v>
      </c>
      <c r="E67" s="60" t="e">
        <f>#REF!</f>
        <v>#REF!</v>
      </c>
      <c r="F67" s="60">
        <v>0</v>
      </c>
      <c r="G67" s="57"/>
    </row>
    <row r="68" spans="1:8" x14ac:dyDescent="0.2">
      <c r="B68" s="55"/>
      <c r="C68" s="57" t="s">
        <v>102</v>
      </c>
      <c r="D68" s="64">
        <f>(J8+J15)/2</f>
        <v>64</v>
      </c>
      <c r="E68" s="60" t="e">
        <f>#REF!</f>
        <v>#REF!</v>
      </c>
      <c r="F68" s="60">
        <v>0</v>
      </c>
      <c r="G68" s="57"/>
    </row>
    <row r="69" spans="1:8" x14ac:dyDescent="0.2">
      <c r="B69" s="55"/>
      <c r="C69" s="57" t="s">
        <v>103</v>
      </c>
      <c r="D69" s="64">
        <f>(J8+J15)/2</f>
        <v>64</v>
      </c>
      <c r="E69" s="60" t="e">
        <f>#REF!</f>
        <v>#REF!</v>
      </c>
      <c r="F69" s="60">
        <v>0</v>
      </c>
      <c r="G69" s="57"/>
    </row>
    <row r="70" spans="1:8" x14ac:dyDescent="0.2">
      <c r="B70" s="55">
        <v>7</v>
      </c>
      <c r="C70" s="57" t="s">
        <v>89</v>
      </c>
      <c r="D70" s="55">
        <f>ROUNDUP((J6+J13)/56,0)</f>
        <v>1</v>
      </c>
      <c r="E70" s="22" t="e">
        <f>#REF!</f>
        <v>#REF!</v>
      </c>
      <c r="F70" s="60" t="e">
        <f t="shared" si="14"/>
        <v>#REF!</v>
      </c>
      <c r="G70" s="55"/>
      <c r="H70" s="26" t="e">
        <f>E70*E39/F39</f>
        <v>#REF!</v>
      </c>
    </row>
    <row r="71" spans="1:8" x14ac:dyDescent="0.2">
      <c r="B71" s="55">
        <v>8</v>
      </c>
      <c r="C71" s="57" t="s">
        <v>358</v>
      </c>
      <c r="D71" s="55">
        <f>ROUNDUP((148+(148*30%))/5,0)</f>
        <v>39</v>
      </c>
      <c r="E71" s="22" t="e">
        <f>#REF!</f>
        <v>#REF!</v>
      </c>
      <c r="F71" s="60" t="e">
        <f t="shared" si="14"/>
        <v>#REF!</v>
      </c>
      <c r="G71" s="55"/>
      <c r="H71" s="26" t="e">
        <f>E71*E39/F39</f>
        <v>#REF!</v>
      </c>
    </row>
    <row r="72" spans="1:8" hidden="1" x14ac:dyDescent="0.2">
      <c r="B72" s="55">
        <v>8</v>
      </c>
      <c r="C72" s="78" t="s">
        <v>314</v>
      </c>
      <c r="D72" s="55" t="s">
        <v>359</v>
      </c>
      <c r="E72" s="60">
        <v>0</v>
      </c>
      <c r="F72" s="65">
        <v>2290600000</v>
      </c>
      <c r="G72" s="57"/>
    </row>
    <row r="73" spans="1:8" hidden="1" x14ac:dyDescent="0.2">
      <c r="B73" s="55">
        <v>9</v>
      </c>
      <c r="C73" s="78" t="s">
        <v>360</v>
      </c>
      <c r="D73" s="55"/>
      <c r="E73" s="66"/>
      <c r="F73" s="60">
        <v>450000000</v>
      </c>
      <c r="G73" s="57"/>
    </row>
    <row r="74" spans="1:8" hidden="1" x14ac:dyDescent="0.2">
      <c r="B74" s="55">
        <v>10</v>
      </c>
      <c r="C74" s="78" t="s">
        <v>361</v>
      </c>
      <c r="D74" s="55"/>
      <c r="E74" s="66"/>
      <c r="F74" s="79"/>
      <c r="G74" s="57"/>
      <c r="H74" s="26"/>
    </row>
    <row r="75" spans="1:8" x14ac:dyDescent="0.2">
      <c r="B75" s="57"/>
      <c r="C75" s="62" t="s">
        <v>34</v>
      </c>
      <c r="D75" s="62"/>
      <c r="E75" s="62"/>
      <c r="F75" s="61" t="e">
        <f>SUM(F62:F71)</f>
        <v>#REF!</v>
      </c>
      <c r="G75" s="57"/>
      <c r="H75" s="26"/>
    </row>
    <row r="76" spans="1:8" x14ac:dyDescent="0.2">
      <c r="C76" s="67"/>
      <c r="D76" s="67"/>
      <c r="E76" s="67"/>
      <c r="F76" s="58"/>
    </row>
    <row r="77" spans="1:8" x14ac:dyDescent="0.2">
      <c r="A77" s="77" t="s">
        <v>276</v>
      </c>
      <c r="B77" s="76" t="s">
        <v>272</v>
      </c>
      <c r="C77" s="74"/>
      <c r="D77" s="74"/>
      <c r="E77" s="5"/>
    </row>
    <row r="78" spans="1:8" x14ac:dyDescent="0.2">
      <c r="B78" s="62" t="s">
        <v>2</v>
      </c>
      <c r="C78" s="62" t="s">
        <v>27</v>
      </c>
      <c r="D78" s="62" t="s">
        <v>32</v>
      </c>
      <c r="E78" s="62" t="s">
        <v>33</v>
      </c>
      <c r="F78" s="62" t="s">
        <v>34</v>
      </c>
      <c r="G78" s="62" t="s">
        <v>35</v>
      </c>
    </row>
    <row r="79" spans="1:8" x14ac:dyDescent="0.2">
      <c r="B79" s="55">
        <v>1</v>
      </c>
      <c r="C79" s="57" t="s">
        <v>350</v>
      </c>
      <c r="D79" s="64">
        <f>F20</f>
        <v>2</v>
      </c>
      <c r="E79" s="60" t="e">
        <f>#REF!</f>
        <v>#REF!</v>
      </c>
      <c r="F79" s="60" t="e">
        <f t="shared" ref="F79:F86" si="15">E79*D79</f>
        <v>#REF!</v>
      </c>
      <c r="G79" s="57"/>
      <c r="H79" s="26" t="e">
        <f>E79*112%/111%</f>
        <v>#REF!</v>
      </c>
    </row>
    <row r="80" spans="1:8" x14ac:dyDescent="0.2">
      <c r="B80" s="55">
        <v>2</v>
      </c>
      <c r="C80" s="57" t="s">
        <v>97</v>
      </c>
      <c r="D80" s="64">
        <f>J23/2</f>
        <v>64</v>
      </c>
      <c r="E80" s="60" t="e">
        <f>#REF!</f>
        <v>#REF!</v>
      </c>
      <c r="F80" s="60">
        <v>0</v>
      </c>
      <c r="G80" s="57"/>
    </row>
    <row r="81" spans="2:8" x14ac:dyDescent="0.2">
      <c r="B81" s="55"/>
      <c r="C81" s="57" t="s">
        <v>98</v>
      </c>
      <c r="D81" s="64">
        <f>J23/2</f>
        <v>64</v>
      </c>
      <c r="E81" s="60" t="e">
        <f>#REF!</f>
        <v>#REF!</v>
      </c>
      <c r="F81" s="60">
        <v>0</v>
      </c>
      <c r="G81" s="57"/>
    </row>
    <row r="82" spans="2:8" x14ac:dyDescent="0.2">
      <c r="B82" s="55"/>
      <c r="C82" s="57" t="s">
        <v>99</v>
      </c>
      <c r="D82" s="64">
        <f>J23/2</f>
        <v>64</v>
      </c>
      <c r="E82" s="60" t="e">
        <f>#REF!</f>
        <v>#REF!</v>
      </c>
      <c r="F82" s="60">
        <v>0</v>
      </c>
      <c r="G82" s="57"/>
    </row>
    <row r="83" spans="2:8" x14ac:dyDescent="0.2">
      <c r="B83" s="55"/>
      <c r="C83" s="57" t="s">
        <v>100</v>
      </c>
      <c r="D83" s="64">
        <f>J23/2</f>
        <v>64</v>
      </c>
      <c r="E83" s="60" t="e">
        <f>#REF!</f>
        <v>#REF!</v>
      </c>
      <c r="F83" s="60">
        <v>0</v>
      </c>
      <c r="G83" s="57"/>
    </row>
    <row r="84" spans="2:8" x14ac:dyDescent="0.2">
      <c r="B84" s="55"/>
      <c r="C84" s="57" t="s">
        <v>101</v>
      </c>
      <c r="D84" s="64">
        <f>J23/2</f>
        <v>64</v>
      </c>
      <c r="E84" s="60" t="e">
        <f>#REF!</f>
        <v>#REF!</v>
      </c>
      <c r="F84" s="60">
        <v>0</v>
      </c>
      <c r="G84" s="57"/>
    </row>
    <row r="85" spans="2:8" x14ac:dyDescent="0.2">
      <c r="B85" s="55"/>
      <c r="C85" s="57" t="s">
        <v>103</v>
      </c>
      <c r="D85" s="64">
        <f>J23/56</f>
        <v>2.2857142857142856</v>
      </c>
      <c r="E85" s="60" t="e">
        <f>#REF!</f>
        <v>#REF!</v>
      </c>
      <c r="F85" s="60">
        <v>0</v>
      </c>
      <c r="G85" s="57"/>
    </row>
    <row r="86" spans="2:8" x14ac:dyDescent="0.2">
      <c r="B86" s="55">
        <v>7</v>
      </c>
      <c r="C86" s="57" t="s">
        <v>89</v>
      </c>
      <c r="D86" s="55">
        <f>ROUNDUP(J21/56,0)</f>
        <v>1</v>
      </c>
      <c r="E86" s="22" t="e">
        <f>#REF!</f>
        <v>#REF!</v>
      </c>
      <c r="F86" s="60" t="e">
        <f t="shared" si="15"/>
        <v>#REF!</v>
      </c>
      <c r="G86" s="57"/>
      <c r="H86" s="26" t="e">
        <f>E86*112%/111%</f>
        <v>#REF!</v>
      </c>
    </row>
    <row r="87" spans="2:8" hidden="1" x14ac:dyDescent="0.2">
      <c r="B87" s="55">
        <v>8</v>
      </c>
      <c r="C87" s="57" t="s">
        <v>360</v>
      </c>
      <c r="D87" s="55"/>
      <c r="E87" s="66"/>
      <c r="F87" s="60">
        <v>450000000</v>
      </c>
      <c r="G87" s="57"/>
    </row>
    <row r="88" spans="2:8" x14ac:dyDescent="0.2">
      <c r="B88" s="57"/>
      <c r="C88" s="62" t="s">
        <v>34</v>
      </c>
      <c r="D88" s="62"/>
      <c r="E88" s="62"/>
      <c r="F88" s="61" t="e">
        <f>SUM(F79:F86)</f>
        <v>#REF!</v>
      </c>
      <c r="G88" s="57"/>
      <c r="H88" s="26"/>
    </row>
    <row r="89" spans="2:8" x14ac:dyDescent="0.2">
      <c r="C89" s="67"/>
      <c r="D89" s="67"/>
      <c r="E89" s="67"/>
      <c r="F89" s="58"/>
      <c r="H89" s="26"/>
    </row>
    <row r="90" spans="2:8" x14ac:dyDescent="0.2">
      <c r="B90" s="76" t="s">
        <v>274</v>
      </c>
      <c r="C90" s="74"/>
      <c r="D90" s="74"/>
      <c r="E90" s="5"/>
      <c r="H90" s="26"/>
    </row>
    <row r="91" spans="2:8" x14ac:dyDescent="0.2">
      <c r="B91" s="62" t="s">
        <v>2</v>
      </c>
      <c r="C91" s="62" t="s">
        <v>27</v>
      </c>
      <c r="D91" s="62" t="s">
        <v>32</v>
      </c>
      <c r="E91" s="62" t="s">
        <v>33</v>
      </c>
      <c r="F91" s="62" t="s">
        <v>34</v>
      </c>
      <c r="G91" s="62" t="s">
        <v>35</v>
      </c>
      <c r="H91" s="26"/>
    </row>
    <row r="92" spans="2:8" x14ac:dyDescent="0.2">
      <c r="B92" s="55">
        <v>1</v>
      </c>
      <c r="C92" s="57" t="s">
        <v>350</v>
      </c>
      <c r="D92" s="64">
        <v>1</v>
      </c>
      <c r="E92" s="60" t="e">
        <f>#REF!</f>
        <v>#REF!</v>
      </c>
      <c r="F92" s="60" t="e">
        <f t="shared" ref="F92:F99" si="16">E92*D92</f>
        <v>#REF!</v>
      </c>
      <c r="G92" s="57"/>
      <c r="H92" s="26" t="e">
        <f>E92*112%/111%</f>
        <v>#REF!</v>
      </c>
    </row>
    <row r="93" spans="2:8" x14ac:dyDescent="0.2">
      <c r="B93" s="55">
        <v>2</v>
      </c>
      <c r="C93" s="57" t="s">
        <v>97</v>
      </c>
      <c r="D93" s="64">
        <f>J31/2</f>
        <v>16</v>
      </c>
      <c r="E93" s="60" t="e">
        <f>#REF!</f>
        <v>#REF!</v>
      </c>
      <c r="F93" s="60">
        <v>0</v>
      </c>
      <c r="G93" s="57"/>
      <c r="H93" s="26"/>
    </row>
    <row r="94" spans="2:8" x14ac:dyDescent="0.2">
      <c r="B94" s="55"/>
      <c r="C94" s="57" t="s">
        <v>98</v>
      </c>
      <c r="D94" s="64">
        <f>J31/2</f>
        <v>16</v>
      </c>
      <c r="E94" s="60" t="e">
        <f>#REF!</f>
        <v>#REF!</v>
      </c>
      <c r="F94" s="60">
        <v>0</v>
      </c>
      <c r="G94" s="57"/>
      <c r="H94" s="26"/>
    </row>
    <row r="95" spans="2:8" x14ac:dyDescent="0.2">
      <c r="B95" s="55"/>
      <c r="C95" s="57" t="s">
        <v>99</v>
      </c>
      <c r="D95" s="64">
        <f>J31/2</f>
        <v>16</v>
      </c>
      <c r="E95" s="60" t="e">
        <f>#REF!</f>
        <v>#REF!</v>
      </c>
      <c r="F95" s="60">
        <v>0</v>
      </c>
      <c r="G95" s="57"/>
      <c r="H95" s="26"/>
    </row>
    <row r="96" spans="2:8" x14ac:dyDescent="0.2">
      <c r="B96" s="55"/>
      <c r="C96" s="57" t="s">
        <v>100</v>
      </c>
      <c r="D96" s="64">
        <f>J31/2</f>
        <v>16</v>
      </c>
      <c r="E96" s="60" t="e">
        <f>#REF!</f>
        <v>#REF!</v>
      </c>
      <c r="F96" s="60">
        <v>0</v>
      </c>
      <c r="G96" s="57"/>
      <c r="H96" s="26"/>
    </row>
    <row r="97" spans="1:17" x14ac:dyDescent="0.2">
      <c r="B97" s="55"/>
      <c r="C97" s="57" t="s">
        <v>101</v>
      </c>
      <c r="D97" s="64">
        <f>J31/2</f>
        <v>16</v>
      </c>
      <c r="E97" s="60" t="e">
        <f>#REF!</f>
        <v>#REF!</v>
      </c>
      <c r="F97" s="60">
        <v>0</v>
      </c>
      <c r="G97" s="57"/>
      <c r="H97" s="26"/>
    </row>
    <row r="98" spans="1:17" x14ac:dyDescent="0.2">
      <c r="B98" s="55"/>
      <c r="C98" s="57" t="s">
        <v>103</v>
      </c>
      <c r="D98" s="64">
        <f>J31/56</f>
        <v>0.5714285714285714</v>
      </c>
      <c r="E98" s="60" t="e">
        <f>#REF!</f>
        <v>#REF!</v>
      </c>
      <c r="F98" s="60">
        <v>0</v>
      </c>
      <c r="G98" s="57"/>
      <c r="H98" s="26"/>
    </row>
    <row r="99" spans="1:17" x14ac:dyDescent="0.2">
      <c r="B99" s="55">
        <v>7</v>
      </c>
      <c r="C99" s="57" t="s">
        <v>89</v>
      </c>
      <c r="D99" s="55">
        <f>ROUNDUP(0/56,0)</f>
        <v>0</v>
      </c>
      <c r="E99" s="22" t="e">
        <f>#REF!</f>
        <v>#REF!</v>
      </c>
      <c r="F99" s="60" t="e">
        <f t="shared" si="16"/>
        <v>#REF!</v>
      </c>
      <c r="G99" s="57"/>
      <c r="H99" s="26" t="e">
        <f>E99*112%/111%</f>
        <v>#REF!</v>
      </c>
    </row>
    <row r="100" spans="1:17" hidden="1" x14ac:dyDescent="0.2">
      <c r="B100" s="55">
        <v>8</v>
      </c>
      <c r="C100" s="57" t="s">
        <v>360</v>
      </c>
      <c r="D100" s="55"/>
      <c r="E100" s="66"/>
      <c r="F100" s="60">
        <v>450000000</v>
      </c>
      <c r="G100" s="57"/>
      <c r="H100" s="26"/>
    </row>
    <row r="101" spans="1:17" x14ac:dyDescent="0.2">
      <c r="B101" s="57"/>
      <c r="C101" s="62" t="s">
        <v>34</v>
      </c>
      <c r="D101" s="62"/>
      <c r="E101" s="62"/>
      <c r="F101" s="61" t="e">
        <f>SUM(F92:F99)</f>
        <v>#REF!</v>
      </c>
      <c r="G101" s="57"/>
      <c r="H101" s="26"/>
    </row>
    <row r="102" spans="1:17" x14ac:dyDescent="0.2">
      <c r="C102" s="67"/>
      <c r="D102" s="67"/>
      <c r="E102" s="67"/>
      <c r="F102" s="58"/>
      <c r="H102" s="26"/>
    </row>
    <row r="103" spans="1:17" x14ac:dyDescent="0.2">
      <c r="B103" s="43"/>
      <c r="C103" s="44"/>
      <c r="D103" s="44"/>
      <c r="E103" s="43"/>
      <c r="F103" s="43"/>
      <c r="G103" s="43"/>
      <c r="H103" s="43"/>
      <c r="I103" s="43"/>
      <c r="J103" s="43"/>
      <c r="K103" s="43"/>
      <c r="L103" s="43"/>
      <c r="M103" s="45"/>
      <c r="N103" s="46"/>
      <c r="O103" s="46"/>
      <c r="P103" s="46"/>
      <c r="Q103" s="44"/>
    </row>
    <row r="104" spans="1:17" s="25" customFormat="1" x14ac:dyDescent="0.2">
      <c r="B104" s="76" t="s">
        <v>279</v>
      </c>
      <c r="C104" s="74"/>
      <c r="D104" s="7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1:17" x14ac:dyDescent="0.2">
      <c r="B105" s="62" t="s">
        <v>2</v>
      </c>
      <c r="C105" s="62" t="s">
        <v>27</v>
      </c>
      <c r="D105" s="62" t="s">
        <v>34</v>
      </c>
    </row>
    <row r="106" spans="1:17" x14ac:dyDescent="0.2">
      <c r="B106" s="55">
        <v>1</v>
      </c>
      <c r="C106" s="57" t="s">
        <v>39</v>
      </c>
      <c r="D106" s="68" t="e">
        <f>D43</f>
        <v>#REF!</v>
      </c>
      <c r="E106" s="59" t="e">
        <f>D106+D112+D118</f>
        <v>#REF!</v>
      </c>
    </row>
    <row r="107" spans="1:17" x14ac:dyDescent="0.2">
      <c r="B107" s="55">
        <v>2</v>
      </c>
      <c r="C107" s="57" t="s">
        <v>40</v>
      </c>
      <c r="D107" s="68" t="e">
        <f>F75</f>
        <v>#REF!</v>
      </c>
      <c r="E107" s="59" t="e">
        <f>D107+D113+D119</f>
        <v>#REF!</v>
      </c>
    </row>
    <row r="108" spans="1:17" x14ac:dyDescent="0.2">
      <c r="B108" s="55"/>
      <c r="C108" s="62" t="s">
        <v>34</v>
      </c>
      <c r="D108" s="69" t="e">
        <f>SUM(D106:D107)</f>
        <v>#REF!</v>
      </c>
      <c r="F108" s="26"/>
    </row>
    <row r="110" spans="1:17" s="25" customFormat="1" x14ac:dyDescent="0.2">
      <c r="B110" s="76" t="s">
        <v>280</v>
      </c>
      <c r="C110" s="74"/>
      <c r="D110" s="74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17" x14ac:dyDescent="0.2">
      <c r="B111" s="62" t="s">
        <v>2</v>
      </c>
      <c r="C111" s="62" t="s">
        <v>27</v>
      </c>
      <c r="D111" s="62" t="s">
        <v>34</v>
      </c>
    </row>
    <row r="112" spans="1:17" s="25" customFormat="1" x14ac:dyDescent="0.2">
      <c r="A112"/>
      <c r="B112" s="55">
        <v>1</v>
      </c>
      <c r="C112" s="57" t="s">
        <v>39</v>
      </c>
      <c r="D112" s="60" t="e">
        <f>D50</f>
        <v>#REF!</v>
      </c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 s="25" customFormat="1" x14ac:dyDescent="0.2">
      <c r="A113"/>
      <c r="B113" s="55">
        <v>2</v>
      </c>
      <c r="C113" s="57" t="s">
        <v>40</v>
      </c>
      <c r="D113" s="60" t="e">
        <f>F88</f>
        <v>#REF!</v>
      </c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 s="25" customFormat="1" x14ac:dyDescent="0.2">
      <c r="A114"/>
      <c r="B114" s="55"/>
      <c r="C114" s="62" t="s">
        <v>34</v>
      </c>
      <c r="D114" s="61" t="e">
        <f>SUM(D112:D113)</f>
        <v>#REF!</v>
      </c>
      <c r="F114"/>
      <c r="G114"/>
      <c r="H114"/>
      <c r="I114"/>
      <c r="J114"/>
      <c r="K114"/>
      <c r="L114"/>
      <c r="M114"/>
      <c r="N114"/>
      <c r="O114"/>
      <c r="P114"/>
      <c r="Q114"/>
    </row>
    <row r="116" spans="1:17" x14ac:dyDescent="0.2">
      <c r="B116" s="76" t="s">
        <v>281</v>
      </c>
      <c r="C116" s="74"/>
      <c r="D116" s="74"/>
    </row>
    <row r="117" spans="1:17" x14ac:dyDescent="0.2">
      <c r="B117" s="62" t="s">
        <v>2</v>
      </c>
      <c r="C117" s="62" t="s">
        <v>27</v>
      </c>
      <c r="D117" s="62" t="s">
        <v>34</v>
      </c>
    </row>
    <row r="118" spans="1:17" x14ac:dyDescent="0.2">
      <c r="B118" s="55">
        <v>1</v>
      </c>
      <c r="C118" s="57" t="s">
        <v>39</v>
      </c>
      <c r="D118" s="60" t="e">
        <f>D57</f>
        <v>#REF!</v>
      </c>
      <c r="E118" s="25">
        <v>357477477</v>
      </c>
    </row>
    <row r="119" spans="1:17" x14ac:dyDescent="0.2">
      <c r="B119" s="55">
        <v>2</v>
      </c>
      <c r="C119" s="57" t="s">
        <v>40</v>
      </c>
      <c r="D119" s="60" t="e">
        <f>F101</f>
        <v>#REF!</v>
      </c>
    </row>
    <row r="120" spans="1:17" x14ac:dyDescent="0.2">
      <c r="B120" s="55"/>
      <c r="C120" s="62" t="s">
        <v>34</v>
      </c>
      <c r="D120" s="61" t="e">
        <f>SUM(D118:D119)</f>
        <v>#REF!</v>
      </c>
      <c r="E120" s="59" t="e">
        <f>E118+D119</f>
        <v>#REF!</v>
      </c>
    </row>
  </sheetData>
  <mergeCells count="1">
    <mergeCell ref="M34:P34"/>
  </mergeCells>
  <pageMargins left="0.7" right="0.7" top="0.75" bottom="0.75" header="0.3" footer="0.3"/>
  <pageSetup paperSize="9"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B854-20B4-4FEF-923C-4F9DBF365682}">
  <sheetPr>
    <tabColor theme="4"/>
  </sheetPr>
  <dimension ref="A1:V168"/>
  <sheetViews>
    <sheetView zoomScale="95" zoomScaleNormal="9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3" sqref="K3:K4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20" ht="14" customHeight="1" x14ac:dyDescent="0.2">
      <c r="B1" s="73" t="s">
        <v>202</v>
      </c>
      <c r="C1" s="74"/>
      <c r="D1" s="74"/>
    </row>
    <row r="2" spans="2:20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20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 t="e">
        <f>K3*#REF!</f>
        <v>#REF!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20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 t="e">
        <f>K4*#REF!</f>
        <v>#REF!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20" x14ac:dyDescent="0.2">
      <c r="B5" s="39">
        <v>3</v>
      </c>
      <c r="C5" s="40" t="s">
        <v>19</v>
      </c>
      <c r="D5" s="40" t="s">
        <v>20</v>
      </c>
      <c r="E5" s="39" t="s">
        <v>21</v>
      </c>
      <c r="F5" s="39" t="s">
        <v>22</v>
      </c>
      <c r="G5" s="39">
        <v>1</v>
      </c>
      <c r="H5" s="39">
        <v>64</v>
      </c>
      <c r="I5" s="39">
        <v>1024</v>
      </c>
      <c r="J5" s="39">
        <v>1024</v>
      </c>
      <c r="K5" s="39">
        <f t="shared" si="0"/>
        <v>64</v>
      </c>
      <c r="L5" s="39">
        <f t="shared" si="1"/>
        <v>1024</v>
      </c>
      <c r="M5" s="39">
        <f>J5*G5</f>
        <v>1024</v>
      </c>
      <c r="N5" s="98">
        <v>0</v>
      </c>
      <c r="O5" s="99">
        <v>0</v>
      </c>
      <c r="P5" s="99">
        <v>0</v>
      </c>
      <c r="Q5" s="99" t="e">
        <f>G5*#REF!</f>
        <v>#REF!</v>
      </c>
      <c r="R5" s="100" t="e">
        <f t="shared" si="2"/>
        <v>#REF!</v>
      </c>
    </row>
    <row r="6" spans="2:20" x14ac:dyDescent="0.2">
      <c r="B6" s="3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 t="e">
        <f>K6*#REF!</f>
        <v>#REF!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20" x14ac:dyDescent="0.2">
      <c r="B7" s="39">
        <v>5</v>
      </c>
      <c r="C7" s="40" t="s">
        <v>362</v>
      </c>
      <c r="D7" s="40" t="s">
        <v>198</v>
      </c>
      <c r="E7" s="39" t="s">
        <v>21</v>
      </c>
      <c r="F7" s="39" t="s">
        <v>22</v>
      </c>
      <c r="G7" s="39">
        <v>1</v>
      </c>
      <c r="H7" s="39">
        <v>64</v>
      </c>
      <c r="I7" s="39">
        <v>1024</v>
      </c>
      <c r="J7" s="39">
        <v>60000</v>
      </c>
      <c r="K7" s="39">
        <f t="shared" si="0"/>
        <v>64</v>
      </c>
      <c r="L7" s="39">
        <f t="shared" si="1"/>
        <v>1024</v>
      </c>
      <c r="M7" s="39">
        <f>J7</f>
        <v>60000</v>
      </c>
      <c r="N7" s="98">
        <v>0</v>
      </c>
      <c r="O7" s="99">
        <v>0</v>
      </c>
      <c r="P7" s="99" t="e">
        <f>M7*50%*80%*#REF!</f>
        <v>#REF!</v>
      </c>
      <c r="Q7" s="99" t="e">
        <f>G7*#REF!</f>
        <v>#REF!</v>
      </c>
      <c r="R7" s="100" t="e">
        <f t="shared" si="2"/>
        <v>#REF!</v>
      </c>
      <c r="S7" s="1"/>
    </row>
    <row r="8" spans="2:20" x14ac:dyDescent="0.2">
      <c r="B8" s="3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 t="shared" ref="M8:M14" si="3">G8*J8</f>
        <v>400</v>
      </c>
      <c r="N8" s="98" t="e">
        <f>K8*#REF!</f>
        <v>#REF!</v>
      </c>
      <c r="O8" s="99" t="e">
        <f>M8*#REF!</f>
        <v>#REF!</v>
      </c>
      <c r="P8" s="99"/>
      <c r="Q8" s="99"/>
      <c r="R8" s="100" t="e">
        <f t="shared" si="2"/>
        <v>#REF!</v>
      </c>
      <c r="T8" s="153"/>
    </row>
    <row r="9" spans="2:20" x14ac:dyDescent="0.2">
      <c r="B9" s="3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si="3"/>
        <v>600</v>
      </c>
      <c r="N9" s="98" t="e">
        <f>K9*#REF!</f>
        <v>#REF!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20" x14ac:dyDescent="0.2">
      <c r="B10" s="3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 t="e">
        <f>K10*#REF!</f>
        <v>#REF!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20" x14ac:dyDescent="0.2">
      <c r="B11" s="3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 t="e">
        <f>K11*#REF!</f>
        <v>#REF!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20" x14ac:dyDescent="0.2">
      <c r="B12" s="3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 t="e">
        <f>K12*#REF!</f>
        <v>#REF!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20" x14ac:dyDescent="0.2">
      <c r="B13" s="3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 t="e">
        <f>K13*#REF!</f>
        <v>#REF!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20" x14ac:dyDescent="0.2">
      <c r="B14" s="3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 t="e">
        <f>K14*#REF!</f>
        <v>#REF!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20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>J15*G15</f>
        <v>450</v>
      </c>
      <c r="N15" s="101" t="e">
        <f>K15*#REF!</f>
        <v>#REF!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20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>J16*G16</f>
        <v>750</v>
      </c>
      <c r="N16" s="101" t="e">
        <f>K16*#REF!</f>
        <v>#REF!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22" x14ac:dyDescent="0.2">
      <c r="B17" s="81">
        <v>15</v>
      </c>
      <c r="C17" s="82" t="s">
        <v>19</v>
      </c>
      <c r="D17" s="82" t="s">
        <v>20</v>
      </c>
      <c r="E17" s="81" t="s">
        <v>21</v>
      </c>
      <c r="F17" s="81" t="s">
        <v>24</v>
      </c>
      <c r="G17" s="81">
        <v>1</v>
      </c>
      <c r="H17" s="81">
        <v>64</v>
      </c>
      <c r="I17" s="81">
        <v>1024</v>
      </c>
      <c r="J17" s="81">
        <v>1024</v>
      </c>
      <c r="K17" s="81">
        <f t="shared" si="0"/>
        <v>64</v>
      </c>
      <c r="L17" s="81">
        <f t="shared" si="1"/>
        <v>1024</v>
      </c>
      <c r="M17" s="81">
        <f>J17*G17</f>
        <v>1024</v>
      </c>
      <c r="N17" s="101">
        <v>0</v>
      </c>
      <c r="O17" s="102">
        <v>0</v>
      </c>
      <c r="P17" s="102">
        <v>0</v>
      </c>
      <c r="Q17" s="102" t="e">
        <f>G17*#REF!</f>
        <v>#REF!</v>
      </c>
      <c r="R17" s="103" t="e">
        <f t="shared" si="2"/>
        <v>#REF!</v>
      </c>
    </row>
    <row r="18" spans="2:22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>J18*G18</f>
        <v>100</v>
      </c>
      <c r="N18" s="101" t="e">
        <f>K18*#REF!</f>
        <v>#REF!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22" x14ac:dyDescent="0.2">
      <c r="B19" s="81">
        <v>17</v>
      </c>
      <c r="C19" s="82" t="s">
        <v>362</v>
      </c>
      <c r="D19" s="82" t="s">
        <v>198</v>
      </c>
      <c r="E19" s="81" t="s">
        <v>21</v>
      </c>
      <c r="F19" s="81" t="s">
        <v>24</v>
      </c>
      <c r="G19" s="81">
        <v>1</v>
      </c>
      <c r="H19" s="81">
        <v>64</v>
      </c>
      <c r="I19" s="81">
        <v>1024</v>
      </c>
      <c r="J19" s="81">
        <v>60000</v>
      </c>
      <c r="K19" s="81">
        <f t="shared" si="0"/>
        <v>64</v>
      </c>
      <c r="L19" s="81">
        <f t="shared" si="1"/>
        <v>1024</v>
      </c>
      <c r="M19" s="81">
        <f>J19</f>
        <v>60000</v>
      </c>
      <c r="N19" s="101">
        <v>0</v>
      </c>
      <c r="O19" s="102">
        <v>0</v>
      </c>
      <c r="P19" s="102" t="e">
        <f>M19*50%*80%*#REF!</f>
        <v>#REF!</v>
      </c>
      <c r="Q19" s="102" t="e">
        <f>G19*#REF!</f>
        <v>#REF!</v>
      </c>
      <c r="R19" s="103" t="e">
        <f t="shared" si="2"/>
        <v>#REF!</v>
      </c>
      <c r="S19" s="1"/>
    </row>
    <row r="20" spans="2:22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4">J20*G20</f>
        <v>400</v>
      </c>
      <c r="N20" s="101" t="e">
        <f>K20*#REF!</f>
        <v>#REF!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22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4"/>
        <v>600</v>
      </c>
      <c r="N21" s="101" t="e">
        <f>K21*#REF!</f>
        <v>#REF!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22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4"/>
        <v>3000</v>
      </c>
      <c r="N22" s="101" t="e">
        <f>K22*#REF!</f>
        <v>#REF!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22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4"/>
        <v>500</v>
      </c>
      <c r="N23" s="101" t="e">
        <f>K23*#REF!</f>
        <v>#REF!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22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4"/>
        <v>500</v>
      </c>
      <c r="N24" s="101" t="e">
        <f>K24*#REF!</f>
        <v>#REF!</v>
      </c>
      <c r="O24" s="102" t="e">
        <f>M24*#REF!</f>
        <v>#REF!</v>
      </c>
      <c r="P24" s="102"/>
      <c r="Q24" s="102"/>
      <c r="R24" s="103" t="e">
        <f t="shared" si="2"/>
        <v>#REF!</v>
      </c>
      <c r="T24" t="s">
        <v>282</v>
      </c>
      <c r="U24">
        <f>M7*2</f>
        <v>120000</v>
      </c>
      <c r="V24">
        <f>U24/U25</f>
        <v>9.2307692307692299</v>
      </c>
    </row>
    <row r="25" spans="2:22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4"/>
        <v>900</v>
      </c>
      <c r="N25" s="101" t="e">
        <f>K25*#REF!</f>
        <v>#REF!</v>
      </c>
      <c r="O25" s="102" t="e">
        <f>M25*#REF!</f>
        <v>#REF!</v>
      </c>
      <c r="P25" s="102"/>
      <c r="Q25" s="102"/>
      <c r="R25" s="103" t="e">
        <f t="shared" si="2"/>
        <v>#REF!</v>
      </c>
      <c r="T25" t="s">
        <v>283</v>
      </c>
      <c r="U25">
        <f>M32</f>
        <v>13000</v>
      </c>
      <c r="V25">
        <v>1</v>
      </c>
    </row>
    <row r="26" spans="2:22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4"/>
        <v>300</v>
      </c>
      <c r="N26" s="101" t="e">
        <f>K26*#REF!</f>
        <v>#REF!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22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22" x14ac:dyDescent="0.2">
      <c r="B28" s="51">
        <v>25</v>
      </c>
      <c r="C28" s="52" t="s">
        <v>204</v>
      </c>
      <c r="D28" s="52" t="s">
        <v>20</v>
      </c>
      <c r="E28" s="51" t="s">
        <v>21</v>
      </c>
      <c r="F28" s="51" t="s">
        <v>25</v>
      </c>
      <c r="G28" s="51">
        <v>3</v>
      </c>
      <c r="H28" s="51">
        <v>8</v>
      </c>
      <c r="I28" s="51">
        <v>32</v>
      </c>
      <c r="J28" s="51">
        <v>150</v>
      </c>
      <c r="K28" s="51">
        <f t="shared" ref="K28:K40" si="5">H28*G28</f>
        <v>24</v>
      </c>
      <c r="L28" s="51">
        <f t="shared" ref="L28:L40" si="6">I28*G28</f>
        <v>96</v>
      </c>
      <c r="M28" s="51">
        <f>J28*G28</f>
        <v>450</v>
      </c>
      <c r="N28" s="92" t="e">
        <f>K28*#REF!</f>
        <v>#REF!</v>
      </c>
      <c r="O28" s="93" t="e">
        <f>M28*#REF!</f>
        <v>#REF!</v>
      </c>
      <c r="P28" s="93"/>
      <c r="Q28" s="93"/>
      <c r="R28" s="94" t="e">
        <f t="shared" ref="R28:R40" si="7">SUM(N28:Q28)</f>
        <v>#REF!</v>
      </c>
    </row>
    <row r="29" spans="2:22" x14ac:dyDescent="0.2">
      <c r="B29" s="51">
        <v>26</v>
      </c>
      <c r="C29" s="52" t="s">
        <v>205</v>
      </c>
      <c r="D29" s="52" t="s">
        <v>20</v>
      </c>
      <c r="E29" s="51" t="s">
        <v>21</v>
      </c>
      <c r="F29" s="51" t="s">
        <v>25</v>
      </c>
      <c r="G29" s="51">
        <v>5</v>
      </c>
      <c r="H29" s="51">
        <v>8</v>
      </c>
      <c r="I29" s="51">
        <v>32</v>
      </c>
      <c r="J29" s="51">
        <v>150</v>
      </c>
      <c r="K29" s="51">
        <f t="shared" si="5"/>
        <v>40</v>
      </c>
      <c r="L29" s="51">
        <f t="shared" si="6"/>
        <v>160</v>
      </c>
      <c r="M29" s="51">
        <f>J29*G29</f>
        <v>750</v>
      </c>
      <c r="N29" s="92" t="e">
        <f>K29*#REF!</f>
        <v>#REF!</v>
      </c>
      <c r="O29" s="93" t="e">
        <f>M29*#REF!</f>
        <v>#REF!</v>
      </c>
      <c r="P29" s="93"/>
      <c r="Q29" s="93"/>
      <c r="R29" s="94" t="e">
        <f t="shared" si="7"/>
        <v>#REF!</v>
      </c>
      <c r="T29" t="s">
        <v>284</v>
      </c>
      <c r="U29">
        <f>SUM(M3:M26)</f>
        <v>137048</v>
      </c>
      <c r="V29">
        <f>U29/U30</f>
        <v>6.3672179892213343</v>
      </c>
    </row>
    <row r="30" spans="2:22" x14ac:dyDescent="0.2">
      <c r="B30" s="51">
        <v>27</v>
      </c>
      <c r="C30" s="52" t="s">
        <v>19</v>
      </c>
      <c r="D30" s="52" t="s">
        <v>20</v>
      </c>
      <c r="E30" s="51" t="s">
        <v>21</v>
      </c>
      <c r="F30" s="51" t="s">
        <v>25</v>
      </c>
      <c r="G30" s="51">
        <v>1</v>
      </c>
      <c r="H30" s="51">
        <v>64</v>
      </c>
      <c r="I30" s="51">
        <v>1024</v>
      </c>
      <c r="J30" s="51">
        <v>1024</v>
      </c>
      <c r="K30" s="51">
        <f t="shared" si="5"/>
        <v>64</v>
      </c>
      <c r="L30" s="51">
        <f t="shared" si="6"/>
        <v>1024</v>
      </c>
      <c r="M30" s="51">
        <f>J30*G30</f>
        <v>1024</v>
      </c>
      <c r="N30" s="92">
        <v>0</v>
      </c>
      <c r="O30" s="93">
        <v>0</v>
      </c>
      <c r="P30" s="93"/>
      <c r="Q30" s="93" t="e">
        <f>G30*#REF!</f>
        <v>#REF!</v>
      </c>
      <c r="R30" s="94" t="e">
        <f t="shared" si="7"/>
        <v>#REF!</v>
      </c>
      <c r="T30" t="s">
        <v>285</v>
      </c>
      <c r="U30">
        <f>SUM(M28:M39)</f>
        <v>21524</v>
      </c>
      <c r="V30">
        <f>1</f>
        <v>1</v>
      </c>
    </row>
    <row r="31" spans="2:22" x14ac:dyDescent="0.2">
      <c r="B31" s="51">
        <v>28</v>
      </c>
      <c r="C31" s="52" t="s">
        <v>206</v>
      </c>
      <c r="D31" s="52" t="s">
        <v>207</v>
      </c>
      <c r="E31" s="51" t="s">
        <v>21</v>
      </c>
      <c r="F31" s="51" t="s">
        <v>25</v>
      </c>
      <c r="G31" s="51">
        <v>1</v>
      </c>
      <c r="H31" s="51">
        <v>4</v>
      </c>
      <c r="I31" s="51">
        <v>8</v>
      </c>
      <c r="J31" s="51">
        <v>100</v>
      </c>
      <c r="K31" s="51">
        <f t="shared" si="5"/>
        <v>4</v>
      </c>
      <c r="L31" s="51">
        <f t="shared" si="6"/>
        <v>8</v>
      </c>
      <c r="M31" s="51">
        <f>J31*G31</f>
        <v>100</v>
      </c>
      <c r="N31" s="92" t="e">
        <f>K31*#REF!</f>
        <v>#REF!</v>
      </c>
      <c r="O31" s="93" t="e">
        <f>M31*#REF!</f>
        <v>#REF!</v>
      </c>
      <c r="P31" s="93"/>
      <c r="Q31" s="93"/>
      <c r="R31" s="94" t="e">
        <f t="shared" si="7"/>
        <v>#REF!</v>
      </c>
    </row>
    <row r="32" spans="2:22" x14ac:dyDescent="0.2">
      <c r="B32" s="51">
        <v>29</v>
      </c>
      <c r="C32" s="52" t="s">
        <v>313</v>
      </c>
      <c r="D32" s="52" t="s">
        <v>198</v>
      </c>
      <c r="E32" s="51" t="s">
        <v>21</v>
      </c>
      <c r="F32" s="51" t="s">
        <v>25</v>
      </c>
      <c r="G32" s="51">
        <v>2</v>
      </c>
      <c r="H32" s="51">
        <v>28</v>
      </c>
      <c r="I32" s="51">
        <v>256</v>
      </c>
      <c r="J32" s="51">
        <v>13000</v>
      </c>
      <c r="K32" s="51">
        <f t="shared" si="5"/>
        <v>56</v>
      </c>
      <c r="L32" s="51">
        <f t="shared" si="6"/>
        <v>512</v>
      </c>
      <c r="M32" s="51">
        <v>13000</v>
      </c>
      <c r="N32" s="92" t="e">
        <f>K32*#REF!</f>
        <v>#REF!</v>
      </c>
      <c r="O32" s="93" t="e">
        <f>M32*#REF!</f>
        <v>#REF!</v>
      </c>
      <c r="P32" s="93"/>
      <c r="Q32" s="93"/>
      <c r="R32" s="94" t="e">
        <f t="shared" si="7"/>
        <v>#REF!</v>
      </c>
      <c r="T32" t="s">
        <v>286</v>
      </c>
      <c r="U32">
        <f>SUM(L3:L26)</f>
        <v>5200</v>
      </c>
      <c r="V32">
        <f>U32/U33</f>
        <v>2.4344569288389515</v>
      </c>
    </row>
    <row r="33" spans="2:22" x14ac:dyDescent="0.2">
      <c r="B33" s="51">
        <v>30</v>
      </c>
      <c r="C33" s="52" t="s">
        <v>210</v>
      </c>
      <c r="D33" s="52" t="s">
        <v>211</v>
      </c>
      <c r="E33" s="51" t="s">
        <v>212</v>
      </c>
      <c r="F33" s="51" t="s">
        <v>25</v>
      </c>
      <c r="G33" s="51">
        <v>2</v>
      </c>
      <c r="H33" s="51">
        <v>8</v>
      </c>
      <c r="I33" s="51">
        <v>16</v>
      </c>
      <c r="J33" s="51">
        <v>200</v>
      </c>
      <c r="K33" s="51">
        <f t="shared" si="5"/>
        <v>16</v>
      </c>
      <c r="L33" s="51">
        <f t="shared" si="6"/>
        <v>32</v>
      </c>
      <c r="M33" s="51">
        <f t="shared" ref="M33:M40" si="8">J33*G33</f>
        <v>400</v>
      </c>
      <c r="N33" s="92" t="e">
        <f>K33*#REF!</f>
        <v>#REF!</v>
      </c>
      <c r="O33" s="93" t="e">
        <f>M33*#REF!</f>
        <v>#REF!</v>
      </c>
      <c r="P33" s="93"/>
      <c r="Q33" s="93"/>
      <c r="R33" s="94" t="e">
        <f t="shared" si="7"/>
        <v>#REF!</v>
      </c>
      <c r="T33" t="s">
        <v>287</v>
      </c>
      <c r="U33">
        <f>SUM(L28:L40)</f>
        <v>2136</v>
      </c>
      <c r="V33">
        <v>1</v>
      </c>
    </row>
    <row r="34" spans="2:22" x14ac:dyDescent="0.2">
      <c r="B34" s="51">
        <v>31</v>
      </c>
      <c r="C34" s="52" t="s">
        <v>213</v>
      </c>
      <c r="D34" s="52" t="s">
        <v>214</v>
      </c>
      <c r="E34" s="51" t="s">
        <v>21</v>
      </c>
      <c r="F34" s="51" t="s">
        <v>25</v>
      </c>
      <c r="G34" s="51">
        <v>3</v>
      </c>
      <c r="H34" s="51">
        <v>8</v>
      </c>
      <c r="I34" s="51">
        <v>16</v>
      </c>
      <c r="J34" s="51">
        <v>200</v>
      </c>
      <c r="K34" s="51">
        <f t="shared" si="5"/>
        <v>24</v>
      </c>
      <c r="L34" s="51">
        <f t="shared" si="6"/>
        <v>48</v>
      </c>
      <c r="M34" s="51">
        <f t="shared" si="8"/>
        <v>600</v>
      </c>
      <c r="N34" s="92" t="e">
        <f>K34*#REF!</f>
        <v>#REF!</v>
      </c>
      <c r="O34" s="93" t="e">
        <f>M34*#REF!</f>
        <v>#REF!</v>
      </c>
      <c r="P34" s="93"/>
      <c r="Q34" s="93"/>
      <c r="R34" s="94" t="e">
        <f t="shared" si="7"/>
        <v>#REF!</v>
      </c>
    </row>
    <row r="35" spans="2:22" x14ac:dyDescent="0.2">
      <c r="B35" s="51">
        <v>32</v>
      </c>
      <c r="C35" s="52" t="s">
        <v>215</v>
      </c>
      <c r="D35" s="52" t="s">
        <v>216</v>
      </c>
      <c r="E35" s="51" t="s">
        <v>212</v>
      </c>
      <c r="F35" s="51" t="s">
        <v>25</v>
      </c>
      <c r="G35" s="51">
        <v>3</v>
      </c>
      <c r="H35" s="51">
        <v>8</v>
      </c>
      <c r="I35" s="51">
        <v>16</v>
      </c>
      <c r="J35" s="51">
        <v>1000</v>
      </c>
      <c r="K35" s="51">
        <f t="shared" si="5"/>
        <v>24</v>
      </c>
      <c r="L35" s="51">
        <f t="shared" si="6"/>
        <v>48</v>
      </c>
      <c r="M35" s="51">
        <f t="shared" si="8"/>
        <v>3000</v>
      </c>
      <c r="N35" s="92" t="e">
        <f>K35*#REF!</f>
        <v>#REF!</v>
      </c>
      <c r="O35" s="93" t="e">
        <f>M35*#REF!</f>
        <v>#REF!</v>
      </c>
      <c r="P35" s="93"/>
      <c r="Q35" s="93"/>
      <c r="R35" s="94" t="e">
        <f t="shared" si="7"/>
        <v>#REF!</v>
      </c>
      <c r="T35" t="s">
        <v>288</v>
      </c>
    </row>
    <row r="36" spans="2:22" x14ac:dyDescent="0.2">
      <c r="B36" s="51">
        <v>33</v>
      </c>
      <c r="C36" s="52" t="s">
        <v>217</v>
      </c>
      <c r="D36" s="52" t="s">
        <v>218</v>
      </c>
      <c r="E36" s="51" t="s">
        <v>21</v>
      </c>
      <c r="F36" s="51" t="s">
        <v>25</v>
      </c>
      <c r="G36" s="51">
        <v>1</v>
      </c>
      <c r="H36" s="51">
        <v>8</v>
      </c>
      <c r="I36" s="51">
        <v>16</v>
      </c>
      <c r="J36" s="51">
        <v>500</v>
      </c>
      <c r="K36" s="51">
        <f t="shared" si="5"/>
        <v>8</v>
      </c>
      <c r="L36" s="51">
        <f t="shared" si="6"/>
        <v>16</v>
      </c>
      <c r="M36" s="51">
        <f t="shared" si="8"/>
        <v>500</v>
      </c>
      <c r="N36" s="92" t="e">
        <f>K36*#REF!</f>
        <v>#REF!</v>
      </c>
      <c r="O36" s="93" t="e">
        <f>M36*#REF!</f>
        <v>#REF!</v>
      </c>
      <c r="P36" s="93"/>
      <c r="Q36" s="93"/>
      <c r="R36" s="94" t="e">
        <f t="shared" si="7"/>
        <v>#REF!</v>
      </c>
      <c r="T36" t="s">
        <v>289</v>
      </c>
    </row>
    <row r="37" spans="2:22" x14ac:dyDescent="0.2">
      <c r="B37" s="51">
        <v>34</v>
      </c>
      <c r="C37" s="52" t="s">
        <v>219</v>
      </c>
      <c r="D37" s="52" t="s">
        <v>220</v>
      </c>
      <c r="E37" s="51" t="s">
        <v>21</v>
      </c>
      <c r="F37" s="51" t="s">
        <v>25</v>
      </c>
      <c r="G37" s="51">
        <v>1</v>
      </c>
      <c r="H37" s="51">
        <v>16</v>
      </c>
      <c r="I37" s="51">
        <v>32</v>
      </c>
      <c r="J37" s="51">
        <v>500</v>
      </c>
      <c r="K37" s="51">
        <f t="shared" si="5"/>
        <v>16</v>
      </c>
      <c r="L37" s="51">
        <f t="shared" si="6"/>
        <v>32</v>
      </c>
      <c r="M37" s="51">
        <f t="shared" si="8"/>
        <v>500</v>
      </c>
      <c r="N37" s="92" t="e">
        <f>K37*#REF!</f>
        <v>#REF!</v>
      </c>
      <c r="O37" s="93" t="e">
        <f>M37*#REF!</f>
        <v>#REF!</v>
      </c>
      <c r="P37" s="93"/>
      <c r="Q37" s="93"/>
      <c r="R37" s="94" t="e">
        <f t="shared" si="7"/>
        <v>#REF!</v>
      </c>
    </row>
    <row r="38" spans="2:22" x14ac:dyDescent="0.2">
      <c r="B38" s="51">
        <v>35</v>
      </c>
      <c r="C38" s="52" t="s">
        <v>221</v>
      </c>
      <c r="D38" s="52" t="s">
        <v>222</v>
      </c>
      <c r="E38" s="51" t="s">
        <v>212</v>
      </c>
      <c r="F38" s="51" t="s">
        <v>25</v>
      </c>
      <c r="G38" s="51">
        <v>3</v>
      </c>
      <c r="H38" s="51">
        <v>8</v>
      </c>
      <c r="I38" s="51">
        <v>32</v>
      </c>
      <c r="J38" s="51">
        <v>300</v>
      </c>
      <c r="K38" s="51">
        <f t="shared" si="5"/>
        <v>24</v>
      </c>
      <c r="L38" s="51">
        <f t="shared" si="6"/>
        <v>96</v>
      </c>
      <c r="M38" s="51">
        <f t="shared" si="8"/>
        <v>900</v>
      </c>
      <c r="N38" s="92" t="e">
        <f>K38*#REF!</f>
        <v>#REF!</v>
      </c>
      <c r="O38" s="93" t="e">
        <f>M38*#REF!</f>
        <v>#REF!</v>
      </c>
      <c r="P38" s="93"/>
      <c r="Q38" s="93"/>
      <c r="R38" s="94" t="e">
        <f t="shared" si="7"/>
        <v>#REF!</v>
      </c>
    </row>
    <row r="39" spans="2:22" x14ac:dyDescent="0.2">
      <c r="B39" s="51">
        <v>36</v>
      </c>
      <c r="C39" s="52" t="s">
        <v>223</v>
      </c>
      <c r="D39" s="52" t="s">
        <v>222</v>
      </c>
      <c r="E39" s="51" t="s">
        <v>212</v>
      </c>
      <c r="F39" s="51" t="s">
        <v>25</v>
      </c>
      <c r="G39" s="51">
        <v>1</v>
      </c>
      <c r="H39" s="51">
        <v>8</v>
      </c>
      <c r="I39" s="51">
        <v>16</v>
      </c>
      <c r="J39" s="51">
        <v>300</v>
      </c>
      <c r="K39" s="51">
        <f t="shared" si="5"/>
        <v>8</v>
      </c>
      <c r="L39" s="51">
        <f t="shared" si="6"/>
        <v>16</v>
      </c>
      <c r="M39" s="51">
        <f t="shared" si="8"/>
        <v>300</v>
      </c>
      <c r="N39" s="92" t="e">
        <f>K39*#REF!</f>
        <v>#REF!</v>
      </c>
      <c r="O39" s="93" t="e">
        <f>M39*#REF!</f>
        <v>#REF!</v>
      </c>
      <c r="P39" s="93"/>
      <c r="Q39" s="93"/>
      <c r="R39" s="94" t="e">
        <f t="shared" si="7"/>
        <v>#REF!</v>
      </c>
    </row>
    <row r="40" spans="2:22" x14ac:dyDescent="0.2">
      <c r="B40" s="51">
        <v>37</v>
      </c>
      <c r="C40" s="52" t="s">
        <v>226</v>
      </c>
      <c r="D40" s="52" t="s">
        <v>226</v>
      </c>
      <c r="E40" s="51" t="s">
        <v>212</v>
      </c>
      <c r="F40" s="51" t="s">
        <v>25</v>
      </c>
      <c r="G40" s="51">
        <v>2</v>
      </c>
      <c r="H40" s="51">
        <v>8</v>
      </c>
      <c r="I40" s="51">
        <v>24</v>
      </c>
      <c r="J40" s="51">
        <v>128</v>
      </c>
      <c r="K40" s="51">
        <f t="shared" si="5"/>
        <v>16</v>
      </c>
      <c r="L40" s="51">
        <f t="shared" si="6"/>
        <v>48</v>
      </c>
      <c r="M40" s="51">
        <f t="shared" si="8"/>
        <v>256</v>
      </c>
      <c r="N40" s="92" t="e">
        <f>K40*#REF!</f>
        <v>#REF!</v>
      </c>
      <c r="O40" s="93" t="e">
        <f>M40*#REF!</f>
        <v>#REF!</v>
      </c>
      <c r="P40" s="93"/>
      <c r="Q40" s="93"/>
      <c r="R40" s="94" t="e">
        <f t="shared" si="7"/>
        <v>#REF!</v>
      </c>
    </row>
    <row r="41" spans="2:22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22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9">H42*G42</f>
        <v>16</v>
      </c>
      <c r="L42" s="51">
        <v>64</v>
      </c>
      <c r="M42" s="51">
        <f t="shared" ref="M42:M52" si="10">J42*G42</f>
        <v>2500</v>
      </c>
      <c r="N42" s="92" t="e">
        <f>K42*#REF!</f>
        <v>#REF!</v>
      </c>
      <c r="O42" s="93" t="e">
        <f>M42*#REF!</f>
        <v>#REF!</v>
      </c>
      <c r="P42" s="93"/>
      <c r="Q42" s="93"/>
      <c r="R42" s="94" t="e">
        <f t="shared" ref="R42:R52" si="11">SUM(N42:Q42)</f>
        <v>#REF!</v>
      </c>
    </row>
    <row r="43" spans="2:22" x14ac:dyDescent="0.2">
      <c r="B43" s="51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9"/>
        <v>8</v>
      </c>
      <c r="L43" s="51">
        <f t="shared" ref="L43:L52" si="12">I43*G43</f>
        <v>16</v>
      </c>
      <c r="M43" s="51">
        <f t="shared" si="10"/>
        <v>400</v>
      </c>
      <c r="N43" s="92" t="e">
        <f>K43*#REF!</f>
        <v>#REF!</v>
      </c>
      <c r="O43" s="93" t="e">
        <f>M43*#REF!</f>
        <v>#REF!</v>
      </c>
      <c r="P43" s="93"/>
      <c r="Q43" s="93"/>
      <c r="R43" s="94" t="e">
        <f t="shared" si="11"/>
        <v>#REF!</v>
      </c>
    </row>
    <row r="44" spans="2:22" x14ac:dyDescent="0.2">
      <c r="B44" s="51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9"/>
        <v>4</v>
      </c>
      <c r="L44" s="51">
        <f t="shared" si="12"/>
        <v>8</v>
      </c>
      <c r="M44" s="51">
        <f t="shared" si="10"/>
        <v>200</v>
      </c>
      <c r="N44" s="92" t="e">
        <f>K44*#REF!</f>
        <v>#REF!</v>
      </c>
      <c r="O44" s="93" t="e">
        <f>M44*#REF!</f>
        <v>#REF!</v>
      </c>
      <c r="P44" s="93"/>
      <c r="Q44" s="93"/>
      <c r="R44" s="94" t="e">
        <f t="shared" si="11"/>
        <v>#REF!</v>
      </c>
    </row>
    <row r="45" spans="2:22" x14ac:dyDescent="0.2">
      <c r="B45" s="51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9"/>
        <v>24</v>
      </c>
      <c r="L45" s="51">
        <f t="shared" si="12"/>
        <v>48</v>
      </c>
      <c r="M45" s="51">
        <f t="shared" si="10"/>
        <v>1500</v>
      </c>
      <c r="N45" s="92" t="e">
        <f>K45*#REF!</f>
        <v>#REF!</v>
      </c>
      <c r="O45" s="93" t="e">
        <f>M45*#REF!</f>
        <v>#REF!</v>
      </c>
      <c r="P45" s="93"/>
      <c r="Q45" s="93"/>
      <c r="R45" s="94" t="e">
        <f t="shared" si="11"/>
        <v>#REF!</v>
      </c>
    </row>
    <row r="46" spans="2:22" x14ac:dyDescent="0.2">
      <c r="B46" s="51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9"/>
        <v>8</v>
      </c>
      <c r="L46" s="51">
        <f t="shared" si="12"/>
        <v>16</v>
      </c>
      <c r="M46" s="51">
        <f t="shared" si="10"/>
        <v>500</v>
      </c>
      <c r="N46" s="92" t="e">
        <f>K46*#REF!</f>
        <v>#REF!</v>
      </c>
      <c r="O46" s="93" t="e">
        <f>M46*#REF!</f>
        <v>#REF!</v>
      </c>
      <c r="P46" s="93"/>
      <c r="Q46" s="93"/>
      <c r="R46" s="94" t="e">
        <f t="shared" si="11"/>
        <v>#REF!</v>
      </c>
    </row>
    <row r="47" spans="2:22" x14ac:dyDescent="0.2">
      <c r="B47" s="51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9"/>
        <v>4</v>
      </c>
      <c r="L47" s="51">
        <f t="shared" si="12"/>
        <v>8</v>
      </c>
      <c r="M47" s="51">
        <f t="shared" si="10"/>
        <v>500</v>
      </c>
      <c r="N47" s="92" t="e">
        <f>K47*#REF!</f>
        <v>#REF!</v>
      </c>
      <c r="O47" s="93" t="e">
        <f>M47*#REF!</f>
        <v>#REF!</v>
      </c>
      <c r="P47" s="93"/>
      <c r="Q47" s="93"/>
      <c r="R47" s="94" t="e">
        <f t="shared" si="11"/>
        <v>#REF!</v>
      </c>
    </row>
    <row r="48" spans="2:22" x14ac:dyDescent="0.2">
      <c r="B48" s="51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9"/>
        <v>24</v>
      </c>
      <c r="L48" s="51">
        <f t="shared" si="12"/>
        <v>48</v>
      </c>
      <c r="M48" s="51">
        <f t="shared" si="10"/>
        <v>1500</v>
      </c>
      <c r="N48" s="92" t="e">
        <f>K48*#REF!</f>
        <v>#REF!</v>
      </c>
      <c r="O48" s="93" t="e">
        <f>M48*#REF!</f>
        <v>#REF!</v>
      </c>
      <c r="P48" s="93"/>
      <c r="Q48" s="93"/>
      <c r="R48" s="94" t="e">
        <f t="shared" si="11"/>
        <v>#REF!</v>
      </c>
    </row>
    <row r="49" spans="2:18" x14ac:dyDescent="0.2">
      <c r="B49" s="51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9"/>
        <v>8</v>
      </c>
      <c r="L49" s="51">
        <f t="shared" si="12"/>
        <v>16</v>
      </c>
      <c r="M49" s="51">
        <f t="shared" si="10"/>
        <v>300</v>
      </c>
      <c r="N49" s="92" t="e">
        <f>K49*#REF!</f>
        <v>#REF!</v>
      </c>
      <c r="O49" s="93" t="e">
        <f>M49*#REF!</f>
        <v>#REF!</v>
      </c>
      <c r="P49" s="93"/>
      <c r="Q49" s="93"/>
      <c r="R49" s="94" t="e">
        <f t="shared" si="11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9"/>
        <v>0</v>
      </c>
      <c r="L50" s="51">
        <f t="shared" si="12"/>
        <v>0</v>
      </c>
      <c r="M50" s="51">
        <f t="shared" si="10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1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9"/>
        <v>0</v>
      </c>
      <c r="L51" s="51">
        <f t="shared" si="12"/>
        <v>0</v>
      </c>
      <c r="M51" s="51">
        <f t="shared" si="10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1"/>
        <v>#REF!</v>
      </c>
    </row>
    <row r="52" spans="2:18" x14ac:dyDescent="0.2">
      <c r="B52" s="51">
        <v>48</v>
      </c>
      <c r="C52" s="52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9"/>
        <v>64</v>
      </c>
      <c r="L52" s="51">
        <f t="shared" si="12"/>
        <v>1024</v>
      </c>
      <c r="M52" s="51">
        <f t="shared" si="10"/>
        <v>1024</v>
      </c>
      <c r="N52" s="92">
        <v>0</v>
      </c>
      <c r="O52" s="93">
        <v>0</v>
      </c>
      <c r="P52" s="93"/>
      <c r="Q52" s="93" t="e">
        <f>G52*#REF!</f>
        <v>#REF!</v>
      </c>
      <c r="R52" s="94" t="e">
        <f t="shared" si="11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151"/>
      <c r="G56" s="152" t="s">
        <v>8</v>
      </c>
      <c r="H56" s="152" t="s">
        <v>236</v>
      </c>
      <c r="I56" s="152" t="s">
        <v>237</v>
      </c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F57" s="153" t="s">
        <v>69</v>
      </c>
      <c r="G57" s="153">
        <f>SUM(K3:K4)+SUM(K6:K6)+SUM(K8:K16)+SUM(K18:K18)+SUM(K20:K26)</f>
        <v>376</v>
      </c>
      <c r="H57" s="153">
        <f>SUM(L3:L4)+SUM(L6:L6)+SUM(L8:L16)+SUM(L18:L18)+SUM(L20:L26)</f>
        <v>1104</v>
      </c>
      <c r="I57" s="153">
        <f>SUM(M3:M26)</f>
        <v>137048</v>
      </c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F59" s="154" t="s">
        <v>25</v>
      </c>
      <c r="G59" s="154">
        <f>SUM(K28:K29)+SUM(K31:K31)+SUM(K33:K39)</f>
        <v>188</v>
      </c>
      <c r="H59" s="154">
        <f>SUM(L28:L29)+SUM(L31:L31)+SUM(L33:L39)</f>
        <v>552</v>
      </c>
      <c r="I59" s="154">
        <f>SUM(M28:M39)</f>
        <v>21524</v>
      </c>
      <c r="M59" s="58">
        <f>SUM(M3:M52)</f>
        <v>168252</v>
      </c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F60" s="154"/>
      <c r="G60" s="154"/>
      <c r="H60" s="154"/>
      <c r="I60" s="154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F61" s="154" t="s">
        <v>61</v>
      </c>
      <c r="G61" s="154">
        <f>SUM(K42:K51)</f>
        <v>96</v>
      </c>
      <c r="H61" s="154">
        <f>SUM(L42:L51)</f>
        <v>224</v>
      </c>
      <c r="I61" s="154">
        <f>SUM(M42:M51)</f>
        <v>8400</v>
      </c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F62" s="154" t="s">
        <v>240</v>
      </c>
      <c r="G62" s="154">
        <f>SUM(G59:G61)</f>
        <v>284</v>
      </c>
      <c r="H62" s="154">
        <f>SUM(H59:H61)</f>
        <v>776</v>
      </c>
      <c r="I62" s="154">
        <f>SUM(I59:I61)</f>
        <v>29924</v>
      </c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G66" t="s">
        <v>242</v>
      </c>
      <c r="H66" t="s">
        <v>25</v>
      </c>
      <c r="M66" s="58"/>
      <c r="N66" s="58"/>
    </row>
    <row r="67" spans="2:14" x14ac:dyDescent="0.2">
      <c r="B67" s="76" t="s">
        <v>243</v>
      </c>
      <c r="C67" s="74"/>
      <c r="D67" s="74"/>
      <c r="F67" t="s">
        <v>244</v>
      </c>
      <c r="G67">
        <v>4</v>
      </c>
      <c r="H67">
        <v>2</v>
      </c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 t="s">
        <v>120</v>
      </c>
      <c r="G68">
        <v>2</v>
      </c>
      <c r="H68">
        <v>1</v>
      </c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H71" t="s">
        <v>246</v>
      </c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F72" t="s">
        <v>247</v>
      </c>
      <c r="G72" s="121" t="e">
        <f>SUM(D57:D63)</f>
        <v>#REF!</v>
      </c>
      <c r="H72" s="121" t="e">
        <f>G72+J72</f>
        <v>#REF!</v>
      </c>
      <c r="I72" t="s">
        <v>248</v>
      </c>
      <c r="J72" s="121" t="e">
        <f>SUM(F97,#REF!,F105:F110)</f>
        <v>#REF!</v>
      </c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F73" t="s">
        <v>249</v>
      </c>
      <c r="G73" s="121" t="e">
        <f>SUM(D69:D71,D73:D77)</f>
        <v>#REF!</v>
      </c>
      <c r="H73" s="121" t="e">
        <f>G73+J73</f>
        <v>#REF!</v>
      </c>
      <c r="I73" t="s">
        <v>250</v>
      </c>
      <c r="J73" s="121" t="e">
        <f>SUM(F116,F123,F125:F125)</f>
        <v>#REF!</v>
      </c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F74" t="s">
        <v>251</v>
      </c>
      <c r="G74" s="121" t="e">
        <f>SUM(D82:D83,D85:D90)</f>
        <v>#REF!</v>
      </c>
      <c r="H74" s="121" t="e">
        <f>G74+J74</f>
        <v>#REF!</v>
      </c>
      <c r="I74" t="s">
        <v>252</v>
      </c>
      <c r="J74" s="121" t="e">
        <f>SUM(F134:F136)</f>
        <v>#REF!</v>
      </c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 t="e">
        <f>SUM(G72:G74)</f>
        <v>#REF!</v>
      </c>
      <c r="H75" s="121" t="e">
        <f>SUM(H72:H74)</f>
        <v>#REF!</v>
      </c>
      <c r="J75" s="121" t="e">
        <f>SUM(J72:J74)</f>
        <v>#REF!</v>
      </c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F77" t="s">
        <v>253</v>
      </c>
      <c r="G77" s="121" t="e">
        <f>SUM(D64)</f>
        <v>#REF!</v>
      </c>
      <c r="H77" s="121" t="e">
        <f>G77+J77</f>
        <v>#REF!</v>
      </c>
      <c r="I77" t="s">
        <v>254</v>
      </c>
      <c r="J77" s="121">
        <f>F104</f>
        <v>96000000</v>
      </c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 t="s">
        <v>255</v>
      </c>
      <c r="G78" s="121" t="e">
        <f>D72</f>
        <v>#REF!</v>
      </c>
      <c r="H78" s="121" t="e">
        <f>G78+J78</f>
        <v>#REF!</v>
      </c>
      <c r="I78" t="s">
        <v>256</v>
      </c>
      <c r="J78" s="121">
        <f>F124</f>
        <v>24000000</v>
      </c>
      <c r="M78" s="58"/>
      <c r="N78" s="58"/>
    </row>
    <row r="79" spans="2:14" x14ac:dyDescent="0.2">
      <c r="B79" s="25"/>
      <c r="C79" s="25"/>
      <c r="D79" s="58"/>
      <c r="F79" t="s">
        <v>257</v>
      </c>
      <c r="G79" s="121" t="e">
        <f>D84</f>
        <v>#REF!</v>
      </c>
      <c r="H79" s="121" t="e">
        <f>G79+J79</f>
        <v>#REF!</v>
      </c>
      <c r="I79" t="s">
        <v>258</v>
      </c>
      <c r="J79">
        <v>0</v>
      </c>
      <c r="M79" s="58"/>
      <c r="N79" s="58"/>
    </row>
    <row r="80" spans="2:14" x14ac:dyDescent="0.2">
      <c r="B80" s="76" t="s">
        <v>259</v>
      </c>
      <c r="C80" s="74"/>
      <c r="D80" s="74"/>
      <c r="H80" s="121" t="e">
        <f>SUM(H77:H79)</f>
        <v>#REF!</v>
      </c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 t="e">
        <f>H80+H75</f>
        <v>#REF!</v>
      </c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16" x14ac:dyDescent="0.2">
      <c r="B97" s="55">
        <v>1</v>
      </c>
      <c r="C97" s="180" t="s">
        <v>262</v>
      </c>
      <c r="D97" s="64">
        <f>G5+G17</f>
        <v>2</v>
      </c>
      <c r="E97" s="90">
        <v>236922840</v>
      </c>
      <c r="F97" s="90">
        <f>E97*D97</f>
        <v>473845680</v>
      </c>
      <c r="G97" s="57"/>
      <c r="H97" s="26"/>
    </row>
    <row r="98" spans="2:16" x14ac:dyDescent="0.2">
      <c r="B98" s="55">
        <v>2</v>
      </c>
      <c r="C98" s="57" t="s">
        <v>97</v>
      </c>
      <c r="D98" s="64">
        <f>(K7+K19)*0.5</f>
        <v>64</v>
      </c>
      <c r="E98" s="90" t="e">
        <f>#REF!</f>
        <v>#REF!</v>
      </c>
      <c r="F98" s="90">
        <v>0</v>
      </c>
      <c r="G98" s="57" t="s">
        <v>263</v>
      </c>
    </row>
    <row r="99" spans="2:16" x14ac:dyDescent="0.2">
      <c r="B99" s="55">
        <v>3</v>
      </c>
      <c r="C99" s="57" t="s">
        <v>98</v>
      </c>
      <c r="D99" s="64">
        <f>(K7+K19)*0.5</f>
        <v>64</v>
      </c>
      <c r="E99" s="90" t="e">
        <f>#REF!</f>
        <v>#REF!</v>
      </c>
      <c r="F99" s="90">
        <v>0</v>
      </c>
      <c r="G99" s="57" t="s">
        <v>263</v>
      </c>
    </row>
    <row r="100" spans="2:16" x14ac:dyDescent="0.2">
      <c r="B100" s="55">
        <v>4</v>
      </c>
      <c r="C100" s="57" t="s">
        <v>99</v>
      </c>
      <c r="D100" s="64">
        <f>(K7+K19)*0.5</f>
        <v>64</v>
      </c>
      <c r="E100" s="90" t="e">
        <f>#REF!</f>
        <v>#REF!</v>
      </c>
      <c r="F100" s="90">
        <v>0</v>
      </c>
      <c r="G100" s="57" t="s">
        <v>263</v>
      </c>
    </row>
    <row r="101" spans="2:16" x14ac:dyDescent="0.2">
      <c r="B101" s="55">
        <v>5</v>
      </c>
      <c r="C101" s="57" t="s">
        <v>100</v>
      </c>
      <c r="D101" s="64">
        <f>(K7+K19)*0.5</f>
        <v>64</v>
      </c>
      <c r="E101" s="90" t="e">
        <f>#REF!</f>
        <v>#REF!</v>
      </c>
      <c r="F101" s="90">
        <v>0</v>
      </c>
      <c r="G101" s="57" t="s">
        <v>263</v>
      </c>
    </row>
    <row r="102" spans="2:16" x14ac:dyDescent="0.2">
      <c r="B102" s="55">
        <v>6</v>
      </c>
      <c r="C102" s="57" t="s">
        <v>101</v>
      </c>
      <c r="D102" s="64">
        <f>(K7+K19)*0.5</f>
        <v>64</v>
      </c>
      <c r="E102" s="90" t="e">
        <f>#REF!</f>
        <v>#REF!</v>
      </c>
      <c r="F102" s="90">
        <v>0</v>
      </c>
      <c r="G102" s="57" t="s">
        <v>263</v>
      </c>
    </row>
    <row r="103" spans="2:16" x14ac:dyDescent="0.2">
      <c r="B103" s="55">
        <v>7</v>
      </c>
      <c r="C103" s="57" t="s">
        <v>102</v>
      </c>
      <c r="D103" s="64">
        <f>(K7+K19)*0.5</f>
        <v>64</v>
      </c>
      <c r="E103" s="90" t="e">
        <f>#REF!</f>
        <v>#REF!</v>
      </c>
      <c r="F103" s="90">
        <v>0</v>
      </c>
      <c r="G103" s="57" t="s">
        <v>263</v>
      </c>
    </row>
    <row r="104" spans="2:16" x14ac:dyDescent="0.2">
      <c r="B104" s="55">
        <v>9</v>
      </c>
      <c r="C104" s="180" t="s">
        <v>265</v>
      </c>
      <c r="D104" s="64">
        <v>4</v>
      </c>
      <c r="E104" s="90">
        <v>24000000</v>
      </c>
      <c r="F104" s="90">
        <f>D104*E104</f>
        <v>96000000</v>
      </c>
      <c r="G104" s="57"/>
    </row>
    <row r="105" spans="2:16" x14ac:dyDescent="0.2">
      <c r="B105" s="55">
        <v>10</v>
      </c>
      <c r="C105" s="180" t="s">
        <v>213</v>
      </c>
      <c r="D105" s="64">
        <v>4</v>
      </c>
      <c r="E105" s="90">
        <v>112320000</v>
      </c>
      <c r="F105" s="90">
        <f>D105*E105</f>
        <v>449280000</v>
      </c>
      <c r="G105" s="57"/>
    </row>
    <row r="106" spans="2:16" x14ac:dyDescent="0.2">
      <c r="B106" s="55">
        <v>11</v>
      </c>
      <c r="C106" s="180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>E106*D106</f>
        <v>#REF!</v>
      </c>
      <c r="G106" s="55"/>
      <c r="H106" s="26"/>
    </row>
    <row r="107" spans="2:16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16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>E108*D108</f>
        <v>0</v>
      </c>
      <c r="G108" s="55"/>
      <c r="H108" s="26"/>
    </row>
    <row r="109" spans="2:16" x14ac:dyDescent="0.2">
      <c r="B109" s="55">
        <v>14</v>
      </c>
      <c r="C109" s="180" t="s">
        <v>269</v>
      </c>
      <c r="D109" s="55">
        <v>2</v>
      </c>
      <c r="E109" s="90">
        <v>995681500</v>
      </c>
      <c r="F109" s="90">
        <f>E109*D109</f>
        <v>1991363000</v>
      </c>
      <c r="G109" s="57"/>
    </row>
    <row r="110" spans="2:16" x14ac:dyDescent="0.2">
      <c r="B110" s="55">
        <v>15</v>
      </c>
      <c r="C110" s="180" t="s">
        <v>270</v>
      </c>
      <c r="D110" s="55">
        <v>4</v>
      </c>
      <c r="E110" s="90">
        <v>16866720</v>
      </c>
      <c r="F110" s="90">
        <f>E110*D110</f>
        <v>67466880</v>
      </c>
      <c r="G110" s="57"/>
    </row>
    <row r="111" spans="2:16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16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  <c r="P112">
        <v>236922840</v>
      </c>
    </row>
    <row r="113" spans="1:17" x14ac:dyDescent="0.2">
      <c r="C113" s="67"/>
      <c r="D113" s="67"/>
      <c r="E113" s="67"/>
      <c r="F113" s="58"/>
    </row>
    <row r="114" spans="1:17" x14ac:dyDescent="0.2">
      <c r="A114" s="77"/>
      <c r="B114" s="76" t="s">
        <v>272</v>
      </c>
      <c r="C114" s="74"/>
      <c r="D114" s="74"/>
      <c r="E114" s="5"/>
    </row>
    <row r="115" spans="1:17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17" x14ac:dyDescent="0.2">
      <c r="B116" s="55">
        <v>1</v>
      </c>
      <c r="C116" s="180" t="s">
        <v>262</v>
      </c>
      <c r="D116" s="64">
        <v>1</v>
      </c>
      <c r="E116" s="90">
        <v>156369074</v>
      </c>
      <c r="F116" s="90">
        <f>E116*D116</f>
        <v>156369074</v>
      </c>
      <c r="G116" s="57"/>
      <c r="H116" s="26"/>
    </row>
    <row r="117" spans="1:17" x14ac:dyDescent="0.2">
      <c r="B117" s="55">
        <v>2</v>
      </c>
      <c r="C117" s="180" t="s">
        <v>97</v>
      </c>
      <c r="D117" s="64">
        <f>K32*0.5</f>
        <v>28</v>
      </c>
      <c r="E117" s="90" t="e">
        <f>#REF!</f>
        <v>#REF!</v>
      </c>
      <c r="F117" s="90">
        <v>0</v>
      </c>
      <c r="G117" s="57" t="s">
        <v>263</v>
      </c>
    </row>
    <row r="118" spans="1:17" x14ac:dyDescent="0.2">
      <c r="B118" s="55">
        <v>3</v>
      </c>
      <c r="C118" s="180" t="s">
        <v>98</v>
      </c>
      <c r="D118" s="64">
        <f>K32*0.5</f>
        <v>28</v>
      </c>
      <c r="E118" s="90" t="e">
        <f>#REF!</f>
        <v>#REF!</v>
      </c>
      <c r="F118" s="90">
        <v>0</v>
      </c>
      <c r="G118" s="57" t="s">
        <v>263</v>
      </c>
    </row>
    <row r="119" spans="1:17" x14ac:dyDescent="0.2">
      <c r="B119" s="55">
        <v>4</v>
      </c>
      <c r="C119" s="180" t="s">
        <v>99</v>
      </c>
      <c r="D119" s="64">
        <f>K32*0.5</f>
        <v>28</v>
      </c>
      <c r="E119" s="90" t="e">
        <f>#REF!</f>
        <v>#REF!</v>
      </c>
      <c r="F119" s="90">
        <v>0</v>
      </c>
      <c r="G119" s="57" t="s">
        <v>263</v>
      </c>
      <c r="Q119">
        <v>19723826</v>
      </c>
    </row>
    <row r="120" spans="1:17" x14ac:dyDescent="0.2">
      <c r="B120" s="55">
        <v>5</v>
      </c>
      <c r="C120" s="180" t="s">
        <v>100</v>
      </c>
      <c r="D120" s="64">
        <f>K32*0.5</f>
        <v>28</v>
      </c>
      <c r="E120" s="90" t="e">
        <f>#REF!</f>
        <v>#REF!</v>
      </c>
      <c r="F120" s="90">
        <v>0</v>
      </c>
      <c r="G120" s="57" t="s">
        <v>263</v>
      </c>
    </row>
    <row r="121" spans="1:17" x14ac:dyDescent="0.2">
      <c r="B121" s="55">
        <v>6</v>
      </c>
      <c r="C121" s="180" t="s">
        <v>101</v>
      </c>
      <c r="D121" s="64">
        <f>K32*0.5</f>
        <v>28</v>
      </c>
      <c r="E121" s="90" t="e">
        <f>#REF!</f>
        <v>#REF!</v>
      </c>
      <c r="F121" s="90">
        <v>0</v>
      </c>
      <c r="G121" s="57" t="s">
        <v>263</v>
      </c>
    </row>
    <row r="122" spans="1:17" x14ac:dyDescent="0.2">
      <c r="B122" s="55">
        <v>7</v>
      </c>
      <c r="C122" s="180" t="s">
        <v>102</v>
      </c>
      <c r="D122" s="64">
        <f>K32*0.5</f>
        <v>28</v>
      </c>
      <c r="E122" s="90" t="e">
        <f>#REF!</f>
        <v>#REF!</v>
      </c>
      <c r="F122" s="90">
        <v>0</v>
      </c>
      <c r="G122" s="57" t="s">
        <v>263</v>
      </c>
    </row>
    <row r="123" spans="1:17" x14ac:dyDescent="0.2">
      <c r="B123" s="55">
        <v>8</v>
      </c>
      <c r="C123" s="180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17" x14ac:dyDescent="0.2">
      <c r="B124" s="55">
        <v>9</v>
      </c>
      <c r="C124" s="180" t="s">
        <v>77</v>
      </c>
      <c r="D124" s="55">
        <f>ROUNDUP(SUM(K32)/64,0)</f>
        <v>1</v>
      </c>
      <c r="E124" s="104">
        <v>24000000</v>
      </c>
      <c r="F124" s="90">
        <f>E124*D124</f>
        <v>24000000</v>
      </c>
      <c r="G124" s="57"/>
      <c r="H124" s="26"/>
    </row>
    <row r="125" spans="1:17" x14ac:dyDescent="0.2">
      <c r="B125" s="55">
        <v>10</v>
      </c>
      <c r="C125" s="180" t="s">
        <v>85</v>
      </c>
      <c r="D125" s="55">
        <v>2</v>
      </c>
      <c r="E125" s="104">
        <v>70909280</v>
      </c>
      <c r="F125" s="90">
        <f>E125*D125</f>
        <v>141818560</v>
      </c>
      <c r="G125" s="57"/>
      <c r="H125" s="26"/>
      <c r="I125" t="s">
        <v>273</v>
      </c>
      <c r="M125">
        <v>156369074</v>
      </c>
    </row>
    <row r="126" spans="1:17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17" x14ac:dyDescent="0.2">
      <c r="C127" s="67"/>
      <c r="D127" s="67"/>
      <c r="E127" s="67"/>
      <c r="F127" s="58"/>
      <c r="H127" s="26"/>
    </row>
    <row r="128" spans="1:17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180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180" t="s">
        <v>89</v>
      </c>
      <c r="D135" s="55">
        <f>ROUNDUP(SUM(K43:K49)/64,0)</f>
        <v>2</v>
      </c>
      <c r="E135" s="22" t="e">
        <f>#REF!</f>
        <v>#REF!</v>
      </c>
      <c r="F135" s="60" t="e">
        <f>E135*D135</f>
        <v>#REF!</v>
      </c>
      <c r="G135" s="57"/>
      <c r="H135" s="26"/>
    </row>
    <row r="136" spans="1:17" x14ac:dyDescent="0.2">
      <c r="B136" s="55">
        <v>8</v>
      </c>
      <c r="C136" s="180" t="s">
        <v>275</v>
      </c>
      <c r="D136" s="55">
        <v>2</v>
      </c>
      <c r="E136" s="22">
        <v>6767904</v>
      </c>
      <c r="F136" s="60">
        <f>E136*D136</f>
        <v>13535808</v>
      </c>
      <c r="G136" s="57"/>
      <c r="H136" s="26"/>
    </row>
    <row r="137" spans="1:17" x14ac:dyDescent="0.2">
      <c r="B137" s="55">
        <v>9</v>
      </c>
      <c r="C137" s="180" t="s">
        <v>262</v>
      </c>
      <c r="D137" s="55">
        <v>1</v>
      </c>
      <c r="E137" s="22">
        <v>156369074</v>
      </c>
      <c r="F137" s="60">
        <f>E137*D137</f>
        <v>156369074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  <c r="E150" s="25" t="s">
        <v>39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 t="e">
        <f>D151+D158+D164</f>
        <v>#REF!</v>
      </c>
      <c r="F151" s="5">
        <f>4000000000</f>
        <v>4000000000</v>
      </c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 t="e">
        <f>E151-F151</f>
        <v>#REF!</v>
      </c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 t="e">
        <f>D154+D160+D166</f>
        <v>#REF!</v>
      </c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 t="e">
        <f>F158-'Opsi Oracle - old adj'!F157</f>
        <v>#REF!</v>
      </c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FBA5-CD1A-A245-B5FD-8365D28C68BB}">
  <sheetPr>
    <tabColor theme="4"/>
  </sheetPr>
  <dimension ref="A1:S168"/>
  <sheetViews>
    <sheetView zoomScale="95" zoomScaleNormal="9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" sqref="G1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19" x14ac:dyDescent="0.2">
      <c r="B3" s="39">
        <v>1</v>
      </c>
      <c r="C3" s="40" t="s">
        <v>204</v>
      </c>
      <c r="D3" s="40" t="s">
        <v>20</v>
      </c>
      <c r="E3" s="39" t="s">
        <v>21</v>
      </c>
      <c r="F3" s="39" t="s">
        <v>22</v>
      </c>
      <c r="G3" s="39">
        <v>3</v>
      </c>
      <c r="H3" s="39">
        <v>8</v>
      </c>
      <c r="I3" s="39">
        <v>32</v>
      </c>
      <c r="J3" s="39">
        <v>150</v>
      </c>
      <c r="K3" s="39">
        <f t="shared" ref="K3:K26" si="0">H3*G3</f>
        <v>24</v>
      </c>
      <c r="L3" s="39">
        <f t="shared" ref="L3:L26" si="1">I3*G3</f>
        <v>96</v>
      </c>
      <c r="M3" s="39">
        <f>J3*G3</f>
        <v>450</v>
      </c>
      <c r="N3" s="98">
        <v>0</v>
      </c>
      <c r="O3" s="99" t="e">
        <f>M3*#REF!</f>
        <v>#REF!</v>
      </c>
      <c r="P3" s="99">
        <v>0</v>
      </c>
      <c r="Q3" s="99"/>
      <c r="R3" s="100" t="e">
        <f t="shared" ref="R3:R26" si="2">SUM(N3:Q3)</f>
        <v>#REF!</v>
      </c>
    </row>
    <row r="4" spans="2:19" x14ac:dyDescent="0.2">
      <c r="B4" s="39">
        <v>2</v>
      </c>
      <c r="C4" s="40" t="s">
        <v>205</v>
      </c>
      <c r="D4" s="40" t="s">
        <v>20</v>
      </c>
      <c r="E4" s="39" t="s">
        <v>21</v>
      </c>
      <c r="F4" s="39" t="s">
        <v>22</v>
      </c>
      <c r="G4" s="39">
        <v>5</v>
      </c>
      <c r="H4" s="39">
        <v>8</v>
      </c>
      <c r="I4" s="39">
        <v>32</v>
      </c>
      <c r="J4" s="39">
        <v>150</v>
      </c>
      <c r="K4" s="39">
        <f t="shared" si="0"/>
        <v>40</v>
      </c>
      <c r="L4" s="39">
        <f t="shared" si="1"/>
        <v>160</v>
      </c>
      <c r="M4" s="39">
        <f>J4*G4</f>
        <v>750</v>
      </c>
      <c r="N4" s="98">
        <v>0</v>
      </c>
      <c r="O4" s="99" t="e">
        <f>M4*#REF!</f>
        <v>#REF!</v>
      </c>
      <c r="P4" s="99">
        <v>0</v>
      </c>
      <c r="Q4" s="99"/>
      <c r="R4" s="100" t="e">
        <f t="shared" si="2"/>
        <v>#REF!</v>
      </c>
    </row>
    <row r="5" spans="2:19" x14ac:dyDescent="0.2">
      <c r="B5" s="39">
        <v>3</v>
      </c>
      <c r="C5" s="40" t="s">
        <v>19</v>
      </c>
      <c r="D5" s="40" t="s">
        <v>20</v>
      </c>
      <c r="E5" s="39" t="s">
        <v>21</v>
      </c>
      <c r="F5" s="39" t="s">
        <v>22</v>
      </c>
      <c r="G5" s="39">
        <v>1</v>
      </c>
      <c r="H5" s="39">
        <v>64</v>
      </c>
      <c r="I5" s="39">
        <v>1024</v>
      </c>
      <c r="J5" s="39">
        <v>1024</v>
      </c>
      <c r="K5" s="39">
        <f t="shared" si="0"/>
        <v>64</v>
      </c>
      <c r="L5" s="39">
        <f t="shared" si="1"/>
        <v>1024</v>
      </c>
      <c r="M5" s="39">
        <f>J5*G5</f>
        <v>1024</v>
      </c>
      <c r="N5" s="98">
        <v>0</v>
      </c>
      <c r="O5" s="99">
        <v>0</v>
      </c>
      <c r="P5" s="99">
        <v>0</v>
      </c>
      <c r="Q5" s="99" t="e">
        <f>G5*#REF!</f>
        <v>#REF!</v>
      </c>
      <c r="R5" s="100" t="e">
        <f t="shared" si="2"/>
        <v>#REF!</v>
      </c>
    </row>
    <row r="6" spans="2:19" x14ac:dyDescent="0.2">
      <c r="B6" s="39">
        <v>4</v>
      </c>
      <c r="C6" s="40" t="s">
        <v>206</v>
      </c>
      <c r="D6" s="40" t="s">
        <v>207</v>
      </c>
      <c r="E6" s="39" t="s">
        <v>21</v>
      </c>
      <c r="F6" s="39" t="s">
        <v>22</v>
      </c>
      <c r="G6" s="39">
        <v>1</v>
      </c>
      <c r="H6" s="39">
        <v>4</v>
      </c>
      <c r="I6" s="39">
        <v>8</v>
      </c>
      <c r="J6" s="39">
        <v>100</v>
      </c>
      <c r="K6" s="39">
        <f t="shared" si="0"/>
        <v>4</v>
      </c>
      <c r="L6" s="39">
        <f t="shared" si="1"/>
        <v>8</v>
      </c>
      <c r="M6" s="39">
        <f>J6*G6</f>
        <v>100</v>
      </c>
      <c r="N6" s="98">
        <v>0</v>
      </c>
      <c r="O6" s="99" t="e">
        <f>M6*#REF!</f>
        <v>#REF!</v>
      </c>
      <c r="P6" s="99">
        <v>0</v>
      </c>
      <c r="Q6" s="99"/>
      <c r="R6" s="100" t="e">
        <f t="shared" si="2"/>
        <v>#REF!</v>
      </c>
    </row>
    <row r="7" spans="2:19" x14ac:dyDescent="0.2">
      <c r="B7" s="39">
        <v>5</v>
      </c>
      <c r="C7" s="40" t="s">
        <v>362</v>
      </c>
      <c r="D7" s="40" t="s">
        <v>198</v>
      </c>
      <c r="E7" s="39" t="s">
        <v>21</v>
      </c>
      <c r="F7" s="39" t="s">
        <v>22</v>
      </c>
      <c r="G7" s="39">
        <v>1</v>
      </c>
      <c r="H7" s="39">
        <v>64</v>
      </c>
      <c r="I7" s="39">
        <v>1024</v>
      </c>
      <c r="J7" s="39">
        <v>60000</v>
      </c>
      <c r="K7" s="39">
        <f t="shared" si="0"/>
        <v>64</v>
      </c>
      <c r="L7" s="39">
        <f t="shared" si="1"/>
        <v>1024</v>
      </c>
      <c r="M7" s="39">
        <f>J7</f>
        <v>60000</v>
      </c>
      <c r="N7" s="98">
        <v>0</v>
      </c>
      <c r="O7" s="99">
        <v>0</v>
      </c>
      <c r="P7" s="99" t="e">
        <f>M7*50%*80%*#REF!</f>
        <v>#REF!</v>
      </c>
      <c r="Q7" s="99" t="e">
        <f>G7*#REF!</f>
        <v>#REF!</v>
      </c>
      <c r="R7" s="100" t="e">
        <f t="shared" si="2"/>
        <v>#REF!</v>
      </c>
      <c r="S7" s="1"/>
    </row>
    <row r="8" spans="2:19" x14ac:dyDescent="0.2">
      <c r="B8" s="39">
        <v>6</v>
      </c>
      <c r="C8" s="40" t="s">
        <v>210</v>
      </c>
      <c r="D8" s="40" t="s">
        <v>211</v>
      </c>
      <c r="E8" s="39" t="s">
        <v>212</v>
      </c>
      <c r="F8" s="39" t="s">
        <v>22</v>
      </c>
      <c r="G8" s="39">
        <v>2</v>
      </c>
      <c r="H8" s="39">
        <v>8</v>
      </c>
      <c r="I8" s="39">
        <v>16</v>
      </c>
      <c r="J8" s="39">
        <v>200</v>
      </c>
      <c r="K8" s="39">
        <f t="shared" si="0"/>
        <v>16</v>
      </c>
      <c r="L8" s="39">
        <f t="shared" si="1"/>
        <v>32</v>
      </c>
      <c r="M8" s="39">
        <f t="shared" ref="M8:M14" si="3">G8*J8</f>
        <v>400</v>
      </c>
      <c r="N8" s="98">
        <v>0</v>
      </c>
      <c r="O8" s="99" t="e">
        <f>M8*#REF!</f>
        <v>#REF!</v>
      </c>
      <c r="P8" s="99"/>
      <c r="Q8" s="99"/>
      <c r="R8" s="100" t="e">
        <f t="shared" si="2"/>
        <v>#REF!</v>
      </c>
    </row>
    <row r="9" spans="2:19" x14ac:dyDescent="0.2">
      <c r="B9" s="3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0"/>
        <v>24</v>
      </c>
      <c r="L9" s="39">
        <f t="shared" si="1"/>
        <v>48</v>
      </c>
      <c r="M9" s="39">
        <f t="shared" si="3"/>
        <v>600</v>
      </c>
      <c r="N9" s="98">
        <v>0</v>
      </c>
      <c r="O9" s="99" t="e">
        <f>M9*#REF!</f>
        <v>#REF!</v>
      </c>
      <c r="P9" s="99"/>
      <c r="Q9" s="99"/>
      <c r="R9" s="100" t="e">
        <f t="shared" si="2"/>
        <v>#REF!</v>
      </c>
    </row>
    <row r="10" spans="2:19" x14ac:dyDescent="0.2">
      <c r="B10" s="39">
        <v>8</v>
      </c>
      <c r="C10" s="40" t="s">
        <v>215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0"/>
        <v>24</v>
      </c>
      <c r="L10" s="39">
        <f t="shared" si="1"/>
        <v>48</v>
      </c>
      <c r="M10" s="39">
        <f t="shared" si="3"/>
        <v>3000</v>
      </c>
      <c r="N10" s="98">
        <v>0</v>
      </c>
      <c r="O10" s="99" t="e">
        <f>M10*#REF!</f>
        <v>#REF!</v>
      </c>
      <c r="P10" s="99"/>
      <c r="Q10" s="99"/>
      <c r="R10" s="100" t="e">
        <f t="shared" si="2"/>
        <v>#REF!</v>
      </c>
    </row>
    <row r="11" spans="2:19" x14ac:dyDescent="0.2">
      <c r="B11" s="3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8</v>
      </c>
      <c r="I11" s="39">
        <v>16</v>
      </c>
      <c r="J11" s="39">
        <v>500</v>
      </c>
      <c r="K11" s="39">
        <f t="shared" si="0"/>
        <v>8</v>
      </c>
      <c r="L11" s="39">
        <f t="shared" si="1"/>
        <v>16</v>
      </c>
      <c r="M11" s="39">
        <f t="shared" si="3"/>
        <v>500</v>
      </c>
      <c r="N11" s="98">
        <v>0</v>
      </c>
      <c r="O11" s="99" t="e">
        <f>M11*#REF!</f>
        <v>#REF!</v>
      </c>
      <c r="P11" s="99"/>
      <c r="Q11" s="99"/>
      <c r="R11" s="100" t="e">
        <f t="shared" si="2"/>
        <v>#REF!</v>
      </c>
    </row>
    <row r="12" spans="2:19" x14ac:dyDescent="0.2">
      <c r="B12" s="39">
        <v>10</v>
      </c>
      <c r="C12" s="40" t="s">
        <v>219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0"/>
        <v>16</v>
      </c>
      <c r="L12" s="39">
        <f t="shared" si="1"/>
        <v>32</v>
      </c>
      <c r="M12" s="39">
        <f t="shared" si="3"/>
        <v>500</v>
      </c>
      <c r="N12" s="98">
        <v>0</v>
      </c>
      <c r="O12" s="99" t="e">
        <f>M12*#REF!</f>
        <v>#REF!</v>
      </c>
      <c r="P12" s="99"/>
      <c r="Q12" s="99"/>
      <c r="R12" s="100" t="e">
        <f t="shared" si="2"/>
        <v>#REF!</v>
      </c>
    </row>
    <row r="13" spans="2:19" x14ac:dyDescent="0.2">
      <c r="B13" s="39">
        <v>11</v>
      </c>
      <c r="C13" s="40" t="s">
        <v>221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0"/>
        <v>24</v>
      </c>
      <c r="L13" s="39">
        <f t="shared" si="1"/>
        <v>96</v>
      </c>
      <c r="M13" s="39">
        <f t="shared" si="3"/>
        <v>900</v>
      </c>
      <c r="N13" s="98">
        <v>0</v>
      </c>
      <c r="O13" s="99" t="e">
        <f>M13*#REF!</f>
        <v>#REF!</v>
      </c>
      <c r="P13" s="99"/>
      <c r="Q13" s="99"/>
      <c r="R13" s="100" t="e">
        <f t="shared" si="2"/>
        <v>#REF!</v>
      </c>
    </row>
    <row r="14" spans="2:19" x14ac:dyDescent="0.2">
      <c r="B14" s="3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0"/>
        <v>8</v>
      </c>
      <c r="L14" s="39">
        <f t="shared" si="1"/>
        <v>16</v>
      </c>
      <c r="M14" s="39">
        <f t="shared" si="3"/>
        <v>300</v>
      </c>
      <c r="N14" s="98">
        <v>0</v>
      </c>
      <c r="O14" s="99" t="e">
        <f>M14*#REF!</f>
        <v>#REF!</v>
      </c>
      <c r="P14" s="99"/>
      <c r="Q14" s="99"/>
      <c r="R14" s="100" t="e">
        <f t="shared" si="2"/>
        <v>#REF!</v>
      </c>
    </row>
    <row r="15" spans="2:19" x14ac:dyDescent="0.2">
      <c r="B15" s="81">
        <v>13</v>
      </c>
      <c r="C15" s="82" t="s">
        <v>204</v>
      </c>
      <c r="D15" s="82" t="s">
        <v>20</v>
      </c>
      <c r="E15" s="81" t="s">
        <v>21</v>
      </c>
      <c r="F15" s="81" t="s">
        <v>24</v>
      </c>
      <c r="G15" s="81">
        <v>3</v>
      </c>
      <c r="H15" s="81">
        <v>8</v>
      </c>
      <c r="I15" s="81">
        <v>32</v>
      </c>
      <c r="J15" s="81">
        <v>150</v>
      </c>
      <c r="K15" s="81">
        <f t="shared" si="0"/>
        <v>24</v>
      </c>
      <c r="L15" s="81">
        <f t="shared" si="1"/>
        <v>96</v>
      </c>
      <c r="M15" s="81">
        <f>J15*G15</f>
        <v>450</v>
      </c>
      <c r="N15" s="101">
        <v>0</v>
      </c>
      <c r="O15" s="102" t="e">
        <f>M15*#REF!</f>
        <v>#REF!</v>
      </c>
      <c r="P15" s="102">
        <v>0</v>
      </c>
      <c r="Q15" s="102"/>
      <c r="R15" s="103" t="e">
        <f t="shared" si="2"/>
        <v>#REF!</v>
      </c>
    </row>
    <row r="16" spans="2:19" x14ac:dyDescent="0.2">
      <c r="B16" s="81">
        <v>14</v>
      </c>
      <c r="C16" s="82" t="s">
        <v>205</v>
      </c>
      <c r="D16" s="82" t="s">
        <v>20</v>
      </c>
      <c r="E16" s="81" t="s">
        <v>21</v>
      </c>
      <c r="F16" s="81" t="s">
        <v>24</v>
      </c>
      <c r="G16" s="81">
        <v>5</v>
      </c>
      <c r="H16" s="81">
        <v>8</v>
      </c>
      <c r="I16" s="81">
        <v>32</v>
      </c>
      <c r="J16" s="81">
        <v>150</v>
      </c>
      <c r="K16" s="81">
        <f t="shared" si="0"/>
        <v>40</v>
      </c>
      <c r="L16" s="81">
        <f t="shared" si="1"/>
        <v>160</v>
      </c>
      <c r="M16" s="81">
        <f>J16*G16</f>
        <v>750</v>
      </c>
      <c r="N16" s="101">
        <v>0</v>
      </c>
      <c r="O16" s="102" t="e">
        <f>M16*#REF!</f>
        <v>#REF!</v>
      </c>
      <c r="P16" s="102">
        <v>0</v>
      </c>
      <c r="Q16" s="102"/>
      <c r="R16" s="103" t="e">
        <f t="shared" si="2"/>
        <v>#REF!</v>
      </c>
    </row>
    <row r="17" spans="2:19" x14ac:dyDescent="0.2">
      <c r="B17" s="81">
        <v>15</v>
      </c>
      <c r="C17" s="82" t="s">
        <v>19</v>
      </c>
      <c r="D17" s="82" t="s">
        <v>20</v>
      </c>
      <c r="E17" s="81" t="s">
        <v>21</v>
      </c>
      <c r="F17" s="81" t="s">
        <v>24</v>
      </c>
      <c r="G17" s="81">
        <v>1</v>
      </c>
      <c r="H17" s="81">
        <v>64</v>
      </c>
      <c r="I17" s="81">
        <v>1024</v>
      </c>
      <c r="J17" s="81">
        <v>1024</v>
      </c>
      <c r="K17" s="81">
        <f t="shared" si="0"/>
        <v>64</v>
      </c>
      <c r="L17" s="81">
        <f t="shared" si="1"/>
        <v>1024</v>
      </c>
      <c r="M17" s="81">
        <f>J17*G17</f>
        <v>1024</v>
      </c>
      <c r="N17" s="101">
        <v>0</v>
      </c>
      <c r="O17" s="102">
        <v>0</v>
      </c>
      <c r="P17" s="102">
        <v>0</v>
      </c>
      <c r="Q17" s="102" t="e">
        <f>G17*#REF!</f>
        <v>#REF!</v>
      </c>
      <c r="R17" s="103" t="e">
        <f t="shared" si="2"/>
        <v>#REF!</v>
      </c>
    </row>
    <row r="18" spans="2:19" x14ac:dyDescent="0.2">
      <c r="B18" s="81">
        <v>16</v>
      </c>
      <c r="C18" s="82" t="s">
        <v>206</v>
      </c>
      <c r="D18" s="82" t="s">
        <v>207</v>
      </c>
      <c r="E18" s="81" t="s">
        <v>21</v>
      </c>
      <c r="F18" s="81" t="s">
        <v>24</v>
      </c>
      <c r="G18" s="81">
        <v>1</v>
      </c>
      <c r="H18" s="81">
        <v>4</v>
      </c>
      <c r="I18" s="81">
        <v>8</v>
      </c>
      <c r="J18" s="81">
        <v>100</v>
      </c>
      <c r="K18" s="81">
        <f t="shared" si="0"/>
        <v>4</v>
      </c>
      <c r="L18" s="81">
        <f t="shared" si="1"/>
        <v>8</v>
      </c>
      <c r="M18" s="81">
        <f>J18*G18</f>
        <v>100</v>
      </c>
      <c r="N18" s="101">
        <v>0</v>
      </c>
      <c r="O18" s="102" t="e">
        <f>M18*#REF!</f>
        <v>#REF!</v>
      </c>
      <c r="P18" s="102">
        <v>0</v>
      </c>
      <c r="Q18" s="102"/>
      <c r="R18" s="103" t="e">
        <f t="shared" si="2"/>
        <v>#REF!</v>
      </c>
    </row>
    <row r="19" spans="2:19" x14ac:dyDescent="0.2">
      <c r="B19" s="81">
        <v>17</v>
      </c>
      <c r="C19" s="82" t="s">
        <v>362</v>
      </c>
      <c r="D19" s="82" t="s">
        <v>198</v>
      </c>
      <c r="E19" s="81" t="s">
        <v>21</v>
      </c>
      <c r="F19" s="81" t="s">
        <v>24</v>
      </c>
      <c r="G19" s="81">
        <v>1</v>
      </c>
      <c r="H19" s="81">
        <v>64</v>
      </c>
      <c r="I19" s="81">
        <v>1024</v>
      </c>
      <c r="J19" s="81">
        <v>60000</v>
      </c>
      <c r="K19" s="81">
        <f t="shared" si="0"/>
        <v>64</v>
      </c>
      <c r="L19" s="81">
        <f t="shared" si="1"/>
        <v>1024</v>
      </c>
      <c r="M19" s="81">
        <f>J19</f>
        <v>60000</v>
      </c>
      <c r="N19" s="101">
        <v>0</v>
      </c>
      <c r="O19" s="102">
        <v>0</v>
      </c>
      <c r="P19" s="102" t="e">
        <f>M19*50%*80%*#REF!</f>
        <v>#REF!</v>
      </c>
      <c r="Q19" s="102" t="e">
        <f>G19*#REF!</f>
        <v>#REF!</v>
      </c>
      <c r="R19" s="103" t="e">
        <f t="shared" si="2"/>
        <v>#REF!</v>
      </c>
      <c r="S19" s="1"/>
    </row>
    <row r="20" spans="2:19" x14ac:dyDescent="0.2">
      <c r="B20" s="81">
        <v>18</v>
      </c>
      <c r="C20" s="82" t="s">
        <v>210</v>
      </c>
      <c r="D20" s="82" t="s">
        <v>211</v>
      </c>
      <c r="E20" s="81" t="s">
        <v>212</v>
      </c>
      <c r="F20" s="81" t="s">
        <v>24</v>
      </c>
      <c r="G20" s="81">
        <v>2</v>
      </c>
      <c r="H20" s="81">
        <v>8</v>
      </c>
      <c r="I20" s="81">
        <v>16</v>
      </c>
      <c r="J20" s="81">
        <v>200</v>
      </c>
      <c r="K20" s="81">
        <f t="shared" si="0"/>
        <v>16</v>
      </c>
      <c r="L20" s="81">
        <f t="shared" si="1"/>
        <v>32</v>
      </c>
      <c r="M20" s="81">
        <f t="shared" ref="M20:M26" si="4">J20*G20</f>
        <v>400</v>
      </c>
      <c r="N20" s="101">
        <v>0</v>
      </c>
      <c r="O20" s="102" t="e">
        <f>M20*#REF!</f>
        <v>#REF!</v>
      </c>
      <c r="P20" s="102"/>
      <c r="Q20" s="102"/>
      <c r="R20" s="103" t="e">
        <f t="shared" si="2"/>
        <v>#REF!</v>
      </c>
    </row>
    <row r="21" spans="2:19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0"/>
        <v>24</v>
      </c>
      <c r="L21" s="81">
        <f t="shared" si="1"/>
        <v>48</v>
      </c>
      <c r="M21" s="81">
        <f t="shared" si="4"/>
        <v>600</v>
      </c>
      <c r="N21" s="101">
        <v>0</v>
      </c>
      <c r="O21" s="102" t="e">
        <f>M21*#REF!</f>
        <v>#REF!</v>
      </c>
      <c r="P21" s="102"/>
      <c r="Q21" s="102"/>
      <c r="R21" s="103" t="e">
        <f t="shared" si="2"/>
        <v>#REF!</v>
      </c>
    </row>
    <row r="22" spans="2:19" x14ac:dyDescent="0.2">
      <c r="B22" s="81">
        <v>20</v>
      </c>
      <c r="C22" s="82" t="s">
        <v>215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0"/>
        <v>24</v>
      </c>
      <c r="L22" s="81">
        <f t="shared" si="1"/>
        <v>48</v>
      </c>
      <c r="M22" s="81">
        <f t="shared" si="4"/>
        <v>3000</v>
      </c>
      <c r="N22" s="101">
        <v>0</v>
      </c>
      <c r="O22" s="102" t="e">
        <f>M22*#REF!</f>
        <v>#REF!</v>
      </c>
      <c r="P22" s="102"/>
      <c r="Q22" s="102"/>
      <c r="R22" s="103" t="e">
        <f t="shared" si="2"/>
        <v>#REF!</v>
      </c>
    </row>
    <row r="23" spans="2:19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8</v>
      </c>
      <c r="I23" s="81">
        <v>16</v>
      </c>
      <c r="J23" s="81">
        <v>500</v>
      </c>
      <c r="K23" s="81">
        <f t="shared" si="0"/>
        <v>8</v>
      </c>
      <c r="L23" s="81">
        <f t="shared" si="1"/>
        <v>16</v>
      </c>
      <c r="M23" s="81">
        <f t="shared" si="4"/>
        <v>500</v>
      </c>
      <c r="N23" s="101">
        <v>0</v>
      </c>
      <c r="O23" s="102" t="e">
        <f>M23*#REF!</f>
        <v>#REF!</v>
      </c>
      <c r="P23" s="102"/>
      <c r="Q23" s="102"/>
      <c r="R23" s="103" t="e">
        <f t="shared" si="2"/>
        <v>#REF!</v>
      </c>
    </row>
    <row r="24" spans="2:19" x14ac:dyDescent="0.2">
      <c r="B24" s="81">
        <v>22</v>
      </c>
      <c r="C24" s="82" t="s">
        <v>219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0"/>
        <v>16</v>
      </c>
      <c r="L24" s="81">
        <f t="shared" si="1"/>
        <v>32</v>
      </c>
      <c r="M24" s="81">
        <f t="shared" si="4"/>
        <v>500</v>
      </c>
      <c r="N24" s="101">
        <v>0</v>
      </c>
      <c r="O24" s="102" t="e">
        <f>M24*#REF!</f>
        <v>#REF!</v>
      </c>
      <c r="P24" s="102"/>
      <c r="Q24" s="102"/>
      <c r="R24" s="103" t="e">
        <f t="shared" si="2"/>
        <v>#REF!</v>
      </c>
    </row>
    <row r="25" spans="2:19" x14ac:dyDescent="0.2">
      <c r="B25" s="81">
        <v>23</v>
      </c>
      <c r="C25" s="82" t="s">
        <v>221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0"/>
        <v>24</v>
      </c>
      <c r="L25" s="81">
        <f t="shared" si="1"/>
        <v>96</v>
      </c>
      <c r="M25" s="81">
        <f t="shared" si="4"/>
        <v>900</v>
      </c>
      <c r="N25" s="101">
        <v>0</v>
      </c>
      <c r="O25" s="102" t="e">
        <f>M25*#REF!</f>
        <v>#REF!</v>
      </c>
      <c r="P25" s="102"/>
      <c r="Q25" s="102"/>
      <c r="R25" s="103" t="e">
        <f t="shared" si="2"/>
        <v>#REF!</v>
      </c>
    </row>
    <row r="26" spans="2:19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0"/>
        <v>8</v>
      </c>
      <c r="L26" s="81">
        <f t="shared" si="1"/>
        <v>16</v>
      </c>
      <c r="M26" s="81">
        <f t="shared" si="4"/>
        <v>300</v>
      </c>
      <c r="N26" s="101">
        <v>0</v>
      </c>
      <c r="O26" s="102" t="e">
        <f>M26*#REF!</f>
        <v>#REF!</v>
      </c>
      <c r="P26" s="102"/>
      <c r="Q26" s="102"/>
      <c r="R26" s="103" t="e">
        <f t="shared" si="2"/>
        <v>#REF!</v>
      </c>
    </row>
    <row r="27" spans="2:19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19" x14ac:dyDescent="0.2">
      <c r="B28" s="51">
        <v>25</v>
      </c>
      <c r="C28" s="52" t="s">
        <v>204</v>
      </c>
      <c r="D28" s="52" t="s">
        <v>20</v>
      </c>
      <c r="E28" s="51" t="s">
        <v>21</v>
      </c>
      <c r="F28" s="51" t="s">
        <v>25</v>
      </c>
      <c r="G28" s="51">
        <v>3</v>
      </c>
      <c r="H28" s="51">
        <v>8</v>
      </c>
      <c r="I28" s="51">
        <v>32</v>
      </c>
      <c r="J28" s="51">
        <v>150</v>
      </c>
      <c r="K28" s="51">
        <f t="shared" ref="K28:K40" si="5">H28*G28</f>
        <v>24</v>
      </c>
      <c r="L28" s="51">
        <f t="shared" ref="L28:L40" si="6">I28*G28</f>
        <v>96</v>
      </c>
      <c r="M28" s="51">
        <f>J28*G28</f>
        <v>450</v>
      </c>
      <c r="N28" s="92">
        <v>0</v>
      </c>
      <c r="O28" s="93" t="e">
        <f>M28*#REF!</f>
        <v>#REF!</v>
      </c>
      <c r="P28" s="93"/>
      <c r="Q28" s="93"/>
      <c r="R28" s="94" t="e">
        <f t="shared" ref="R28:R40" si="7">SUM(N28:Q28)</f>
        <v>#REF!</v>
      </c>
    </row>
    <row r="29" spans="2:19" x14ac:dyDescent="0.2">
      <c r="B29" s="51">
        <v>26</v>
      </c>
      <c r="C29" s="52" t="s">
        <v>205</v>
      </c>
      <c r="D29" s="52" t="s">
        <v>20</v>
      </c>
      <c r="E29" s="51" t="s">
        <v>21</v>
      </c>
      <c r="F29" s="51" t="s">
        <v>25</v>
      </c>
      <c r="G29" s="51">
        <v>5</v>
      </c>
      <c r="H29" s="51">
        <v>8</v>
      </c>
      <c r="I29" s="51">
        <v>32</v>
      </c>
      <c r="J29" s="51">
        <v>150</v>
      </c>
      <c r="K29" s="51">
        <f t="shared" si="5"/>
        <v>40</v>
      </c>
      <c r="L29" s="51">
        <f t="shared" si="6"/>
        <v>160</v>
      </c>
      <c r="M29" s="51">
        <f>J29*G29</f>
        <v>750</v>
      </c>
      <c r="N29" s="92">
        <v>0</v>
      </c>
      <c r="O29" s="93" t="e">
        <f>M29*#REF!</f>
        <v>#REF!</v>
      </c>
      <c r="P29" s="93"/>
      <c r="Q29" s="93"/>
      <c r="R29" s="94" t="e">
        <f t="shared" si="7"/>
        <v>#REF!</v>
      </c>
    </row>
    <row r="30" spans="2:19" x14ac:dyDescent="0.2">
      <c r="B30" s="51">
        <v>27</v>
      </c>
      <c r="C30" s="52" t="s">
        <v>19</v>
      </c>
      <c r="D30" s="52" t="s">
        <v>20</v>
      </c>
      <c r="E30" s="51" t="s">
        <v>21</v>
      </c>
      <c r="F30" s="51" t="s">
        <v>25</v>
      </c>
      <c r="G30" s="51">
        <v>1</v>
      </c>
      <c r="H30" s="51">
        <v>64</v>
      </c>
      <c r="I30" s="51">
        <v>1024</v>
      </c>
      <c r="J30" s="51">
        <v>1024</v>
      </c>
      <c r="K30" s="51">
        <f t="shared" si="5"/>
        <v>64</v>
      </c>
      <c r="L30" s="51">
        <f t="shared" si="6"/>
        <v>1024</v>
      </c>
      <c r="M30" s="51">
        <f>J30*G30</f>
        <v>1024</v>
      </c>
      <c r="N30" s="92">
        <v>0</v>
      </c>
      <c r="O30" s="93">
        <v>0</v>
      </c>
      <c r="P30" s="93"/>
      <c r="Q30" s="93" t="e">
        <f>G30*#REF!</f>
        <v>#REF!</v>
      </c>
      <c r="R30" s="94" t="e">
        <f t="shared" si="7"/>
        <v>#REF!</v>
      </c>
    </row>
    <row r="31" spans="2:19" x14ac:dyDescent="0.2">
      <c r="B31" s="51">
        <v>28</v>
      </c>
      <c r="C31" s="52" t="s">
        <v>206</v>
      </c>
      <c r="D31" s="52" t="s">
        <v>207</v>
      </c>
      <c r="E31" s="51" t="s">
        <v>21</v>
      </c>
      <c r="F31" s="51" t="s">
        <v>25</v>
      </c>
      <c r="G31" s="51">
        <v>1</v>
      </c>
      <c r="H31" s="51">
        <v>4</v>
      </c>
      <c r="I31" s="51">
        <v>8</v>
      </c>
      <c r="J31" s="51">
        <v>100</v>
      </c>
      <c r="K31" s="51">
        <f t="shared" si="5"/>
        <v>4</v>
      </c>
      <c r="L31" s="51">
        <f t="shared" si="6"/>
        <v>8</v>
      </c>
      <c r="M31" s="51">
        <f>J31*G31</f>
        <v>100</v>
      </c>
      <c r="N31" s="92">
        <v>0</v>
      </c>
      <c r="O31" s="93" t="e">
        <f>M31*#REF!</f>
        <v>#REF!</v>
      </c>
      <c r="P31" s="93"/>
      <c r="Q31" s="93"/>
      <c r="R31" s="94" t="e">
        <f t="shared" si="7"/>
        <v>#REF!</v>
      </c>
    </row>
    <row r="32" spans="2:19" x14ac:dyDescent="0.2">
      <c r="B32" s="51">
        <v>29</v>
      </c>
      <c r="C32" s="52" t="s">
        <v>313</v>
      </c>
      <c r="D32" s="52" t="s">
        <v>198</v>
      </c>
      <c r="E32" s="51" t="s">
        <v>21</v>
      </c>
      <c r="F32" s="51" t="s">
        <v>25</v>
      </c>
      <c r="G32" s="51">
        <v>2</v>
      </c>
      <c r="H32" s="51">
        <v>28</v>
      </c>
      <c r="I32" s="51">
        <v>256</v>
      </c>
      <c r="J32" s="51">
        <v>13000</v>
      </c>
      <c r="K32" s="51">
        <f t="shared" si="5"/>
        <v>56</v>
      </c>
      <c r="L32" s="51">
        <f t="shared" si="6"/>
        <v>512</v>
      </c>
      <c r="M32" s="51">
        <v>13000</v>
      </c>
      <c r="N32" s="92">
        <v>0</v>
      </c>
      <c r="O32" s="93" t="e">
        <f>M32*#REF!</f>
        <v>#REF!</v>
      </c>
      <c r="P32" s="93"/>
      <c r="Q32" s="93"/>
      <c r="R32" s="94" t="e">
        <f t="shared" si="7"/>
        <v>#REF!</v>
      </c>
    </row>
    <row r="33" spans="2:18" x14ac:dyDescent="0.2">
      <c r="B33" s="51">
        <v>30</v>
      </c>
      <c r="C33" s="52" t="s">
        <v>210</v>
      </c>
      <c r="D33" s="52" t="s">
        <v>211</v>
      </c>
      <c r="E33" s="51" t="s">
        <v>212</v>
      </c>
      <c r="F33" s="51" t="s">
        <v>25</v>
      </c>
      <c r="G33" s="51">
        <v>2</v>
      </c>
      <c r="H33" s="51">
        <v>8</v>
      </c>
      <c r="I33" s="51">
        <v>16</v>
      </c>
      <c r="J33" s="51">
        <v>200</v>
      </c>
      <c r="K33" s="51">
        <f t="shared" si="5"/>
        <v>16</v>
      </c>
      <c r="L33" s="51">
        <f t="shared" si="6"/>
        <v>32</v>
      </c>
      <c r="M33" s="51">
        <f t="shared" ref="M33:M40" si="8">J33*G33</f>
        <v>400</v>
      </c>
      <c r="N33" s="92">
        <v>0</v>
      </c>
      <c r="O33" s="93" t="e">
        <f>M33*#REF!</f>
        <v>#REF!</v>
      </c>
      <c r="P33" s="93"/>
      <c r="Q33" s="93"/>
      <c r="R33" s="94" t="e">
        <f t="shared" si="7"/>
        <v>#REF!</v>
      </c>
    </row>
    <row r="34" spans="2:18" x14ac:dyDescent="0.2">
      <c r="B34" s="51">
        <v>31</v>
      </c>
      <c r="C34" s="52" t="s">
        <v>213</v>
      </c>
      <c r="D34" s="52" t="s">
        <v>214</v>
      </c>
      <c r="E34" s="51" t="s">
        <v>21</v>
      </c>
      <c r="F34" s="51" t="s">
        <v>25</v>
      </c>
      <c r="G34" s="51">
        <v>3</v>
      </c>
      <c r="H34" s="51">
        <v>8</v>
      </c>
      <c r="I34" s="51">
        <v>16</v>
      </c>
      <c r="J34" s="51">
        <v>200</v>
      </c>
      <c r="K34" s="51">
        <f t="shared" si="5"/>
        <v>24</v>
      </c>
      <c r="L34" s="51">
        <f t="shared" si="6"/>
        <v>48</v>
      </c>
      <c r="M34" s="51">
        <f t="shared" si="8"/>
        <v>600</v>
      </c>
      <c r="N34" s="92">
        <v>0</v>
      </c>
      <c r="O34" s="93" t="e">
        <f>M34*#REF!</f>
        <v>#REF!</v>
      </c>
      <c r="P34" s="93"/>
      <c r="Q34" s="93"/>
      <c r="R34" s="94" t="e">
        <f t="shared" si="7"/>
        <v>#REF!</v>
      </c>
    </row>
    <row r="35" spans="2:18" x14ac:dyDescent="0.2">
      <c r="B35" s="51">
        <v>32</v>
      </c>
      <c r="C35" s="52" t="s">
        <v>215</v>
      </c>
      <c r="D35" s="52" t="s">
        <v>216</v>
      </c>
      <c r="E35" s="51" t="s">
        <v>212</v>
      </c>
      <c r="F35" s="51" t="s">
        <v>25</v>
      </c>
      <c r="G35" s="51">
        <v>3</v>
      </c>
      <c r="H35" s="51">
        <v>8</v>
      </c>
      <c r="I35" s="51">
        <v>16</v>
      </c>
      <c r="J35" s="51">
        <v>1000</v>
      </c>
      <c r="K35" s="51">
        <f t="shared" si="5"/>
        <v>24</v>
      </c>
      <c r="L35" s="51">
        <f t="shared" si="6"/>
        <v>48</v>
      </c>
      <c r="M35" s="51">
        <f t="shared" si="8"/>
        <v>3000</v>
      </c>
      <c r="N35" s="92">
        <v>0</v>
      </c>
      <c r="O35" s="93" t="e">
        <f>M35*#REF!</f>
        <v>#REF!</v>
      </c>
      <c r="P35" s="93"/>
      <c r="Q35" s="93"/>
      <c r="R35" s="94" t="e">
        <f t="shared" si="7"/>
        <v>#REF!</v>
      </c>
    </row>
    <row r="36" spans="2:18" x14ac:dyDescent="0.2">
      <c r="B36" s="51">
        <v>33</v>
      </c>
      <c r="C36" s="52" t="s">
        <v>217</v>
      </c>
      <c r="D36" s="52" t="s">
        <v>218</v>
      </c>
      <c r="E36" s="51" t="s">
        <v>21</v>
      </c>
      <c r="F36" s="51" t="s">
        <v>25</v>
      </c>
      <c r="G36" s="51">
        <v>1</v>
      </c>
      <c r="H36" s="51">
        <v>8</v>
      </c>
      <c r="I36" s="51">
        <v>16</v>
      </c>
      <c r="J36" s="51">
        <v>500</v>
      </c>
      <c r="K36" s="51">
        <f t="shared" si="5"/>
        <v>8</v>
      </c>
      <c r="L36" s="51">
        <f t="shared" si="6"/>
        <v>16</v>
      </c>
      <c r="M36" s="51">
        <f t="shared" si="8"/>
        <v>500</v>
      </c>
      <c r="N36" s="92">
        <v>0</v>
      </c>
      <c r="O36" s="93" t="e">
        <f>M36*#REF!</f>
        <v>#REF!</v>
      </c>
      <c r="P36" s="93"/>
      <c r="Q36" s="93"/>
      <c r="R36" s="94" t="e">
        <f t="shared" si="7"/>
        <v>#REF!</v>
      </c>
    </row>
    <row r="37" spans="2:18" x14ac:dyDescent="0.2">
      <c r="B37" s="51">
        <v>34</v>
      </c>
      <c r="C37" s="52" t="s">
        <v>219</v>
      </c>
      <c r="D37" s="52" t="s">
        <v>220</v>
      </c>
      <c r="E37" s="51" t="s">
        <v>21</v>
      </c>
      <c r="F37" s="51" t="s">
        <v>25</v>
      </c>
      <c r="G37" s="51">
        <v>1</v>
      </c>
      <c r="H37" s="51">
        <v>16</v>
      </c>
      <c r="I37" s="51">
        <v>32</v>
      </c>
      <c r="J37" s="51">
        <v>500</v>
      </c>
      <c r="K37" s="51">
        <f t="shared" si="5"/>
        <v>16</v>
      </c>
      <c r="L37" s="51">
        <f t="shared" si="6"/>
        <v>32</v>
      </c>
      <c r="M37" s="51">
        <f t="shared" si="8"/>
        <v>500</v>
      </c>
      <c r="N37" s="92">
        <v>0</v>
      </c>
      <c r="O37" s="93" t="e">
        <f>M37*#REF!</f>
        <v>#REF!</v>
      </c>
      <c r="P37" s="93"/>
      <c r="Q37" s="93"/>
      <c r="R37" s="94" t="e">
        <f t="shared" si="7"/>
        <v>#REF!</v>
      </c>
    </row>
    <row r="38" spans="2:18" x14ac:dyDescent="0.2">
      <c r="B38" s="51">
        <v>35</v>
      </c>
      <c r="C38" s="52" t="s">
        <v>221</v>
      </c>
      <c r="D38" s="52" t="s">
        <v>222</v>
      </c>
      <c r="E38" s="51" t="s">
        <v>212</v>
      </c>
      <c r="F38" s="51" t="s">
        <v>25</v>
      </c>
      <c r="G38" s="51">
        <v>3</v>
      </c>
      <c r="H38" s="51">
        <v>8</v>
      </c>
      <c r="I38" s="51">
        <v>32</v>
      </c>
      <c r="J38" s="51">
        <v>300</v>
      </c>
      <c r="K38" s="51">
        <f t="shared" si="5"/>
        <v>24</v>
      </c>
      <c r="L38" s="51">
        <f t="shared" si="6"/>
        <v>96</v>
      </c>
      <c r="M38" s="51">
        <f t="shared" si="8"/>
        <v>900</v>
      </c>
      <c r="N38" s="92">
        <v>0</v>
      </c>
      <c r="O38" s="93" t="e">
        <f>M38*#REF!</f>
        <v>#REF!</v>
      </c>
      <c r="P38" s="93"/>
      <c r="Q38" s="93"/>
      <c r="R38" s="94" t="e">
        <f t="shared" si="7"/>
        <v>#REF!</v>
      </c>
    </row>
    <row r="39" spans="2:18" x14ac:dyDescent="0.2">
      <c r="B39" s="51">
        <v>36</v>
      </c>
      <c r="C39" s="52" t="s">
        <v>223</v>
      </c>
      <c r="D39" s="52" t="s">
        <v>222</v>
      </c>
      <c r="E39" s="51" t="s">
        <v>212</v>
      </c>
      <c r="F39" s="51" t="s">
        <v>25</v>
      </c>
      <c r="G39" s="51">
        <v>1</v>
      </c>
      <c r="H39" s="51">
        <v>8</v>
      </c>
      <c r="I39" s="51">
        <v>16</v>
      </c>
      <c r="J39" s="51">
        <v>300</v>
      </c>
      <c r="K39" s="51">
        <f t="shared" si="5"/>
        <v>8</v>
      </c>
      <c r="L39" s="51">
        <f t="shared" si="6"/>
        <v>16</v>
      </c>
      <c r="M39" s="51">
        <f t="shared" si="8"/>
        <v>300</v>
      </c>
      <c r="N39" s="92">
        <v>0</v>
      </c>
      <c r="O39" s="93" t="e">
        <f>M39*#REF!</f>
        <v>#REF!</v>
      </c>
      <c r="P39" s="93"/>
      <c r="Q39" s="93"/>
      <c r="R39" s="94" t="e">
        <f t="shared" si="7"/>
        <v>#REF!</v>
      </c>
    </row>
    <row r="40" spans="2:18" x14ac:dyDescent="0.2">
      <c r="B40" s="51">
        <v>37</v>
      </c>
      <c r="C40" s="52" t="s">
        <v>226</v>
      </c>
      <c r="D40" s="52" t="s">
        <v>226</v>
      </c>
      <c r="E40" s="51" t="s">
        <v>212</v>
      </c>
      <c r="F40" s="51" t="s">
        <v>25</v>
      </c>
      <c r="G40" s="51">
        <v>2</v>
      </c>
      <c r="H40" s="51">
        <v>8</v>
      </c>
      <c r="I40" s="51">
        <v>24</v>
      </c>
      <c r="J40" s="51">
        <v>128</v>
      </c>
      <c r="K40" s="51">
        <f t="shared" si="5"/>
        <v>16</v>
      </c>
      <c r="L40" s="51">
        <f t="shared" si="6"/>
        <v>48</v>
      </c>
      <c r="M40" s="51">
        <f t="shared" si="8"/>
        <v>256</v>
      </c>
      <c r="N40" s="92">
        <v>0</v>
      </c>
      <c r="O40" s="93" t="e">
        <f>M40*#REF!</f>
        <v>#REF!</v>
      </c>
      <c r="P40" s="93"/>
      <c r="Q40" s="93"/>
      <c r="R40" s="94" t="e">
        <f t="shared" si="7"/>
        <v>#REF!</v>
      </c>
    </row>
    <row r="41" spans="2:18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18" x14ac:dyDescent="0.2">
      <c r="B42" s="51">
        <v>38</v>
      </c>
      <c r="C42" s="52" t="s">
        <v>227</v>
      </c>
      <c r="D42" s="52" t="s">
        <v>198</v>
      </c>
      <c r="E42" s="51" t="s">
        <v>21</v>
      </c>
      <c r="F42" s="51" t="s">
        <v>228</v>
      </c>
      <c r="G42" s="51">
        <v>1</v>
      </c>
      <c r="H42" s="51">
        <v>16</v>
      </c>
      <c r="I42" s="51">
        <v>32</v>
      </c>
      <c r="J42" s="51">
        <f>2500</f>
        <v>2500</v>
      </c>
      <c r="K42" s="51">
        <f t="shared" ref="K42:K52" si="9">H42*G42</f>
        <v>16</v>
      </c>
      <c r="L42" s="51">
        <v>64</v>
      </c>
      <c r="M42" s="51">
        <f t="shared" ref="M42:M52" si="10">J42*G42</f>
        <v>2500</v>
      </c>
      <c r="N42" s="92">
        <v>0</v>
      </c>
      <c r="O42" s="93" t="e">
        <f>M42*#REF!</f>
        <v>#REF!</v>
      </c>
      <c r="P42" s="93"/>
      <c r="Q42" s="93"/>
      <c r="R42" s="94" t="e">
        <f t="shared" ref="R42:R52" si="11">SUM(N42:Q42)</f>
        <v>#REF!</v>
      </c>
    </row>
    <row r="43" spans="2:18" x14ac:dyDescent="0.2">
      <c r="B43" s="51">
        <v>39</v>
      </c>
      <c r="C43" s="52" t="s">
        <v>210</v>
      </c>
      <c r="D43" s="52" t="s">
        <v>211</v>
      </c>
      <c r="E43" s="51" t="s">
        <v>212</v>
      </c>
      <c r="F43" s="51" t="s">
        <v>228</v>
      </c>
      <c r="G43" s="51">
        <v>2</v>
      </c>
      <c r="H43" s="51">
        <v>4</v>
      </c>
      <c r="I43" s="51">
        <v>8</v>
      </c>
      <c r="J43" s="51">
        <v>200</v>
      </c>
      <c r="K43" s="51">
        <f t="shared" si="9"/>
        <v>8</v>
      </c>
      <c r="L43" s="51">
        <f t="shared" ref="L43:L52" si="12">I43*G43</f>
        <v>16</v>
      </c>
      <c r="M43" s="51">
        <f t="shared" si="10"/>
        <v>400</v>
      </c>
      <c r="N43" s="92">
        <v>0</v>
      </c>
      <c r="O43" s="93" t="e">
        <f>M43*#REF!</f>
        <v>#REF!</v>
      </c>
      <c r="P43" s="93"/>
      <c r="Q43" s="93"/>
      <c r="R43" s="94" t="e">
        <f t="shared" si="11"/>
        <v>#REF!</v>
      </c>
    </row>
    <row r="44" spans="2:18" x14ac:dyDescent="0.2">
      <c r="B44" s="51">
        <v>40</v>
      </c>
      <c r="C44" s="52" t="s">
        <v>229</v>
      </c>
      <c r="D44" s="52" t="s">
        <v>214</v>
      </c>
      <c r="E44" s="51" t="s">
        <v>212</v>
      </c>
      <c r="F44" s="51" t="s">
        <v>228</v>
      </c>
      <c r="G44" s="51">
        <v>1</v>
      </c>
      <c r="H44" s="51">
        <v>4</v>
      </c>
      <c r="I44" s="51">
        <v>8</v>
      </c>
      <c r="J44" s="51">
        <v>200</v>
      </c>
      <c r="K44" s="51">
        <f t="shared" si="9"/>
        <v>4</v>
      </c>
      <c r="L44" s="51">
        <f t="shared" si="12"/>
        <v>8</v>
      </c>
      <c r="M44" s="51">
        <f t="shared" si="10"/>
        <v>200</v>
      </c>
      <c r="N44" s="92">
        <v>0</v>
      </c>
      <c r="O44" s="93" t="e">
        <f>M44*#REF!</f>
        <v>#REF!</v>
      </c>
      <c r="P44" s="93"/>
      <c r="Q44" s="93"/>
      <c r="R44" s="94" t="e">
        <f t="shared" si="11"/>
        <v>#REF!</v>
      </c>
    </row>
    <row r="45" spans="2:18" x14ac:dyDescent="0.2">
      <c r="B45" s="51">
        <v>41</v>
      </c>
      <c r="C45" s="52" t="s">
        <v>215</v>
      </c>
      <c r="D45" s="52" t="s">
        <v>216</v>
      </c>
      <c r="E45" s="51" t="s">
        <v>212</v>
      </c>
      <c r="F45" s="51" t="s">
        <v>228</v>
      </c>
      <c r="G45" s="51">
        <v>3</v>
      </c>
      <c r="H45" s="51">
        <v>8</v>
      </c>
      <c r="I45" s="51">
        <v>16</v>
      </c>
      <c r="J45" s="51">
        <v>500</v>
      </c>
      <c r="K45" s="51">
        <f t="shared" si="9"/>
        <v>24</v>
      </c>
      <c r="L45" s="51">
        <f t="shared" si="12"/>
        <v>48</v>
      </c>
      <c r="M45" s="51">
        <f t="shared" si="10"/>
        <v>1500</v>
      </c>
      <c r="N45" s="92">
        <v>0</v>
      </c>
      <c r="O45" s="93" t="e">
        <f>M45*#REF!</f>
        <v>#REF!</v>
      </c>
      <c r="P45" s="93"/>
      <c r="Q45" s="93"/>
      <c r="R45" s="94" t="e">
        <f t="shared" si="11"/>
        <v>#REF!</v>
      </c>
    </row>
    <row r="46" spans="2:18" x14ac:dyDescent="0.2">
      <c r="B46" s="51">
        <v>42</v>
      </c>
      <c r="C46" s="52" t="s">
        <v>217</v>
      </c>
      <c r="D46" s="52" t="s">
        <v>218</v>
      </c>
      <c r="E46" s="51" t="s">
        <v>21</v>
      </c>
      <c r="F46" s="51" t="s">
        <v>228</v>
      </c>
      <c r="G46" s="51">
        <v>1</v>
      </c>
      <c r="H46" s="51">
        <v>8</v>
      </c>
      <c r="I46" s="51">
        <v>16</v>
      </c>
      <c r="J46" s="51">
        <v>500</v>
      </c>
      <c r="K46" s="51">
        <f t="shared" si="9"/>
        <v>8</v>
      </c>
      <c r="L46" s="51">
        <f t="shared" si="12"/>
        <v>16</v>
      </c>
      <c r="M46" s="51">
        <f t="shared" si="10"/>
        <v>500</v>
      </c>
      <c r="N46" s="92">
        <v>0</v>
      </c>
      <c r="O46" s="93" t="e">
        <f>M46*#REF!</f>
        <v>#REF!</v>
      </c>
      <c r="P46" s="93"/>
      <c r="Q46" s="93"/>
      <c r="R46" s="94" t="e">
        <f t="shared" si="11"/>
        <v>#REF!</v>
      </c>
    </row>
    <row r="47" spans="2:18" x14ac:dyDescent="0.2">
      <c r="B47" s="51">
        <v>43</v>
      </c>
      <c r="C47" s="52" t="s">
        <v>230</v>
      </c>
      <c r="D47" s="52" t="s">
        <v>220</v>
      </c>
      <c r="E47" s="51" t="s">
        <v>21</v>
      </c>
      <c r="F47" s="51" t="s">
        <v>228</v>
      </c>
      <c r="G47" s="51">
        <v>1</v>
      </c>
      <c r="H47" s="51">
        <v>4</v>
      </c>
      <c r="I47" s="51">
        <v>8</v>
      </c>
      <c r="J47" s="51">
        <v>500</v>
      </c>
      <c r="K47" s="51">
        <f t="shared" si="9"/>
        <v>4</v>
      </c>
      <c r="L47" s="51">
        <f t="shared" si="12"/>
        <v>8</v>
      </c>
      <c r="M47" s="51">
        <f t="shared" si="10"/>
        <v>500</v>
      </c>
      <c r="N47" s="92">
        <v>0</v>
      </c>
      <c r="O47" s="93" t="e">
        <f>M47*#REF!</f>
        <v>#REF!</v>
      </c>
      <c r="P47" s="93"/>
      <c r="Q47" s="93"/>
      <c r="R47" s="94" t="e">
        <f t="shared" si="11"/>
        <v>#REF!</v>
      </c>
    </row>
    <row r="48" spans="2:18" x14ac:dyDescent="0.2">
      <c r="B48" s="51">
        <v>44</v>
      </c>
      <c r="C48" s="52" t="s">
        <v>221</v>
      </c>
      <c r="D48" s="52" t="s">
        <v>222</v>
      </c>
      <c r="E48" s="51" t="s">
        <v>212</v>
      </c>
      <c r="F48" s="51" t="s">
        <v>228</v>
      </c>
      <c r="G48" s="51">
        <v>3</v>
      </c>
      <c r="H48" s="51">
        <v>8</v>
      </c>
      <c r="I48" s="51">
        <v>16</v>
      </c>
      <c r="J48" s="51">
        <v>500</v>
      </c>
      <c r="K48" s="51">
        <f t="shared" si="9"/>
        <v>24</v>
      </c>
      <c r="L48" s="51">
        <f t="shared" si="12"/>
        <v>48</v>
      </c>
      <c r="M48" s="51">
        <f t="shared" si="10"/>
        <v>1500</v>
      </c>
      <c r="N48" s="92">
        <v>0</v>
      </c>
      <c r="O48" s="93" t="e">
        <f>M48*#REF!</f>
        <v>#REF!</v>
      </c>
      <c r="P48" s="93"/>
      <c r="Q48" s="93"/>
      <c r="R48" s="94" t="e">
        <f t="shared" si="11"/>
        <v>#REF!</v>
      </c>
    </row>
    <row r="49" spans="2:18" x14ac:dyDescent="0.2">
      <c r="B49" s="51">
        <v>45</v>
      </c>
      <c r="C49" s="52" t="s">
        <v>223</v>
      </c>
      <c r="D49" s="52" t="s">
        <v>222</v>
      </c>
      <c r="E49" s="51" t="s">
        <v>212</v>
      </c>
      <c r="F49" s="51" t="s">
        <v>228</v>
      </c>
      <c r="G49" s="51">
        <v>1</v>
      </c>
      <c r="H49" s="51">
        <v>8</v>
      </c>
      <c r="I49" s="51">
        <v>16</v>
      </c>
      <c r="J49" s="51">
        <v>300</v>
      </c>
      <c r="K49" s="51">
        <f t="shared" si="9"/>
        <v>8</v>
      </c>
      <c r="L49" s="51">
        <f t="shared" si="12"/>
        <v>16</v>
      </c>
      <c r="M49" s="51">
        <f t="shared" si="10"/>
        <v>300</v>
      </c>
      <c r="N49" s="92">
        <v>0</v>
      </c>
      <c r="O49" s="93" t="e">
        <f>M49*#REF!</f>
        <v>#REF!</v>
      </c>
      <c r="P49" s="93"/>
      <c r="Q49" s="93"/>
      <c r="R49" s="94" t="e">
        <f t="shared" si="11"/>
        <v>#REF!</v>
      </c>
    </row>
    <row r="50" spans="2:18" x14ac:dyDescent="0.2">
      <c r="B50" s="51">
        <v>46</v>
      </c>
      <c r="C50" s="52" t="s">
        <v>231</v>
      </c>
      <c r="D50" s="52" t="s">
        <v>232</v>
      </c>
      <c r="E50" s="51" t="s">
        <v>21</v>
      </c>
      <c r="F50" s="51" t="s">
        <v>228</v>
      </c>
      <c r="G50" s="51">
        <v>1</v>
      </c>
      <c r="H50" s="51">
        <v>0</v>
      </c>
      <c r="I50" s="51">
        <v>0</v>
      </c>
      <c r="J50" s="51">
        <v>500</v>
      </c>
      <c r="K50" s="51">
        <f t="shared" si="9"/>
        <v>0</v>
      </c>
      <c r="L50" s="51">
        <f t="shared" si="12"/>
        <v>0</v>
      </c>
      <c r="M50" s="51">
        <f t="shared" si="10"/>
        <v>500</v>
      </c>
      <c r="N50" s="92" t="e">
        <f>K50*#REF!</f>
        <v>#REF!</v>
      </c>
      <c r="O50" s="93" t="e">
        <f>M50*#REF!</f>
        <v>#REF!</v>
      </c>
      <c r="P50" s="93"/>
      <c r="Q50" s="93"/>
      <c r="R50" s="94" t="e">
        <f t="shared" si="11"/>
        <v>#REF!</v>
      </c>
    </row>
    <row r="51" spans="2:18" x14ac:dyDescent="0.2">
      <c r="B51" s="51">
        <v>47</v>
      </c>
      <c r="C51" s="52" t="s">
        <v>233</v>
      </c>
      <c r="D51" s="52" t="s">
        <v>234</v>
      </c>
      <c r="E51" s="51" t="s">
        <v>212</v>
      </c>
      <c r="F51" s="51" t="s">
        <v>228</v>
      </c>
      <c r="G51" s="51">
        <v>1</v>
      </c>
      <c r="H51" s="51">
        <v>0</v>
      </c>
      <c r="I51" s="51">
        <v>0</v>
      </c>
      <c r="J51" s="51">
        <v>500</v>
      </c>
      <c r="K51" s="51">
        <f t="shared" si="9"/>
        <v>0</v>
      </c>
      <c r="L51" s="51">
        <f t="shared" si="12"/>
        <v>0</v>
      </c>
      <c r="M51" s="51">
        <f t="shared" si="10"/>
        <v>500</v>
      </c>
      <c r="N51" s="92" t="e">
        <f>K51*#REF!</f>
        <v>#REF!</v>
      </c>
      <c r="O51" s="93" t="e">
        <f>M51*#REF!</f>
        <v>#REF!</v>
      </c>
      <c r="P51" s="93"/>
      <c r="Q51" s="93"/>
      <c r="R51" s="94" t="e">
        <f t="shared" si="11"/>
        <v>#REF!</v>
      </c>
    </row>
    <row r="52" spans="2:18" x14ac:dyDescent="0.2">
      <c r="B52" s="51">
        <v>48</v>
      </c>
      <c r="C52" s="52" t="s">
        <v>19</v>
      </c>
      <c r="D52" s="52" t="s">
        <v>20</v>
      </c>
      <c r="E52" s="51" t="s">
        <v>21</v>
      </c>
      <c r="F52" s="51" t="s">
        <v>228</v>
      </c>
      <c r="G52" s="51">
        <v>1</v>
      </c>
      <c r="H52" s="51">
        <v>64</v>
      </c>
      <c r="I52" s="51">
        <v>1024</v>
      </c>
      <c r="J52" s="51">
        <v>1024</v>
      </c>
      <c r="K52" s="51">
        <f t="shared" si="9"/>
        <v>64</v>
      </c>
      <c r="L52" s="51">
        <f t="shared" si="12"/>
        <v>1024</v>
      </c>
      <c r="M52" s="51">
        <f t="shared" si="10"/>
        <v>1024</v>
      </c>
      <c r="N52" s="92">
        <v>0</v>
      </c>
      <c r="O52" s="93">
        <v>0</v>
      </c>
      <c r="P52" s="93"/>
      <c r="Q52" s="93" t="e">
        <f>G52*#REF!</f>
        <v>#REF!</v>
      </c>
      <c r="R52" s="94" t="e">
        <f t="shared" si="11"/>
        <v>#REF!</v>
      </c>
    </row>
    <row r="53" spans="2:18" x14ac:dyDescent="0.2">
      <c r="B53" s="25"/>
      <c r="C53" s="75"/>
      <c r="D53" s="58"/>
      <c r="E53" s="59"/>
      <c r="F53" s="26"/>
      <c r="G53" s="26"/>
      <c r="M53" s="58"/>
      <c r="N53" s="58"/>
    </row>
    <row r="54" spans="2:18" x14ac:dyDescent="0.2">
      <c r="B54" s="43"/>
      <c r="C54" s="44"/>
      <c r="D54" s="44"/>
      <c r="E54" s="43"/>
      <c r="F54" s="43"/>
      <c r="G54" s="43"/>
      <c r="H54" s="43"/>
      <c r="I54" s="43"/>
      <c r="J54" s="43"/>
      <c r="K54" s="43"/>
      <c r="L54" s="43"/>
      <c r="M54" s="45"/>
      <c r="N54" s="46"/>
      <c r="O54" s="46"/>
      <c r="P54" s="46"/>
      <c r="Q54" s="44"/>
    </row>
    <row r="55" spans="2:18" x14ac:dyDescent="0.2">
      <c r="B55" s="76" t="s">
        <v>235</v>
      </c>
      <c r="C55" s="74"/>
      <c r="D55" s="74"/>
      <c r="M55" s="58"/>
      <c r="N55" s="58"/>
    </row>
    <row r="56" spans="2:18" x14ac:dyDescent="0.2">
      <c r="B56" s="37" t="s">
        <v>2</v>
      </c>
      <c r="C56" s="37" t="s">
        <v>27</v>
      </c>
      <c r="D56" s="37" t="s">
        <v>28</v>
      </c>
      <c r="E56" s="86"/>
      <c r="F56" s="72"/>
      <c r="G56" s="157"/>
      <c r="H56" s="157"/>
      <c r="I56" s="157"/>
      <c r="M56" s="58"/>
      <c r="N56" s="58"/>
    </row>
    <row r="57" spans="2:18" x14ac:dyDescent="0.2">
      <c r="B57" s="55">
        <v>1</v>
      </c>
      <c r="C57" s="57" t="s">
        <v>29</v>
      </c>
      <c r="D57" s="90" t="e">
        <f>SUM(R3:R6,R15:R18)</f>
        <v>#REF!</v>
      </c>
      <c r="E57" s="59"/>
      <c r="M57" s="58"/>
      <c r="N57" s="58"/>
    </row>
    <row r="58" spans="2:18" x14ac:dyDescent="0.2">
      <c r="B58" s="55">
        <v>2</v>
      </c>
      <c r="C58" s="57" t="s">
        <v>210</v>
      </c>
      <c r="D58" s="90" t="e">
        <f>R8+R20</f>
        <v>#REF!</v>
      </c>
      <c r="E58" s="59"/>
      <c r="M58" s="58"/>
      <c r="N58" s="58"/>
    </row>
    <row r="59" spans="2:18" x14ac:dyDescent="0.2">
      <c r="B59" s="55">
        <v>3</v>
      </c>
      <c r="C59" s="57" t="s">
        <v>213</v>
      </c>
      <c r="D59" s="90" t="e">
        <f>R9+R21</f>
        <v>#REF!</v>
      </c>
      <c r="E59" s="59"/>
      <c r="M59" s="58"/>
      <c r="N59" s="58"/>
    </row>
    <row r="60" spans="2:18" x14ac:dyDescent="0.2">
      <c r="B60" s="55">
        <v>4</v>
      </c>
      <c r="C60" s="57" t="s">
        <v>238</v>
      </c>
      <c r="D60" s="90" t="e">
        <f>R10+R22</f>
        <v>#REF!</v>
      </c>
      <c r="E60" s="59"/>
      <c r="M60" s="58"/>
      <c r="N60" s="58"/>
    </row>
    <row r="61" spans="2:18" x14ac:dyDescent="0.2">
      <c r="B61" s="55">
        <v>5</v>
      </c>
      <c r="C61" s="57" t="s">
        <v>239</v>
      </c>
      <c r="D61" s="90" t="e">
        <f>SUM(R13:R14)+SUM(R25:R26)</f>
        <v>#REF!</v>
      </c>
      <c r="E61" s="59"/>
      <c r="M61" s="58"/>
      <c r="N61" s="58"/>
    </row>
    <row r="62" spans="2:18" x14ac:dyDescent="0.2">
      <c r="B62" s="55">
        <v>6</v>
      </c>
      <c r="C62" s="57" t="s">
        <v>219</v>
      </c>
      <c r="D62" s="90" t="e">
        <f>R12+R24</f>
        <v>#REF!</v>
      </c>
      <c r="E62" s="59"/>
      <c r="M62" s="58"/>
      <c r="N62" s="58"/>
    </row>
    <row r="63" spans="2:18" x14ac:dyDescent="0.2">
      <c r="B63" s="55">
        <v>7</v>
      </c>
      <c r="C63" s="57" t="s">
        <v>217</v>
      </c>
      <c r="D63" s="90" t="e">
        <f>R11+R23</f>
        <v>#REF!</v>
      </c>
      <c r="E63" s="59"/>
      <c r="M63" s="58"/>
      <c r="N63" s="58"/>
    </row>
    <row r="64" spans="2:18" x14ac:dyDescent="0.2">
      <c r="B64" s="55">
        <v>8</v>
      </c>
      <c r="C64" s="57" t="s">
        <v>241</v>
      </c>
      <c r="D64" s="90" t="e">
        <f>R7+R19</f>
        <v>#REF!</v>
      </c>
      <c r="E64" s="59"/>
      <c r="M64" s="58"/>
      <c r="N64" s="58"/>
    </row>
    <row r="65" spans="2:14" x14ac:dyDescent="0.2">
      <c r="B65" s="55"/>
      <c r="C65" s="56" t="s">
        <v>18</v>
      </c>
      <c r="D65" s="91" t="e">
        <f>SUM(D57:D64)</f>
        <v>#REF!</v>
      </c>
      <c r="F65" s="26"/>
      <c r="M65" s="58"/>
      <c r="N65" s="58"/>
    </row>
    <row r="66" spans="2:14" x14ac:dyDescent="0.2">
      <c r="B66" s="20"/>
      <c r="M66" s="58"/>
      <c r="N66" s="58"/>
    </row>
    <row r="67" spans="2:14" x14ac:dyDescent="0.2">
      <c r="B67" s="76" t="s">
        <v>243</v>
      </c>
      <c r="C67" s="74"/>
      <c r="D67" s="74"/>
      <c r="M67" s="58"/>
      <c r="N67" s="58"/>
    </row>
    <row r="68" spans="2:14" x14ac:dyDescent="0.2">
      <c r="B68" s="37" t="s">
        <v>2</v>
      </c>
      <c r="C68" s="37" t="s">
        <v>27</v>
      </c>
      <c r="D68" s="37" t="s">
        <v>28</v>
      </c>
      <c r="F68" s="157"/>
      <c r="M68" s="58"/>
      <c r="N68" s="58"/>
    </row>
    <row r="69" spans="2:14" x14ac:dyDescent="0.2">
      <c r="B69" s="55">
        <v>1</v>
      </c>
      <c r="C69" s="57" t="s">
        <v>29</v>
      </c>
      <c r="D69" s="90" t="e">
        <f>SUM(R28:R31)</f>
        <v>#REF!</v>
      </c>
      <c r="E69" s="59"/>
      <c r="M69" s="58"/>
      <c r="N69" s="58"/>
    </row>
    <row r="70" spans="2:14" x14ac:dyDescent="0.2">
      <c r="B70" s="55">
        <v>2</v>
      </c>
      <c r="C70" s="57" t="s">
        <v>210</v>
      </c>
      <c r="D70" s="90" t="e">
        <f>R33</f>
        <v>#REF!</v>
      </c>
      <c r="E70" s="59"/>
      <c r="M70" s="58"/>
      <c r="N70" s="58"/>
    </row>
    <row r="71" spans="2:14" x14ac:dyDescent="0.2">
      <c r="B71" s="55">
        <v>3</v>
      </c>
      <c r="C71" s="57" t="s">
        <v>213</v>
      </c>
      <c r="D71" s="90" t="e">
        <f>R34</f>
        <v>#REF!</v>
      </c>
      <c r="E71" s="59"/>
      <c r="M71" s="58"/>
      <c r="N71" s="58"/>
    </row>
    <row r="72" spans="2:14" x14ac:dyDescent="0.2">
      <c r="B72" s="55">
        <v>4</v>
      </c>
      <c r="C72" s="57" t="s">
        <v>241</v>
      </c>
      <c r="D72" s="90" t="e">
        <f>R32</f>
        <v>#REF!</v>
      </c>
      <c r="E72" s="59"/>
      <c r="G72" s="121"/>
      <c r="H72" s="121"/>
      <c r="J72" s="121"/>
      <c r="M72" s="58"/>
      <c r="N72" s="58"/>
    </row>
    <row r="73" spans="2:14" x14ac:dyDescent="0.2">
      <c r="B73" s="55">
        <v>5</v>
      </c>
      <c r="C73" s="57" t="s">
        <v>238</v>
      </c>
      <c r="D73" s="90" t="e">
        <f>R35</f>
        <v>#REF!</v>
      </c>
      <c r="E73" s="59"/>
      <c r="G73" s="121"/>
      <c r="H73" s="121"/>
      <c r="J73" s="121"/>
      <c r="M73" s="58"/>
      <c r="N73" s="58"/>
    </row>
    <row r="74" spans="2:14" x14ac:dyDescent="0.2">
      <c r="B74" s="55">
        <v>6</v>
      </c>
      <c r="C74" s="57" t="s">
        <v>239</v>
      </c>
      <c r="D74" s="90" t="e">
        <f>R38+R39</f>
        <v>#REF!</v>
      </c>
      <c r="E74" s="59"/>
      <c r="G74" s="121"/>
      <c r="H74" s="121"/>
      <c r="J74" s="121"/>
      <c r="M74" s="58"/>
      <c r="N74" s="58"/>
    </row>
    <row r="75" spans="2:14" x14ac:dyDescent="0.2">
      <c r="B75" s="55">
        <v>7</v>
      </c>
      <c r="C75" s="57" t="s">
        <v>219</v>
      </c>
      <c r="D75" s="90" t="e">
        <f>R37</f>
        <v>#REF!</v>
      </c>
      <c r="E75" s="59"/>
      <c r="G75" s="121"/>
      <c r="H75" s="121"/>
      <c r="J75" s="121"/>
      <c r="M75" s="58"/>
      <c r="N75" s="58"/>
    </row>
    <row r="76" spans="2:14" x14ac:dyDescent="0.2">
      <c r="B76" s="55">
        <v>8</v>
      </c>
      <c r="C76" s="57" t="s">
        <v>217</v>
      </c>
      <c r="D76" s="90" t="e">
        <f>R36</f>
        <v>#REF!</v>
      </c>
      <c r="E76" s="59"/>
      <c r="M76" s="58"/>
      <c r="N76" s="58"/>
    </row>
    <row r="77" spans="2:14" x14ac:dyDescent="0.2">
      <c r="B77" s="55">
        <v>9</v>
      </c>
      <c r="C77" s="57" t="s">
        <v>226</v>
      </c>
      <c r="D77" s="90" t="e">
        <f>R40</f>
        <v>#REF!</v>
      </c>
      <c r="E77" s="59"/>
      <c r="G77" s="121"/>
      <c r="H77" s="121"/>
      <c r="J77" s="121"/>
      <c r="M77" s="58"/>
      <c r="N77" s="58"/>
    </row>
    <row r="78" spans="2:14" x14ac:dyDescent="0.2">
      <c r="B78" s="55"/>
      <c r="C78" s="56" t="s">
        <v>18</v>
      </c>
      <c r="D78" s="91" t="e">
        <f>SUM(D69:D77)</f>
        <v>#REF!</v>
      </c>
      <c r="F78" s="26"/>
      <c r="G78" s="121"/>
      <c r="H78" s="121"/>
      <c r="J78" s="121"/>
      <c r="M78" s="58"/>
      <c r="N78" s="58"/>
    </row>
    <row r="79" spans="2:14" x14ac:dyDescent="0.2">
      <c r="B79" s="25"/>
      <c r="C79" s="25"/>
      <c r="D79" s="58"/>
      <c r="G79" s="121"/>
      <c r="H79" s="121"/>
      <c r="M79" s="58"/>
      <c r="N79" s="58"/>
    </row>
    <row r="80" spans="2:14" x14ac:dyDescent="0.2">
      <c r="B80" s="76" t="s">
        <v>259</v>
      </c>
      <c r="C80" s="74"/>
      <c r="D80" s="74"/>
      <c r="H80" s="121"/>
      <c r="M80" s="58"/>
      <c r="N80" s="58"/>
    </row>
    <row r="81" spans="1:17" x14ac:dyDescent="0.2">
      <c r="B81" s="37" t="s">
        <v>2</v>
      </c>
      <c r="C81" s="37" t="s">
        <v>27</v>
      </c>
      <c r="D81" s="37" t="s">
        <v>28</v>
      </c>
      <c r="H81" s="121"/>
      <c r="M81" s="58"/>
      <c r="N81" s="58"/>
    </row>
    <row r="82" spans="1:17" x14ac:dyDescent="0.2">
      <c r="B82" s="55">
        <v>1</v>
      </c>
      <c r="C82" s="57" t="s">
        <v>210</v>
      </c>
      <c r="D82" s="90" t="e">
        <f>R43</f>
        <v>#REF!</v>
      </c>
      <c r="G82" s="26"/>
      <c r="M82" s="58"/>
      <c r="N82" s="58"/>
    </row>
    <row r="83" spans="1:17" x14ac:dyDescent="0.2">
      <c r="B83" s="55">
        <v>2</v>
      </c>
      <c r="C83" s="57" t="s">
        <v>229</v>
      </c>
      <c r="D83" s="90" t="e">
        <f>R44</f>
        <v>#REF!</v>
      </c>
      <c r="G83" s="26"/>
      <c r="M83" s="58"/>
      <c r="N83" s="58"/>
    </row>
    <row r="84" spans="1:17" x14ac:dyDescent="0.2">
      <c r="B84" s="55">
        <v>3</v>
      </c>
      <c r="C84" s="57" t="s">
        <v>260</v>
      </c>
      <c r="D84" s="90" t="e">
        <f>R42</f>
        <v>#REF!</v>
      </c>
      <c r="G84" s="26"/>
      <c r="M84" s="58"/>
      <c r="N84" s="58"/>
    </row>
    <row r="85" spans="1:17" x14ac:dyDescent="0.2">
      <c r="B85" s="55">
        <v>4</v>
      </c>
      <c r="C85" s="57" t="s">
        <v>238</v>
      </c>
      <c r="D85" s="90" t="e">
        <f>R45</f>
        <v>#REF!</v>
      </c>
      <c r="G85" s="26"/>
      <c r="M85" s="58"/>
      <c r="N85" s="58"/>
    </row>
    <row r="86" spans="1:17" x14ac:dyDescent="0.2">
      <c r="B86" s="55">
        <v>5</v>
      </c>
      <c r="C86" s="57" t="s">
        <v>239</v>
      </c>
      <c r="D86" s="90" t="e">
        <f>R48+R49</f>
        <v>#REF!</v>
      </c>
      <c r="G86" s="26"/>
      <c r="M86" s="58"/>
      <c r="N86" s="58"/>
    </row>
    <row r="87" spans="1:17" x14ac:dyDescent="0.2">
      <c r="B87" s="55">
        <v>6</v>
      </c>
      <c r="C87" s="57" t="s">
        <v>219</v>
      </c>
      <c r="D87" s="90" t="e">
        <f>R47</f>
        <v>#REF!</v>
      </c>
      <c r="G87" s="26"/>
      <c r="M87" s="58"/>
      <c r="N87" s="58"/>
    </row>
    <row r="88" spans="1:17" x14ac:dyDescent="0.2">
      <c r="B88" s="55">
        <v>7</v>
      </c>
      <c r="C88" s="57" t="s">
        <v>217</v>
      </c>
      <c r="D88" s="90" t="e">
        <f>R46</f>
        <v>#REF!</v>
      </c>
      <c r="G88" s="26"/>
      <c r="M88" s="58"/>
      <c r="N88" s="58"/>
    </row>
    <row r="89" spans="1:17" x14ac:dyDescent="0.2">
      <c r="B89" s="55">
        <v>8</v>
      </c>
      <c r="C89" s="57" t="s">
        <v>231</v>
      </c>
      <c r="D89" s="90" t="e">
        <f>R50</f>
        <v>#REF!</v>
      </c>
      <c r="G89" s="26"/>
      <c r="M89" s="58"/>
      <c r="N89" s="58"/>
    </row>
    <row r="90" spans="1:17" x14ac:dyDescent="0.2">
      <c r="B90" s="55">
        <v>9</v>
      </c>
      <c r="C90" s="57" t="s">
        <v>233</v>
      </c>
      <c r="D90" s="90" t="e">
        <f>R51</f>
        <v>#REF!</v>
      </c>
      <c r="G90" s="26"/>
      <c r="M90" s="58"/>
      <c r="N90" s="58"/>
    </row>
    <row r="91" spans="1:17" x14ac:dyDescent="0.2">
      <c r="B91" s="55">
        <v>10</v>
      </c>
      <c r="C91" s="57" t="s">
        <v>29</v>
      </c>
      <c r="D91" s="90" t="e">
        <f>R52</f>
        <v>#REF!</v>
      </c>
      <c r="G91" s="26"/>
      <c r="M91" s="58"/>
      <c r="N91" s="58"/>
    </row>
    <row r="92" spans="1:17" x14ac:dyDescent="0.2">
      <c r="B92" s="55"/>
      <c r="C92" s="56" t="s">
        <v>18</v>
      </c>
      <c r="D92" s="91" t="e">
        <f>SUM(D82:D91)</f>
        <v>#REF!</v>
      </c>
      <c r="F92" s="26"/>
      <c r="M92" s="58"/>
      <c r="N92" s="58"/>
    </row>
    <row r="93" spans="1:17" x14ac:dyDescent="0.2">
      <c r="B93" s="25"/>
      <c r="C93" s="25"/>
      <c r="D93" s="58"/>
      <c r="M93" s="58"/>
      <c r="N93" s="58"/>
    </row>
    <row r="94" spans="1:17" x14ac:dyDescent="0.2">
      <c r="B94" s="43"/>
      <c r="C94" s="44"/>
      <c r="D94" s="44"/>
      <c r="E94" s="43"/>
      <c r="F94" s="43"/>
      <c r="G94" s="43"/>
      <c r="H94" s="43"/>
      <c r="I94" s="43"/>
      <c r="J94" s="43"/>
      <c r="K94" s="43"/>
      <c r="L94" s="43"/>
      <c r="M94" s="45"/>
      <c r="N94" s="46"/>
      <c r="O94" s="46"/>
      <c r="P94" s="46"/>
      <c r="Q94" s="44"/>
    </row>
    <row r="95" spans="1:17" x14ac:dyDescent="0.2">
      <c r="A95" s="77"/>
      <c r="B95" s="76" t="s">
        <v>261</v>
      </c>
      <c r="C95" s="74"/>
      <c r="D95" s="74"/>
      <c r="E95" s="5"/>
    </row>
    <row r="96" spans="1:17" x14ac:dyDescent="0.2">
      <c r="B96" s="62" t="s">
        <v>2</v>
      </c>
      <c r="C96" s="62" t="s">
        <v>27</v>
      </c>
      <c r="D96" s="62" t="s">
        <v>32</v>
      </c>
      <c r="E96" s="62" t="s">
        <v>33</v>
      </c>
      <c r="F96" s="62" t="s">
        <v>34</v>
      </c>
      <c r="G96" s="62" t="s">
        <v>35</v>
      </c>
    </row>
    <row r="97" spans="2:8" x14ac:dyDescent="0.2">
      <c r="B97" s="55">
        <v>1</v>
      </c>
      <c r="C97" s="180" t="s">
        <v>262</v>
      </c>
      <c r="D97" s="64">
        <f>G5+G17</f>
        <v>2</v>
      </c>
      <c r="E97" s="90">
        <v>236922840</v>
      </c>
      <c r="F97" s="90">
        <f>E97*D97</f>
        <v>473845680</v>
      </c>
      <c r="G97" s="57"/>
      <c r="H97" s="26"/>
    </row>
    <row r="98" spans="2:8" x14ac:dyDescent="0.2">
      <c r="B98" s="55">
        <v>2</v>
      </c>
      <c r="C98" s="57" t="s">
        <v>97</v>
      </c>
      <c r="D98" s="64">
        <f>(K7+K19)*0.5</f>
        <v>64</v>
      </c>
      <c r="E98" s="90" t="e">
        <f>#REF!</f>
        <v>#REF!</v>
      </c>
      <c r="F98" s="90">
        <v>0</v>
      </c>
      <c r="G98" s="57" t="s">
        <v>263</v>
      </c>
    </row>
    <row r="99" spans="2:8" x14ac:dyDescent="0.2">
      <c r="B99" s="55">
        <v>3</v>
      </c>
      <c r="C99" s="57" t="s">
        <v>98</v>
      </c>
      <c r="D99" s="64">
        <f>(K7+K19)*0.5</f>
        <v>64</v>
      </c>
      <c r="E99" s="90" t="e">
        <f>#REF!</f>
        <v>#REF!</v>
      </c>
      <c r="F99" s="90">
        <v>0</v>
      </c>
      <c r="G99" s="57" t="s">
        <v>263</v>
      </c>
    </row>
    <row r="100" spans="2:8" x14ac:dyDescent="0.2">
      <c r="B100" s="55">
        <v>4</v>
      </c>
      <c r="C100" s="57" t="s">
        <v>99</v>
      </c>
      <c r="D100" s="64">
        <f>(K7+K19)*0.5</f>
        <v>64</v>
      </c>
      <c r="E100" s="90" t="e">
        <f>#REF!</f>
        <v>#REF!</v>
      </c>
      <c r="F100" s="90">
        <v>0</v>
      </c>
      <c r="G100" s="57" t="s">
        <v>263</v>
      </c>
    </row>
    <row r="101" spans="2:8" x14ac:dyDescent="0.2">
      <c r="B101" s="55">
        <v>5</v>
      </c>
      <c r="C101" s="57" t="s">
        <v>100</v>
      </c>
      <c r="D101" s="64">
        <f>(K7+K19)*0.5</f>
        <v>64</v>
      </c>
      <c r="E101" s="90" t="e">
        <f>#REF!</f>
        <v>#REF!</v>
      </c>
      <c r="F101" s="90">
        <v>0</v>
      </c>
      <c r="G101" s="57" t="s">
        <v>263</v>
      </c>
    </row>
    <row r="102" spans="2:8" x14ac:dyDescent="0.2">
      <c r="B102" s="55">
        <v>6</v>
      </c>
      <c r="C102" s="57" t="s">
        <v>101</v>
      </c>
      <c r="D102" s="64">
        <f>(K7+K19)*0.5</f>
        <v>64</v>
      </c>
      <c r="E102" s="90" t="e">
        <f>#REF!</f>
        <v>#REF!</v>
      </c>
      <c r="F102" s="90">
        <v>0</v>
      </c>
      <c r="G102" s="57" t="s">
        <v>263</v>
      </c>
    </row>
    <row r="103" spans="2:8" x14ac:dyDescent="0.2">
      <c r="B103" s="55">
        <v>7</v>
      </c>
      <c r="C103" s="57" t="s">
        <v>102</v>
      </c>
      <c r="D103" s="64">
        <f>(K7+K19)*0.5</f>
        <v>64</v>
      </c>
      <c r="E103" s="90" t="e">
        <f>#REF!</f>
        <v>#REF!</v>
      </c>
      <c r="F103" s="90">
        <v>0</v>
      </c>
      <c r="G103" s="57" t="s">
        <v>263</v>
      </c>
    </row>
    <row r="104" spans="2:8" x14ac:dyDescent="0.2">
      <c r="B104" s="55">
        <v>9</v>
      </c>
      <c r="C104" s="180" t="s">
        <v>265</v>
      </c>
      <c r="D104" s="64">
        <v>2</v>
      </c>
      <c r="E104" s="90">
        <v>24000000</v>
      </c>
      <c r="F104" s="90">
        <f>D104*E104</f>
        <v>48000000</v>
      </c>
      <c r="G104" s="57"/>
    </row>
    <row r="105" spans="2:8" x14ac:dyDescent="0.2">
      <c r="B105" s="55">
        <v>10</v>
      </c>
      <c r="C105" s="180" t="s">
        <v>213</v>
      </c>
      <c r="D105" s="64">
        <v>4</v>
      </c>
      <c r="E105" s="90">
        <v>122116800</v>
      </c>
      <c r="F105" s="90">
        <f>D105*E105</f>
        <v>488467200</v>
      </c>
      <c r="G105" s="57"/>
    </row>
    <row r="106" spans="2:8" x14ac:dyDescent="0.2">
      <c r="B106" s="55">
        <v>11</v>
      </c>
      <c r="C106" s="180" t="s">
        <v>89</v>
      </c>
      <c r="D106" s="55">
        <f>ROUNDUP(SUM(K6,K8,K9,K10,K11,K12,K13,K14)/64,0)*2</f>
        <v>4</v>
      </c>
      <c r="E106" s="104" t="e">
        <f>#REF!</f>
        <v>#REF!</v>
      </c>
      <c r="F106" s="90" t="e">
        <f>E106*D106</f>
        <v>#REF!</v>
      </c>
      <c r="G106" s="55"/>
      <c r="H106" s="26"/>
    </row>
    <row r="107" spans="2:8" x14ac:dyDescent="0.2">
      <c r="B107" s="55">
        <v>12</v>
      </c>
      <c r="C107" s="57" t="s">
        <v>266</v>
      </c>
      <c r="D107" s="55">
        <v>0</v>
      </c>
      <c r="E107" s="104">
        <v>7693353.2000000002</v>
      </c>
      <c r="F107" s="90">
        <f>E107*D107</f>
        <v>0</v>
      </c>
      <c r="G107" s="55" t="s">
        <v>267</v>
      </c>
      <c r="H107" s="26"/>
    </row>
    <row r="108" spans="2:8" x14ac:dyDescent="0.2">
      <c r="B108" s="55">
        <v>13</v>
      </c>
      <c r="C108" s="57" t="s">
        <v>268</v>
      </c>
      <c r="D108" s="55">
        <v>0</v>
      </c>
      <c r="E108" s="104">
        <v>4805783.0184000004</v>
      </c>
      <c r="F108" s="90">
        <f>E108*D108</f>
        <v>0</v>
      </c>
      <c r="G108" s="55"/>
      <c r="H108" s="26"/>
    </row>
    <row r="109" spans="2:8" x14ac:dyDescent="0.2">
      <c r="B109" s="55">
        <v>14</v>
      </c>
      <c r="C109" s="180" t="s">
        <v>269</v>
      </c>
      <c r="D109" s="55">
        <v>2</v>
      </c>
      <c r="E109" s="90">
        <v>995681500</v>
      </c>
      <c r="F109" s="90">
        <f>E109*D109</f>
        <v>1991363000</v>
      </c>
      <c r="G109" s="57"/>
    </row>
    <row r="110" spans="2:8" x14ac:dyDescent="0.2">
      <c r="B110" s="55">
        <v>15</v>
      </c>
      <c r="C110" s="180" t="s">
        <v>270</v>
      </c>
      <c r="D110" s="55">
        <v>4</v>
      </c>
      <c r="E110" s="90">
        <v>16866720</v>
      </c>
      <c r="F110" s="90">
        <f>E110*D110</f>
        <v>67466880</v>
      </c>
      <c r="G110" s="57"/>
    </row>
    <row r="111" spans="2:8" x14ac:dyDescent="0.2">
      <c r="B111" s="55">
        <v>16</v>
      </c>
      <c r="C111" s="57" t="s">
        <v>271</v>
      </c>
      <c r="D111" s="55">
        <v>0</v>
      </c>
      <c r="E111" s="90"/>
      <c r="F111" s="90"/>
      <c r="G111" s="57"/>
    </row>
    <row r="112" spans="2:8" x14ac:dyDescent="0.2">
      <c r="B112" s="57"/>
      <c r="C112" s="62" t="s">
        <v>34</v>
      </c>
      <c r="D112" s="62"/>
      <c r="E112" s="105"/>
      <c r="F112" s="91" t="e">
        <f>SUM(F97:F111)</f>
        <v>#REF!</v>
      </c>
      <c r="G112" s="57"/>
      <c r="H112" s="26"/>
    </row>
    <row r="113" spans="1:8" x14ac:dyDescent="0.2">
      <c r="C113" s="67"/>
      <c r="D113" s="67"/>
      <c r="E113" s="67"/>
      <c r="F113" s="58"/>
    </row>
    <row r="114" spans="1:8" x14ac:dyDescent="0.2">
      <c r="A114" s="77"/>
      <c r="B114" s="76" t="s">
        <v>272</v>
      </c>
      <c r="C114" s="74"/>
      <c r="D114" s="74"/>
      <c r="E114" s="5"/>
    </row>
    <row r="115" spans="1:8" x14ac:dyDescent="0.2">
      <c r="B115" s="62" t="s">
        <v>2</v>
      </c>
      <c r="C115" s="62" t="s">
        <v>27</v>
      </c>
      <c r="D115" s="62" t="s">
        <v>32</v>
      </c>
      <c r="E115" s="62" t="s">
        <v>33</v>
      </c>
      <c r="F115" s="62" t="s">
        <v>34</v>
      </c>
      <c r="G115" s="62" t="s">
        <v>35</v>
      </c>
    </row>
    <row r="116" spans="1:8" x14ac:dyDescent="0.2">
      <c r="B116" s="55">
        <v>1</v>
      </c>
      <c r="C116" s="180" t="s">
        <v>262</v>
      </c>
      <c r="D116" s="64">
        <v>1</v>
      </c>
      <c r="E116" s="90">
        <v>134000000</v>
      </c>
      <c r="F116" s="90">
        <f>E116*D116</f>
        <v>134000000</v>
      </c>
      <c r="G116" s="57"/>
      <c r="H116" s="26"/>
    </row>
    <row r="117" spans="1:8" x14ac:dyDescent="0.2">
      <c r="B117" s="55">
        <v>2</v>
      </c>
      <c r="C117" s="180" t="s">
        <v>97</v>
      </c>
      <c r="D117" s="64">
        <f>K32*0.5</f>
        <v>28</v>
      </c>
      <c r="E117" s="90" t="e">
        <f>#REF!</f>
        <v>#REF!</v>
      </c>
      <c r="F117" s="90">
        <v>0</v>
      </c>
      <c r="G117" s="57" t="s">
        <v>263</v>
      </c>
    </row>
    <row r="118" spans="1:8" x14ac:dyDescent="0.2">
      <c r="B118" s="55">
        <v>3</v>
      </c>
      <c r="C118" s="180" t="s">
        <v>98</v>
      </c>
      <c r="D118" s="64">
        <f>K32*0.5</f>
        <v>28</v>
      </c>
      <c r="E118" s="90" t="e">
        <f>#REF!</f>
        <v>#REF!</v>
      </c>
      <c r="F118" s="90">
        <v>0</v>
      </c>
      <c r="G118" s="57" t="s">
        <v>263</v>
      </c>
    </row>
    <row r="119" spans="1:8" x14ac:dyDescent="0.2">
      <c r="B119" s="55">
        <v>4</v>
      </c>
      <c r="C119" s="180" t="s">
        <v>99</v>
      </c>
      <c r="D119" s="64">
        <f>K32*0.5</f>
        <v>28</v>
      </c>
      <c r="E119" s="90" t="e">
        <f>#REF!</f>
        <v>#REF!</v>
      </c>
      <c r="F119" s="90">
        <v>0</v>
      </c>
      <c r="G119" s="57" t="s">
        <v>263</v>
      </c>
    </row>
    <row r="120" spans="1:8" x14ac:dyDescent="0.2">
      <c r="B120" s="55">
        <v>5</v>
      </c>
      <c r="C120" s="180" t="s">
        <v>100</v>
      </c>
      <c r="D120" s="64">
        <f>K32*0.5</f>
        <v>28</v>
      </c>
      <c r="E120" s="90" t="e">
        <f>#REF!</f>
        <v>#REF!</v>
      </c>
      <c r="F120" s="90">
        <v>0</v>
      </c>
      <c r="G120" s="57" t="s">
        <v>263</v>
      </c>
    </row>
    <row r="121" spans="1:8" x14ac:dyDescent="0.2">
      <c r="B121" s="55">
        <v>6</v>
      </c>
      <c r="C121" s="180" t="s">
        <v>101</v>
      </c>
      <c r="D121" s="64">
        <f>K32*0.5</f>
        <v>28</v>
      </c>
      <c r="E121" s="90" t="e">
        <f>#REF!</f>
        <v>#REF!</v>
      </c>
      <c r="F121" s="90">
        <v>0</v>
      </c>
      <c r="G121" s="57" t="s">
        <v>263</v>
      </c>
    </row>
    <row r="122" spans="1:8" x14ac:dyDescent="0.2">
      <c r="B122" s="55">
        <v>7</v>
      </c>
      <c r="C122" s="180" t="s">
        <v>102</v>
      </c>
      <c r="D122" s="64">
        <f>K32*0.5</f>
        <v>28</v>
      </c>
      <c r="E122" s="90" t="e">
        <f>#REF!</f>
        <v>#REF!</v>
      </c>
      <c r="F122" s="90">
        <v>0</v>
      </c>
      <c r="G122" s="57" t="s">
        <v>263</v>
      </c>
    </row>
    <row r="123" spans="1:8" x14ac:dyDescent="0.2">
      <c r="B123" s="55">
        <v>8</v>
      </c>
      <c r="C123" s="180" t="s">
        <v>89</v>
      </c>
      <c r="D123" s="55">
        <f>ROUNDUP(SUM(K31,K33:K40)/64,0)</f>
        <v>3</v>
      </c>
      <c r="E123" s="104" t="e">
        <f>#REF!</f>
        <v>#REF!</v>
      </c>
      <c r="F123" s="90" t="e">
        <f>E123*D123</f>
        <v>#REF!</v>
      </c>
      <c r="G123" s="57"/>
      <c r="H123" s="26"/>
    </row>
    <row r="124" spans="1:8" x14ac:dyDescent="0.2">
      <c r="B124" s="55">
        <v>9</v>
      </c>
      <c r="C124" s="180" t="s">
        <v>77</v>
      </c>
      <c r="D124" s="55">
        <f>ROUNDUP(SUM(K32)/64,0)</f>
        <v>1</v>
      </c>
      <c r="E124" s="104">
        <v>24000000</v>
      </c>
      <c r="F124" s="90">
        <f>E124*D124</f>
        <v>24000000</v>
      </c>
      <c r="G124" s="57"/>
      <c r="H124" s="26"/>
    </row>
    <row r="125" spans="1:8" x14ac:dyDescent="0.2">
      <c r="B125" s="55">
        <v>10</v>
      </c>
      <c r="C125" s="180" t="s">
        <v>85</v>
      </c>
      <c r="D125" s="55">
        <v>2</v>
      </c>
      <c r="E125" s="104">
        <v>75000000</v>
      </c>
      <c r="F125" s="90">
        <f>E125*D125</f>
        <v>150000000</v>
      </c>
      <c r="G125" s="57"/>
      <c r="H125" s="26"/>
    </row>
    <row r="126" spans="1:8" x14ac:dyDescent="0.2">
      <c r="B126" s="57"/>
      <c r="C126" s="62" t="s">
        <v>34</v>
      </c>
      <c r="D126" s="62"/>
      <c r="E126" s="105"/>
      <c r="F126" s="91" t="e">
        <f>SUM(F116:F125)</f>
        <v>#REF!</v>
      </c>
      <c r="G126" s="57"/>
      <c r="H126" s="26"/>
    </row>
    <row r="127" spans="1:8" x14ac:dyDescent="0.2">
      <c r="C127" s="67"/>
      <c r="D127" s="67"/>
      <c r="E127" s="67"/>
      <c r="F127" s="58"/>
      <c r="H127" s="26"/>
    </row>
    <row r="128" spans="1:8" x14ac:dyDescent="0.2">
      <c r="B128" s="76" t="s">
        <v>274</v>
      </c>
      <c r="C128" s="74"/>
      <c r="D128" s="74"/>
      <c r="E128" s="5"/>
      <c r="H128" s="26"/>
    </row>
    <row r="129" spans="1:17" x14ac:dyDescent="0.2">
      <c r="B129" s="62" t="s">
        <v>2</v>
      </c>
      <c r="C129" s="62" t="s">
        <v>27</v>
      </c>
      <c r="D129" s="62" t="s">
        <v>32</v>
      </c>
      <c r="E129" s="62" t="s">
        <v>33</v>
      </c>
      <c r="F129" s="62" t="s">
        <v>34</v>
      </c>
      <c r="G129" s="62" t="s">
        <v>35</v>
      </c>
      <c r="H129" s="26"/>
    </row>
    <row r="130" spans="1:17" x14ac:dyDescent="0.2">
      <c r="B130" s="55">
        <v>1</v>
      </c>
      <c r="C130" s="57" t="s">
        <v>97</v>
      </c>
      <c r="D130" s="64">
        <f>K42*0.5</f>
        <v>8</v>
      </c>
      <c r="E130" s="60" t="e">
        <f>#REF!</f>
        <v>#REF!</v>
      </c>
      <c r="F130" s="60">
        <v>0</v>
      </c>
      <c r="G130" s="57" t="s">
        <v>263</v>
      </c>
      <c r="H130" s="26"/>
    </row>
    <row r="131" spans="1:17" x14ac:dyDescent="0.2">
      <c r="B131" s="55">
        <v>2</v>
      </c>
      <c r="C131" s="57" t="s">
        <v>98</v>
      </c>
      <c r="D131" s="64">
        <f>K42*0.5</f>
        <v>8</v>
      </c>
      <c r="E131" s="60" t="e">
        <f>#REF!</f>
        <v>#REF!</v>
      </c>
      <c r="F131" s="60">
        <v>0</v>
      </c>
      <c r="G131" s="57" t="s">
        <v>263</v>
      </c>
      <c r="H131" s="26"/>
    </row>
    <row r="132" spans="1:17" x14ac:dyDescent="0.2">
      <c r="B132" s="55">
        <v>3</v>
      </c>
      <c r="C132" s="57" t="s">
        <v>99</v>
      </c>
      <c r="D132" s="64">
        <f>K42*0.5</f>
        <v>8</v>
      </c>
      <c r="E132" s="60" t="e">
        <f>#REF!</f>
        <v>#REF!</v>
      </c>
      <c r="F132" s="60">
        <v>0</v>
      </c>
      <c r="G132" s="57" t="s">
        <v>263</v>
      </c>
      <c r="H132" s="26"/>
    </row>
    <row r="133" spans="1:17" x14ac:dyDescent="0.2">
      <c r="B133" s="55">
        <v>4</v>
      </c>
      <c r="C133" s="57" t="s">
        <v>100</v>
      </c>
      <c r="D133" s="64">
        <f>K42*0.5</f>
        <v>8</v>
      </c>
      <c r="E133" s="60" t="e">
        <f>#REF!</f>
        <v>#REF!</v>
      </c>
      <c r="F133" s="60">
        <v>0</v>
      </c>
      <c r="G133" s="57" t="s">
        <v>263</v>
      </c>
      <c r="H133" s="26"/>
    </row>
    <row r="134" spans="1:17" x14ac:dyDescent="0.2">
      <c r="B134" s="55">
        <v>5</v>
      </c>
      <c r="C134" s="180" t="s">
        <v>77</v>
      </c>
      <c r="D134" s="64">
        <v>1</v>
      </c>
      <c r="E134" s="60" t="e">
        <f>#REF!</f>
        <v>#REF!</v>
      </c>
      <c r="F134" s="60" t="e">
        <f>E134*D134</f>
        <v>#REF!</v>
      </c>
      <c r="G134" s="57"/>
      <c r="H134" s="26"/>
    </row>
    <row r="135" spans="1:17" x14ac:dyDescent="0.2">
      <c r="B135" s="55">
        <v>7</v>
      </c>
      <c r="C135" s="180" t="s">
        <v>89</v>
      </c>
      <c r="D135" s="55">
        <f>ROUNDUP(SUM(K43:K49)/64,0)</f>
        <v>2</v>
      </c>
      <c r="E135" s="22" t="e">
        <f>#REF!</f>
        <v>#REF!</v>
      </c>
      <c r="F135" s="60" t="e">
        <f>E135*D135</f>
        <v>#REF!</v>
      </c>
      <c r="G135" s="57"/>
      <c r="H135" s="26"/>
    </row>
    <row r="136" spans="1:17" x14ac:dyDescent="0.2">
      <c r="B136" s="55">
        <v>8</v>
      </c>
      <c r="C136" s="180" t="s">
        <v>275</v>
      </c>
      <c r="D136" s="55">
        <v>2</v>
      </c>
      <c r="E136" s="22">
        <v>6767904</v>
      </c>
      <c r="F136" s="60">
        <f>E136*D136</f>
        <v>13535808</v>
      </c>
      <c r="G136" s="57"/>
      <c r="H136" s="26"/>
    </row>
    <row r="137" spans="1:17" x14ac:dyDescent="0.2">
      <c r="B137" s="55">
        <v>9</v>
      </c>
      <c r="C137" s="180" t="s">
        <v>262</v>
      </c>
      <c r="D137" s="55">
        <v>1</v>
      </c>
      <c r="E137" s="22">
        <v>134000000</v>
      </c>
      <c r="F137" s="60">
        <f>E137*D137</f>
        <v>134000000</v>
      </c>
      <c r="G137" s="57"/>
      <c r="H137" s="26"/>
    </row>
    <row r="138" spans="1:17" x14ac:dyDescent="0.2">
      <c r="B138" s="57"/>
      <c r="C138" s="62" t="s">
        <v>34</v>
      </c>
      <c r="D138" s="62"/>
      <c r="E138" s="62"/>
      <c r="F138" s="61" t="e">
        <f>SUM(F130:F137)</f>
        <v>#REF!</v>
      </c>
      <c r="G138" s="57"/>
      <c r="H138" s="26"/>
    </row>
    <row r="139" spans="1:17" x14ac:dyDescent="0.2">
      <c r="C139" s="67"/>
      <c r="D139" s="67"/>
      <c r="E139" s="67"/>
      <c r="F139" s="58"/>
      <c r="H139" s="26"/>
    </row>
    <row r="140" spans="1:17" x14ac:dyDescent="0.2">
      <c r="B140" s="43"/>
      <c r="C140" s="44"/>
      <c r="D140" s="44"/>
      <c r="E140" s="43"/>
      <c r="F140" s="43"/>
      <c r="G140" s="43"/>
      <c r="H140" s="43"/>
      <c r="I140" s="43"/>
      <c r="J140" s="43"/>
      <c r="K140" s="43"/>
      <c r="L140" s="43"/>
      <c r="M140" s="45"/>
      <c r="N140" s="46"/>
      <c r="O140" s="46"/>
      <c r="P140" s="46"/>
      <c r="Q140" s="44"/>
    </row>
    <row r="141" spans="1:17" x14ac:dyDescent="0.2">
      <c r="A141" s="77" t="s">
        <v>276</v>
      </c>
      <c r="B141" s="76" t="s">
        <v>277</v>
      </c>
      <c r="C141" s="74"/>
      <c r="D141" s="74"/>
      <c r="E141" s="5"/>
    </row>
    <row r="142" spans="1:17" x14ac:dyDescent="0.2">
      <c r="B142" s="62" t="s">
        <v>2</v>
      </c>
      <c r="C142" s="62" t="s">
        <v>27</v>
      </c>
      <c r="D142" s="62" t="s">
        <v>32</v>
      </c>
      <c r="E142" s="62" t="s">
        <v>33</v>
      </c>
      <c r="F142" s="62" t="s">
        <v>34</v>
      </c>
      <c r="G142" s="62" t="s">
        <v>35</v>
      </c>
    </row>
    <row r="143" spans="1:17" x14ac:dyDescent="0.2">
      <c r="B143" s="55">
        <v>1</v>
      </c>
      <c r="C143" s="57" t="s">
        <v>278</v>
      </c>
      <c r="D143" s="64">
        <v>0</v>
      </c>
      <c r="E143" s="90">
        <v>198000000</v>
      </c>
      <c r="F143" s="90">
        <f>E143*D143</f>
        <v>0</v>
      </c>
      <c r="G143" s="57"/>
      <c r="H143" s="26"/>
    </row>
    <row r="144" spans="1:17" x14ac:dyDescent="0.2">
      <c r="B144" s="57"/>
      <c r="C144" s="62" t="s">
        <v>34</v>
      </c>
      <c r="D144" s="62"/>
      <c r="E144" s="105"/>
      <c r="F144" s="91">
        <f>SUM(F143:F143)</f>
        <v>0</v>
      </c>
      <c r="G144" s="57"/>
      <c r="H144" s="26"/>
    </row>
    <row r="145" spans="1:17" x14ac:dyDescent="0.2">
      <c r="C145" s="67"/>
      <c r="D145" s="67"/>
      <c r="E145" s="67"/>
      <c r="F145" s="58"/>
      <c r="H145" s="26"/>
    </row>
    <row r="146" spans="1:17" x14ac:dyDescent="0.2">
      <c r="C146" s="67"/>
      <c r="D146" s="67"/>
      <c r="E146" s="67"/>
      <c r="F146" s="58"/>
      <c r="H146" s="26"/>
    </row>
    <row r="147" spans="1:17" x14ac:dyDescent="0.2">
      <c r="C147" s="67"/>
      <c r="D147" s="67"/>
      <c r="E147" s="67"/>
      <c r="F147" s="58"/>
      <c r="H147" s="26"/>
    </row>
    <row r="148" spans="1:17" x14ac:dyDescent="0.2">
      <c r="B148" s="43"/>
      <c r="C148" s="44"/>
      <c r="D148" s="44"/>
      <c r="E148" s="43"/>
      <c r="F148" s="43"/>
      <c r="G148" s="43"/>
      <c r="H148" s="43"/>
      <c r="I148" s="43"/>
      <c r="J148" s="43"/>
      <c r="K148" s="43"/>
      <c r="L148" s="43"/>
      <c r="M148" s="45"/>
      <c r="N148" s="46"/>
      <c r="O148" s="46"/>
      <c r="P148" s="46"/>
      <c r="Q148" s="44"/>
    </row>
    <row r="149" spans="1:17" s="25" customFormat="1" x14ac:dyDescent="0.2">
      <c r="B149" s="76" t="s">
        <v>279</v>
      </c>
      <c r="C149" s="74"/>
      <c r="D149" s="74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 x14ac:dyDescent="0.2">
      <c r="B150" s="62" t="s">
        <v>2</v>
      </c>
      <c r="C150" s="62" t="s">
        <v>27</v>
      </c>
      <c r="D150" s="62" t="s">
        <v>34</v>
      </c>
    </row>
    <row r="151" spans="1:17" x14ac:dyDescent="0.2">
      <c r="B151" s="55">
        <v>1</v>
      </c>
      <c r="C151" s="57" t="s">
        <v>39</v>
      </c>
      <c r="D151" s="106" t="e">
        <f>D65</f>
        <v>#REF!</v>
      </c>
      <c r="E151" s="59"/>
      <c r="F151" s="5"/>
    </row>
    <row r="152" spans="1:17" x14ac:dyDescent="0.2">
      <c r="B152" s="55">
        <v>2</v>
      </c>
      <c r="C152" s="57" t="s">
        <v>40</v>
      </c>
      <c r="D152" s="106" t="e">
        <f>F112</f>
        <v>#REF!</v>
      </c>
      <c r="E152" s="59"/>
      <c r="F152" s="26"/>
    </row>
    <row r="153" spans="1:17" x14ac:dyDescent="0.2">
      <c r="B153" s="55">
        <v>3</v>
      </c>
      <c r="C153" s="57" t="s">
        <v>196</v>
      </c>
      <c r="D153" s="106">
        <f>F144</f>
        <v>0</v>
      </c>
      <c r="E153" s="59"/>
    </row>
    <row r="154" spans="1:17" x14ac:dyDescent="0.2">
      <c r="B154" s="55"/>
      <c r="C154" s="62" t="s">
        <v>34</v>
      </c>
      <c r="D154" s="107" t="e">
        <f>SUM(D151:D153)</f>
        <v>#REF!</v>
      </c>
      <c r="F154" s="26"/>
    </row>
    <row r="156" spans="1:17" s="25" customFormat="1" x14ac:dyDescent="0.2">
      <c r="B156" s="76" t="s">
        <v>280</v>
      </c>
      <c r="C156" s="74"/>
      <c r="D156" s="74"/>
      <c r="F156"/>
      <c r="G156"/>
      <c r="H156"/>
      <c r="I156"/>
      <c r="J156"/>
      <c r="K156"/>
      <c r="L156"/>
      <c r="M156"/>
      <c r="N156"/>
      <c r="O156"/>
      <c r="P156"/>
      <c r="Q156"/>
    </row>
    <row r="157" spans="1:17" x14ac:dyDescent="0.2">
      <c r="B157" s="62" t="s">
        <v>2</v>
      </c>
      <c r="C157" s="62" t="s">
        <v>27</v>
      </c>
      <c r="D157" s="62" t="s">
        <v>34</v>
      </c>
    </row>
    <row r="158" spans="1:17" s="25" customFormat="1" x14ac:dyDescent="0.2">
      <c r="A158"/>
      <c r="B158" s="55">
        <v>1</v>
      </c>
      <c r="C158" s="57" t="s">
        <v>39</v>
      </c>
      <c r="D158" s="90" t="e">
        <f>D78</f>
        <v>#REF!</v>
      </c>
      <c r="F158" s="121"/>
      <c r="G158"/>
      <c r="H158"/>
      <c r="I158"/>
      <c r="J158"/>
      <c r="K158"/>
      <c r="L158"/>
      <c r="M158"/>
      <c r="N158"/>
      <c r="O158"/>
      <c r="P158"/>
      <c r="Q158"/>
    </row>
    <row r="159" spans="1:17" s="25" customFormat="1" x14ac:dyDescent="0.2">
      <c r="A159"/>
      <c r="B159" s="55">
        <v>2</v>
      </c>
      <c r="C159" s="57" t="s">
        <v>40</v>
      </c>
      <c r="D159" s="90" t="e">
        <f>F126</f>
        <v>#REF!</v>
      </c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7" s="25" customFormat="1" x14ac:dyDescent="0.2">
      <c r="A160"/>
      <c r="B160" s="55"/>
      <c r="C160" s="62" t="s">
        <v>34</v>
      </c>
      <c r="D160" s="91" t="e">
        <f>SUM(D158:D159)</f>
        <v>#REF!</v>
      </c>
      <c r="F160"/>
      <c r="G160"/>
      <c r="H160"/>
      <c r="I160"/>
      <c r="J160"/>
      <c r="K160"/>
      <c r="L160"/>
      <c r="M160"/>
      <c r="N160"/>
      <c r="O160"/>
      <c r="P160"/>
      <c r="Q160"/>
    </row>
    <row r="162" spans="2:7" x14ac:dyDescent="0.2">
      <c r="B162" s="76" t="s">
        <v>281</v>
      </c>
      <c r="C162" s="74"/>
      <c r="D162" s="74"/>
    </row>
    <row r="163" spans="2:7" x14ac:dyDescent="0.2">
      <c r="B163" s="62" t="s">
        <v>2</v>
      </c>
      <c r="C163" s="62" t="s">
        <v>27</v>
      </c>
      <c r="D163" s="62" t="s">
        <v>34</v>
      </c>
      <c r="G163" s="121"/>
    </row>
    <row r="164" spans="2:7" x14ac:dyDescent="0.2">
      <c r="B164" s="55">
        <v>1</v>
      </c>
      <c r="C164" s="57" t="s">
        <v>39</v>
      </c>
      <c r="D164" s="90" t="e">
        <f>D92</f>
        <v>#REF!</v>
      </c>
    </row>
    <row r="165" spans="2:7" x14ac:dyDescent="0.2">
      <c r="B165" s="55">
        <v>2</v>
      </c>
      <c r="C165" s="57" t="s">
        <v>40</v>
      </c>
      <c r="D165" s="90" t="e">
        <f>F138</f>
        <v>#REF!</v>
      </c>
    </row>
    <row r="166" spans="2:7" x14ac:dyDescent="0.2">
      <c r="B166" s="55"/>
      <c r="C166" s="62" t="s">
        <v>34</v>
      </c>
      <c r="D166" s="91" t="e">
        <f>SUM(D164:D165)</f>
        <v>#REF!</v>
      </c>
      <c r="E166" s="59"/>
    </row>
    <row r="167" spans="2:7" x14ac:dyDescent="0.2">
      <c r="E167" s="171" t="e">
        <f>D154+D160+D166</f>
        <v>#REF!</v>
      </c>
    </row>
    <row r="168" spans="2:7" x14ac:dyDescent="0.2">
      <c r="E168" s="5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B5D2-32D0-4E64-98BC-19E7425F1EC0}">
  <sheetPr>
    <tabColor theme="4"/>
  </sheetPr>
  <dimension ref="B1:S51"/>
  <sheetViews>
    <sheetView tabSelected="1" zoomScale="95" zoomScaleNormal="9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38" sqref="Q38"/>
    </sheetView>
  </sheetViews>
  <sheetFormatPr baseColWidth="10" defaultColWidth="11" defaultRowHeight="16" x14ac:dyDescent="0.2"/>
  <cols>
    <col min="1" max="1" width="6.83203125" customWidth="1"/>
    <col min="2" max="2" width="20.1640625" customWidth="1"/>
    <col min="3" max="3" width="44.83203125" bestFit="1" customWidth="1"/>
    <col min="4" max="4" width="22.6640625" bestFit="1" customWidth="1"/>
    <col min="5" max="5" width="20.5" style="25" bestFit="1" customWidth="1"/>
    <col min="6" max="6" width="20.33203125" bestFit="1" customWidth="1"/>
    <col min="7" max="7" width="18.83203125" bestFit="1" customWidth="1"/>
    <col min="8" max="8" width="19.83203125" customWidth="1"/>
    <col min="9" max="9" width="19.1640625" customWidth="1"/>
    <col min="10" max="10" width="18.83203125" customWidth="1"/>
    <col min="11" max="11" width="9.1640625" customWidth="1"/>
    <col min="12" max="12" width="12.83203125" customWidth="1"/>
    <col min="13" max="13" width="12.1640625" customWidth="1"/>
    <col min="14" max="14" width="18.83203125" bestFit="1" customWidth="1"/>
    <col min="15" max="16" width="19.83203125" bestFit="1" customWidth="1"/>
    <col min="17" max="18" width="20.33203125" bestFit="1" customWidth="1"/>
  </cols>
  <sheetData>
    <row r="1" spans="2:19" ht="14" customHeight="1" x14ac:dyDescent="0.2">
      <c r="B1" s="73" t="s">
        <v>202</v>
      </c>
      <c r="C1" s="74"/>
      <c r="D1" s="74"/>
    </row>
    <row r="2" spans="2:19" s="38" customFormat="1" ht="17" x14ac:dyDescent="0.2"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7</v>
      </c>
      <c r="H2" s="70" t="s">
        <v>8</v>
      </c>
      <c r="I2" s="70" t="s">
        <v>9</v>
      </c>
      <c r="J2" s="70" t="s">
        <v>10</v>
      </c>
      <c r="K2" s="70" t="s">
        <v>11</v>
      </c>
      <c r="L2" s="70" t="s">
        <v>12</v>
      </c>
      <c r="M2" s="70" t="s">
        <v>13</v>
      </c>
      <c r="N2" s="71" t="s">
        <v>14</v>
      </c>
      <c r="O2" s="71" t="s">
        <v>15</v>
      </c>
      <c r="P2" s="71" t="s">
        <v>203</v>
      </c>
      <c r="Q2" s="71" t="s">
        <v>17</v>
      </c>
      <c r="R2" s="71" t="s">
        <v>18</v>
      </c>
    </row>
    <row r="3" spans="2:19" s="38" customFormat="1" x14ac:dyDescent="0.2">
      <c r="B3" s="39">
        <v>1</v>
      </c>
      <c r="C3" s="40" t="s">
        <v>210</v>
      </c>
      <c r="D3" s="40" t="s">
        <v>211</v>
      </c>
      <c r="E3" s="39" t="s">
        <v>212</v>
      </c>
      <c r="F3" s="39" t="s">
        <v>22</v>
      </c>
      <c r="G3" s="39">
        <v>2</v>
      </c>
      <c r="H3" s="39">
        <v>8</v>
      </c>
      <c r="I3" s="39">
        <v>16</v>
      </c>
      <c r="J3" s="39">
        <v>200</v>
      </c>
      <c r="K3" s="39">
        <f t="shared" ref="K3" si="0">H3*G3</f>
        <v>16</v>
      </c>
      <c r="L3" s="39">
        <f t="shared" ref="L3" si="1">I3*G3</f>
        <v>32</v>
      </c>
      <c r="M3" s="39">
        <f t="shared" ref="M3" si="2">G3*J3</f>
        <v>400</v>
      </c>
      <c r="N3" s="98">
        <f>K3*Pricing!$D$3</f>
        <v>132000000.00000001</v>
      </c>
      <c r="O3" s="99">
        <f>M3*Pricing!$D$5</f>
        <v>13200000</v>
      </c>
      <c r="P3" s="99">
        <v>0</v>
      </c>
      <c r="Q3" s="99">
        <v>0</v>
      </c>
      <c r="R3" s="100">
        <f t="shared" ref="R3" si="3">SUM(N3:Q3)</f>
        <v>145200000</v>
      </c>
    </row>
    <row r="4" spans="2:19" x14ac:dyDescent="0.2">
      <c r="B4" s="39">
        <v>2</v>
      </c>
      <c r="C4" s="40" t="s">
        <v>204</v>
      </c>
      <c r="D4" s="40" t="s">
        <v>20</v>
      </c>
      <c r="E4" s="39" t="s">
        <v>21</v>
      </c>
      <c r="F4" s="39" t="s">
        <v>22</v>
      </c>
      <c r="G4" s="39">
        <v>3</v>
      </c>
      <c r="H4" s="39">
        <v>8</v>
      </c>
      <c r="I4" s="39">
        <v>32</v>
      </c>
      <c r="J4" s="39">
        <v>150</v>
      </c>
      <c r="K4" s="39">
        <f t="shared" ref="K4:K26" si="4">H4*G4</f>
        <v>24</v>
      </c>
      <c r="L4" s="39">
        <f t="shared" ref="L4:L26" si="5">I4*G4</f>
        <v>96</v>
      </c>
      <c r="M4" s="39">
        <f>J4*G4</f>
        <v>450</v>
      </c>
      <c r="N4" s="98">
        <f>K4*Pricing!$D$3</f>
        <v>198000000.00000003</v>
      </c>
      <c r="O4" s="99">
        <f>M4*Pricing!$D$5</f>
        <v>14850000</v>
      </c>
      <c r="P4" s="99">
        <v>0</v>
      </c>
      <c r="Q4" s="99">
        <v>0</v>
      </c>
      <c r="R4" s="100">
        <f t="shared" ref="R4:R26" si="6">SUM(N4:Q4)</f>
        <v>212850000.00000003</v>
      </c>
    </row>
    <row r="5" spans="2:19" x14ac:dyDescent="0.2">
      <c r="B5" s="39">
        <v>3</v>
      </c>
      <c r="C5" s="40" t="s">
        <v>205</v>
      </c>
      <c r="D5" s="40" t="s">
        <v>20</v>
      </c>
      <c r="E5" s="39" t="s">
        <v>21</v>
      </c>
      <c r="F5" s="39" t="s">
        <v>22</v>
      </c>
      <c r="G5" s="39">
        <v>5</v>
      </c>
      <c r="H5" s="39">
        <v>8</v>
      </c>
      <c r="I5" s="39">
        <v>32</v>
      </c>
      <c r="J5" s="39">
        <v>150</v>
      </c>
      <c r="K5" s="39">
        <f t="shared" si="4"/>
        <v>40</v>
      </c>
      <c r="L5" s="39">
        <f t="shared" si="5"/>
        <v>160</v>
      </c>
      <c r="M5" s="39">
        <f>J5*G5</f>
        <v>750</v>
      </c>
      <c r="N5" s="98">
        <f>K5*Pricing!$D$3</f>
        <v>330000000.00000006</v>
      </c>
      <c r="O5" s="99">
        <f>M5*Pricing!$D$5</f>
        <v>24750000</v>
      </c>
      <c r="P5" s="99">
        <v>0</v>
      </c>
      <c r="Q5" s="99">
        <v>0</v>
      </c>
      <c r="R5" s="100">
        <f t="shared" si="6"/>
        <v>354750000.00000006</v>
      </c>
    </row>
    <row r="6" spans="2:19" x14ac:dyDescent="0.2">
      <c r="B6" s="39">
        <v>4</v>
      </c>
      <c r="C6" s="40" t="s">
        <v>19</v>
      </c>
      <c r="D6" s="40" t="s">
        <v>20</v>
      </c>
      <c r="E6" s="39" t="s">
        <v>21</v>
      </c>
      <c r="F6" s="39" t="s">
        <v>22</v>
      </c>
      <c r="G6" s="39">
        <v>1</v>
      </c>
      <c r="H6" s="39">
        <v>64</v>
      </c>
      <c r="I6" s="39">
        <v>1024</v>
      </c>
      <c r="J6" s="39">
        <v>0</v>
      </c>
      <c r="K6" s="39">
        <f t="shared" si="4"/>
        <v>64</v>
      </c>
      <c r="L6" s="39">
        <f t="shared" si="5"/>
        <v>1024</v>
      </c>
      <c r="M6" s="39">
        <f>J6*G6</f>
        <v>0</v>
      </c>
      <c r="N6" s="98">
        <v>0</v>
      </c>
      <c r="O6" s="99">
        <f>M6*Pricing!$D$5</f>
        <v>0</v>
      </c>
      <c r="P6" s="99">
        <v>0</v>
      </c>
      <c r="Q6" s="99">
        <f>G6*Pricing!$D$10</f>
        <v>794000000</v>
      </c>
      <c r="R6" s="100">
        <f t="shared" si="6"/>
        <v>794000000</v>
      </c>
    </row>
    <row r="7" spans="2:19" x14ac:dyDescent="0.2">
      <c r="B7" s="39">
        <v>5</v>
      </c>
      <c r="C7" s="40" t="s">
        <v>206</v>
      </c>
      <c r="D7" s="40" t="s">
        <v>207</v>
      </c>
      <c r="E7" s="39" t="s">
        <v>21</v>
      </c>
      <c r="F7" s="39" t="s">
        <v>22</v>
      </c>
      <c r="G7" s="39">
        <v>1</v>
      </c>
      <c r="H7" s="39">
        <v>4</v>
      </c>
      <c r="I7" s="39">
        <v>8</v>
      </c>
      <c r="J7" s="39">
        <v>100</v>
      </c>
      <c r="K7" s="39">
        <f t="shared" si="4"/>
        <v>4</v>
      </c>
      <c r="L7" s="39">
        <f t="shared" si="5"/>
        <v>8</v>
      </c>
      <c r="M7" s="39">
        <f>J7*G7</f>
        <v>100</v>
      </c>
      <c r="N7" s="98">
        <f>K7*Pricing!$D$3</f>
        <v>33000000.000000004</v>
      </c>
      <c r="O7" s="99">
        <f>M7*Pricing!$D$5</f>
        <v>3300000</v>
      </c>
      <c r="P7" s="99">
        <v>0</v>
      </c>
      <c r="Q7" s="99">
        <v>0</v>
      </c>
      <c r="R7" s="100">
        <f t="shared" si="6"/>
        <v>36300000</v>
      </c>
    </row>
    <row r="8" spans="2:19" x14ac:dyDescent="0.2">
      <c r="B8" s="39">
        <v>6</v>
      </c>
      <c r="C8" s="40" t="s">
        <v>362</v>
      </c>
      <c r="D8" s="40" t="s">
        <v>198</v>
      </c>
      <c r="E8" s="39" t="s">
        <v>21</v>
      </c>
      <c r="F8" s="39" t="s">
        <v>22</v>
      </c>
      <c r="G8" s="39">
        <v>1</v>
      </c>
      <c r="H8" s="39">
        <v>64</v>
      </c>
      <c r="I8" s="39">
        <v>1024</v>
      </c>
      <c r="J8" s="39">
        <v>1000</v>
      </c>
      <c r="K8" s="39">
        <f t="shared" si="4"/>
        <v>64</v>
      </c>
      <c r="L8" s="39">
        <f t="shared" si="5"/>
        <v>1024</v>
      </c>
      <c r="M8" s="39">
        <f>J8</f>
        <v>1000</v>
      </c>
      <c r="N8" s="98">
        <v>0</v>
      </c>
      <c r="O8" s="99">
        <f>M8*Pricing!$D$5</f>
        <v>33000000</v>
      </c>
      <c r="P8" s="99">
        <f>M8*50%*80%*Pricing!$D$8</f>
        <v>10800000</v>
      </c>
      <c r="Q8" s="99">
        <f>G8*Pricing!$D$10</f>
        <v>794000000</v>
      </c>
      <c r="R8" s="100">
        <f t="shared" si="6"/>
        <v>837800000</v>
      </c>
      <c r="S8" s="1"/>
    </row>
    <row r="9" spans="2:19" x14ac:dyDescent="0.2">
      <c r="B9" s="39">
        <v>7</v>
      </c>
      <c r="C9" s="40" t="s">
        <v>213</v>
      </c>
      <c r="D9" s="40" t="s">
        <v>214</v>
      </c>
      <c r="E9" s="39" t="s">
        <v>21</v>
      </c>
      <c r="F9" s="39" t="s">
        <v>22</v>
      </c>
      <c r="G9" s="39">
        <v>3</v>
      </c>
      <c r="H9" s="39">
        <v>8</v>
      </c>
      <c r="I9" s="39">
        <v>16</v>
      </c>
      <c r="J9" s="39">
        <v>200</v>
      </c>
      <c r="K9" s="39">
        <f t="shared" si="4"/>
        <v>24</v>
      </c>
      <c r="L9" s="39">
        <f t="shared" si="5"/>
        <v>48</v>
      </c>
      <c r="M9" s="39">
        <f t="shared" ref="M9:M14" si="7">G9*J9</f>
        <v>600</v>
      </c>
      <c r="N9" s="98">
        <f>K9*Pricing!$D$3</f>
        <v>198000000.00000003</v>
      </c>
      <c r="O9" s="99">
        <f>M9*Pricing!$D$5</f>
        <v>19800000</v>
      </c>
      <c r="P9" s="99">
        <v>0</v>
      </c>
      <c r="Q9" s="99">
        <v>0</v>
      </c>
      <c r="R9" s="100">
        <f t="shared" si="6"/>
        <v>217800000.00000003</v>
      </c>
    </row>
    <row r="10" spans="2:19" x14ac:dyDescent="0.2">
      <c r="B10" s="39">
        <v>8</v>
      </c>
      <c r="C10" s="40" t="s">
        <v>238</v>
      </c>
      <c r="D10" s="40" t="s">
        <v>216</v>
      </c>
      <c r="E10" s="39" t="s">
        <v>212</v>
      </c>
      <c r="F10" s="39" t="s">
        <v>22</v>
      </c>
      <c r="G10" s="39">
        <v>3</v>
      </c>
      <c r="H10" s="39">
        <v>8</v>
      </c>
      <c r="I10" s="39">
        <v>16</v>
      </c>
      <c r="J10" s="39">
        <v>1000</v>
      </c>
      <c r="K10" s="39">
        <f t="shared" si="4"/>
        <v>24</v>
      </c>
      <c r="L10" s="39">
        <f t="shared" si="5"/>
        <v>48</v>
      </c>
      <c r="M10" s="39">
        <f t="shared" si="7"/>
        <v>3000</v>
      </c>
      <c r="N10" s="98">
        <f>K10*Pricing!$D$3</f>
        <v>198000000.00000003</v>
      </c>
      <c r="O10" s="99">
        <f>M10*Pricing!$D$5</f>
        <v>99000000</v>
      </c>
      <c r="P10" s="99">
        <v>0</v>
      </c>
      <c r="Q10" s="99">
        <v>0</v>
      </c>
      <c r="R10" s="100">
        <f t="shared" si="6"/>
        <v>297000000</v>
      </c>
    </row>
    <row r="11" spans="2:19" x14ac:dyDescent="0.2">
      <c r="B11" s="39">
        <v>9</v>
      </c>
      <c r="C11" s="40" t="s">
        <v>217</v>
      </c>
      <c r="D11" s="40" t="s">
        <v>218</v>
      </c>
      <c r="E11" s="39" t="s">
        <v>21</v>
      </c>
      <c r="F11" s="39" t="s">
        <v>22</v>
      </c>
      <c r="G11" s="39">
        <v>1</v>
      </c>
      <c r="H11" s="39">
        <v>16</v>
      </c>
      <c r="I11" s="39">
        <v>32</v>
      </c>
      <c r="J11" s="39">
        <v>500</v>
      </c>
      <c r="K11" s="39">
        <f t="shared" si="4"/>
        <v>16</v>
      </c>
      <c r="L11" s="39">
        <f t="shared" si="5"/>
        <v>32</v>
      </c>
      <c r="M11" s="39">
        <f t="shared" si="7"/>
        <v>500</v>
      </c>
      <c r="N11" s="98">
        <f>K11*Pricing!$D$3</f>
        <v>132000000.00000001</v>
      </c>
      <c r="O11" s="99">
        <f>M11*Pricing!$D$5</f>
        <v>16500000</v>
      </c>
      <c r="P11" s="99">
        <v>0</v>
      </c>
      <c r="Q11" s="99">
        <v>0</v>
      </c>
      <c r="R11" s="100">
        <f t="shared" si="6"/>
        <v>148500000</v>
      </c>
    </row>
    <row r="12" spans="2:19" x14ac:dyDescent="0.2">
      <c r="B12" s="39">
        <v>10</v>
      </c>
      <c r="C12" s="40" t="s">
        <v>369</v>
      </c>
      <c r="D12" s="40" t="s">
        <v>220</v>
      </c>
      <c r="E12" s="39" t="s">
        <v>212</v>
      </c>
      <c r="F12" s="39" t="s">
        <v>22</v>
      </c>
      <c r="G12" s="39">
        <v>1</v>
      </c>
      <c r="H12" s="39">
        <v>16</v>
      </c>
      <c r="I12" s="39">
        <v>32</v>
      </c>
      <c r="J12" s="39">
        <v>500</v>
      </c>
      <c r="K12" s="39">
        <f t="shared" si="4"/>
        <v>16</v>
      </c>
      <c r="L12" s="39">
        <f t="shared" si="5"/>
        <v>32</v>
      </c>
      <c r="M12" s="39">
        <f t="shared" si="7"/>
        <v>500</v>
      </c>
      <c r="N12" s="98">
        <f>K12*Pricing!$D$3</f>
        <v>132000000.00000001</v>
      </c>
      <c r="O12" s="99">
        <f>M12*Pricing!$D$5</f>
        <v>16500000</v>
      </c>
      <c r="P12" s="99">
        <v>0</v>
      </c>
      <c r="Q12" s="99">
        <v>0</v>
      </c>
      <c r="R12" s="100">
        <f t="shared" si="6"/>
        <v>148500000</v>
      </c>
    </row>
    <row r="13" spans="2:19" x14ac:dyDescent="0.2">
      <c r="B13" s="39">
        <v>11</v>
      </c>
      <c r="C13" s="40" t="s">
        <v>370</v>
      </c>
      <c r="D13" s="40" t="s">
        <v>222</v>
      </c>
      <c r="E13" s="39" t="s">
        <v>212</v>
      </c>
      <c r="F13" s="39" t="s">
        <v>22</v>
      </c>
      <c r="G13" s="39">
        <v>3</v>
      </c>
      <c r="H13" s="39">
        <v>8</v>
      </c>
      <c r="I13" s="39">
        <v>32</v>
      </c>
      <c r="J13" s="39">
        <v>300</v>
      </c>
      <c r="K13" s="39">
        <f t="shared" si="4"/>
        <v>24</v>
      </c>
      <c r="L13" s="39">
        <f t="shared" si="5"/>
        <v>96</v>
      </c>
      <c r="M13" s="39">
        <f t="shared" si="7"/>
        <v>900</v>
      </c>
      <c r="N13" s="98">
        <f>K13*Pricing!$D$3</f>
        <v>198000000.00000003</v>
      </c>
      <c r="O13" s="99">
        <f>M13*Pricing!$D$5</f>
        <v>29700000</v>
      </c>
      <c r="P13" s="99">
        <v>0</v>
      </c>
      <c r="Q13" s="99">
        <v>0</v>
      </c>
      <c r="R13" s="100">
        <f t="shared" si="6"/>
        <v>227700000.00000003</v>
      </c>
    </row>
    <row r="14" spans="2:19" x14ac:dyDescent="0.2">
      <c r="B14" s="39">
        <v>12</v>
      </c>
      <c r="C14" s="40" t="s">
        <v>223</v>
      </c>
      <c r="D14" s="40" t="s">
        <v>222</v>
      </c>
      <c r="E14" s="39" t="s">
        <v>212</v>
      </c>
      <c r="F14" s="39" t="s">
        <v>22</v>
      </c>
      <c r="G14" s="39">
        <v>1</v>
      </c>
      <c r="H14" s="39">
        <v>8</v>
      </c>
      <c r="I14" s="39">
        <v>16</v>
      </c>
      <c r="J14" s="39">
        <v>300</v>
      </c>
      <c r="K14" s="39">
        <f t="shared" si="4"/>
        <v>8</v>
      </c>
      <c r="L14" s="39">
        <f t="shared" si="5"/>
        <v>16</v>
      </c>
      <c r="M14" s="39">
        <f t="shared" si="7"/>
        <v>300</v>
      </c>
      <c r="N14" s="98">
        <f>K14*Pricing!$D$3</f>
        <v>66000000.000000007</v>
      </c>
      <c r="O14" s="99">
        <f>M14*Pricing!$D$5</f>
        <v>9900000</v>
      </c>
      <c r="P14" s="99">
        <v>0</v>
      </c>
      <c r="Q14" s="99">
        <v>0</v>
      </c>
      <c r="R14" s="100">
        <f t="shared" si="6"/>
        <v>75900000</v>
      </c>
    </row>
    <row r="15" spans="2:19" x14ac:dyDescent="0.2">
      <c r="B15" s="81">
        <v>13</v>
      </c>
      <c r="C15" s="82" t="s">
        <v>210</v>
      </c>
      <c r="D15" s="82" t="s">
        <v>211</v>
      </c>
      <c r="E15" s="81" t="s">
        <v>212</v>
      </c>
      <c r="F15" s="81" t="s">
        <v>24</v>
      </c>
      <c r="G15" s="81">
        <v>2</v>
      </c>
      <c r="H15" s="81">
        <v>8</v>
      </c>
      <c r="I15" s="81">
        <v>16</v>
      </c>
      <c r="J15" s="81">
        <v>200</v>
      </c>
      <c r="K15" s="81">
        <f t="shared" ref="K15" si="8">H15*G15</f>
        <v>16</v>
      </c>
      <c r="L15" s="81">
        <f t="shared" ref="L15" si="9">I15*G15</f>
        <v>32</v>
      </c>
      <c r="M15" s="81">
        <f t="shared" ref="M15" si="10">J15*G15</f>
        <v>400</v>
      </c>
      <c r="N15" s="101">
        <f>K15*Pricing!$D$3</f>
        <v>132000000.00000001</v>
      </c>
      <c r="O15" s="102">
        <f>M15*Pricing!$D$5</f>
        <v>13200000</v>
      </c>
      <c r="P15" s="102">
        <v>0</v>
      </c>
      <c r="Q15" s="102">
        <v>0</v>
      </c>
      <c r="R15" s="103">
        <f t="shared" ref="R15" si="11">SUM(N15:Q15)</f>
        <v>145200000</v>
      </c>
    </row>
    <row r="16" spans="2:19" x14ac:dyDescent="0.2">
      <c r="B16" s="81">
        <v>14</v>
      </c>
      <c r="C16" s="82" t="s">
        <v>204</v>
      </c>
      <c r="D16" s="82" t="s">
        <v>20</v>
      </c>
      <c r="E16" s="81" t="s">
        <v>21</v>
      </c>
      <c r="F16" s="81" t="s">
        <v>24</v>
      </c>
      <c r="G16" s="81">
        <v>3</v>
      </c>
      <c r="H16" s="81">
        <v>8</v>
      </c>
      <c r="I16" s="81">
        <v>32</v>
      </c>
      <c r="J16" s="81">
        <v>150</v>
      </c>
      <c r="K16" s="81">
        <f t="shared" si="4"/>
        <v>24</v>
      </c>
      <c r="L16" s="81">
        <f t="shared" si="5"/>
        <v>96</v>
      </c>
      <c r="M16" s="81">
        <f>J16*G16</f>
        <v>450</v>
      </c>
      <c r="N16" s="101">
        <f>K16*Pricing!$D$3</f>
        <v>198000000.00000003</v>
      </c>
      <c r="O16" s="102">
        <f>M16*Pricing!$D$5</f>
        <v>14850000</v>
      </c>
      <c r="P16" s="102">
        <v>0</v>
      </c>
      <c r="Q16" s="102">
        <v>0</v>
      </c>
      <c r="R16" s="103">
        <f t="shared" si="6"/>
        <v>212850000.00000003</v>
      </c>
    </row>
    <row r="17" spans="2:19" x14ac:dyDescent="0.2">
      <c r="B17" s="81">
        <v>15</v>
      </c>
      <c r="C17" s="82" t="s">
        <v>205</v>
      </c>
      <c r="D17" s="82" t="s">
        <v>20</v>
      </c>
      <c r="E17" s="81" t="s">
        <v>21</v>
      </c>
      <c r="F17" s="81" t="s">
        <v>24</v>
      </c>
      <c r="G17" s="81">
        <v>5</v>
      </c>
      <c r="H17" s="81">
        <v>8</v>
      </c>
      <c r="I17" s="81">
        <v>32</v>
      </c>
      <c r="J17" s="81">
        <v>150</v>
      </c>
      <c r="K17" s="81">
        <f t="shared" si="4"/>
        <v>40</v>
      </c>
      <c r="L17" s="81">
        <f t="shared" si="5"/>
        <v>160</v>
      </c>
      <c r="M17" s="81">
        <f>J17*G17</f>
        <v>750</v>
      </c>
      <c r="N17" s="101">
        <f>K17*Pricing!$D$3</f>
        <v>330000000.00000006</v>
      </c>
      <c r="O17" s="102">
        <f>M17*Pricing!$D$5</f>
        <v>24750000</v>
      </c>
      <c r="P17" s="102">
        <v>0</v>
      </c>
      <c r="Q17" s="102">
        <v>0</v>
      </c>
      <c r="R17" s="103">
        <f t="shared" si="6"/>
        <v>354750000.00000006</v>
      </c>
    </row>
    <row r="18" spans="2:19" x14ac:dyDescent="0.2">
      <c r="B18" s="81">
        <v>16</v>
      </c>
      <c r="C18" s="82" t="s">
        <v>19</v>
      </c>
      <c r="D18" s="82" t="s">
        <v>20</v>
      </c>
      <c r="E18" s="81" t="s">
        <v>21</v>
      </c>
      <c r="F18" s="81" t="s">
        <v>24</v>
      </c>
      <c r="G18" s="81">
        <v>1</v>
      </c>
      <c r="H18" s="81">
        <v>64</v>
      </c>
      <c r="I18" s="81">
        <v>1024</v>
      </c>
      <c r="J18" s="81">
        <v>0</v>
      </c>
      <c r="K18" s="81">
        <f t="shared" si="4"/>
        <v>64</v>
      </c>
      <c r="L18" s="81">
        <f t="shared" si="5"/>
        <v>1024</v>
      </c>
      <c r="M18" s="81">
        <f>J18*G18</f>
        <v>0</v>
      </c>
      <c r="N18" s="102">
        <v>0</v>
      </c>
      <c r="O18" s="102">
        <v>0</v>
      </c>
      <c r="P18" s="102">
        <v>0</v>
      </c>
      <c r="Q18" s="102">
        <f>G18*Pricing!$D$10</f>
        <v>794000000</v>
      </c>
      <c r="R18" s="103">
        <f t="shared" si="6"/>
        <v>794000000</v>
      </c>
    </row>
    <row r="19" spans="2:19" x14ac:dyDescent="0.2">
      <c r="B19" s="81">
        <v>17</v>
      </c>
      <c r="C19" s="82" t="s">
        <v>206</v>
      </c>
      <c r="D19" s="82" t="s">
        <v>207</v>
      </c>
      <c r="E19" s="81" t="s">
        <v>21</v>
      </c>
      <c r="F19" s="81" t="s">
        <v>24</v>
      </c>
      <c r="G19" s="81">
        <v>1</v>
      </c>
      <c r="H19" s="81">
        <v>4</v>
      </c>
      <c r="I19" s="81">
        <v>8</v>
      </c>
      <c r="J19" s="81">
        <v>100</v>
      </c>
      <c r="K19" s="81">
        <f t="shared" si="4"/>
        <v>4</v>
      </c>
      <c r="L19" s="81">
        <f t="shared" si="5"/>
        <v>8</v>
      </c>
      <c r="M19" s="81">
        <f>J19*G19</f>
        <v>100</v>
      </c>
      <c r="N19" s="101">
        <f>K19*Pricing!$D$3</f>
        <v>33000000.000000004</v>
      </c>
      <c r="O19" s="102">
        <f>M19*Pricing!$D$5</f>
        <v>3300000</v>
      </c>
      <c r="P19" s="102">
        <v>0</v>
      </c>
      <c r="Q19" s="102">
        <v>0</v>
      </c>
      <c r="R19" s="103">
        <f t="shared" si="6"/>
        <v>36300000</v>
      </c>
    </row>
    <row r="20" spans="2:19" x14ac:dyDescent="0.2">
      <c r="B20" s="81">
        <v>18</v>
      </c>
      <c r="C20" s="82" t="s">
        <v>362</v>
      </c>
      <c r="D20" s="82" t="s">
        <v>198</v>
      </c>
      <c r="E20" s="81" t="s">
        <v>21</v>
      </c>
      <c r="F20" s="81" t="s">
        <v>24</v>
      </c>
      <c r="G20" s="81">
        <v>1</v>
      </c>
      <c r="H20" s="81">
        <v>64</v>
      </c>
      <c r="I20" s="81">
        <v>1024</v>
      </c>
      <c r="J20" s="81">
        <v>1000</v>
      </c>
      <c r="K20" s="81">
        <f t="shared" si="4"/>
        <v>64</v>
      </c>
      <c r="L20" s="81">
        <f t="shared" si="5"/>
        <v>1024</v>
      </c>
      <c r="M20" s="81">
        <f>J20</f>
        <v>1000</v>
      </c>
      <c r="N20" s="102">
        <v>0</v>
      </c>
      <c r="O20" s="102">
        <f>M20*Pricing!$D$5</f>
        <v>33000000</v>
      </c>
      <c r="P20" s="102">
        <f>M20*50%*80%*Pricing!$D$8</f>
        <v>10800000</v>
      </c>
      <c r="Q20" s="102">
        <f>G20*Pricing!$D$10</f>
        <v>794000000</v>
      </c>
      <c r="R20" s="103">
        <f t="shared" si="6"/>
        <v>837800000</v>
      </c>
      <c r="S20" s="1"/>
    </row>
    <row r="21" spans="2:19" x14ac:dyDescent="0.2">
      <c r="B21" s="81">
        <v>19</v>
      </c>
      <c r="C21" s="82" t="s">
        <v>213</v>
      </c>
      <c r="D21" s="82" t="s">
        <v>214</v>
      </c>
      <c r="E21" s="81" t="s">
        <v>21</v>
      </c>
      <c r="F21" s="81" t="s">
        <v>24</v>
      </c>
      <c r="G21" s="81">
        <v>3</v>
      </c>
      <c r="H21" s="81">
        <v>8</v>
      </c>
      <c r="I21" s="81">
        <v>16</v>
      </c>
      <c r="J21" s="81">
        <v>200</v>
      </c>
      <c r="K21" s="81">
        <f t="shared" si="4"/>
        <v>24</v>
      </c>
      <c r="L21" s="81">
        <f t="shared" si="5"/>
        <v>48</v>
      </c>
      <c r="M21" s="81">
        <f t="shared" ref="M21:M26" si="12">J21*G21</f>
        <v>600</v>
      </c>
      <c r="N21" s="101">
        <f>K21*Pricing!$D$3</f>
        <v>198000000.00000003</v>
      </c>
      <c r="O21" s="102">
        <f>M21*Pricing!$D$5</f>
        <v>19800000</v>
      </c>
      <c r="P21" s="102">
        <v>0</v>
      </c>
      <c r="Q21" s="102">
        <v>0</v>
      </c>
      <c r="R21" s="103">
        <f t="shared" si="6"/>
        <v>217800000.00000003</v>
      </c>
    </row>
    <row r="22" spans="2:19" x14ac:dyDescent="0.2">
      <c r="B22" s="81">
        <v>20</v>
      </c>
      <c r="C22" s="82" t="s">
        <v>238</v>
      </c>
      <c r="D22" s="82" t="s">
        <v>216</v>
      </c>
      <c r="E22" s="81" t="s">
        <v>212</v>
      </c>
      <c r="F22" s="81" t="s">
        <v>24</v>
      </c>
      <c r="G22" s="81">
        <v>3</v>
      </c>
      <c r="H22" s="81">
        <v>8</v>
      </c>
      <c r="I22" s="81">
        <v>16</v>
      </c>
      <c r="J22" s="81">
        <v>1000</v>
      </c>
      <c r="K22" s="81">
        <f t="shared" si="4"/>
        <v>24</v>
      </c>
      <c r="L22" s="81">
        <f t="shared" si="5"/>
        <v>48</v>
      </c>
      <c r="M22" s="81">
        <f t="shared" si="12"/>
        <v>3000</v>
      </c>
      <c r="N22" s="101">
        <f>K22*Pricing!$D$3</f>
        <v>198000000.00000003</v>
      </c>
      <c r="O22" s="102">
        <f>M22*Pricing!$D$5</f>
        <v>99000000</v>
      </c>
      <c r="P22" s="102">
        <v>0</v>
      </c>
      <c r="Q22" s="102">
        <v>0</v>
      </c>
      <c r="R22" s="103">
        <f t="shared" si="6"/>
        <v>297000000</v>
      </c>
    </row>
    <row r="23" spans="2:19" x14ac:dyDescent="0.2">
      <c r="B23" s="81">
        <v>21</v>
      </c>
      <c r="C23" s="82" t="s">
        <v>217</v>
      </c>
      <c r="D23" s="82" t="s">
        <v>218</v>
      </c>
      <c r="E23" s="81" t="s">
        <v>21</v>
      </c>
      <c r="F23" s="81" t="s">
        <v>24</v>
      </c>
      <c r="G23" s="81">
        <v>1</v>
      </c>
      <c r="H23" s="81">
        <v>16</v>
      </c>
      <c r="I23" s="81">
        <v>32</v>
      </c>
      <c r="J23" s="81">
        <v>500</v>
      </c>
      <c r="K23" s="81">
        <f t="shared" si="4"/>
        <v>16</v>
      </c>
      <c r="L23" s="81">
        <f t="shared" si="5"/>
        <v>32</v>
      </c>
      <c r="M23" s="81">
        <f t="shared" si="12"/>
        <v>500</v>
      </c>
      <c r="N23" s="101">
        <f>K23*Pricing!$D$3</f>
        <v>132000000.00000001</v>
      </c>
      <c r="O23" s="102">
        <f>M23*Pricing!$D$5</f>
        <v>16500000</v>
      </c>
      <c r="P23" s="102">
        <v>0</v>
      </c>
      <c r="Q23" s="102">
        <v>0</v>
      </c>
      <c r="R23" s="103">
        <f t="shared" si="6"/>
        <v>148500000</v>
      </c>
    </row>
    <row r="24" spans="2:19" x14ac:dyDescent="0.2">
      <c r="B24" s="81">
        <v>22</v>
      </c>
      <c r="C24" s="82" t="s">
        <v>369</v>
      </c>
      <c r="D24" s="82" t="s">
        <v>220</v>
      </c>
      <c r="E24" s="81" t="s">
        <v>212</v>
      </c>
      <c r="F24" s="81" t="s">
        <v>24</v>
      </c>
      <c r="G24" s="81">
        <v>1</v>
      </c>
      <c r="H24" s="81">
        <v>16</v>
      </c>
      <c r="I24" s="81">
        <v>32</v>
      </c>
      <c r="J24" s="81">
        <v>500</v>
      </c>
      <c r="K24" s="81">
        <f t="shared" si="4"/>
        <v>16</v>
      </c>
      <c r="L24" s="81">
        <f t="shared" si="5"/>
        <v>32</v>
      </c>
      <c r="M24" s="81">
        <f t="shared" si="12"/>
        <v>500</v>
      </c>
      <c r="N24" s="101">
        <f>K24*Pricing!$D$3</f>
        <v>132000000.00000001</v>
      </c>
      <c r="O24" s="102">
        <f>M24*Pricing!$D$5</f>
        <v>16500000</v>
      </c>
      <c r="P24" s="102">
        <v>0</v>
      </c>
      <c r="Q24" s="102">
        <v>0</v>
      </c>
      <c r="R24" s="103">
        <f t="shared" si="6"/>
        <v>148500000</v>
      </c>
    </row>
    <row r="25" spans="2:19" x14ac:dyDescent="0.2">
      <c r="B25" s="81">
        <v>23</v>
      </c>
      <c r="C25" s="82" t="s">
        <v>370</v>
      </c>
      <c r="D25" s="82" t="s">
        <v>222</v>
      </c>
      <c r="E25" s="81" t="s">
        <v>212</v>
      </c>
      <c r="F25" s="81" t="s">
        <v>24</v>
      </c>
      <c r="G25" s="81">
        <v>3</v>
      </c>
      <c r="H25" s="81">
        <v>8</v>
      </c>
      <c r="I25" s="81">
        <v>32</v>
      </c>
      <c r="J25" s="81">
        <v>300</v>
      </c>
      <c r="K25" s="81">
        <f t="shared" si="4"/>
        <v>24</v>
      </c>
      <c r="L25" s="81">
        <f t="shared" si="5"/>
        <v>96</v>
      </c>
      <c r="M25" s="81">
        <f t="shared" si="12"/>
        <v>900</v>
      </c>
      <c r="N25" s="101">
        <f>K25*Pricing!$D$3</f>
        <v>198000000.00000003</v>
      </c>
      <c r="O25" s="102">
        <f>M25*Pricing!$D$5</f>
        <v>29700000</v>
      </c>
      <c r="P25" s="102">
        <v>0</v>
      </c>
      <c r="Q25" s="102">
        <v>0</v>
      </c>
      <c r="R25" s="103">
        <f t="shared" si="6"/>
        <v>227700000.00000003</v>
      </c>
    </row>
    <row r="26" spans="2:19" x14ac:dyDescent="0.2">
      <c r="B26" s="81">
        <v>24</v>
      </c>
      <c r="C26" s="82" t="s">
        <v>223</v>
      </c>
      <c r="D26" s="82" t="s">
        <v>222</v>
      </c>
      <c r="E26" s="81" t="s">
        <v>212</v>
      </c>
      <c r="F26" s="81" t="s">
        <v>24</v>
      </c>
      <c r="G26" s="81">
        <v>1</v>
      </c>
      <c r="H26" s="81">
        <v>8</v>
      </c>
      <c r="I26" s="81">
        <v>16</v>
      </c>
      <c r="J26" s="81">
        <v>300</v>
      </c>
      <c r="K26" s="81">
        <f t="shared" si="4"/>
        <v>8</v>
      </c>
      <c r="L26" s="81">
        <f t="shared" si="5"/>
        <v>16</v>
      </c>
      <c r="M26" s="81">
        <f t="shared" si="12"/>
        <v>300</v>
      </c>
      <c r="N26" s="101">
        <f>K26*Pricing!$D$3</f>
        <v>66000000.000000007</v>
      </c>
      <c r="O26" s="102">
        <f>M26*Pricing!$D$5</f>
        <v>9900000</v>
      </c>
      <c r="P26" s="102">
        <v>0</v>
      </c>
      <c r="Q26" s="102">
        <v>0</v>
      </c>
      <c r="R26" s="103">
        <f t="shared" si="6"/>
        <v>75900000</v>
      </c>
    </row>
    <row r="27" spans="2:19" x14ac:dyDescent="0.2">
      <c r="B27" s="43"/>
      <c r="C27" s="44"/>
      <c r="D27" s="44"/>
      <c r="E27" s="43"/>
      <c r="F27" s="43"/>
      <c r="G27" s="80"/>
      <c r="H27" s="80"/>
      <c r="I27" s="80"/>
      <c r="J27" s="80"/>
      <c r="K27" s="80"/>
      <c r="L27" s="80"/>
      <c r="M27" s="80"/>
      <c r="N27" s="85"/>
      <c r="O27" s="85"/>
      <c r="P27" s="85"/>
      <c r="Q27" s="85"/>
      <c r="R27" s="85"/>
    </row>
    <row r="28" spans="2:19" x14ac:dyDescent="0.2">
      <c r="B28" s="51">
        <v>25</v>
      </c>
      <c r="C28" s="52" t="s">
        <v>210</v>
      </c>
      <c r="D28" s="52" t="s">
        <v>211</v>
      </c>
      <c r="E28" s="51" t="s">
        <v>212</v>
      </c>
      <c r="F28" s="51" t="s">
        <v>25</v>
      </c>
      <c r="G28" s="51">
        <v>2</v>
      </c>
      <c r="H28" s="51">
        <v>8</v>
      </c>
      <c r="I28" s="51">
        <v>16</v>
      </c>
      <c r="J28" s="51">
        <v>200</v>
      </c>
      <c r="K28" s="51">
        <f t="shared" ref="K28" si="13">H28*G28</f>
        <v>16</v>
      </c>
      <c r="L28" s="51">
        <f t="shared" ref="L28" si="14">I28*G28</f>
        <v>32</v>
      </c>
      <c r="M28" s="51">
        <f t="shared" ref="M28" si="15">J28*G28</f>
        <v>400</v>
      </c>
      <c r="N28" s="92">
        <f>K28*Pricing!$D$4</f>
        <v>114400000.00000001</v>
      </c>
      <c r="O28" s="93">
        <f>M28*Pricing!$D$7</f>
        <v>11440000</v>
      </c>
      <c r="P28" s="93">
        <v>0</v>
      </c>
      <c r="Q28" s="93">
        <v>0</v>
      </c>
      <c r="R28" s="94">
        <f t="shared" ref="R28" si="16">SUM(N28:Q28)</f>
        <v>125840000.00000001</v>
      </c>
    </row>
    <row r="29" spans="2:19" x14ac:dyDescent="0.2">
      <c r="B29" s="51">
        <v>26</v>
      </c>
      <c r="C29" s="52" t="s">
        <v>204</v>
      </c>
      <c r="D29" s="52" t="s">
        <v>20</v>
      </c>
      <c r="E29" s="51" t="s">
        <v>21</v>
      </c>
      <c r="F29" s="51" t="s">
        <v>25</v>
      </c>
      <c r="G29" s="51">
        <v>3</v>
      </c>
      <c r="H29" s="51">
        <v>8</v>
      </c>
      <c r="I29" s="51">
        <v>32</v>
      </c>
      <c r="J29" s="51">
        <v>150</v>
      </c>
      <c r="K29" s="51">
        <f t="shared" ref="K29:K40" si="17">H29*G29</f>
        <v>24</v>
      </c>
      <c r="L29" s="51">
        <f t="shared" ref="L29:L40" si="18">I29*G29</f>
        <v>96</v>
      </c>
      <c r="M29" s="51">
        <f>J29*G29</f>
        <v>450</v>
      </c>
      <c r="N29" s="92">
        <f>K29*Pricing!$D$4</f>
        <v>171600000.00000003</v>
      </c>
      <c r="O29" s="93">
        <f>M29*Pricing!$D$7</f>
        <v>12870000</v>
      </c>
      <c r="P29" s="93">
        <v>0</v>
      </c>
      <c r="Q29" s="93">
        <v>0</v>
      </c>
      <c r="R29" s="94">
        <f t="shared" ref="R29:R40" si="19">SUM(N29:Q29)</f>
        <v>184470000.00000003</v>
      </c>
    </row>
    <row r="30" spans="2:19" x14ac:dyDescent="0.2">
      <c r="B30" s="51">
        <v>27</v>
      </c>
      <c r="C30" s="52" t="s">
        <v>205</v>
      </c>
      <c r="D30" s="52" t="s">
        <v>20</v>
      </c>
      <c r="E30" s="51" t="s">
        <v>21</v>
      </c>
      <c r="F30" s="51" t="s">
        <v>25</v>
      </c>
      <c r="G30" s="51">
        <v>5</v>
      </c>
      <c r="H30" s="51">
        <v>8</v>
      </c>
      <c r="I30" s="51">
        <v>32</v>
      </c>
      <c r="J30" s="51">
        <v>150</v>
      </c>
      <c r="K30" s="51">
        <f t="shared" si="17"/>
        <v>40</v>
      </c>
      <c r="L30" s="51">
        <f t="shared" si="18"/>
        <v>160</v>
      </c>
      <c r="M30" s="51">
        <f>J30*G30</f>
        <v>750</v>
      </c>
      <c r="N30" s="92">
        <f>K30*Pricing!$D$4</f>
        <v>286000000.00000006</v>
      </c>
      <c r="O30" s="93">
        <f>M30*Pricing!$D$7</f>
        <v>21450000</v>
      </c>
      <c r="P30" s="93">
        <v>0</v>
      </c>
      <c r="Q30" s="93">
        <v>0</v>
      </c>
      <c r="R30" s="94">
        <f t="shared" si="19"/>
        <v>307450000.00000006</v>
      </c>
    </row>
    <row r="31" spans="2:19" x14ac:dyDescent="0.2">
      <c r="B31" s="51">
        <v>28</v>
      </c>
      <c r="C31" s="52" t="s">
        <v>19</v>
      </c>
      <c r="D31" s="52" t="s">
        <v>20</v>
      </c>
      <c r="E31" s="51" t="s">
        <v>21</v>
      </c>
      <c r="F31" s="51" t="s">
        <v>25</v>
      </c>
      <c r="G31" s="51">
        <v>1</v>
      </c>
      <c r="H31" s="51">
        <v>64</v>
      </c>
      <c r="I31" s="51">
        <v>1024</v>
      </c>
      <c r="J31" s="51">
        <v>0</v>
      </c>
      <c r="K31" s="51">
        <f t="shared" si="17"/>
        <v>64</v>
      </c>
      <c r="L31" s="51">
        <f t="shared" si="18"/>
        <v>1024</v>
      </c>
      <c r="M31" s="51">
        <f>J31*G31</f>
        <v>0</v>
      </c>
      <c r="N31" s="93">
        <v>0</v>
      </c>
      <c r="O31" s="93">
        <f>M31*Pricing!$D$7</f>
        <v>0</v>
      </c>
      <c r="P31" s="93">
        <v>0</v>
      </c>
      <c r="Q31" s="93">
        <f>G31*Pricing!$D$10</f>
        <v>794000000</v>
      </c>
      <c r="R31" s="94">
        <f t="shared" si="19"/>
        <v>794000000</v>
      </c>
    </row>
    <row r="32" spans="2:19" x14ac:dyDescent="0.2">
      <c r="B32" s="51">
        <v>29</v>
      </c>
      <c r="C32" s="52" t="s">
        <v>206</v>
      </c>
      <c r="D32" s="52" t="s">
        <v>207</v>
      </c>
      <c r="E32" s="51" t="s">
        <v>21</v>
      </c>
      <c r="F32" s="51" t="s">
        <v>25</v>
      </c>
      <c r="G32" s="51">
        <v>1</v>
      </c>
      <c r="H32" s="51">
        <v>4</v>
      </c>
      <c r="I32" s="51">
        <v>8</v>
      </c>
      <c r="J32" s="51">
        <v>100</v>
      </c>
      <c r="K32" s="51">
        <f t="shared" si="17"/>
        <v>4</v>
      </c>
      <c r="L32" s="51">
        <f t="shared" si="18"/>
        <v>8</v>
      </c>
      <c r="M32" s="51">
        <f>J32*G32</f>
        <v>100</v>
      </c>
      <c r="N32" s="92">
        <f>K32*Pricing!$D$4</f>
        <v>28600000.000000004</v>
      </c>
      <c r="O32" s="93">
        <f>M32*Pricing!$D$7</f>
        <v>2860000</v>
      </c>
      <c r="P32" s="93">
        <v>0</v>
      </c>
      <c r="Q32" s="93">
        <v>0</v>
      </c>
      <c r="R32" s="94">
        <f t="shared" si="19"/>
        <v>31460000.000000004</v>
      </c>
    </row>
    <row r="33" spans="2:18" x14ac:dyDescent="0.2">
      <c r="B33" s="51">
        <v>30</v>
      </c>
      <c r="C33" s="52" t="s">
        <v>313</v>
      </c>
      <c r="D33" s="52" t="s">
        <v>198</v>
      </c>
      <c r="E33" s="51" t="s">
        <v>21</v>
      </c>
      <c r="F33" s="51" t="s">
        <v>25</v>
      </c>
      <c r="G33" s="51">
        <v>2</v>
      </c>
      <c r="H33" s="51">
        <v>28</v>
      </c>
      <c r="I33" s="51">
        <v>256</v>
      </c>
      <c r="J33" s="51">
        <v>1000</v>
      </c>
      <c r="K33" s="51">
        <f t="shared" si="17"/>
        <v>56</v>
      </c>
      <c r="L33" s="51">
        <f t="shared" si="18"/>
        <v>512</v>
      </c>
      <c r="M33" s="51">
        <v>13000</v>
      </c>
      <c r="N33" s="93">
        <v>0</v>
      </c>
      <c r="O33" s="93">
        <f>M33*Pricing!$D$7</f>
        <v>371800000</v>
      </c>
      <c r="P33" s="93">
        <v>0</v>
      </c>
      <c r="Q33" s="93">
        <v>0</v>
      </c>
      <c r="R33" s="94">
        <f t="shared" si="19"/>
        <v>371800000</v>
      </c>
    </row>
    <row r="34" spans="2:18" x14ac:dyDescent="0.2">
      <c r="B34" s="51">
        <v>31</v>
      </c>
      <c r="C34" s="52" t="s">
        <v>213</v>
      </c>
      <c r="D34" s="52" t="s">
        <v>214</v>
      </c>
      <c r="E34" s="51" t="s">
        <v>21</v>
      </c>
      <c r="F34" s="51" t="s">
        <v>25</v>
      </c>
      <c r="G34" s="51">
        <v>3</v>
      </c>
      <c r="H34" s="51">
        <v>8</v>
      </c>
      <c r="I34" s="51">
        <v>16</v>
      </c>
      <c r="J34" s="51">
        <v>200</v>
      </c>
      <c r="K34" s="51">
        <f t="shared" si="17"/>
        <v>24</v>
      </c>
      <c r="L34" s="51">
        <f t="shared" si="18"/>
        <v>48</v>
      </c>
      <c r="M34" s="51">
        <f t="shared" ref="M34:M40" si="20">J34*G34</f>
        <v>600</v>
      </c>
      <c r="N34" s="92">
        <f>K34*Pricing!$D$4</f>
        <v>171600000.00000003</v>
      </c>
      <c r="O34" s="93">
        <f>M34*Pricing!$D$7</f>
        <v>17160000</v>
      </c>
      <c r="P34" s="93">
        <v>0</v>
      </c>
      <c r="Q34" s="93">
        <v>0</v>
      </c>
      <c r="R34" s="94">
        <f t="shared" si="19"/>
        <v>188760000.00000003</v>
      </c>
    </row>
    <row r="35" spans="2:18" x14ac:dyDescent="0.2">
      <c r="B35" s="51">
        <v>32</v>
      </c>
      <c r="C35" s="52" t="s">
        <v>238</v>
      </c>
      <c r="D35" s="52" t="s">
        <v>216</v>
      </c>
      <c r="E35" s="51" t="s">
        <v>212</v>
      </c>
      <c r="F35" s="51" t="s">
        <v>25</v>
      </c>
      <c r="G35" s="51">
        <v>3</v>
      </c>
      <c r="H35" s="51">
        <v>8</v>
      </c>
      <c r="I35" s="51">
        <v>16</v>
      </c>
      <c r="J35" s="51">
        <v>1000</v>
      </c>
      <c r="K35" s="51">
        <f t="shared" si="17"/>
        <v>24</v>
      </c>
      <c r="L35" s="51">
        <f t="shared" si="18"/>
        <v>48</v>
      </c>
      <c r="M35" s="51">
        <f t="shared" si="20"/>
        <v>3000</v>
      </c>
      <c r="N35" s="92">
        <f>K35*Pricing!$D$4</f>
        <v>171600000.00000003</v>
      </c>
      <c r="O35" s="93">
        <f>M35*Pricing!$D$7</f>
        <v>85800000</v>
      </c>
      <c r="P35" s="93">
        <v>0</v>
      </c>
      <c r="Q35" s="93">
        <v>0</v>
      </c>
      <c r="R35" s="94">
        <f t="shared" si="19"/>
        <v>257400000.00000003</v>
      </c>
    </row>
    <row r="36" spans="2:18" x14ac:dyDescent="0.2">
      <c r="B36" s="51">
        <v>33</v>
      </c>
      <c r="C36" s="52" t="s">
        <v>217</v>
      </c>
      <c r="D36" s="52" t="s">
        <v>218</v>
      </c>
      <c r="E36" s="51" t="s">
        <v>21</v>
      </c>
      <c r="F36" s="51" t="s">
        <v>25</v>
      </c>
      <c r="G36" s="51">
        <v>1</v>
      </c>
      <c r="H36" s="51">
        <v>8</v>
      </c>
      <c r="I36" s="51">
        <v>16</v>
      </c>
      <c r="J36" s="51">
        <v>500</v>
      </c>
      <c r="K36" s="51">
        <f t="shared" si="17"/>
        <v>8</v>
      </c>
      <c r="L36" s="51">
        <f t="shared" si="18"/>
        <v>16</v>
      </c>
      <c r="M36" s="51">
        <f t="shared" si="20"/>
        <v>500</v>
      </c>
      <c r="N36" s="92">
        <f>K36*Pricing!$D$4</f>
        <v>57200000.000000007</v>
      </c>
      <c r="O36" s="93">
        <f>M36*Pricing!$D$7</f>
        <v>14300000</v>
      </c>
      <c r="P36" s="93">
        <v>0</v>
      </c>
      <c r="Q36" s="93">
        <v>0</v>
      </c>
      <c r="R36" s="94">
        <f t="shared" si="19"/>
        <v>71500000</v>
      </c>
    </row>
    <row r="37" spans="2:18" x14ac:dyDescent="0.2">
      <c r="B37" s="51">
        <v>34</v>
      </c>
      <c r="C37" s="52" t="s">
        <v>369</v>
      </c>
      <c r="D37" s="52" t="s">
        <v>220</v>
      </c>
      <c r="E37" s="51" t="s">
        <v>21</v>
      </c>
      <c r="F37" s="51" t="s">
        <v>25</v>
      </c>
      <c r="G37" s="51">
        <v>1</v>
      </c>
      <c r="H37" s="51">
        <v>16</v>
      </c>
      <c r="I37" s="51">
        <v>32</v>
      </c>
      <c r="J37" s="51">
        <v>500</v>
      </c>
      <c r="K37" s="51">
        <f t="shared" si="17"/>
        <v>16</v>
      </c>
      <c r="L37" s="51">
        <f t="shared" si="18"/>
        <v>32</v>
      </c>
      <c r="M37" s="51">
        <f t="shared" si="20"/>
        <v>500</v>
      </c>
      <c r="N37" s="92">
        <f>K37*Pricing!$D$4</f>
        <v>114400000.00000001</v>
      </c>
      <c r="O37" s="93">
        <f>M37*Pricing!$D$7</f>
        <v>14300000</v>
      </c>
      <c r="P37" s="93">
        <v>0</v>
      </c>
      <c r="Q37" s="93">
        <v>0</v>
      </c>
      <c r="R37" s="94">
        <f t="shared" si="19"/>
        <v>128700000.00000001</v>
      </c>
    </row>
    <row r="38" spans="2:18" x14ac:dyDescent="0.2">
      <c r="B38" s="51">
        <v>35</v>
      </c>
      <c r="C38" s="52" t="s">
        <v>370</v>
      </c>
      <c r="D38" s="52" t="s">
        <v>222</v>
      </c>
      <c r="E38" s="51" t="s">
        <v>212</v>
      </c>
      <c r="F38" s="51" t="s">
        <v>25</v>
      </c>
      <c r="G38" s="51">
        <v>3</v>
      </c>
      <c r="H38" s="51">
        <v>8</v>
      </c>
      <c r="I38" s="51">
        <v>32</v>
      </c>
      <c r="J38" s="51">
        <v>300</v>
      </c>
      <c r="K38" s="51">
        <f t="shared" si="17"/>
        <v>24</v>
      </c>
      <c r="L38" s="51">
        <f t="shared" si="18"/>
        <v>96</v>
      </c>
      <c r="M38" s="51">
        <f t="shared" si="20"/>
        <v>900</v>
      </c>
      <c r="N38" s="92">
        <f>K38*Pricing!$D$4</f>
        <v>171600000.00000003</v>
      </c>
      <c r="O38" s="93">
        <f>M38*Pricing!$D$7</f>
        <v>25740000</v>
      </c>
      <c r="P38" s="93">
        <v>0</v>
      </c>
      <c r="Q38" s="93">
        <v>0</v>
      </c>
      <c r="R38" s="94">
        <f t="shared" si="19"/>
        <v>197340000.00000003</v>
      </c>
    </row>
    <row r="39" spans="2:18" x14ac:dyDescent="0.2">
      <c r="B39" s="51">
        <v>36</v>
      </c>
      <c r="C39" s="52" t="s">
        <v>223</v>
      </c>
      <c r="D39" s="52" t="s">
        <v>222</v>
      </c>
      <c r="E39" s="51" t="s">
        <v>212</v>
      </c>
      <c r="F39" s="51" t="s">
        <v>25</v>
      </c>
      <c r="G39" s="51">
        <v>1</v>
      </c>
      <c r="H39" s="51">
        <v>8</v>
      </c>
      <c r="I39" s="51">
        <v>16</v>
      </c>
      <c r="J39" s="51">
        <v>300</v>
      </c>
      <c r="K39" s="51">
        <f t="shared" si="17"/>
        <v>8</v>
      </c>
      <c r="L39" s="51">
        <f t="shared" si="18"/>
        <v>16</v>
      </c>
      <c r="M39" s="51">
        <f t="shared" si="20"/>
        <v>300</v>
      </c>
      <c r="N39" s="92">
        <f>K39*Pricing!$D$4</f>
        <v>57200000.000000007</v>
      </c>
      <c r="O39" s="93">
        <f>M39*Pricing!$D$7</f>
        <v>8580000</v>
      </c>
      <c r="P39" s="93">
        <v>0</v>
      </c>
      <c r="Q39" s="93">
        <v>0</v>
      </c>
      <c r="R39" s="94">
        <f t="shared" si="19"/>
        <v>65780000.000000007</v>
      </c>
    </row>
    <row r="40" spans="2:18" x14ac:dyDescent="0.2">
      <c r="B40" s="51">
        <v>37</v>
      </c>
      <c r="C40" s="52" t="s">
        <v>226</v>
      </c>
      <c r="D40" s="52" t="s">
        <v>226</v>
      </c>
      <c r="E40" s="51" t="s">
        <v>212</v>
      </c>
      <c r="F40" s="51" t="s">
        <v>25</v>
      </c>
      <c r="G40" s="51">
        <v>2</v>
      </c>
      <c r="H40" s="51">
        <v>8</v>
      </c>
      <c r="I40" s="51">
        <v>24</v>
      </c>
      <c r="J40" s="51">
        <v>128</v>
      </c>
      <c r="K40" s="51">
        <f t="shared" si="17"/>
        <v>16</v>
      </c>
      <c r="L40" s="51">
        <f t="shared" si="18"/>
        <v>48</v>
      </c>
      <c r="M40" s="51">
        <f t="shared" si="20"/>
        <v>256</v>
      </c>
      <c r="N40" s="92">
        <f>K40*Pricing!$D$4</f>
        <v>114400000.00000001</v>
      </c>
      <c r="O40" s="93">
        <f>M40*Pricing!$D$7</f>
        <v>7321600</v>
      </c>
      <c r="P40" s="93">
        <v>0</v>
      </c>
      <c r="Q40" s="93">
        <v>0</v>
      </c>
      <c r="R40" s="94">
        <f t="shared" si="19"/>
        <v>121721600.00000001</v>
      </c>
    </row>
    <row r="41" spans="2:18" x14ac:dyDescent="0.2">
      <c r="B41" s="43"/>
      <c r="C41" s="44"/>
      <c r="D41" s="44"/>
      <c r="E41" s="43"/>
      <c r="F41" s="43"/>
      <c r="G41" s="80"/>
      <c r="H41" s="80"/>
      <c r="I41" s="80"/>
      <c r="J41" s="80"/>
      <c r="K41" s="80"/>
      <c r="L41" s="80"/>
      <c r="M41" s="80"/>
      <c r="N41" s="85"/>
      <c r="O41" s="85"/>
      <c r="P41" s="85"/>
      <c r="Q41" s="85"/>
      <c r="R41" s="85"/>
    </row>
    <row r="42" spans="2:18" x14ac:dyDescent="0.2">
      <c r="B42" s="47">
        <v>38</v>
      </c>
      <c r="C42" s="48" t="s">
        <v>210</v>
      </c>
      <c r="D42" s="48" t="s">
        <v>211</v>
      </c>
      <c r="E42" s="47" t="s">
        <v>212</v>
      </c>
      <c r="F42" s="47" t="s">
        <v>228</v>
      </c>
      <c r="G42" s="47">
        <v>2</v>
      </c>
      <c r="H42" s="47">
        <v>4</v>
      </c>
      <c r="I42" s="47">
        <v>8</v>
      </c>
      <c r="J42" s="47">
        <v>200</v>
      </c>
      <c r="K42" s="47">
        <f t="shared" ref="K42" si="21">H42*G42</f>
        <v>8</v>
      </c>
      <c r="L42" s="47">
        <f t="shared" ref="L42" si="22">I42*G42</f>
        <v>16</v>
      </c>
      <c r="M42" s="47">
        <f t="shared" ref="M42" si="23">J42*G42</f>
        <v>400</v>
      </c>
      <c r="N42" s="95">
        <f>K42*Pricing!$D$4</f>
        <v>57200000.000000007</v>
      </c>
      <c r="O42" s="96">
        <f>M42*Pricing!$D$7</f>
        <v>11440000</v>
      </c>
      <c r="P42" s="96">
        <v>0</v>
      </c>
      <c r="Q42" s="96">
        <v>0</v>
      </c>
      <c r="R42" s="97">
        <f t="shared" ref="R42" si="24">SUM(N42:Q42)</f>
        <v>68640000</v>
      </c>
    </row>
    <row r="43" spans="2:18" x14ac:dyDescent="0.2">
      <c r="B43" s="47">
        <v>38</v>
      </c>
      <c r="C43" s="48" t="s">
        <v>227</v>
      </c>
      <c r="D43" s="48" t="s">
        <v>198</v>
      </c>
      <c r="E43" s="47" t="s">
        <v>21</v>
      </c>
      <c r="F43" s="47" t="s">
        <v>228</v>
      </c>
      <c r="G43" s="47">
        <v>1</v>
      </c>
      <c r="H43" s="47">
        <v>16</v>
      </c>
      <c r="I43" s="47">
        <v>32</v>
      </c>
      <c r="J43" s="47">
        <f>2500</f>
        <v>2500</v>
      </c>
      <c r="K43" s="47">
        <f t="shared" ref="K43:K49" si="25">H43*G43</f>
        <v>16</v>
      </c>
      <c r="L43" s="47">
        <v>64</v>
      </c>
      <c r="M43" s="47">
        <f t="shared" ref="M43:M49" si="26">J43*G43</f>
        <v>2500</v>
      </c>
      <c r="N43" s="95">
        <f>K43*Pricing!$D$4</f>
        <v>114400000.00000001</v>
      </c>
      <c r="O43" s="96">
        <f>M43*Pricing!$D$7</f>
        <v>71500000</v>
      </c>
      <c r="P43" s="96">
        <v>0</v>
      </c>
      <c r="Q43" s="96">
        <v>0</v>
      </c>
      <c r="R43" s="97">
        <f t="shared" ref="R43:R49" si="27">SUM(N43:Q43)</f>
        <v>185900000</v>
      </c>
    </row>
    <row r="44" spans="2:18" x14ac:dyDescent="0.2">
      <c r="B44" s="47">
        <v>38</v>
      </c>
      <c r="C44" s="48" t="s">
        <v>229</v>
      </c>
      <c r="D44" s="48" t="s">
        <v>214</v>
      </c>
      <c r="E44" s="47" t="s">
        <v>212</v>
      </c>
      <c r="F44" s="47" t="s">
        <v>228</v>
      </c>
      <c r="G44" s="47">
        <v>1</v>
      </c>
      <c r="H44" s="47">
        <v>4</v>
      </c>
      <c r="I44" s="47">
        <v>8</v>
      </c>
      <c r="J44" s="47">
        <v>200</v>
      </c>
      <c r="K44" s="47">
        <f t="shared" si="25"/>
        <v>4</v>
      </c>
      <c r="L44" s="47">
        <f t="shared" ref="L44:L49" si="28">I44*G44</f>
        <v>8</v>
      </c>
      <c r="M44" s="47">
        <f t="shared" si="26"/>
        <v>200</v>
      </c>
      <c r="N44" s="95">
        <f>K44*Pricing!$D$4</f>
        <v>28600000.000000004</v>
      </c>
      <c r="O44" s="96">
        <f>M44*Pricing!$D$7</f>
        <v>5720000</v>
      </c>
      <c r="P44" s="96">
        <v>0</v>
      </c>
      <c r="Q44" s="96">
        <v>0</v>
      </c>
      <c r="R44" s="97">
        <f t="shared" si="27"/>
        <v>34320000</v>
      </c>
    </row>
    <row r="45" spans="2:18" x14ac:dyDescent="0.2">
      <c r="B45" s="47">
        <v>38</v>
      </c>
      <c r="C45" s="48" t="s">
        <v>238</v>
      </c>
      <c r="D45" s="48" t="s">
        <v>216</v>
      </c>
      <c r="E45" s="47" t="s">
        <v>212</v>
      </c>
      <c r="F45" s="47" t="s">
        <v>228</v>
      </c>
      <c r="G45" s="47">
        <v>3</v>
      </c>
      <c r="H45" s="47">
        <v>8</v>
      </c>
      <c r="I45" s="47">
        <v>16</v>
      </c>
      <c r="J45" s="47">
        <v>500</v>
      </c>
      <c r="K45" s="47">
        <f t="shared" si="25"/>
        <v>24</v>
      </c>
      <c r="L45" s="47">
        <f t="shared" si="28"/>
        <v>48</v>
      </c>
      <c r="M45" s="47">
        <f t="shared" si="26"/>
        <v>1500</v>
      </c>
      <c r="N45" s="95">
        <f>K45*Pricing!$D$4</f>
        <v>171600000.00000003</v>
      </c>
      <c r="O45" s="96">
        <f>M45*Pricing!$D$7</f>
        <v>42900000</v>
      </c>
      <c r="P45" s="96">
        <v>0</v>
      </c>
      <c r="Q45" s="96">
        <v>0</v>
      </c>
      <c r="R45" s="97">
        <f t="shared" si="27"/>
        <v>214500000.00000003</v>
      </c>
    </row>
    <row r="46" spans="2:18" x14ac:dyDescent="0.2">
      <c r="B46" s="47">
        <v>38</v>
      </c>
      <c r="C46" s="48" t="s">
        <v>217</v>
      </c>
      <c r="D46" s="48" t="s">
        <v>218</v>
      </c>
      <c r="E46" s="47" t="s">
        <v>21</v>
      </c>
      <c r="F46" s="47" t="s">
        <v>228</v>
      </c>
      <c r="G46" s="47">
        <v>1</v>
      </c>
      <c r="H46" s="47">
        <v>8</v>
      </c>
      <c r="I46" s="47">
        <v>16</v>
      </c>
      <c r="J46" s="47">
        <v>500</v>
      </c>
      <c r="K46" s="47">
        <f t="shared" si="25"/>
        <v>8</v>
      </c>
      <c r="L46" s="47">
        <f t="shared" si="28"/>
        <v>16</v>
      </c>
      <c r="M46" s="47">
        <f t="shared" si="26"/>
        <v>500</v>
      </c>
      <c r="N46" s="95">
        <f>K46*Pricing!$D$4</f>
        <v>57200000.000000007</v>
      </c>
      <c r="O46" s="96">
        <f>M46*Pricing!$D$7</f>
        <v>14300000</v>
      </c>
      <c r="P46" s="96">
        <v>0</v>
      </c>
      <c r="Q46" s="96">
        <v>0</v>
      </c>
      <c r="R46" s="97">
        <f t="shared" si="27"/>
        <v>71500000</v>
      </c>
    </row>
    <row r="47" spans="2:18" x14ac:dyDescent="0.2">
      <c r="B47" s="47">
        <v>38</v>
      </c>
      <c r="C47" s="48" t="s">
        <v>371</v>
      </c>
      <c r="D47" s="48" t="s">
        <v>220</v>
      </c>
      <c r="E47" s="47" t="s">
        <v>21</v>
      </c>
      <c r="F47" s="47" t="s">
        <v>228</v>
      </c>
      <c r="G47" s="47">
        <v>1</v>
      </c>
      <c r="H47" s="47">
        <v>4</v>
      </c>
      <c r="I47" s="47">
        <v>8</v>
      </c>
      <c r="J47" s="47">
        <v>500</v>
      </c>
      <c r="K47" s="47">
        <f t="shared" si="25"/>
        <v>4</v>
      </c>
      <c r="L47" s="47">
        <f t="shared" si="28"/>
        <v>8</v>
      </c>
      <c r="M47" s="47">
        <f t="shared" si="26"/>
        <v>500</v>
      </c>
      <c r="N47" s="95">
        <f>K47*Pricing!$D$4</f>
        <v>28600000.000000004</v>
      </c>
      <c r="O47" s="96">
        <f>M47*Pricing!$D$7</f>
        <v>14300000</v>
      </c>
      <c r="P47" s="96">
        <v>0</v>
      </c>
      <c r="Q47" s="96">
        <v>0</v>
      </c>
      <c r="R47" s="97">
        <f t="shared" si="27"/>
        <v>42900000</v>
      </c>
    </row>
    <row r="48" spans="2:18" x14ac:dyDescent="0.2">
      <c r="B48" s="47">
        <v>38</v>
      </c>
      <c r="C48" s="48" t="s">
        <v>370</v>
      </c>
      <c r="D48" s="48" t="s">
        <v>222</v>
      </c>
      <c r="E48" s="47" t="s">
        <v>212</v>
      </c>
      <c r="F48" s="47" t="s">
        <v>228</v>
      </c>
      <c r="G48" s="47">
        <v>3</v>
      </c>
      <c r="H48" s="47">
        <v>8</v>
      </c>
      <c r="I48" s="47">
        <v>16</v>
      </c>
      <c r="J48" s="47">
        <v>500</v>
      </c>
      <c r="K48" s="47">
        <f t="shared" si="25"/>
        <v>24</v>
      </c>
      <c r="L48" s="47">
        <f t="shared" si="28"/>
        <v>48</v>
      </c>
      <c r="M48" s="47">
        <f t="shared" si="26"/>
        <v>1500</v>
      </c>
      <c r="N48" s="95">
        <f>K48*Pricing!$D$4</f>
        <v>171600000.00000003</v>
      </c>
      <c r="O48" s="96">
        <f>M48*Pricing!$D$7</f>
        <v>42900000</v>
      </c>
      <c r="P48" s="96">
        <v>0</v>
      </c>
      <c r="Q48" s="96">
        <v>0</v>
      </c>
      <c r="R48" s="97">
        <f t="shared" si="27"/>
        <v>214500000.00000003</v>
      </c>
    </row>
    <row r="49" spans="2:18" x14ac:dyDescent="0.2">
      <c r="B49" s="47">
        <v>38</v>
      </c>
      <c r="C49" s="48" t="s">
        <v>223</v>
      </c>
      <c r="D49" s="48" t="s">
        <v>222</v>
      </c>
      <c r="E49" s="47" t="s">
        <v>212</v>
      </c>
      <c r="F49" s="47" t="s">
        <v>228</v>
      </c>
      <c r="G49" s="47">
        <v>1</v>
      </c>
      <c r="H49" s="47">
        <v>8</v>
      </c>
      <c r="I49" s="47">
        <v>16</v>
      </c>
      <c r="J49" s="47">
        <v>300</v>
      </c>
      <c r="K49" s="47">
        <f t="shared" si="25"/>
        <v>8</v>
      </c>
      <c r="L49" s="47">
        <f t="shared" si="28"/>
        <v>16</v>
      </c>
      <c r="M49" s="47">
        <f t="shared" si="26"/>
        <v>300</v>
      </c>
      <c r="N49" s="95">
        <f>K49*Pricing!$D$4</f>
        <v>57200000.000000007</v>
      </c>
      <c r="O49" s="96">
        <f>M49*Pricing!$D$7</f>
        <v>8580000</v>
      </c>
      <c r="P49" s="96">
        <v>0</v>
      </c>
      <c r="Q49" s="96">
        <v>0</v>
      </c>
      <c r="R49" s="97">
        <f t="shared" si="27"/>
        <v>65780000.000000007</v>
      </c>
    </row>
    <row r="50" spans="2:18" x14ac:dyDescent="0.2">
      <c r="B50" s="25"/>
      <c r="C50" s="75"/>
      <c r="D50" s="58"/>
      <c r="E50" s="59"/>
      <c r="F50" s="26"/>
      <c r="G50" s="26"/>
      <c r="M50" s="58"/>
      <c r="N50" s="58"/>
    </row>
    <row r="51" spans="2:18" x14ac:dyDescent="0.2">
      <c r="B51" s="25"/>
      <c r="C51" s="75"/>
      <c r="D51" s="58"/>
      <c r="E51" s="59"/>
      <c r="F51" s="26"/>
      <c r="G51" s="26"/>
      <c r="M51" s="58"/>
      <c r="N51" s="58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82CCBC19EC7946B81A85525A75C98A" ma:contentTypeVersion="21" ma:contentTypeDescription="Create a new document." ma:contentTypeScope="" ma:versionID="6f788363f78c5a5625a3f55fbbea40e5">
  <xsd:schema xmlns:xsd="http://www.w3.org/2001/XMLSchema" xmlns:xs="http://www.w3.org/2001/XMLSchema" xmlns:p="http://schemas.microsoft.com/office/2006/metadata/properties" xmlns:ns1="http://schemas.microsoft.com/sharepoint/v3" xmlns:ns2="1d9c0cb1-85ad-4bcc-8674-963fb1d78338" xmlns:ns3="67bc925a-5b73-4e99-bbf6-88bf53963c45" targetNamespace="http://schemas.microsoft.com/office/2006/metadata/properties" ma:root="true" ma:fieldsID="acbeb3655242ec5161d262808d0e6948" ns1:_="" ns2:_="" ns3:_="">
    <xsd:import namespace="http://schemas.microsoft.com/sharepoint/v3"/>
    <xsd:import namespace="1d9c0cb1-85ad-4bcc-8674-963fb1d78338"/>
    <xsd:import namespace="67bc925a-5b73-4e99-bbf6-88bf53963c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9c0cb1-85ad-4bcc-8674-963fb1d783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58eb475-cb46-4d43-a16a-d5e016f0ca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c925a-5b73-4e99-bbf6-88bf53963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bd90eb-6161-41a2-a96b-28a4650c7fa4}" ma:internalName="TaxCatchAll" ma:showField="CatchAllData" ma:web="67bc925a-5b73-4e99-bbf6-88bf53963c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9c0cb1-85ad-4bcc-8674-963fb1d78338">
      <Terms xmlns="http://schemas.microsoft.com/office/infopath/2007/PartnerControls"/>
    </lcf76f155ced4ddcb4097134ff3c332f>
    <_ip_UnifiedCompliancePolicyUIAction xmlns="http://schemas.microsoft.com/sharepoint/v3" xsi:nil="true"/>
    <TaxCatchAll xmlns="67bc925a-5b73-4e99-bbf6-88bf53963c45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C782E1-72DE-4830-AE89-C81BA11036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d9c0cb1-85ad-4bcc-8674-963fb1d78338"/>
    <ds:schemaRef ds:uri="67bc925a-5b73-4e99-bbf6-88bf53963c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FB90D6-F2A5-4CD4-8E4D-A806326635DF}">
  <ds:schemaRefs>
    <ds:schemaRef ds:uri="http://schemas.microsoft.com/office/2006/metadata/properties"/>
    <ds:schemaRef ds:uri="http://schemas.microsoft.com/office/infopath/2007/PartnerControls"/>
    <ds:schemaRef ds:uri="1d9c0cb1-85ad-4bcc-8674-963fb1d78338"/>
    <ds:schemaRef ds:uri="http://schemas.microsoft.com/sharepoint/v3"/>
    <ds:schemaRef ds:uri="67bc925a-5b73-4e99-bbf6-88bf53963c45"/>
  </ds:schemaRefs>
</ds:datastoreItem>
</file>

<file path=customXml/itemProps3.xml><?xml version="1.0" encoding="utf-8"?>
<ds:datastoreItem xmlns:ds="http://schemas.openxmlformats.org/officeDocument/2006/customXml" ds:itemID="{8D67B7F7-338F-4451-A734-637D3098ED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Komparasi BM vs VM</vt:lpstr>
      <vt:lpstr>Pricing Per Items - old</vt:lpstr>
      <vt:lpstr>Pricing Per Items - old adj</vt:lpstr>
      <vt:lpstr>Pricing</vt:lpstr>
      <vt:lpstr>Sheet1</vt:lpstr>
      <vt:lpstr>Opsi Oracle</vt:lpstr>
      <vt:lpstr>FS Opsi Oracle 20260515</vt:lpstr>
      <vt:lpstr>FS Opsi Oracle 20260620</vt:lpstr>
      <vt:lpstr>FS Opsi Oracle RAC T3</vt:lpstr>
      <vt:lpstr>FS Opsi Oracle Single T3</vt:lpstr>
      <vt:lpstr>FS Opsi Oracle VM DB T2</vt:lpstr>
      <vt:lpstr>FS Opsi Oracle VM RAC DB T3 60T</vt:lpstr>
      <vt:lpstr>FS Opsi Oracle VM RAC DB T3 30T</vt:lpstr>
      <vt:lpstr>Summary</vt:lpstr>
      <vt:lpstr>Summarya</vt:lpstr>
      <vt:lpstr>Opsi Oracle - old adj</vt:lpstr>
      <vt:lpstr>oret oret</vt:lpstr>
      <vt:lpstr>FS Opsi Oracle Spec Exist</vt:lpstr>
      <vt:lpstr>Min Spec Prod</vt:lpstr>
      <vt:lpstr>Opsi Oracle - old</vt:lpstr>
      <vt:lpstr>TCO Oracle</vt:lpstr>
      <vt:lpstr>Opsi Oceanbase</vt:lpstr>
      <vt:lpstr>Opsi Oceanbase -old</vt:lpstr>
      <vt:lpstr>TCO Oceabase</vt:lpstr>
      <vt:lpstr>Opsi Platform Only</vt:lpstr>
      <vt:lpstr>TCO Platform Only</vt:lpstr>
      <vt:lpstr>Opsi Oracle BM Only</vt:lpstr>
      <vt:lpstr>Opsi Oracle VM Only</vt:lpstr>
      <vt:lpstr>TCO Oracle Only</vt:lpstr>
      <vt:lpstr>Opsi Oceanbase Only</vt:lpstr>
      <vt:lpstr>Opsi Oceanbase BM Only</vt:lpstr>
      <vt:lpstr>TCO Oceabase Only</vt:lpstr>
      <vt:lpstr>TCO Oceabase BM Only</vt:lpstr>
      <vt:lpstr>Opsi Oracle (2)</vt:lpstr>
      <vt:lpstr>OCP - BM Nota</vt:lpstr>
      <vt:lpstr>FS Opsi Oracle 20260623</vt:lpstr>
      <vt:lpstr>FS Opsi Oracle 20260629</vt:lpstr>
      <vt:lpstr>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Azda Firmansyah</dc:creator>
  <cp:keywords/>
  <dc:description/>
  <cp:lastModifiedBy>Mochammad Ridho Bayhaki</cp:lastModifiedBy>
  <cp:revision/>
  <dcterms:created xsi:type="dcterms:W3CDTF">2024-11-20T12:48:03Z</dcterms:created>
  <dcterms:modified xsi:type="dcterms:W3CDTF">2026-08-31T13:01:56Z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0x0101006C82CCBC19EC7946B81A85525A75C98A</vt:lpwstr>
  </property>
  <property fmtid="{D5CDD505-2E9C-101B-9397-08002B2CF9AE}" pid="3" name="MediaServiceImageTags">
    <vt:lpwstr/>
  </property>
  <property fmtid="{D5CDD505-2E9C-101B-9397-08002B2CF9AE}" pid="4" name="MSIP_Label_60b0ad77-441a-4f25-85b5-54a2c279b311_Enabled">
    <vt:lpwstr>true</vt:lpwstr>
  </property>
  <property fmtid="{D5CDD505-2E9C-101B-9397-08002B2CF9AE}" pid="5" name="MSIP_Label_60b0ad77-441a-4f25-85b5-54a2c279b311_SetDate">
    <vt:lpwstr>2024-11-21T16:59:15Z</vt:lpwstr>
  </property>
  <property fmtid="{D5CDD505-2E9C-101B-9397-08002B2CF9AE}" pid="6" name="MSIP_Label_60b0ad77-441a-4f25-85b5-54a2c279b311_Method">
    <vt:lpwstr>Privileged</vt:lpwstr>
  </property>
  <property fmtid="{D5CDD505-2E9C-101B-9397-08002B2CF9AE}" pid="7" name="MSIP_Label_60b0ad77-441a-4f25-85b5-54a2c279b311_Name">
    <vt:lpwstr>General - No Protection</vt:lpwstr>
  </property>
  <property fmtid="{D5CDD505-2E9C-101B-9397-08002B2CF9AE}" pid="8" name="MSIP_Label_60b0ad77-441a-4f25-85b5-54a2c279b311_SiteId">
    <vt:lpwstr>4bdbbe7d-63df-4e5c-953e-9286316895e6</vt:lpwstr>
  </property>
  <property fmtid="{D5CDD505-2E9C-101B-9397-08002B2CF9AE}" pid="9" name="MSIP_Label_60b0ad77-441a-4f25-85b5-54a2c279b311_ActionId">
    <vt:lpwstr>e9585d28-b91f-4a36-92a4-2359fdabc49f</vt:lpwstr>
  </property>
  <property fmtid="{D5CDD505-2E9C-101B-9397-08002B2CF9AE}" pid="10" name="MSIP_Label_60b0ad77-441a-4f25-85b5-54a2c279b311_ContentBits">
    <vt:lpwstr>0</vt:lpwstr>
  </property>
</Properties>
</file>