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tables/table2.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3473b7793178950b/Desktop/"/>
    </mc:Choice>
  </mc:AlternateContent>
  <xr:revisionPtr revIDLastSave="851" documentId="8_{89291A7E-F2CE-4B80-AF71-40A2523EE632}" xr6:coauthVersionLast="47" xr6:coauthVersionMax="47" xr10:uidLastSave="{73AE2D95-0EE7-47F5-9DE3-E01A3DF8F200}"/>
  <bookViews>
    <workbookView xWindow="-108" yWindow="-108" windowWidth="23256" windowHeight="12456" tabRatio="774" firstSheet="1" activeTab="1" xr2:uid="{00000000-000D-0000-FFFF-FFFF00000000}"/>
  </bookViews>
  <sheets>
    <sheet name="Q1-Q4" sheetId="2" r:id="rId1"/>
    <sheet name="DASHBOARD " sheetId="36" r:id="rId2"/>
    <sheet name="1)Profitability Status" sheetId="15" r:id="rId3"/>
    <sheet name="2)Top Bottom Store " sheetId="24" r:id="rId4"/>
    <sheet name="3)Quaterly Revenue " sheetId="25" r:id="rId5"/>
    <sheet name="4)Omni channel " sheetId="26" r:id="rId6"/>
    <sheet name="5)COGS_Analysis " sheetId="28" r:id="rId7"/>
    <sheet name="6)Sales_Analysis" sheetId="30" r:id="rId8"/>
    <sheet name="7)Category_Analysis " sheetId="31" r:id="rId9"/>
    <sheet name="8)HR_Analysis" sheetId="32" r:id="rId10"/>
    <sheet name="9)Supply chain analysis " sheetId="33" r:id="rId11"/>
    <sheet name="10)MARKETING_ROI" sheetId="35" r:id="rId12"/>
  </sheets>
  <definedNames>
    <definedName name="_xlcn.WorksheetConnection_RelianceRetailStorePerformance_v5.xlsxQ1_Q41" hidden="1">Q1_Q4[]</definedName>
    <definedName name="ExternalData_1" localSheetId="0" hidden="1">'Q1-Q4'!$A$1:$BA$601</definedName>
    <definedName name="Slicer_Business_Format">#N/A</definedName>
    <definedName name="Slicer_Region">#N/A</definedName>
    <definedName name="Timeline_Month_Year">#N/A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s>
  <extLst>
    <ext xmlns:x14="http://schemas.microsoft.com/office/spreadsheetml/2009/9/main" uri="{876F7934-8845-4945-9796-88D515C7AA90}">
      <x14:pivotCaches>
        <pivotCache cacheId="10"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1_Q4" name="Q1_Q4" connection="WorksheetConnection_Reliance Retail Store Performance_v5.xlsx!Q1_Q4"/>
        </x15:modelTables>
        <x15:extLst>
          <ext xmlns:x16="http://schemas.microsoft.com/office/spreadsheetml/2014/11/main" uri="{9835A34E-60A6-4A7C-AAB8-D5F71C897F49}">
            <x16:modelTimeGroupings>
              <x16:modelTimeGrouping tableName="Q1_Q4" columnName="Month_Year" columnId="Month_Year">
                <x16:calculatedTimeColumn columnName="Month_Year (Year)" columnId="Month_Year (Year)" contentType="years" isSelected="1"/>
                <x16:calculatedTimeColumn columnName="Month_Year (Quarter)" columnId="Month_Year (Quarter)" contentType="quarters" isSelected="1"/>
                <x16:calculatedTimeColumn columnName="Month_Year (Month Index)" columnId="Month_Year (Month Index)" contentType="monthsindex" isSelected="1"/>
                <x16:calculatedTimeColumn columnName="Month_Year (Month)" columnId="Month_Year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6" i="36" l="1"/>
  <c r="L9" i="32"/>
  <c r="L13" i="32" s="1"/>
  <c r="J9" i="35"/>
  <c r="K9" i="35" s="1"/>
  <c r="J10" i="35"/>
  <c r="K10" i="35" s="1"/>
  <c r="J11" i="35"/>
  <c r="K11" i="35" s="1"/>
  <c r="J12" i="35"/>
  <c r="K12" i="35" s="1"/>
  <c r="J13" i="35"/>
  <c r="K13" i="35" s="1"/>
  <c r="J8" i="35"/>
  <c r="K8" i="35" s="1"/>
  <c r="D602" i="2"/>
  <c r="E602" i="2"/>
  <c r="F602" i="2"/>
  <c r="G602" i="2"/>
  <c r="H602" i="2"/>
  <c r="I602" i="2"/>
  <c r="J602" i="2"/>
  <c r="K602" i="2"/>
  <c r="L602" i="2"/>
  <c r="M602" i="2"/>
  <c r="N602" i="2"/>
  <c r="O602" i="2"/>
  <c r="P602" i="2"/>
  <c r="Q602" i="2"/>
  <c r="R602" i="2"/>
  <c r="S602" i="2"/>
  <c r="T602" i="2"/>
  <c r="U602" i="2"/>
  <c r="V602" i="2"/>
  <c r="W602" i="2"/>
  <c r="X602" i="2"/>
  <c r="Y602" i="2"/>
  <c r="Z602" i="2"/>
  <c r="AA602" i="2"/>
  <c r="AB602" i="2"/>
  <c r="AC602" i="2"/>
  <c r="AD602" i="2"/>
  <c r="AE602" i="2"/>
  <c r="AF602" i="2"/>
  <c r="AG602" i="2"/>
  <c r="AH602" i="2"/>
  <c r="AI602" i="2"/>
  <c r="AJ602" i="2"/>
  <c r="AK602" i="2"/>
  <c r="AL602" i="2"/>
  <c r="AM602" i="2"/>
  <c r="AN602" i="2"/>
  <c r="AO602" i="2"/>
  <c r="AZ602" i="2"/>
  <c r="BA602" i="2"/>
  <c r="K14" i="35" l="1"/>
  <c r="J14" i="3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57569F-35AE-4F2C-9861-33FBDA1A8DE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287CBE25-69E8-4C2E-B12A-755C2EE67255}" keepAlive="1" name="Query - Q1-Q4" description="Connection to the 'Q1-Q4' query in the workbook." type="5" refreshedVersion="8" background="1" saveData="1">
    <dbPr connection="Provider=Microsoft.Mashup.OleDb.1;Data Source=$Workbook$;Location=Q1-Q4;Extended Properties=&quot;&quot;" command="SELECT * FROM [Q1-Q4]"/>
  </connection>
  <connection id="3" xr16:uid="{0616BB3F-DBA8-4439-A4BC-FD92270BA150}" keepAlive="1" name="Query - Reliance_Category_FY2024_25" description="Connection to the 'Reliance_Category_FY2024_25' query in the workbook." type="5" refreshedVersion="8" background="1" saveData="1">
    <dbPr connection="Provider=Microsoft.Mashup.OleDb.1;Data Source=$Workbook$;Location=Reliance_Category_FY2024_25;Extended Properties=&quot;&quot;" command="SELECT * FROM [Reliance_Category_FY2024_25]"/>
  </connection>
  <connection id="4" xr16:uid="{304BFB1F-58C8-47F5-93E0-A1F98077CB32}" keepAlive="1" name="Query - Reliance_COGS_FY2024_25" description="Connection to the 'Reliance_COGS_FY2024_25' query in the workbook." type="5" refreshedVersion="8" background="1" saveData="1">
    <dbPr connection="Provider=Microsoft.Mashup.OleDb.1;Data Source=$Workbook$;Location=Reliance_COGS_FY2024_25;Extended Properties=&quot;&quot;" command="SELECT * FROM [Reliance_COGS_FY2024_25]"/>
  </connection>
  <connection id="5" xr16:uid="{D65C4C86-2EB0-44E6-885F-FA0413809DF3}" keepAlive="1" name="Query - Reliance_HR_FY2024_25" description="Connection to the 'Reliance_HR_FY2024_25' query in the workbook." type="5" refreshedVersion="8" background="1" saveData="1">
    <dbPr connection="Provider=Microsoft.Mashup.OleDb.1;Data Source=$Workbook$;Location=Reliance_HR_FY2024_25;Extended Properties=&quot;&quot;" command="SELECT * FROM [Reliance_HR_FY2024_25]"/>
  </connection>
  <connection id="6" xr16:uid="{D8811225-BCF8-4DE7-BEFC-6DE567DE7BD4}" keepAlive="1" name="Query - Reliance_Marketing_FY2024_25" description="Connection to the 'Reliance_Marketing_FY2024_25' query in the workbook." type="5" refreshedVersion="8" background="1" saveData="1">
    <dbPr connection="Provider=Microsoft.Mashup.OleDb.1;Data Source=$Workbook$;Location=Reliance_Marketing_FY2024_25;Extended Properties=&quot;&quot;" command="SELECT * FROM [Reliance_Marketing_FY2024_25]"/>
  </connection>
  <connection id="7" xr16:uid="{FB8056F4-88A8-4679-AE75-AC3A4C6290B7}" keepAlive="1" name="Query - Reliance_Operations_FY2024_25" description="Connection to the 'Reliance_Operations_FY2024_25' query in the workbook." type="5" refreshedVersion="8" background="1" saveData="1">
    <dbPr connection="Provider=Microsoft.Mashup.OleDb.1;Data Source=$Workbook$;Location=Reliance_Operations_FY2024_25;Extended Properties=&quot;&quot;" command="SELECT * FROM [Reliance_Operations_FY2024_25]"/>
  </connection>
  <connection id="8" xr16:uid="{79BEA156-72F1-49AE-B646-75C73FC4DEB4}" keepAlive="1" name="Query - Reliance_Sales_FY2024_25" description="Connection to the 'Reliance_Sales_FY2024_25' query in the workbook." type="5" refreshedVersion="8" background="1" saveData="1">
    <dbPr connection="Provider=Microsoft.Mashup.OleDb.1;Data Source=$Workbook$;Location=Reliance_Sales_FY2024_25;Extended Properties=&quot;&quot;" command="SELECT * FROM [Reliance_Sales_FY2024_25]"/>
  </connection>
  <connection id="9" xr16:uid="{23046AD1-FE6B-4BEA-85E0-285DE4773243}" keepAlive="1" name="Query - Reliance_Store_Master_FY2024_25" description="Connection to the 'Reliance_Store_Master_FY2024_25' query in the workbook." type="5" refreshedVersion="8" background="1" saveData="1">
    <dbPr connection="Provider=Microsoft.Mashup.OleDb.1;Data Source=$Workbook$;Location=Reliance_Store_Master_FY2024_25;Extended Properties=&quot;&quot;" command="SELECT * FROM [Reliance_Store_Master_FY2024_25]"/>
  </connection>
  <connection id="10" xr16:uid="{1F6A19AA-C898-4BD4-A7F5-F7B2E98CEEA1}" keepAlive="1" name="Query - Reliance_SupplyChain_FY2024_25" description="Connection to the 'Reliance_SupplyChain_FY2024_25' query in the workbook." type="5" refreshedVersion="8" background="1" saveData="1">
    <dbPr connection="Provider=Microsoft.Mashup.OleDb.1;Data Source=$Workbook$;Location=Reliance_SupplyChain_FY2024_25;Extended Properties=&quot;&quot;" command="SELECT * FROM [Reliance_SupplyChain_FY2024_25]"/>
  </connection>
  <connection id="11" xr16:uid="{322A60BC-3570-40B6-85FD-E86E23E40F1F}"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2" xr16:uid="{2C544961-5B74-42A8-9E7A-2F5DD9B6A93F}"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3" xr16:uid="{B2A44D2E-B602-4DFF-8EA5-FA4AFEA239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48226D72-09DD-4B57-8D64-FA39F6191D89}" name="WorksheetConnection_Reliance Retail Store Performance_v5.xlsx!Q1_Q4" type="102" refreshedVersion="8" minRefreshableVersion="5">
    <extLst>
      <ext xmlns:x15="http://schemas.microsoft.com/office/spreadsheetml/2010/11/main" uri="{DE250136-89BD-433C-8126-D09CA5730AF9}">
        <x15:connection id="Q1_Q4" autoDelete="1">
          <x15:rangePr sourceName="_xlcn.WorksheetConnection_RelianceRetailStorePerformance_v5.xlsxQ1_Q41"/>
        </x15:connection>
      </ext>
    </extLst>
  </connection>
</connections>
</file>

<file path=xl/sharedStrings.xml><?xml version="1.0" encoding="utf-8"?>
<sst xmlns="http://schemas.openxmlformats.org/spreadsheetml/2006/main" count="6258" uniqueCount="339">
  <si>
    <t>Store_ID</t>
  </si>
  <si>
    <t>Month_Year</t>
  </si>
  <si>
    <t>Revenue</t>
  </si>
  <si>
    <t>Offline_Revenue</t>
  </si>
  <si>
    <t>JioMart_Revenue</t>
  </si>
  <si>
    <t>Total_COGS</t>
  </si>
  <si>
    <t>Total_Expenses</t>
  </si>
  <si>
    <t>Profit_Margin</t>
  </si>
  <si>
    <t>ST001</t>
  </si>
  <si>
    <t>ST002</t>
  </si>
  <si>
    <t>ST003</t>
  </si>
  <si>
    <t>ST004</t>
  </si>
  <si>
    <t>ST005</t>
  </si>
  <si>
    <t>ST006</t>
  </si>
  <si>
    <t>ST007</t>
  </si>
  <si>
    <t>ST008</t>
  </si>
  <si>
    <t>ST009</t>
  </si>
  <si>
    <t>ST010</t>
  </si>
  <si>
    <t>ST011</t>
  </si>
  <si>
    <t>ST012</t>
  </si>
  <si>
    <t>ST013</t>
  </si>
  <si>
    <t>ST014</t>
  </si>
  <si>
    <t>ST015</t>
  </si>
  <si>
    <t>ST016</t>
  </si>
  <si>
    <t>ST017</t>
  </si>
  <si>
    <t>ST018</t>
  </si>
  <si>
    <t>ST019</t>
  </si>
  <si>
    <t>ST020</t>
  </si>
  <si>
    <t>ST021</t>
  </si>
  <si>
    <t>ST022</t>
  </si>
  <si>
    <t>ST023</t>
  </si>
  <si>
    <t>ST024</t>
  </si>
  <si>
    <t>ST025</t>
  </si>
  <si>
    <t>ST026</t>
  </si>
  <si>
    <t>ST027</t>
  </si>
  <si>
    <t>ST028</t>
  </si>
  <si>
    <t>ST029</t>
  </si>
  <si>
    <t>ST030</t>
  </si>
  <si>
    <t>ST031</t>
  </si>
  <si>
    <t>ST032</t>
  </si>
  <si>
    <t>ST033</t>
  </si>
  <si>
    <t>ST034</t>
  </si>
  <si>
    <t>ST035</t>
  </si>
  <si>
    <t>ST036</t>
  </si>
  <si>
    <t>ST037</t>
  </si>
  <si>
    <t>ST038</t>
  </si>
  <si>
    <t>ST039</t>
  </si>
  <si>
    <t>ST040</t>
  </si>
  <si>
    <t>ST041</t>
  </si>
  <si>
    <t>ST042</t>
  </si>
  <si>
    <t>ST043</t>
  </si>
  <si>
    <t>ST044</t>
  </si>
  <si>
    <t>ST045</t>
  </si>
  <si>
    <t>ST046</t>
  </si>
  <si>
    <t>ST047</t>
  </si>
  <si>
    <t>ST048</t>
  </si>
  <si>
    <t>ST049</t>
  </si>
  <si>
    <t>ST050</t>
  </si>
  <si>
    <t>Store_Name</t>
  </si>
  <si>
    <t>Region</t>
  </si>
  <si>
    <t>City</t>
  </si>
  <si>
    <t>Address</t>
  </si>
  <si>
    <t>Manager_Name</t>
  </si>
  <si>
    <t>Format</t>
  </si>
  <si>
    <t>Business_Format</t>
  </si>
  <si>
    <t>Opening_Date</t>
  </si>
  <si>
    <t>Area_sqft</t>
  </si>
  <si>
    <t>Locality</t>
  </si>
  <si>
    <t>Latitude</t>
  </si>
  <si>
    <t>Longitude</t>
  </si>
  <si>
    <t>Reliance Convenience - Mumbai ST001</t>
  </si>
  <si>
    <t>West</t>
  </si>
  <si>
    <t>Mumbai</t>
  </si>
  <si>
    <t>Andheri East, Mumbai</t>
  </si>
  <si>
    <t>Ishaan Bose</t>
  </si>
  <si>
    <t>Convenience</t>
  </si>
  <si>
    <t>Reliance Fresh</t>
  </si>
  <si>
    <t>Andheri East</t>
  </si>
  <si>
    <t>Reliance Digital - Nashik ST002</t>
  </si>
  <si>
    <t>Nashik</t>
  </si>
  <si>
    <t>College Road, Nashik</t>
  </si>
  <si>
    <t>Vivaan Sharma</t>
  </si>
  <si>
    <t>Electronics</t>
  </si>
  <si>
    <t>Reliance Digital</t>
  </si>
  <si>
    <t>College Road</t>
  </si>
  <si>
    <t>Reliance Trends - Agra ST003</t>
  </si>
  <si>
    <t>North</t>
  </si>
  <si>
    <t>Agra</t>
  </si>
  <si>
    <t>Sanjay Place, Agra</t>
  </si>
  <si>
    <t>Meera Kapoor</t>
  </si>
  <si>
    <t>Apparel</t>
  </si>
  <si>
    <t>Reliance Trends</t>
  </si>
  <si>
    <t>Sanjay Place</t>
  </si>
  <si>
    <t>Reliance Trends - Guwahati ST004</t>
  </si>
  <si>
    <t>East</t>
  </si>
  <si>
    <t>Guwahati</t>
  </si>
  <si>
    <t>Beltola, Guwahati</t>
  </si>
  <si>
    <t>Aarav Gupta</t>
  </si>
  <si>
    <t>Beltola</t>
  </si>
  <si>
    <t>SMART Bazaar - Chennai ST005</t>
  </si>
  <si>
    <t>South</t>
  </si>
  <si>
    <t>Chennai</t>
  </si>
  <si>
    <t>Anna Nagar, Chennai</t>
  </si>
  <si>
    <t>Ananya Iyer</t>
  </si>
  <si>
    <t>Hypermarket</t>
  </si>
  <si>
    <t>SMART Bazaar</t>
  </si>
  <si>
    <t>Anna Nagar</t>
  </si>
  <si>
    <t>Reliance Convenience - Ahmedabad ST006</t>
  </si>
  <si>
    <t>Ahmedabad</t>
  </si>
  <si>
    <t>Satellite, Ahmedabad</t>
  </si>
  <si>
    <t>Maya Rao</t>
  </si>
  <si>
    <t>Satellite</t>
  </si>
  <si>
    <t>Reliance Digital - Surat ST007</t>
  </si>
  <si>
    <t>Surat</t>
  </si>
  <si>
    <t>City Light, Surat</t>
  </si>
  <si>
    <t>Meera Mehta</t>
  </si>
  <si>
    <t>City Light</t>
  </si>
  <si>
    <t>Reliance Digital - Delhi ST008</t>
  </si>
  <si>
    <t>Delhi</t>
  </si>
  <si>
    <t>Rohini Sector 9, Delhi</t>
  </si>
  <si>
    <t>Ishaan Mehta</t>
  </si>
  <si>
    <t>Rohini Sector 9</t>
  </si>
  <si>
    <t>Reliance Digital - Surat ST009</t>
  </si>
  <si>
    <t>Adajan, Surat</t>
  </si>
  <si>
    <t>Kyra Chaudhary</t>
  </si>
  <si>
    <t>Adajan</t>
  </si>
  <si>
    <t>Reliance Trends - Chennai ST010</t>
  </si>
  <si>
    <t>T Nagar, Chennai</t>
  </si>
  <si>
    <t>Aditya Shetty</t>
  </si>
  <si>
    <t>T Nagar</t>
  </si>
  <si>
    <t>Reliance Smart Express - Lucknow ST011</t>
  </si>
  <si>
    <t>Lucknow</t>
  </si>
  <si>
    <t>Gomti Nagar, Lucknow</t>
  </si>
  <si>
    <t>Rohan Pillai</t>
  </si>
  <si>
    <t>Express</t>
  </si>
  <si>
    <t>Reliance Smart Express</t>
  </si>
  <si>
    <t>Gomti Nagar</t>
  </si>
  <si>
    <t>Reliance SMART - Pune ST012</t>
  </si>
  <si>
    <t>Pune</t>
  </si>
  <si>
    <t>Baner, Pune</t>
  </si>
  <si>
    <t>Ananya Singh</t>
  </si>
  <si>
    <t>Supermarket</t>
  </si>
  <si>
    <t>Reliance SMART</t>
  </si>
  <si>
    <t>Baner</t>
  </si>
  <si>
    <t>Reliance Convenience - Agra ST013</t>
  </si>
  <si>
    <t>Civil Lines, Agra</t>
  </si>
  <si>
    <t>Krishna Banerjee</t>
  </si>
  <si>
    <t>Civil Lines</t>
  </si>
  <si>
    <t>SMART Bazaar - Jaipur ST014</t>
  </si>
  <si>
    <t>Jaipur</t>
  </si>
  <si>
    <t>Malviya Nagar, Jaipur</t>
  </si>
  <si>
    <t>Ishaan Pillai</t>
  </si>
  <si>
    <t>Malviya Nagar</t>
  </si>
  <si>
    <t>Reliance Digital - Guwahati ST015</t>
  </si>
  <si>
    <t>Dispur, Guwahati</t>
  </si>
  <si>
    <t>Isha Bose</t>
  </si>
  <si>
    <t>Dispur</t>
  </si>
  <si>
    <t>Reliance Digital - Kolkata ST016</t>
  </si>
  <si>
    <t>Kolkata</t>
  </si>
  <si>
    <t>Park Street, Kolkata</t>
  </si>
  <si>
    <t>Vihaan Nair</t>
  </si>
  <si>
    <t>Park Street</t>
  </si>
  <si>
    <t>Reliance Smart Express - Surat ST017</t>
  </si>
  <si>
    <t>Maya Das</t>
  </si>
  <si>
    <t>Reliance Digital - Mumbai ST018</t>
  </si>
  <si>
    <t>Dadar West, Mumbai</t>
  </si>
  <si>
    <t>Dadar West</t>
  </si>
  <si>
    <t>Reliance SMART - Lucknow ST019</t>
  </si>
  <si>
    <t>Rohan Mukherjee</t>
  </si>
  <si>
    <t>SMART Bazaar - Ahmedabad ST020</t>
  </si>
  <si>
    <t>SG Highway, Ahmedabad</t>
  </si>
  <si>
    <t>Arjun Chaudhary</t>
  </si>
  <si>
    <t>SG Highway</t>
  </si>
  <si>
    <t>Reliance Convenience - Nashik ST021</t>
  </si>
  <si>
    <t>Panchavati, Nashik</t>
  </si>
  <si>
    <t>Riya Sharma</t>
  </si>
  <si>
    <t>Panchavati</t>
  </si>
  <si>
    <t>Reliance SMART - Chennai ST022</t>
  </si>
  <si>
    <t>Ishaan Desai</t>
  </si>
  <si>
    <t>SMART Bazaar - Kolkata ST023</t>
  </si>
  <si>
    <t>Salt Lake Sector 5, Kolkata</t>
  </si>
  <si>
    <t>Arjun Banerjee</t>
  </si>
  <si>
    <t>Salt Lake Sector 5</t>
  </si>
  <si>
    <t>SMART Bazaar - Bhubaneswar ST024</t>
  </si>
  <si>
    <t>Bhubaneswar</t>
  </si>
  <si>
    <t>Jaydev Vihar, Bhubaneswar</t>
  </si>
  <si>
    <t>Kunal Singh</t>
  </si>
  <si>
    <t>Jaydev Vihar</t>
  </si>
  <si>
    <t>SMART Bazaar - Kolkata ST025</t>
  </si>
  <si>
    <t>Gariahat, Kolkata</t>
  </si>
  <si>
    <t>Ishaan Patel</t>
  </si>
  <si>
    <t>Gariahat</t>
  </si>
  <si>
    <t>SMART Bazaar - Agra ST026</t>
  </si>
  <si>
    <t>Aarav Patel</t>
  </si>
  <si>
    <t>Reliance Convenience - Mumbai ST027</t>
  </si>
  <si>
    <t>Bandra West, Mumbai</t>
  </si>
  <si>
    <t>Aditya Mukherjee</t>
  </si>
  <si>
    <t>Bandra West</t>
  </si>
  <si>
    <t>SMART Bazaar - Bhubaneswar ST028</t>
  </si>
  <si>
    <t>Anika Desai</t>
  </si>
  <si>
    <t>SMART Bazaar - Ranchi ST029</t>
  </si>
  <si>
    <t>Ranchi</t>
  </si>
  <si>
    <t>Harmu, Ranchi</t>
  </si>
  <si>
    <t>Vihaan Iyer</t>
  </si>
  <si>
    <t>Harmu</t>
  </si>
  <si>
    <t>Reliance Smart Express - Ranchi ST030</t>
  </si>
  <si>
    <t>Vivaan Iyer</t>
  </si>
  <si>
    <t>SMART Bazaar - Bengaluru ST031</t>
  </si>
  <si>
    <t>Bengaluru</t>
  </si>
  <si>
    <t>Indiranagar, Bengaluru</t>
  </si>
  <si>
    <t>Krishna Kapoor</t>
  </si>
  <si>
    <t>Indiranagar</t>
  </si>
  <si>
    <t>Reliance Convenience - Bhubaneswar ST032</t>
  </si>
  <si>
    <t>Kyra Bose</t>
  </si>
  <si>
    <t>Reliance SMART - Mumbai ST033</t>
  </si>
  <si>
    <t>Aditya Bose</t>
  </si>
  <si>
    <t>SMART Bazaar - Ranchi ST034</t>
  </si>
  <si>
    <t>Diya Verma</t>
  </si>
  <si>
    <t>Reliance Trends - Surat ST035</t>
  </si>
  <si>
    <t>Kyra Mehta</t>
  </si>
  <si>
    <t>Reliance Convenience - Chandigarh ST036</t>
  </si>
  <si>
    <t>Chandigarh</t>
  </si>
  <si>
    <t>Sector 17, Chandigarh</t>
  </si>
  <si>
    <t>Krishna Verma</t>
  </si>
  <si>
    <t>Sector 17</t>
  </si>
  <si>
    <t>Reliance Smart Express - Mumbai ST037</t>
  </si>
  <si>
    <t>Sara Mukherjee</t>
  </si>
  <si>
    <t>Reliance SMART - Pune ST038</t>
  </si>
  <si>
    <t>Viman Nagar, Pune</t>
  </si>
  <si>
    <t>Maya Patel</t>
  </si>
  <si>
    <t>Viman Nagar</t>
  </si>
  <si>
    <t>SMART Bazaar - Nashik ST039</t>
  </si>
  <si>
    <t>Anika Shetty</t>
  </si>
  <si>
    <t>Reliance Convenience - Surat ST040</t>
  </si>
  <si>
    <t>Rohan Kapoor</t>
  </si>
  <si>
    <t>Reliance Digital - Kochi ST041</t>
  </si>
  <si>
    <t>Kochi</t>
  </si>
  <si>
    <t>Marine Drive, Kochi</t>
  </si>
  <si>
    <t>Kunal Das</t>
  </si>
  <si>
    <t>Marine Drive</t>
  </si>
  <si>
    <t>Reliance SMART - Surat ST042</t>
  </si>
  <si>
    <t>Aditya Pillai</t>
  </si>
  <si>
    <t>Reliance Trends - Chennai ST043</t>
  </si>
  <si>
    <t>Velachery, Chennai</t>
  </si>
  <si>
    <t>Velachery</t>
  </si>
  <si>
    <t>Reliance Convenience - Lucknow ST044</t>
  </si>
  <si>
    <t>Hazratganj, Lucknow</t>
  </si>
  <si>
    <t>Maya Mukherjee</t>
  </si>
  <si>
    <t>Hazratganj</t>
  </si>
  <si>
    <t>Reliance Convenience - Pune ST045</t>
  </si>
  <si>
    <t>Reliance Trends - Mysuru ST046</t>
  </si>
  <si>
    <t>Mysuru</t>
  </si>
  <si>
    <t>Vijayanagar, Mysuru</t>
  </si>
  <si>
    <t>Ananya Kapoor</t>
  </si>
  <si>
    <t>Vijayanagar</t>
  </si>
  <si>
    <t>Reliance SMART - Patna ST047</t>
  </si>
  <si>
    <t>Patna</t>
  </si>
  <si>
    <t>Boring Road, Patna</t>
  </si>
  <si>
    <t>Aditya Khan</t>
  </si>
  <si>
    <t>Boring Road</t>
  </si>
  <si>
    <t>SMART Bazaar - Ahmedabad ST048</t>
  </si>
  <si>
    <t>Rohan Gupta</t>
  </si>
  <si>
    <t>Reliance Trends - Guwahati ST049</t>
  </si>
  <si>
    <t>Vihaan Patel</t>
  </si>
  <si>
    <t>SMART Bazaar - Ahmedabad ST050</t>
  </si>
  <si>
    <t>Aadhya Nair</t>
  </si>
  <si>
    <t>Fresh</t>
  </si>
  <si>
    <t>Grocery</t>
  </si>
  <si>
    <t>HomeCare</t>
  </si>
  <si>
    <t>PersonalCare</t>
  </si>
  <si>
    <t>Total_Sales_By_Category</t>
  </si>
  <si>
    <t>COGS_Apparel</t>
  </si>
  <si>
    <t>COGS_Electronics</t>
  </si>
  <si>
    <t>COGS_Fresh</t>
  </si>
  <si>
    <t>COGS_Grocery</t>
  </si>
  <si>
    <t>COGS_HomeCare</t>
  </si>
  <si>
    <t>COGS_PersonalCare</t>
  </si>
  <si>
    <t>Gross_Profit</t>
  </si>
  <si>
    <t>Gross_Margin</t>
  </si>
  <si>
    <t>Training_Hours</t>
  </si>
  <si>
    <t>Employee_Count</t>
  </si>
  <si>
    <t>Avg_Salary</t>
  </si>
  <si>
    <t>HR_Cost</t>
  </si>
  <si>
    <t>Campaign_Spend</t>
  </si>
  <si>
    <t>Promo_Cost</t>
  </si>
  <si>
    <t>Marketing_Cost</t>
  </si>
  <si>
    <t>Electricity_Cost</t>
  </si>
  <si>
    <t>Maintenance_Cost</t>
  </si>
  <si>
    <t>Operations_Cost</t>
  </si>
  <si>
    <t>Customer_Count</t>
  </si>
  <si>
    <t>Total_Sales</t>
  </si>
  <si>
    <t>Avg_Bill_Value</t>
  </si>
  <si>
    <t>Transportation_Cost</t>
  </si>
  <si>
    <t>Inventory_Cost</t>
  </si>
  <si>
    <t>SupplyChain_Cost</t>
  </si>
  <si>
    <t>Profitability_Status</t>
  </si>
  <si>
    <t>Net_Profit[EBITDA]</t>
  </si>
  <si>
    <t>No</t>
  </si>
  <si>
    <t>Yes</t>
  </si>
  <si>
    <t>Grand Total</t>
  </si>
  <si>
    <t>Business Format</t>
  </si>
  <si>
    <t/>
  </si>
  <si>
    <t>Sum of Net_Profit[EBITDA]</t>
  </si>
  <si>
    <t>Sum of Revenue</t>
  </si>
  <si>
    <t>Qtr2</t>
  </si>
  <si>
    <t>Qtr3</t>
  </si>
  <si>
    <t>Qtr4</t>
  </si>
  <si>
    <t>Qtr1</t>
  </si>
  <si>
    <t>Sum of Offline_Revenue</t>
  </si>
  <si>
    <t>Sum of JioMart_Revenue</t>
  </si>
  <si>
    <t>Sum of Total_COGS</t>
  </si>
  <si>
    <t>Sum of COGS_HomeCare</t>
  </si>
  <si>
    <t>Sum of COGS_PersonalCare</t>
  </si>
  <si>
    <t>Sum of COGS_Grocery</t>
  </si>
  <si>
    <t>Sum of COGS_Fresh</t>
  </si>
  <si>
    <t>Sum of COGS_Electronics</t>
  </si>
  <si>
    <t>Sum of COGS_Apparel</t>
  </si>
  <si>
    <t>Sum of Total_Sales</t>
  </si>
  <si>
    <t>Sum of Total_Sales_By_Category</t>
  </si>
  <si>
    <t>Sum of Apparel</t>
  </si>
  <si>
    <t>Sum of Electronics</t>
  </si>
  <si>
    <t>Sum of Fresh</t>
  </si>
  <si>
    <t>Sum of Grocery</t>
  </si>
  <si>
    <t>Sum of HomeCare</t>
  </si>
  <si>
    <t>Sum of PersonalCare</t>
  </si>
  <si>
    <t>Sum of HR_Cost</t>
  </si>
  <si>
    <t>Average of Avg_Salary</t>
  </si>
  <si>
    <t>Count of Employee_Count</t>
  </si>
  <si>
    <t>Sum of SupplyChain_Cost</t>
  </si>
  <si>
    <t>Sum of Inventory_Cost</t>
  </si>
  <si>
    <t>Sum of Transportation_Cost</t>
  </si>
  <si>
    <t>Sum of Marketing_Cost</t>
  </si>
  <si>
    <t>Sum</t>
  </si>
  <si>
    <t>MARKETING_ROI</t>
  </si>
  <si>
    <t>(revnue-marketing) Cost</t>
  </si>
  <si>
    <t xml:space="preserve">Hr Cost% </t>
  </si>
  <si>
    <t xml:space="preserve">SUM OF HR COST </t>
  </si>
  <si>
    <t>SUM OFREVENUE</t>
  </si>
  <si>
    <r>
      <rPr>
        <sz val="18"/>
        <color theme="1"/>
        <rFont val="Calibri"/>
        <family val="2"/>
        <scheme val="minor"/>
      </rPr>
      <t>HR PERCENTAGE</t>
    </r>
    <r>
      <rPr>
        <sz val="18"/>
        <color theme="0"/>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</si>
</sst>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family val="2"/>
      <scheme val="minor"/>
    </font>
    <font>
      <sz val="8"/>
      <name val="Calibri"/>
      <family val="2"/>
      <scheme val="minor"/>
    </font>
    <font>
      <sz val="11"/>
      <color theme="1"/>
      <name val="Calibri"/>
      <family val="2"/>
      <scheme val="minor"/>
    </font>
    <font>
      <sz val="16"/>
      <color theme="1"/>
      <name val="Calibri"/>
      <family val="2"/>
      <scheme val="minor"/>
    </font>
    <font>
      <sz val="18"/>
      <color theme="1"/>
      <name val="Calibri"/>
      <family val="2"/>
      <scheme val="minor"/>
    </font>
    <font>
      <sz val="22"/>
      <color theme="1"/>
      <name val="Calibri"/>
      <family val="2"/>
      <scheme val="minor"/>
    </font>
    <font>
      <sz val="10"/>
      <color theme="1"/>
      <name val="Calibri"/>
      <family val="2"/>
      <scheme val="minor"/>
    </font>
    <font>
      <sz val="11"/>
      <color theme="1"/>
      <name val="Calibri"/>
      <family val="2"/>
    </font>
    <font>
      <sz val="36"/>
      <color rgb="FF000000"/>
      <name val="Calibri"/>
      <family val="2"/>
      <scheme val="minor"/>
    </font>
    <font>
      <b/>
      <sz val="16"/>
      <color theme="1"/>
      <name val="Calibri"/>
      <family val="2"/>
      <scheme val="minor"/>
    </font>
    <font>
      <sz val="18"/>
      <color theme="0"/>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7" tint="0.39997558519241921"/>
        <bgColor indexed="64"/>
      </patternFill>
    </fill>
    <fill>
      <patternFill patternType="solid">
        <fgColor theme="0"/>
        <bgColor indexed="64"/>
      </patternFill>
    </fill>
  </fills>
  <borders count="2">
    <border>
      <left/>
      <right/>
      <top/>
      <bottom/>
      <diagonal/>
    </border>
    <border>
      <left/>
      <right/>
      <top style="thin">
        <color theme="4" tint="0.39997558519241921"/>
      </top>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0" xfId="0" applyAlignment="1">
      <alignment horizontal="center"/>
    </xf>
    <xf numFmtId="0" fontId="3" fillId="0" borderId="0" xfId="0" applyFont="1"/>
    <xf numFmtId="0" fontId="5" fillId="0" borderId="0" xfId="0" applyFont="1"/>
    <xf numFmtId="0" fontId="9" fillId="2" borderId="1" xfId="0" applyFont="1" applyFill="1" applyBorder="1"/>
    <xf numFmtId="0" fontId="10" fillId="3" borderId="0" xfId="0" applyFont="1" applyFill="1"/>
    <xf numFmtId="0" fontId="10" fillId="4" borderId="0" xfId="0" applyFont="1" applyFill="1"/>
    <xf numFmtId="10" fontId="3" fillId="0" borderId="0" xfId="0" applyNumberFormat="1" applyFont="1"/>
    <xf numFmtId="0" fontId="6" fillId="4" borderId="0" xfId="0" applyFont="1" applyFill="1"/>
    <xf numFmtId="0" fontId="0" fillId="4" borderId="0" xfId="0" applyFill="1"/>
    <xf numFmtId="9" fontId="0" fillId="4" borderId="0" xfId="1" applyFont="1" applyFill="1"/>
    <xf numFmtId="0" fontId="7" fillId="4" borderId="0" xfId="0" applyFont="1" applyFill="1"/>
    <xf numFmtId="0" fontId="8" fillId="4" borderId="0" xfId="0" applyFont="1" applyFill="1" applyAlignment="1">
      <alignment horizontal="left" vertical="center" readingOrder="1"/>
    </xf>
  </cellXfs>
  <cellStyles count="2">
    <cellStyle name="Normal" xfId="0" builtinId="0"/>
    <cellStyle name="Per cent" xfId="1" builtinId="5"/>
  </cellStyles>
  <dxfs count="13">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4" defaultTableStyle="TableStyleMedium2" defaultPivotStyle="PivotStyleLight16">
    <tableStyle name="Invisible" pivot="0" table="0" count="0" xr9:uid="{445076C9-8B64-472C-9015-35BF9C5F6ECE}"/>
    <tableStyle name="Slicer Style 1" pivot="0" table="0" count="1" xr9:uid="{29F51B27-7C7B-4AA0-A5A1-E9F1ABB897E6}"/>
    <tableStyle name="Slicer Style 2" pivot="0" table="0" count="1" xr9:uid="{10FB3274-A543-4A1D-B3C7-E573AA30914D}"/>
    <tableStyle name="Slicer Style 3" pivot="0" table="0" count="0" xr9:uid="{CF87720A-C897-4678-8106-68F3F52F77AA}"/>
  </tableStyles>
  <colors>
    <mruColors>
      <color rgb="FFCC3300"/>
    </mruColors>
  </colors>
  <extLst>
    <ext xmlns:x14="http://schemas.microsoft.com/office/spreadsheetml/2009/9/main" uri="{46F421CA-312F-682f-3DD2-61675219B42D}">
      <x14:dxfs count="2">
        <dxf>
          <font>
            <b/>
            <i val="0"/>
            <sz val="14"/>
            <name val="Aptos Display"/>
            <family val="2"/>
            <scheme val="none"/>
          </font>
        </dxf>
        <dxf>
          <font>
            <b/>
            <i val="0"/>
            <sz val="12"/>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hovered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ivotCacheDefinition" Target="pivotCache/pivotCacheDefinition12.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2.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11/relationships/timelineCache" Target="timelineCaches/timelineCache1.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[DATA ANALYSIS RELIANCE RETAIL.xlsx]1)Profitability Status!PivotTable2</c:name>
    <c:fmtId val="4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2000">
                <a:solidFill>
                  <a:schemeClr val="bg1"/>
                </a:solidFill>
                <a:latin typeface="Arial Black" panose="020B0A04020102020204" pitchFamily="34" charset="0"/>
              </a:rPr>
              <a:t>Net</a:t>
            </a:r>
            <a:r>
              <a:rPr lang="en-US" sz="2000" baseline="0">
                <a:solidFill>
                  <a:schemeClr val="bg1"/>
                </a:solidFill>
                <a:latin typeface="Arial Black" panose="020B0A04020102020204" pitchFamily="34" charset="0"/>
              </a:rPr>
              <a:t> Profit Status</a:t>
            </a:r>
            <a:endParaRPr lang="en-US" sz="2000">
              <a:solidFill>
                <a:schemeClr val="bg1"/>
              </a:solidFill>
              <a:latin typeface="Arial Black" panose="020B0A04020102020204" pitchFamily="34" charset="0"/>
            </a:endParaRPr>
          </a:p>
        </c:rich>
      </c:tx>
      <c:layout>
        <c:manualLayout>
          <c:xMode val="edge"/>
          <c:yMode val="edge"/>
          <c:x val="0.35016744304716568"/>
          <c:y val="3.7735936666687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6196314398416"/>
          <c:y val="0.19326530774693917"/>
          <c:w val="0.86227195403422818"/>
          <c:h val="0.64062117201298718"/>
        </c:manualLayout>
      </c:layout>
      <c:barChart>
        <c:barDir val="col"/>
        <c:grouping val="clustered"/>
        <c:varyColors val="0"/>
        <c:ser>
          <c:idx val="0"/>
          <c:order val="0"/>
          <c:tx>
            <c:strRef>
              <c:f>'1)Profitability Status'!$G$7:$G$8</c:f>
              <c:strCache>
                <c:ptCount val="1"/>
                <c:pt idx="0">
                  <c:v>No</c:v>
                </c:pt>
              </c:strCache>
            </c:strRef>
          </c:tx>
          <c:spPr>
            <a:gradFill rotWithShape="1">
              <a:gsLst>
                <a:gs pos="0">
                  <a:schemeClr val="accent2">
                    <a:tint val="77000"/>
                    <a:tint val="60000"/>
                    <a:satMod val="160000"/>
                  </a:schemeClr>
                </a:gs>
                <a:gs pos="46000">
                  <a:schemeClr val="accent2">
                    <a:tint val="77000"/>
                    <a:tint val="86000"/>
                    <a:satMod val="160000"/>
                  </a:schemeClr>
                </a:gs>
                <a:gs pos="100000">
                  <a:schemeClr val="accent2">
                    <a:tint val="77000"/>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'1)Profitability Status'!$F$9:$F$15</c:f>
              <c:strCache>
                <c:ptCount val="6"/>
                <c:pt idx="0">
                  <c:v>Reliance Digital</c:v>
                </c:pt>
                <c:pt idx="1">
                  <c:v>Reliance Trends</c:v>
                </c:pt>
                <c:pt idx="2">
                  <c:v>Reliance SMART</c:v>
                </c:pt>
                <c:pt idx="3">
                  <c:v>SMART Bazaar</c:v>
                </c:pt>
                <c:pt idx="4">
                  <c:v>Reliance Fresh</c:v>
                </c:pt>
                <c:pt idx="5">
                  <c:v>Reliance Smart Express</c:v>
                </c:pt>
              </c:strCache>
            </c:strRef>
          </c:cat>
          <c:val>
            <c:numRef>
              <c:f>'1)Profitability Status'!$G$9:$G$15</c:f>
              <c:numCache>
                <c:formatCode>General</c:formatCode>
                <c:ptCount val="6"/>
                <c:pt idx="0">
                  <c:v>71</c:v>
                </c:pt>
                <c:pt idx="1">
                  <c:v>16</c:v>
                </c:pt>
                <c:pt idx="2">
                  <c:v>67</c:v>
                </c:pt>
                <c:pt idx="3">
                  <c:v>16</c:v>
                </c:pt>
                <c:pt idx="4">
                  <c:v>101</c:v>
                </c:pt>
                <c:pt idx="5">
                  <c:v>48</c:v>
                </c:pt>
              </c:numCache>
            </c:numRef>
          </c:val>
          <c:extLst>
            <c:ext xmlns:c16="http://schemas.microsoft.com/office/drawing/2014/chart" uri="{C3380CC4-5D6E-409C-BE32-E72D297353CC}">
              <c16:uniqueId val="{00000000-16E8-4E85-9E3D-F9DC025050DB}"/>
            </c:ext>
          </c:extLst>
        </c:ser>
        <c:ser>
          <c:idx val="1"/>
          <c:order val="1"/>
          <c:tx>
            <c:strRef>
              <c:f>'1)Profitability Status'!$H$7:$H$8</c:f>
              <c:strCache>
                <c:ptCount val="1"/>
                <c:pt idx="0">
                  <c:v>Yes</c:v>
                </c:pt>
              </c:strCache>
            </c:strRef>
          </c:tx>
          <c:spPr>
            <a:gradFill rotWithShape="1">
              <a:gsLst>
                <a:gs pos="0">
                  <a:schemeClr val="accent2">
                    <a:shade val="76000"/>
                    <a:tint val="60000"/>
                    <a:satMod val="160000"/>
                  </a:schemeClr>
                </a:gs>
                <a:gs pos="46000">
                  <a:schemeClr val="accent2">
                    <a:shade val="76000"/>
                    <a:tint val="86000"/>
                    <a:satMod val="160000"/>
                  </a:schemeClr>
                </a:gs>
                <a:gs pos="100000">
                  <a:schemeClr val="accent2">
                    <a:shade val="76000"/>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'1)Profitability Status'!$F$9:$F$15</c:f>
              <c:strCache>
                <c:ptCount val="6"/>
                <c:pt idx="0">
                  <c:v>Reliance Digital</c:v>
                </c:pt>
                <c:pt idx="1">
                  <c:v>Reliance Trends</c:v>
                </c:pt>
                <c:pt idx="2">
                  <c:v>Reliance SMART</c:v>
                </c:pt>
                <c:pt idx="3">
                  <c:v>SMART Bazaar</c:v>
                </c:pt>
                <c:pt idx="4">
                  <c:v>Reliance Fresh</c:v>
                </c:pt>
                <c:pt idx="5">
                  <c:v>Reliance Smart Express</c:v>
                </c:pt>
              </c:strCache>
            </c:strRef>
          </c:cat>
          <c:val>
            <c:numRef>
              <c:f>'1)Profitability Status'!$H$9:$H$15</c:f>
              <c:numCache>
                <c:formatCode>General</c:formatCode>
                <c:ptCount val="6"/>
                <c:pt idx="0">
                  <c:v>25</c:v>
                </c:pt>
                <c:pt idx="1">
                  <c:v>68</c:v>
                </c:pt>
                <c:pt idx="2">
                  <c:v>17</c:v>
                </c:pt>
                <c:pt idx="3">
                  <c:v>152</c:v>
                </c:pt>
                <c:pt idx="4">
                  <c:v>19</c:v>
                </c:pt>
              </c:numCache>
            </c:numRef>
          </c:val>
          <c:extLst>
            <c:ext xmlns:c16="http://schemas.microsoft.com/office/drawing/2014/chart" uri="{C3380CC4-5D6E-409C-BE32-E72D297353CC}">
              <c16:uniqueId val="{00000001-16E8-4E85-9E3D-F9DC025050DB}"/>
            </c:ext>
          </c:extLst>
        </c:ser>
        <c:dLbls>
          <c:showLegendKey val="0"/>
          <c:showVal val="0"/>
          <c:showCatName val="0"/>
          <c:showSerName val="0"/>
          <c:showPercent val="0"/>
          <c:showBubbleSize val="0"/>
        </c:dLbls>
        <c:gapWidth val="0"/>
        <c:axId val="128896063"/>
        <c:axId val="128885503"/>
      </c:barChart>
      <c:catAx>
        <c:axId val="128896063"/>
        <c:scaling>
          <c:orientation val="minMax"/>
        </c:scaling>
        <c:delete val="0"/>
        <c:axPos val="b"/>
        <c:numFmt formatCode="General" sourceLinked="1"/>
        <c:majorTickMark val="none"/>
        <c:minorTickMark val="none"/>
        <c:tickLblPos val="nextTo"/>
        <c:spPr>
          <a:noFill/>
          <a:ln w="17145" cap="flat" cmpd="sng" algn="ctr">
            <a:solidFill>
              <a:schemeClr val="accent3"/>
            </a:solidFill>
            <a:prstDash val="solid"/>
            <a:round/>
          </a:ln>
          <a:effectLst/>
        </c:spPr>
        <c:txPr>
          <a:bodyPr rot="-60000000" spcFirstLastPara="1" vertOverflow="ellipsis" vert="horz" wrap="square" anchor="ctr" anchorCtr="1"/>
          <a:lstStyle/>
          <a:p>
            <a:pPr>
              <a:defRPr sz="1200" b="1" i="0" u="none" strike="noStrike" kern="1200" cap="none" spc="50" baseline="0">
                <a:ln w="0"/>
                <a:solidFill>
                  <a:schemeClr val="bg2"/>
                </a:solidFill>
                <a:effectLst>
                  <a:innerShdw blurRad="63500" dist="50800" dir="13500000">
                    <a:srgbClr val="000000">
                      <a:alpha val="50000"/>
                    </a:srgbClr>
                  </a:innerShdw>
                </a:effectLst>
                <a:latin typeface="Arial Black" panose="020B0A04020102020204" pitchFamily="34" charset="0"/>
                <a:ea typeface="+mn-ea"/>
                <a:cs typeface="+mn-cs"/>
              </a:defRPr>
            </a:pPr>
            <a:endParaRPr lang="en-US"/>
          </a:p>
        </c:txPr>
        <c:crossAx val="128885503"/>
        <c:crosses val="autoZero"/>
        <c:auto val="1"/>
        <c:lblAlgn val="ctr"/>
        <c:lblOffset val="100"/>
        <c:noMultiLvlLbl val="0"/>
      </c:catAx>
      <c:valAx>
        <c:axId val="128885503"/>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288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[DATA ANALYSIS RELIANCE RETAIL.xlsx]6)Sales_Analysis!PivotTable2</c:name>
    <c:fmtId val="7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Arial Black" panose="020B0A04020102020204" pitchFamily="34" charset="0"/>
                <a:ea typeface="+mn-ea"/>
                <a:cs typeface="+mn-cs"/>
              </a:defRPr>
            </a:pPr>
            <a:r>
              <a:rPr lang="en-US" sz="2800">
                <a:solidFill>
                  <a:schemeClr val="bg1"/>
                </a:solidFill>
                <a:latin typeface="Arial Black" panose="020B0A04020102020204" pitchFamily="34" charset="0"/>
              </a:rPr>
              <a:t>Total</a:t>
            </a:r>
            <a:r>
              <a:rPr lang="en-US" sz="2800" baseline="0">
                <a:solidFill>
                  <a:schemeClr val="bg1"/>
                </a:solidFill>
                <a:latin typeface="Arial Black" panose="020B0A04020102020204" pitchFamily="34" charset="0"/>
              </a:rPr>
              <a:t> Sales</a:t>
            </a:r>
            <a:endParaRPr lang="en-US" sz="2800">
              <a:solidFill>
                <a:schemeClr val="bg1"/>
              </a:solidFill>
              <a:latin typeface="Arial Black" panose="020B0A04020102020204" pitchFamily="34" charset="0"/>
            </a:endParaRPr>
          </a:p>
        </c:rich>
      </c:tx>
      <c:layout>
        <c:manualLayout>
          <c:xMode val="edge"/>
          <c:yMode val="edge"/>
          <c:x val="0.32841226679534319"/>
          <c:y val="3.618283651670541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2"/>
          </a:solidFill>
          <a:ln>
            <a:noFill/>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2"/>
          </a:solidFill>
          <a:ln>
            <a:noFill/>
          </a:ln>
          <a:effectLst/>
        </c:spPr>
        <c:marker>
          <c:symbol val="none"/>
        </c:marker>
      </c:pivotFmt>
      <c:pivotFmt>
        <c:idx val="57"/>
        <c:spPr>
          <a:solidFill>
            <a:schemeClr val="accent2"/>
          </a:solidFill>
          <a:ln>
            <a:noFill/>
          </a:ln>
          <a:effectLst/>
        </c:spPr>
        <c:marker>
          <c:symbol val="none"/>
        </c:marker>
      </c:pivotFmt>
      <c:pivotFmt>
        <c:idx val="58"/>
        <c:spPr>
          <a:solidFill>
            <a:schemeClr val="accent2"/>
          </a:solidFill>
          <a:ln>
            <a:noFill/>
          </a:ln>
          <a:effectLst/>
        </c:spPr>
        <c:marker>
          <c:symbol val="none"/>
        </c:marker>
      </c:pivotFmt>
      <c:pivotFmt>
        <c:idx val="59"/>
        <c:spPr>
          <a:solidFill>
            <a:schemeClr val="accent2"/>
          </a:solidFill>
          <a:ln>
            <a:noFill/>
          </a:ln>
          <a:effectLst/>
        </c:spPr>
        <c:marker>
          <c:symbol val="none"/>
        </c:marker>
      </c:pivotFmt>
      <c:pivotFmt>
        <c:idx val="60"/>
        <c:spPr>
          <a:solidFill>
            <a:schemeClr val="accent2"/>
          </a:solidFill>
          <a:ln>
            <a:noFill/>
          </a:ln>
          <a:effectLst/>
        </c:spPr>
        <c:marker>
          <c:symbol val="none"/>
        </c:marker>
      </c:pivotFmt>
      <c:pivotFmt>
        <c:idx val="61"/>
        <c:spPr>
          <a:solidFill>
            <a:schemeClr val="accent2"/>
          </a:solidFill>
          <a:ln>
            <a:noFill/>
          </a:ln>
          <a:effectLst/>
        </c:spPr>
        <c:marker>
          <c:symbol val="none"/>
        </c:marker>
      </c:pivotFmt>
      <c:pivotFmt>
        <c:idx val="62"/>
        <c:spPr>
          <a:solidFill>
            <a:schemeClr val="accent2"/>
          </a:solidFill>
          <a:ln>
            <a:noFill/>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2"/>
          </a:solidFill>
          <a:ln>
            <a:noFill/>
          </a:ln>
          <a:effectLst/>
        </c:spPr>
        <c:marker>
          <c:symbol val="none"/>
        </c:marker>
      </c:pivotFmt>
      <c:pivotFmt>
        <c:idx val="64"/>
        <c:spPr>
          <a:solidFill>
            <a:schemeClr val="accent2"/>
          </a:solidFill>
          <a:ln>
            <a:noFill/>
          </a:ln>
          <a:effectLst/>
        </c:spPr>
        <c:marker>
          <c:symbol val="none"/>
        </c:marker>
      </c:pivotFmt>
      <c:pivotFmt>
        <c:idx val="65"/>
        <c:spPr>
          <a:solidFill>
            <a:schemeClr val="accent2"/>
          </a:solidFill>
          <a:ln>
            <a:noFill/>
          </a:ln>
          <a:effectLst/>
        </c:spPr>
        <c:marker>
          <c:symbol val="none"/>
        </c:marker>
      </c:pivotFmt>
      <c:pivotFmt>
        <c:idx val="66"/>
        <c:spPr>
          <a:solidFill>
            <a:schemeClr val="accent2"/>
          </a:solidFill>
          <a:ln>
            <a:noFill/>
          </a:ln>
          <a:effectLst/>
        </c:spPr>
        <c:marker>
          <c:symbol val="none"/>
        </c:marker>
      </c:pivotFmt>
      <c:pivotFmt>
        <c:idx val="67"/>
        <c:spPr>
          <a:solidFill>
            <a:schemeClr val="accent2"/>
          </a:solidFill>
          <a:ln>
            <a:noFill/>
          </a:ln>
          <a:effectLst/>
        </c:spPr>
        <c:marker>
          <c:symbol val="none"/>
        </c:marker>
      </c:pivotFmt>
      <c:pivotFmt>
        <c:idx val="68"/>
        <c:spPr>
          <a:solidFill>
            <a:schemeClr val="accent2"/>
          </a:solidFill>
          <a:ln>
            <a:noFill/>
          </a:ln>
          <a:effectLst/>
        </c:spPr>
        <c:marker>
          <c:symbol val="none"/>
        </c:marker>
      </c:pivotFmt>
      <c:pivotFmt>
        <c:idx val="69"/>
        <c:spPr>
          <a:ln w="31750" cap="rnd">
            <a:solidFill>
              <a:schemeClr val="accent2">
                <a:alpha val="85000"/>
              </a:schemeClr>
            </a:solidFill>
            <a:round/>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31750" cap="rnd">
            <a:solidFill>
              <a:schemeClr val="accent2">
                <a:alpha val="85000"/>
              </a:schemeClr>
            </a:solidFill>
            <a:round/>
          </a:ln>
          <a:effectLst/>
        </c:spPr>
        <c:marker>
          <c:symbol val="none"/>
        </c:marker>
      </c:pivotFmt>
      <c:pivotFmt>
        <c:idx val="71"/>
        <c:spPr>
          <a:ln w="31750" cap="rnd">
            <a:solidFill>
              <a:schemeClr val="accent2">
                <a:alpha val="85000"/>
              </a:schemeClr>
            </a:solidFill>
            <a:round/>
          </a:ln>
          <a:effectLst/>
        </c:spPr>
        <c:marker>
          <c:symbol val="none"/>
        </c:marker>
      </c:pivotFmt>
      <c:pivotFmt>
        <c:idx val="72"/>
        <c:spPr>
          <a:ln w="31750" cap="rnd">
            <a:solidFill>
              <a:schemeClr val="accent2">
                <a:alpha val="85000"/>
              </a:schemeClr>
            </a:solidFill>
            <a:round/>
          </a:ln>
          <a:effectLst/>
        </c:spPr>
        <c:marker>
          <c:symbol val="none"/>
        </c:marker>
      </c:pivotFmt>
      <c:pivotFmt>
        <c:idx val="73"/>
        <c:spPr>
          <a:ln w="31750" cap="rnd">
            <a:solidFill>
              <a:schemeClr val="accent2">
                <a:alpha val="85000"/>
              </a:schemeClr>
            </a:solidFill>
            <a:round/>
          </a:ln>
          <a:effectLst/>
        </c:spPr>
        <c:marker>
          <c:symbol val="none"/>
        </c:marker>
      </c:pivotFmt>
      <c:pivotFmt>
        <c:idx val="74"/>
        <c:spPr>
          <a:ln w="31750" cap="rnd">
            <a:solidFill>
              <a:schemeClr val="accent2">
                <a:alpha val="85000"/>
              </a:schemeClr>
            </a:solidFill>
            <a:round/>
          </a:ln>
          <a:effectLst/>
        </c:spPr>
        <c:marker>
          <c:symbol val="none"/>
        </c:marker>
      </c:pivotFmt>
      <c:pivotFmt>
        <c:idx val="75"/>
        <c:spPr>
          <a:ln w="31750" cap="rnd">
            <a:solidFill>
              <a:schemeClr val="accent2">
                <a:alpha val="85000"/>
              </a:schemeClr>
            </a:solidFill>
            <a:round/>
          </a:ln>
          <a:effectLst/>
        </c:spPr>
        <c:marker>
          <c:symbol val="none"/>
        </c:marker>
      </c:pivotFmt>
    </c:pivotFmts>
    <c:plotArea>
      <c:layout>
        <c:manualLayout>
          <c:layoutTarget val="inner"/>
          <c:xMode val="edge"/>
          <c:yMode val="edge"/>
          <c:x val="8.3223144045648428E-2"/>
          <c:y val="6.9232218383667929E-2"/>
          <c:w val="0.93826024174483735"/>
          <c:h val="0.81112764375336266"/>
        </c:manualLayout>
      </c:layout>
      <c:lineChart>
        <c:grouping val="standard"/>
        <c:varyColors val="0"/>
        <c:ser>
          <c:idx val="0"/>
          <c:order val="0"/>
          <c:tx>
            <c:strRef>
              <c:f>'6)Sales_Analysis'!$H$7</c:f>
              <c:strCache>
                <c:ptCount val="1"/>
                <c:pt idx="0">
                  <c:v>Total</c:v>
                </c:pt>
              </c:strCache>
            </c:strRef>
          </c:tx>
          <c:spPr>
            <a:ln w="31750" cap="rnd">
              <a:solidFill>
                <a:schemeClr val="accent2">
                  <a:alpha val="85000"/>
                </a:schemeClr>
              </a:solidFill>
              <a:round/>
            </a:ln>
            <a:effectLst/>
          </c:spPr>
          <c:marker>
            <c:symbol val="none"/>
          </c:marker>
          <c:dPt>
            <c:idx val="0"/>
            <c:marker>
              <c:symbol val="none"/>
            </c:marker>
            <c:bubble3D val="0"/>
            <c:extLst>
              <c:ext xmlns:c16="http://schemas.microsoft.com/office/drawing/2014/chart" uri="{C3380CC4-5D6E-409C-BE32-E72D297353CC}">
                <c16:uniqueId val="{00000000-ADEE-4313-B2AF-8A2CCC45E34E}"/>
              </c:ext>
            </c:extLst>
          </c:dPt>
          <c:dPt>
            <c:idx val="1"/>
            <c:marker>
              <c:symbol val="none"/>
            </c:marker>
            <c:bubble3D val="0"/>
            <c:extLst>
              <c:ext xmlns:c16="http://schemas.microsoft.com/office/drawing/2014/chart" uri="{C3380CC4-5D6E-409C-BE32-E72D297353CC}">
                <c16:uniqueId val="{00000001-ADEE-4313-B2AF-8A2CCC45E34E}"/>
              </c:ext>
            </c:extLst>
          </c:dPt>
          <c:dPt>
            <c:idx val="2"/>
            <c:marker>
              <c:symbol val="none"/>
            </c:marker>
            <c:bubble3D val="0"/>
            <c:extLst>
              <c:ext xmlns:c16="http://schemas.microsoft.com/office/drawing/2014/chart" uri="{C3380CC4-5D6E-409C-BE32-E72D297353CC}">
                <c16:uniqueId val="{00000002-ADEE-4313-B2AF-8A2CCC45E34E}"/>
              </c:ext>
            </c:extLst>
          </c:dPt>
          <c:dPt>
            <c:idx val="3"/>
            <c:marker>
              <c:symbol val="none"/>
            </c:marker>
            <c:bubble3D val="0"/>
            <c:extLst>
              <c:ext xmlns:c16="http://schemas.microsoft.com/office/drawing/2014/chart" uri="{C3380CC4-5D6E-409C-BE32-E72D297353CC}">
                <c16:uniqueId val="{00000003-ADEE-4313-B2AF-8A2CCC45E34E}"/>
              </c:ext>
            </c:extLst>
          </c:dPt>
          <c:dPt>
            <c:idx val="4"/>
            <c:marker>
              <c:symbol val="none"/>
            </c:marker>
            <c:bubble3D val="0"/>
            <c:extLst>
              <c:ext xmlns:c16="http://schemas.microsoft.com/office/drawing/2014/chart" uri="{C3380CC4-5D6E-409C-BE32-E72D297353CC}">
                <c16:uniqueId val="{00000004-ADEE-4313-B2AF-8A2CCC45E34E}"/>
              </c:ext>
            </c:extLst>
          </c:dPt>
          <c:dPt>
            <c:idx val="5"/>
            <c:marker>
              <c:symbol val="none"/>
            </c:marker>
            <c:bubble3D val="0"/>
            <c:extLst>
              <c:ext xmlns:c16="http://schemas.microsoft.com/office/drawing/2014/chart" uri="{C3380CC4-5D6E-409C-BE32-E72D297353CC}">
                <c16:uniqueId val="{00000005-ADEE-4313-B2AF-8A2CCC45E34E}"/>
              </c:ext>
            </c:extLst>
          </c:dPt>
          <c:cat>
            <c:strRef>
              <c:f>'6)Sales_Analysis'!$G$8:$G$14</c:f>
              <c:strCache>
                <c:ptCount val="6"/>
                <c:pt idx="0">
                  <c:v>Reliance Digital</c:v>
                </c:pt>
                <c:pt idx="1">
                  <c:v>Reliance Fresh</c:v>
                </c:pt>
                <c:pt idx="2">
                  <c:v>Reliance SMART</c:v>
                </c:pt>
                <c:pt idx="3">
                  <c:v>Reliance Smart Express</c:v>
                </c:pt>
                <c:pt idx="4">
                  <c:v>Reliance Trends</c:v>
                </c:pt>
                <c:pt idx="5">
                  <c:v>SMART Bazaar</c:v>
                </c:pt>
              </c:strCache>
            </c:strRef>
          </c:cat>
          <c:val>
            <c:numRef>
              <c:f>'6)Sales_Analysis'!$H$8:$H$14</c:f>
              <c:numCache>
                <c:formatCode>General</c:formatCode>
                <c:ptCount val="6"/>
                <c:pt idx="0">
                  <c:v>1216763603</c:v>
                </c:pt>
                <c:pt idx="1">
                  <c:v>297326312</c:v>
                </c:pt>
                <c:pt idx="2">
                  <c:v>823228322</c:v>
                </c:pt>
                <c:pt idx="3">
                  <c:v>113951000</c:v>
                </c:pt>
                <c:pt idx="4">
                  <c:v>576665922</c:v>
                </c:pt>
                <c:pt idx="5">
                  <c:v>6192886503</c:v>
                </c:pt>
              </c:numCache>
            </c:numRef>
          </c:val>
          <c:smooth val="0"/>
          <c:extLst>
            <c:ext xmlns:c16="http://schemas.microsoft.com/office/drawing/2014/chart" uri="{C3380CC4-5D6E-409C-BE32-E72D297353CC}">
              <c16:uniqueId val="{00000006-ADEE-4313-B2AF-8A2CCC45E34E}"/>
            </c:ext>
          </c:extLst>
        </c:ser>
        <c:dLbls>
          <c:showLegendKey val="0"/>
          <c:showVal val="0"/>
          <c:showCatName val="0"/>
          <c:showSerName val="0"/>
          <c:showPercent val="0"/>
          <c:showBubbleSize val="0"/>
        </c:dLbls>
        <c:smooth val="0"/>
        <c:axId val="1491299503"/>
        <c:axId val="1491293743"/>
      </c:lineChart>
      <c:catAx>
        <c:axId val="149129950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800" b="0" i="0" u="none" strike="noStrike" kern="1200" cap="all" baseline="0">
                <a:solidFill>
                  <a:schemeClr val="bg1"/>
                </a:solidFill>
                <a:latin typeface="+mn-lt"/>
                <a:ea typeface="+mn-ea"/>
                <a:cs typeface="+mn-cs"/>
              </a:defRPr>
            </a:pPr>
            <a:endParaRPr lang="en-US"/>
          </a:p>
        </c:txPr>
        <c:crossAx val="1491293743"/>
        <c:crosses val="autoZero"/>
        <c:auto val="1"/>
        <c:lblAlgn val="ctr"/>
        <c:lblOffset val="100"/>
        <c:noMultiLvlLbl val="0"/>
      </c:catAx>
      <c:valAx>
        <c:axId val="14912937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49129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[DATA ANALYSIS RELIANCE RETAIL.xlsx]3)Quaterly Revenue !PivotTable2</c:name>
    <c:fmtId val="73"/>
  </c:pivotSource>
  <c:chart>
    <c:title>
      <c:tx>
        <c:rich>
          <a:bodyPr rot="0" spcFirstLastPara="1" vertOverflow="ellipsis" vert="horz" wrap="square" anchor="ctr" anchorCtr="1"/>
          <a:lstStyle/>
          <a:p>
            <a:pPr>
              <a:defRPr sz="2000" b="1" i="0" u="none" strike="noStrike" kern="1200" cap="all" baseline="0">
                <a:solidFill>
                  <a:schemeClr val="bg1"/>
                </a:solidFill>
                <a:latin typeface="+mn-lt"/>
                <a:ea typeface="+mn-ea"/>
                <a:cs typeface="+mn-cs"/>
              </a:defRPr>
            </a:pPr>
            <a:r>
              <a:rPr lang="en-US" sz="2000">
                <a:solidFill>
                  <a:schemeClr val="bg1"/>
                </a:solidFill>
              </a:rPr>
              <a:t>Quaterly</a:t>
            </a:r>
            <a:r>
              <a:rPr lang="en-US" sz="2000" baseline="0">
                <a:solidFill>
                  <a:schemeClr val="bg1"/>
                </a:solidFill>
              </a:rPr>
              <a:t> Revenue</a:t>
            </a:r>
            <a:endParaRPr lang="en-US" sz="2000">
              <a:solidFill>
                <a:schemeClr val="bg1"/>
              </a:solidFill>
            </a:endParaRPr>
          </a:p>
        </c:rich>
      </c:tx>
      <c:layout>
        <c:manualLayout>
          <c:xMode val="edge"/>
          <c:yMode val="edge"/>
          <c:x val="0.31026964442436511"/>
          <c:y val="0.1022730073249207"/>
        </c:manualLayout>
      </c:layout>
      <c:overlay val="0"/>
      <c:spPr>
        <a:noFill/>
        <a:ln>
          <a:noFill/>
        </a:ln>
        <a:effectLst/>
      </c:spPr>
      <c:txPr>
        <a:bodyPr rot="0" spcFirstLastPara="1" vertOverflow="ellipsis" vert="horz" wrap="square" anchor="ctr" anchorCtr="1"/>
        <a:lstStyle/>
        <a:p>
          <a:pPr>
            <a:defRPr sz="2000" b="1" i="0" u="none" strike="noStrike" kern="1200" cap="all"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2"/>
          </a:solidFill>
          <a:ln>
            <a:noFill/>
          </a:ln>
          <a:effectLst>
            <a:outerShdw blurRad="63500" sx="102000" sy="102000" algn="ctr" rotWithShape="0">
              <a:prstClr val="black">
                <a:alpha val="20000"/>
              </a:prstClr>
            </a:outerShdw>
          </a:effectLst>
        </c:spPr>
      </c:pivotFmt>
      <c:pivotFmt>
        <c:idx val="35"/>
        <c:spPr>
          <a:solidFill>
            <a:schemeClr val="accent2"/>
          </a:solidFill>
          <a:ln>
            <a:noFill/>
          </a:ln>
          <a:effectLst>
            <a:outerShdw blurRad="63500" sx="102000" sy="102000" algn="ctr" rotWithShape="0">
              <a:prstClr val="black">
                <a:alpha val="20000"/>
              </a:prstClr>
            </a:outerShdw>
          </a:effectLst>
        </c:spPr>
      </c:pivotFmt>
      <c:pivotFmt>
        <c:idx val="36"/>
        <c:spPr>
          <a:solidFill>
            <a:schemeClr val="accent2"/>
          </a:solidFill>
          <a:ln>
            <a:noFill/>
          </a:ln>
          <a:effectLst>
            <a:outerShdw blurRad="63500" sx="102000" sy="102000" algn="ctr" rotWithShape="0">
              <a:prstClr val="black">
                <a:alpha val="20000"/>
              </a:prstClr>
            </a:outerShdw>
          </a:effectLst>
        </c:spPr>
      </c:pivotFmt>
      <c:pivotFmt>
        <c:idx val="37"/>
        <c:spPr>
          <a:solidFill>
            <a:schemeClr val="accent2"/>
          </a:solidFill>
          <a:ln>
            <a:noFill/>
          </a:ln>
          <a:effectLst>
            <a:outerShdw blurRad="63500" sx="102000" sy="102000" algn="ctr" rotWithShape="0">
              <a:prstClr val="black">
                <a:alpha val="20000"/>
              </a:prstClr>
            </a:outerShdw>
          </a:effectLst>
        </c:spPr>
      </c:pivotFmt>
      <c:pivotFmt>
        <c:idx val="3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9"/>
        <c:spPr>
          <a:solidFill>
            <a:schemeClr val="accent2"/>
          </a:solidFill>
          <a:ln>
            <a:noFill/>
          </a:ln>
          <a:effectLst>
            <a:outerShdw blurRad="63500" sx="102000" sy="102000" algn="ctr" rotWithShape="0">
              <a:prstClr val="black">
                <a:alpha val="20000"/>
              </a:prstClr>
            </a:outerShdw>
          </a:effectLst>
        </c:spPr>
      </c:pivotFmt>
      <c:pivotFmt>
        <c:idx val="40"/>
        <c:spPr>
          <a:solidFill>
            <a:schemeClr val="accent2"/>
          </a:solidFill>
          <a:ln>
            <a:noFill/>
          </a:ln>
          <a:effectLst>
            <a:outerShdw blurRad="63500" sx="102000" sy="102000" algn="ctr" rotWithShape="0">
              <a:prstClr val="black">
                <a:alpha val="20000"/>
              </a:prstClr>
            </a:outerShdw>
          </a:effectLst>
        </c:spPr>
      </c:pivotFmt>
      <c:pivotFmt>
        <c:idx val="41"/>
        <c:spPr>
          <a:solidFill>
            <a:schemeClr val="accent2"/>
          </a:solidFill>
          <a:ln>
            <a:noFill/>
          </a:ln>
          <a:effectLst>
            <a:outerShdw blurRad="63500" sx="102000" sy="102000" algn="ctr" rotWithShape="0">
              <a:prstClr val="black">
                <a:alpha val="20000"/>
              </a:prstClr>
            </a:outerShdw>
          </a:effectLst>
        </c:spPr>
      </c:pivotFmt>
      <c:pivotFmt>
        <c:idx val="42"/>
        <c:spPr>
          <a:solidFill>
            <a:schemeClr val="accent2"/>
          </a:solidFill>
          <a:ln>
            <a:noFill/>
          </a:ln>
          <a:effectLst>
            <a:outerShdw blurRad="63500" sx="102000" sy="102000" algn="ctr" rotWithShape="0">
              <a:prstClr val="black">
                <a:alpha val="20000"/>
              </a:prstClr>
            </a:outerShdw>
          </a:effectLst>
        </c:spPr>
      </c:pivotFmt>
      <c:pivotFmt>
        <c:idx val="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spc="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4"/>
        <c:spPr>
          <a:solidFill>
            <a:schemeClr val="accent2">
              <a:shade val="58000"/>
            </a:schemeClr>
          </a:solidFill>
          <a:ln>
            <a:noFill/>
          </a:ln>
          <a:effectLst>
            <a:outerShdw blurRad="63500" sx="102000" sy="102000" algn="ctr" rotWithShape="0">
              <a:prstClr val="black">
                <a:alpha val="20000"/>
              </a:prstClr>
            </a:outerShdw>
          </a:effectLst>
        </c:spPr>
        <c:dLbl>
          <c:idx val="0"/>
          <c:layout>
            <c:manualLayout>
              <c:x val="0.14785381769599582"/>
              <c:y val="-4.0290039477405733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spc="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2">
              <a:shade val="86000"/>
            </a:schemeClr>
          </a:solidFill>
          <a:ln>
            <a:noFill/>
          </a:ln>
          <a:effectLst>
            <a:outerShdw blurRad="63500" sx="102000" sy="102000" algn="ctr" rotWithShape="0">
              <a:prstClr val="black">
                <a:alpha val="20000"/>
              </a:prstClr>
            </a:outerShdw>
          </a:effectLst>
        </c:spPr>
        <c:dLbl>
          <c:idx val="0"/>
          <c:layout>
            <c:manualLayout>
              <c:x val="0.14113318961890511"/>
              <c:y val="4.6488507089314304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spc="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6"/>
        <c:spPr>
          <a:solidFill>
            <a:schemeClr val="accent2">
              <a:tint val="86000"/>
            </a:schemeClr>
          </a:solidFill>
          <a:ln>
            <a:noFill/>
          </a:ln>
          <a:effectLst>
            <a:outerShdw blurRad="63500" sx="102000" sy="102000" algn="ctr" rotWithShape="0">
              <a:prstClr val="black">
                <a:alpha val="20000"/>
              </a:prstClr>
            </a:outerShdw>
          </a:effectLst>
        </c:spPr>
        <c:dLbl>
          <c:idx val="0"/>
          <c:layout>
            <c:manualLayout>
              <c:x val="-0.17697653936338897"/>
              <c:y val="4.3389273283359904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spc="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7"/>
        <c:spPr>
          <a:solidFill>
            <a:schemeClr val="accent2">
              <a:tint val="58000"/>
            </a:schemeClr>
          </a:solidFill>
          <a:ln>
            <a:noFill/>
          </a:ln>
          <a:effectLst>
            <a:outerShdw blurRad="63500" sx="102000" sy="102000" algn="ctr" rotWithShape="0">
              <a:prstClr val="black">
                <a:alpha val="20000"/>
              </a:prstClr>
            </a:outerShdw>
          </a:effectLst>
        </c:spPr>
        <c:dLbl>
          <c:idx val="0"/>
          <c:layout>
            <c:manualLayout>
              <c:x val="-0.15009402705502609"/>
              <c:y val="-6.1984676119085744E-2"/>
            </c:manualLayout>
          </c:layout>
          <c:spPr>
            <a:noFill/>
            <a:ln>
              <a:noFill/>
            </a:ln>
            <a:effectLst/>
          </c:spPr>
          <c:txPr>
            <a:bodyPr rot="0" spcFirstLastPara="1" vertOverflow="ellipsis" vert="horz" wrap="square" lIns="38100" tIns="19050" rIns="38100" bIns="19050" anchor="ctr" anchorCtr="1">
              <a:spAutoFit/>
            </a:bodyPr>
            <a:lstStyle/>
            <a:p>
              <a:pPr>
                <a:defRPr sz="3200" b="1" i="0" u="none" strike="noStrike" kern="1200" spc="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'3)Quaterly Revenue '!$H$7</c:f>
              <c:strCache>
                <c:ptCount val="1"/>
                <c:pt idx="0">
                  <c:v>Total</c:v>
                </c:pt>
              </c:strCache>
            </c:strRef>
          </c:tx>
          <c:dPt>
            <c:idx val="0"/>
            <c:bubble3D val="0"/>
            <c:spPr>
              <a:solidFill>
                <a:schemeClr val="accent2">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EB9-42D0-BF6C-E3158B6E9D6A}"/>
              </c:ext>
            </c:extLst>
          </c:dPt>
          <c:dPt>
            <c:idx val="1"/>
            <c:bubble3D val="0"/>
            <c:spPr>
              <a:solidFill>
                <a:schemeClr val="accent2">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EB9-42D0-BF6C-E3158B6E9D6A}"/>
              </c:ext>
            </c:extLst>
          </c:dPt>
          <c:dPt>
            <c:idx val="2"/>
            <c:bubble3D val="0"/>
            <c:spPr>
              <a:solidFill>
                <a:schemeClr val="accent2">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EB9-42D0-BF6C-E3158B6E9D6A}"/>
              </c:ext>
            </c:extLst>
          </c:dPt>
          <c:dPt>
            <c:idx val="3"/>
            <c:bubble3D val="0"/>
            <c:spPr>
              <a:solidFill>
                <a:schemeClr val="accent2">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1EB9-42D0-BF6C-E3158B6E9D6A}"/>
              </c:ext>
            </c:extLst>
          </c:dPt>
          <c:dLbls>
            <c:dLbl>
              <c:idx val="0"/>
              <c:layout>
                <c:manualLayout>
                  <c:x val="0.14785381769599582"/>
                  <c:y val="-4.02900394774057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EB9-42D0-BF6C-E3158B6E9D6A}"/>
                </c:ext>
              </c:extLst>
            </c:dLbl>
            <c:dLbl>
              <c:idx val="1"/>
              <c:layout>
                <c:manualLayout>
                  <c:x val="0.14113318961890511"/>
                  <c:y val="4.64885070893143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EB9-42D0-BF6C-E3158B6E9D6A}"/>
                </c:ext>
              </c:extLst>
            </c:dLbl>
            <c:dLbl>
              <c:idx val="2"/>
              <c:layout>
                <c:manualLayout>
                  <c:x val="-0.17697653936338897"/>
                  <c:y val="4.33892732833599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EB9-42D0-BF6C-E3158B6E9D6A}"/>
                </c:ext>
              </c:extLst>
            </c:dLbl>
            <c:dLbl>
              <c:idx val="3"/>
              <c:layout>
                <c:manualLayout>
                  <c:x val="-0.15009402705502609"/>
                  <c:y val="-6.198467611908574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EB9-42D0-BF6C-E3158B6E9D6A}"/>
                </c:ext>
              </c:extLst>
            </c:dLbl>
            <c:spPr>
              <a:noFill/>
              <a:ln>
                <a:noFill/>
              </a:ln>
              <a:effectLst/>
            </c:spPr>
            <c:txPr>
              <a:bodyPr rot="0" spcFirstLastPara="1" vertOverflow="ellipsis" vert="horz" wrap="square" lIns="38100" tIns="19050" rIns="38100" bIns="19050" anchor="ctr" anchorCtr="1">
                <a:spAutoFit/>
              </a:bodyPr>
              <a:lstStyle/>
              <a:p>
                <a:pPr>
                  <a:defRPr sz="3200" b="1" i="0" u="none" strike="noStrike" kern="1200" spc="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'3)Quaterly Revenue '!$G$8:$G$12</c:f>
              <c:strCache>
                <c:ptCount val="4"/>
                <c:pt idx="0">
                  <c:v>Qtr1</c:v>
                </c:pt>
                <c:pt idx="1">
                  <c:v>Qtr2</c:v>
                </c:pt>
                <c:pt idx="2">
                  <c:v>Qtr3</c:v>
                </c:pt>
                <c:pt idx="3">
                  <c:v>Qtr4</c:v>
                </c:pt>
              </c:strCache>
            </c:strRef>
          </c:cat>
          <c:val>
            <c:numRef>
              <c:f>'3)Quaterly Revenue '!$H$8:$H$12</c:f>
              <c:numCache>
                <c:formatCode>General</c:formatCode>
                <c:ptCount val="4"/>
                <c:pt idx="0">
                  <c:v>2171539180</c:v>
                </c:pt>
                <c:pt idx="1">
                  <c:v>1977786212</c:v>
                </c:pt>
                <c:pt idx="2">
                  <c:v>2124517687</c:v>
                </c:pt>
                <c:pt idx="3">
                  <c:v>2946978583</c:v>
                </c:pt>
              </c:numCache>
            </c:numRef>
          </c:val>
          <c:extLst>
            <c:ext xmlns:c16="http://schemas.microsoft.com/office/drawing/2014/chart" uri="{C3380CC4-5D6E-409C-BE32-E72D297353CC}">
              <c16:uniqueId val="{00000008-1EB9-42D0-BF6C-E3158B6E9D6A}"/>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RELIANCE RETAIL.xlsx]8)HR_Analysis!PivotTable2</c:name>
    <c:fmtId val="5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1969904272366578E-2"/>
          <c:y val="0.1548703076614717"/>
          <c:w val="0.90643006118176805"/>
          <c:h val="0.77913453174391378"/>
        </c:manualLayout>
      </c:layout>
      <c:bar3DChart>
        <c:barDir val="col"/>
        <c:grouping val="percentStacked"/>
        <c:varyColors val="0"/>
        <c:ser>
          <c:idx val="0"/>
          <c:order val="0"/>
          <c:tx>
            <c:strRef>
              <c:f>'8)HR_Analysis'!$H$7</c:f>
              <c:strCache>
                <c:ptCount val="1"/>
                <c:pt idx="0">
                  <c:v>Sum of HR_Cost</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'8)HR_Analysis'!$G$8:$G$14</c:f>
              <c:strCache>
                <c:ptCount val="6"/>
                <c:pt idx="0">
                  <c:v>Reliance Digital</c:v>
                </c:pt>
                <c:pt idx="1">
                  <c:v>Reliance Fresh</c:v>
                </c:pt>
                <c:pt idx="2">
                  <c:v>Reliance SMART</c:v>
                </c:pt>
                <c:pt idx="3">
                  <c:v>Reliance Smart Express</c:v>
                </c:pt>
                <c:pt idx="4">
                  <c:v>Reliance Trends</c:v>
                </c:pt>
                <c:pt idx="5">
                  <c:v>SMART Bazaar</c:v>
                </c:pt>
              </c:strCache>
            </c:strRef>
          </c:cat>
          <c:val>
            <c:numRef>
              <c:f>'8)HR_Analysis'!$H$8:$H$14</c:f>
              <c:numCache>
                <c:formatCode>General</c:formatCode>
                <c:ptCount val="6"/>
                <c:pt idx="0">
                  <c:v>135528001</c:v>
                </c:pt>
                <c:pt idx="1">
                  <c:v>30011989</c:v>
                </c:pt>
                <c:pt idx="2">
                  <c:v>122427481</c:v>
                </c:pt>
                <c:pt idx="3">
                  <c:v>61836224</c:v>
                </c:pt>
                <c:pt idx="4">
                  <c:v>78310270</c:v>
                </c:pt>
                <c:pt idx="5">
                  <c:v>247416808</c:v>
                </c:pt>
              </c:numCache>
            </c:numRef>
          </c:val>
          <c:extLst>
            <c:ext xmlns:c16="http://schemas.microsoft.com/office/drawing/2014/chart" uri="{C3380CC4-5D6E-409C-BE32-E72D297353CC}">
              <c16:uniqueId val="{00000000-2A2F-4B41-9B3E-2239746C3B30}"/>
            </c:ext>
          </c:extLst>
        </c:ser>
        <c:ser>
          <c:idx val="1"/>
          <c:order val="1"/>
          <c:tx>
            <c:strRef>
              <c:f>'8)HR_Analysis'!$I$7</c:f>
              <c:strCache>
                <c:ptCount val="1"/>
                <c:pt idx="0">
                  <c:v>Average of Avg_Salary</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'8)HR_Analysis'!$G$8:$G$14</c:f>
              <c:strCache>
                <c:ptCount val="6"/>
                <c:pt idx="0">
                  <c:v>Reliance Digital</c:v>
                </c:pt>
                <c:pt idx="1">
                  <c:v>Reliance Fresh</c:v>
                </c:pt>
                <c:pt idx="2">
                  <c:v>Reliance SMART</c:v>
                </c:pt>
                <c:pt idx="3">
                  <c:v>Reliance Smart Express</c:v>
                </c:pt>
                <c:pt idx="4">
                  <c:v>Reliance Trends</c:v>
                </c:pt>
                <c:pt idx="5">
                  <c:v>SMART Bazaar</c:v>
                </c:pt>
              </c:strCache>
            </c:strRef>
          </c:cat>
          <c:val>
            <c:numRef>
              <c:f>'8)HR_Analysis'!$I$8:$I$14</c:f>
              <c:numCache>
                <c:formatCode>General</c:formatCode>
                <c:ptCount val="6"/>
                <c:pt idx="0">
                  <c:v>34030.3125</c:v>
                </c:pt>
                <c:pt idx="1">
                  <c:v>20164.016666666666</c:v>
                </c:pt>
                <c:pt idx="2">
                  <c:v>24866.714285714286</c:v>
                </c:pt>
                <c:pt idx="3">
                  <c:v>22048.833333333332</c:v>
                </c:pt>
                <c:pt idx="4">
                  <c:v>25536.928571428572</c:v>
                </c:pt>
                <c:pt idx="5">
                  <c:v>28615.541666666668</c:v>
                </c:pt>
              </c:numCache>
            </c:numRef>
          </c:val>
          <c:extLst>
            <c:ext xmlns:c16="http://schemas.microsoft.com/office/drawing/2014/chart" uri="{C3380CC4-5D6E-409C-BE32-E72D297353CC}">
              <c16:uniqueId val="{00000001-2A2F-4B41-9B3E-2239746C3B30}"/>
            </c:ext>
          </c:extLst>
        </c:ser>
        <c:ser>
          <c:idx val="2"/>
          <c:order val="2"/>
          <c:tx>
            <c:strRef>
              <c:f>'8)HR_Analysis'!$J$7</c:f>
              <c:strCache>
                <c:ptCount val="1"/>
                <c:pt idx="0">
                  <c:v>Count of Employee_Count</c:v>
                </c:pt>
              </c:strCache>
            </c:strRef>
          </c:tx>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'8)HR_Analysis'!$G$8:$G$14</c:f>
              <c:strCache>
                <c:ptCount val="6"/>
                <c:pt idx="0">
                  <c:v>Reliance Digital</c:v>
                </c:pt>
                <c:pt idx="1">
                  <c:v>Reliance Fresh</c:v>
                </c:pt>
                <c:pt idx="2">
                  <c:v>Reliance SMART</c:v>
                </c:pt>
                <c:pt idx="3">
                  <c:v>Reliance Smart Express</c:v>
                </c:pt>
                <c:pt idx="4">
                  <c:v>Reliance Trends</c:v>
                </c:pt>
                <c:pt idx="5">
                  <c:v>SMART Bazaar</c:v>
                </c:pt>
              </c:strCache>
            </c:strRef>
          </c:cat>
          <c:val>
            <c:numRef>
              <c:f>'8)HR_Analysis'!$J$8:$J$14</c:f>
              <c:numCache>
                <c:formatCode>General</c:formatCode>
                <c:ptCount val="6"/>
                <c:pt idx="0">
                  <c:v>96</c:v>
                </c:pt>
                <c:pt idx="1">
                  <c:v>120</c:v>
                </c:pt>
                <c:pt idx="2">
                  <c:v>84</c:v>
                </c:pt>
                <c:pt idx="3">
                  <c:v>48</c:v>
                </c:pt>
                <c:pt idx="4">
                  <c:v>84</c:v>
                </c:pt>
                <c:pt idx="5">
                  <c:v>168</c:v>
                </c:pt>
              </c:numCache>
            </c:numRef>
          </c:val>
          <c:extLst>
            <c:ext xmlns:c16="http://schemas.microsoft.com/office/drawing/2014/chart" uri="{C3380CC4-5D6E-409C-BE32-E72D297353CC}">
              <c16:uniqueId val="{00000002-2A2F-4B41-9B3E-2239746C3B30}"/>
            </c:ext>
          </c:extLst>
        </c:ser>
        <c:dLbls>
          <c:showLegendKey val="0"/>
          <c:showVal val="0"/>
          <c:showCatName val="0"/>
          <c:showSerName val="0"/>
          <c:showPercent val="0"/>
          <c:showBubbleSize val="0"/>
        </c:dLbls>
        <c:gapWidth val="150"/>
        <c:shape val="cylinder"/>
        <c:axId val="128896063"/>
        <c:axId val="128885503"/>
        <c:axId val="0"/>
      </c:bar3DChart>
      <c:catAx>
        <c:axId val="128896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28885503"/>
        <c:crosses val="autoZero"/>
        <c:auto val="1"/>
        <c:lblAlgn val="ctr"/>
        <c:lblOffset val="100"/>
        <c:noMultiLvlLbl val="0"/>
      </c:catAx>
      <c:valAx>
        <c:axId val="128885503"/>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8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RELIANCE RETAIL.xlsx]1)Profitability Status!PivotTable2</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'1)Profitability Status'!$G$7:$G$8</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'1)Profitability Status'!$F$9:$F$15</c:f>
              <c:strCache>
                <c:ptCount val="6"/>
                <c:pt idx="0">
                  <c:v>Reliance Digital</c:v>
                </c:pt>
                <c:pt idx="1">
                  <c:v>Reliance Trends</c:v>
                </c:pt>
                <c:pt idx="2">
                  <c:v>Reliance SMART</c:v>
                </c:pt>
                <c:pt idx="3">
                  <c:v>SMART Bazaar</c:v>
                </c:pt>
                <c:pt idx="4">
                  <c:v>Reliance Fresh</c:v>
                </c:pt>
                <c:pt idx="5">
                  <c:v>Reliance Smart Express</c:v>
                </c:pt>
              </c:strCache>
            </c:strRef>
          </c:cat>
          <c:val>
            <c:numRef>
              <c:f>'1)Profitability Status'!$G$9:$G$15</c:f>
              <c:numCache>
                <c:formatCode>General</c:formatCode>
                <c:ptCount val="6"/>
                <c:pt idx="0">
                  <c:v>71</c:v>
                </c:pt>
                <c:pt idx="1">
                  <c:v>16</c:v>
                </c:pt>
                <c:pt idx="2">
                  <c:v>67</c:v>
                </c:pt>
                <c:pt idx="3">
                  <c:v>16</c:v>
                </c:pt>
                <c:pt idx="4">
                  <c:v>101</c:v>
                </c:pt>
                <c:pt idx="5">
                  <c:v>48</c:v>
                </c:pt>
              </c:numCache>
            </c:numRef>
          </c:val>
          <c:extLst>
            <c:ext xmlns:c16="http://schemas.microsoft.com/office/drawing/2014/chart" uri="{C3380CC4-5D6E-409C-BE32-E72D297353CC}">
              <c16:uniqueId val="{00000000-1933-40AE-9631-E81585FA398D}"/>
            </c:ext>
          </c:extLst>
        </c:ser>
        <c:ser>
          <c:idx val="1"/>
          <c:order val="1"/>
          <c:tx>
            <c:strRef>
              <c:f>'1)Profitability Status'!$H$7:$H$8</c:f>
              <c:strCache>
                <c:ptCount val="1"/>
                <c:pt idx="0">
                  <c:v>Yes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'1)Profitability Status'!$F$9:$F$15</c:f>
              <c:strCache>
                <c:ptCount val="6"/>
                <c:pt idx="0">
                  <c:v>Reliance Digital</c:v>
                </c:pt>
                <c:pt idx="1">
                  <c:v>Reliance Trends</c:v>
                </c:pt>
                <c:pt idx="2">
                  <c:v>Reliance SMART</c:v>
                </c:pt>
                <c:pt idx="3">
                  <c:v>SMART Bazaar</c:v>
                </c:pt>
                <c:pt idx="4">
                  <c:v>Reliance Fresh</c:v>
                </c:pt>
                <c:pt idx="5">
                  <c:v>Reliance Smart Express</c:v>
                </c:pt>
              </c:strCache>
            </c:strRef>
          </c:cat>
          <c:val>
            <c:numRef>
              <c:f>'1)Profitability Status'!$H$9:$H$15</c:f>
              <c:numCache>
                <c:formatCode>General</c:formatCode>
                <c:ptCount val="6"/>
                <c:pt idx="0">
                  <c:v>25</c:v>
                </c:pt>
                <c:pt idx="1">
                  <c:v>68</c:v>
                </c:pt>
                <c:pt idx="2">
                  <c:v>17</c:v>
                </c:pt>
                <c:pt idx="3">
                  <c:v>152</c:v>
                </c:pt>
                <c:pt idx="4">
                  <c:v>19</c:v>
                </c:pt>
              </c:numCache>
            </c:numRef>
          </c:val>
          <c:extLst>
            <c:ext xmlns:c16="http://schemas.microsoft.com/office/drawing/2014/chart" uri="{C3380CC4-5D6E-409C-BE32-E72D297353CC}">
              <c16:uniqueId val="{00000003-1933-40AE-9631-E81585FA398D}"/>
            </c:ext>
          </c:extLst>
        </c:ser>
        <c:dLbls>
          <c:showLegendKey val="0"/>
          <c:showVal val="0"/>
          <c:showCatName val="0"/>
          <c:showSerName val="0"/>
          <c:showPercent val="0"/>
          <c:showBubbleSize val="0"/>
        </c:dLbls>
        <c:gapWidth val="164"/>
        <c:overlap val="-22"/>
        <c:axId val="128896063"/>
        <c:axId val="128885503"/>
      </c:barChart>
      <c:catAx>
        <c:axId val="12889606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85503"/>
        <c:crosses val="autoZero"/>
        <c:auto val="1"/>
        <c:lblAlgn val="ctr"/>
        <c:lblOffset val="100"/>
        <c:noMultiLvlLbl val="0"/>
      </c:catAx>
      <c:valAx>
        <c:axId val="12888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960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RELIANCE RETAIL.xlsx]2)Top Bottom Store !PivotTable2</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768024066482827E-2"/>
          <c:y val="0.1284281654352018"/>
          <c:w val="0.93635261389120494"/>
          <c:h val="0.85826490720321746"/>
        </c:manualLayout>
      </c:layout>
      <c:barChart>
        <c:barDir val="col"/>
        <c:grouping val="clustered"/>
        <c:varyColors val="0"/>
        <c:ser>
          <c:idx val="0"/>
          <c:order val="0"/>
          <c:tx>
            <c:strRef>
              <c:f>'2)Top Bottom Store '!$G$7</c:f>
              <c:strCache>
                <c:ptCount val="1"/>
                <c:pt idx="0">
                  <c:v>Total</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'2)Top Bottom Store '!$F$8:$F$58</c:f>
              <c:strCache>
                <c:ptCount val="50"/>
                <c:pt idx="0">
                  <c:v>ST001</c:v>
                </c:pt>
                <c:pt idx="1">
                  <c:v>ST002</c:v>
                </c:pt>
                <c:pt idx="2">
                  <c:v>ST003</c:v>
                </c:pt>
                <c:pt idx="3">
                  <c:v>ST004</c:v>
                </c:pt>
                <c:pt idx="4">
                  <c:v>ST005</c:v>
                </c:pt>
                <c:pt idx="5">
                  <c:v>ST006</c:v>
                </c:pt>
                <c:pt idx="6">
                  <c:v>ST007</c:v>
                </c:pt>
                <c:pt idx="7">
                  <c:v>ST008</c:v>
                </c:pt>
                <c:pt idx="8">
                  <c:v>ST009</c:v>
                </c:pt>
                <c:pt idx="9">
                  <c:v>ST010</c:v>
                </c:pt>
                <c:pt idx="10">
                  <c:v>ST011</c:v>
                </c:pt>
                <c:pt idx="11">
                  <c:v>ST012</c:v>
                </c:pt>
                <c:pt idx="12">
                  <c:v>ST013</c:v>
                </c:pt>
                <c:pt idx="13">
                  <c:v>ST014</c:v>
                </c:pt>
                <c:pt idx="14">
                  <c:v>ST015</c:v>
                </c:pt>
                <c:pt idx="15">
                  <c:v>ST016</c:v>
                </c:pt>
                <c:pt idx="16">
                  <c:v>ST017</c:v>
                </c:pt>
                <c:pt idx="17">
                  <c:v>ST018</c:v>
                </c:pt>
                <c:pt idx="18">
                  <c:v>ST019</c:v>
                </c:pt>
                <c:pt idx="19">
                  <c:v>ST020</c:v>
                </c:pt>
                <c:pt idx="20">
                  <c:v>ST021</c:v>
                </c:pt>
                <c:pt idx="21">
                  <c:v>ST022</c:v>
                </c:pt>
                <c:pt idx="22">
                  <c:v>ST023</c:v>
                </c:pt>
                <c:pt idx="23">
                  <c:v>ST024</c:v>
                </c:pt>
                <c:pt idx="24">
                  <c:v>ST025</c:v>
                </c:pt>
                <c:pt idx="25">
                  <c:v>ST026</c:v>
                </c:pt>
                <c:pt idx="26">
                  <c:v>ST027</c:v>
                </c:pt>
                <c:pt idx="27">
                  <c:v>ST028</c:v>
                </c:pt>
                <c:pt idx="28">
                  <c:v>ST029</c:v>
                </c:pt>
                <c:pt idx="29">
                  <c:v>ST030</c:v>
                </c:pt>
                <c:pt idx="30">
                  <c:v>ST031</c:v>
                </c:pt>
                <c:pt idx="31">
                  <c:v>ST032</c:v>
                </c:pt>
                <c:pt idx="32">
                  <c:v>ST033</c:v>
                </c:pt>
                <c:pt idx="33">
                  <c:v>ST034</c:v>
                </c:pt>
                <c:pt idx="34">
                  <c:v>ST035</c:v>
                </c:pt>
                <c:pt idx="35">
                  <c:v>ST036</c:v>
                </c:pt>
                <c:pt idx="36">
                  <c:v>ST037</c:v>
                </c:pt>
                <c:pt idx="37">
                  <c:v>ST038</c:v>
                </c:pt>
                <c:pt idx="38">
                  <c:v>ST039</c:v>
                </c:pt>
                <c:pt idx="39">
                  <c:v>ST040</c:v>
                </c:pt>
                <c:pt idx="40">
                  <c:v>ST041</c:v>
                </c:pt>
                <c:pt idx="41">
                  <c:v>ST042</c:v>
                </c:pt>
                <c:pt idx="42">
                  <c:v>ST043</c:v>
                </c:pt>
                <c:pt idx="43">
                  <c:v>ST044</c:v>
                </c:pt>
                <c:pt idx="44">
                  <c:v>ST045</c:v>
                </c:pt>
                <c:pt idx="45">
                  <c:v>ST046</c:v>
                </c:pt>
                <c:pt idx="46">
                  <c:v>ST047</c:v>
                </c:pt>
                <c:pt idx="47">
                  <c:v>ST048</c:v>
                </c:pt>
                <c:pt idx="48">
                  <c:v>ST049</c:v>
                </c:pt>
                <c:pt idx="49">
                  <c:v>ST050</c:v>
                </c:pt>
              </c:strCache>
            </c:strRef>
          </c:cat>
          <c:val>
            <c:numRef>
              <c:f>'2)Top Bottom Store '!$G$8:$G$58</c:f>
              <c:numCache>
                <c:formatCode>General</c:formatCode>
                <c:ptCount val="50"/>
                <c:pt idx="0">
                  <c:v>236112</c:v>
                </c:pt>
                <c:pt idx="1">
                  <c:v>-7798881</c:v>
                </c:pt>
                <c:pt idx="2">
                  <c:v>24654190</c:v>
                </c:pt>
                <c:pt idx="3">
                  <c:v>31382137</c:v>
                </c:pt>
                <c:pt idx="4">
                  <c:v>23333958</c:v>
                </c:pt>
                <c:pt idx="5">
                  <c:v>-2019539</c:v>
                </c:pt>
                <c:pt idx="6">
                  <c:v>-31490621</c:v>
                </c:pt>
                <c:pt idx="7">
                  <c:v>-6035839</c:v>
                </c:pt>
                <c:pt idx="8">
                  <c:v>3121673</c:v>
                </c:pt>
                <c:pt idx="9">
                  <c:v>31541398</c:v>
                </c:pt>
                <c:pt idx="10">
                  <c:v>-18044057</c:v>
                </c:pt>
                <c:pt idx="11">
                  <c:v>1216547</c:v>
                </c:pt>
                <c:pt idx="12">
                  <c:v>-1971715</c:v>
                </c:pt>
                <c:pt idx="13">
                  <c:v>5802459</c:v>
                </c:pt>
                <c:pt idx="14">
                  <c:v>-29281169</c:v>
                </c:pt>
                <c:pt idx="15">
                  <c:v>-20910919</c:v>
                </c:pt>
                <c:pt idx="16">
                  <c:v>-17646066</c:v>
                </c:pt>
                <c:pt idx="17">
                  <c:v>3800937</c:v>
                </c:pt>
                <c:pt idx="18">
                  <c:v>-24212614</c:v>
                </c:pt>
                <c:pt idx="19">
                  <c:v>12691311</c:v>
                </c:pt>
                <c:pt idx="20">
                  <c:v>-1160943</c:v>
                </c:pt>
                <c:pt idx="21">
                  <c:v>884312</c:v>
                </c:pt>
                <c:pt idx="22">
                  <c:v>29662111</c:v>
                </c:pt>
                <c:pt idx="23">
                  <c:v>9735038</c:v>
                </c:pt>
                <c:pt idx="24">
                  <c:v>34360046</c:v>
                </c:pt>
                <c:pt idx="25">
                  <c:v>25064430</c:v>
                </c:pt>
                <c:pt idx="26">
                  <c:v>-1119319</c:v>
                </c:pt>
                <c:pt idx="27">
                  <c:v>30110952</c:v>
                </c:pt>
                <c:pt idx="28">
                  <c:v>25728269</c:v>
                </c:pt>
                <c:pt idx="29">
                  <c:v>-21797671</c:v>
                </c:pt>
                <c:pt idx="30">
                  <c:v>28217347</c:v>
                </c:pt>
                <c:pt idx="31">
                  <c:v>-2186512</c:v>
                </c:pt>
                <c:pt idx="32">
                  <c:v>-13759680</c:v>
                </c:pt>
                <c:pt idx="33">
                  <c:v>18634109</c:v>
                </c:pt>
                <c:pt idx="34">
                  <c:v>27839549</c:v>
                </c:pt>
                <c:pt idx="35">
                  <c:v>-860275</c:v>
                </c:pt>
                <c:pt idx="36">
                  <c:v>-7784496</c:v>
                </c:pt>
                <c:pt idx="37">
                  <c:v>-14337135</c:v>
                </c:pt>
                <c:pt idx="38">
                  <c:v>7655942</c:v>
                </c:pt>
                <c:pt idx="39">
                  <c:v>41875</c:v>
                </c:pt>
                <c:pt idx="40">
                  <c:v>-4338803</c:v>
                </c:pt>
                <c:pt idx="41">
                  <c:v>-24321188</c:v>
                </c:pt>
                <c:pt idx="42">
                  <c:v>33444021</c:v>
                </c:pt>
                <c:pt idx="43">
                  <c:v>-1359201</c:v>
                </c:pt>
                <c:pt idx="44">
                  <c:v>-1144069</c:v>
                </c:pt>
                <c:pt idx="45">
                  <c:v>-6227715</c:v>
                </c:pt>
                <c:pt idx="46">
                  <c:v>-858881</c:v>
                </c:pt>
                <c:pt idx="47">
                  <c:v>18912627</c:v>
                </c:pt>
                <c:pt idx="48">
                  <c:v>-761015</c:v>
                </c:pt>
                <c:pt idx="49">
                  <c:v>26261383</c:v>
                </c:pt>
              </c:numCache>
            </c:numRef>
          </c:val>
          <c:extLst>
            <c:ext xmlns:c16="http://schemas.microsoft.com/office/drawing/2014/chart" uri="{C3380CC4-5D6E-409C-BE32-E72D297353CC}">
              <c16:uniqueId val="{00000000-5522-4FFC-831C-0859AD8F702F}"/>
            </c:ext>
          </c:extLst>
        </c:ser>
        <c:dLbls>
          <c:showLegendKey val="0"/>
          <c:showVal val="0"/>
          <c:showCatName val="0"/>
          <c:showSerName val="0"/>
          <c:showPercent val="0"/>
          <c:showBubbleSize val="0"/>
        </c:dLbls>
        <c:gapWidth val="100"/>
        <c:overlap val="-24"/>
        <c:axId val="128896063"/>
        <c:axId val="128885503"/>
      </c:barChart>
      <c:catAx>
        <c:axId val="128896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85503"/>
        <c:crosses val="autoZero"/>
        <c:auto val="1"/>
        <c:lblAlgn val="ctr"/>
        <c:lblOffset val="100"/>
        <c:noMultiLvlLbl val="0"/>
      </c:catAx>
      <c:valAx>
        <c:axId val="12888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[DATA ANALYSIS RELIANCE RETAIL.xlsx]3)Quaterly Revenue !PivotTable2</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tint val="60000"/>
                  <a:satMod val="160000"/>
                </a:schemeClr>
              </a:gs>
              <a:gs pos="46000">
                <a:schemeClr val="accent5">
                  <a:tint val="86000"/>
                  <a:satMod val="160000"/>
                </a:schemeClr>
              </a:gs>
              <a:gs pos="100000">
                <a:schemeClr val="accent5">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'3)Quaterly Revenue '!$H$7</c:f>
              <c:strCache>
                <c:ptCount val="1"/>
                <c:pt idx="0">
                  <c:v>Total</c:v>
                </c:pt>
              </c:strCache>
            </c:strRef>
          </c:tx>
          <c:spPr>
            <a:gradFill rotWithShape="1">
              <a:gsLst>
                <a:gs pos="0">
                  <a:schemeClr val="accent5">
                    <a:tint val="60000"/>
                    <a:satMod val="160000"/>
                  </a:schemeClr>
                </a:gs>
                <a:gs pos="46000">
                  <a:schemeClr val="accent5">
                    <a:tint val="86000"/>
                    <a:satMod val="160000"/>
                  </a:schemeClr>
                </a:gs>
                <a:gs pos="100000">
                  <a:schemeClr val="accent5">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'3)Quaterly Revenue '!$G$8:$G$12</c:f>
              <c:strCache>
                <c:ptCount val="4"/>
                <c:pt idx="0">
                  <c:v>Qtr1</c:v>
                </c:pt>
                <c:pt idx="1">
                  <c:v>Qtr2</c:v>
                </c:pt>
                <c:pt idx="2">
                  <c:v>Qtr3</c:v>
                </c:pt>
                <c:pt idx="3">
                  <c:v>Qtr4</c:v>
                </c:pt>
              </c:strCache>
            </c:strRef>
          </c:cat>
          <c:val>
            <c:numRef>
              <c:f>'3)Quaterly Revenue '!$H$8:$H$12</c:f>
              <c:numCache>
                <c:formatCode>General</c:formatCode>
                <c:ptCount val="4"/>
                <c:pt idx="0">
                  <c:v>2171539180</c:v>
                </c:pt>
                <c:pt idx="1">
                  <c:v>1977786212</c:v>
                </c:pt>
                <c:pt idx="2">
                  <c:v>2124517687</c:v>
                </c:pt>
                <c:pt idx="3">
                  <c:v>2946978583</c:v>
                </c:pt>
              </c:numCache>
            </c:numRef>
          </c:val>
          <c:extLst>
            <c:ext xmlns:c16="http://schemas.microsoft.com/office/drawing/2014/chart" uri="{C3380CC4-5D6E-409C-BE32-E72D297353CC}">
              <c16:uniqueId val="{00000000-D996-473E-B4CC-73C060E22E1B}"/>
            </c:ext>
          </c:extLst>
        </c:ser>
        <c:dLbls>
          <c:showLegendKey val="0"/>
          <c:showVal val="0"/>
          <c:showCatName val="0"/>
          <c:showSerName val="0"/>
          <c:showPercent val="0"/>
          <c:showBubbleSize val="0"/>
        </c:dLbls>
        <c:gapWidth val="100"/>
        <c:overlap val="-24"/>
        <c:axId val="128896063"/>
        <c:axId val="128885503"/>
      </c:barChart>
      <c:catAx>
        <c:axId val="128896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85503"/>
        <c:crosses val="autoZero"/>
        <c:auto val="1"/>
        <c:lblAlgn val="ctr"/>
        <c:lblOffset val="100"/>
        <c:noMultiLvlLbl val="0"/>
      </c:catAx>
      <c:valAx>
        <c:axId val="12888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RELIANCE RETAIL.xlsx]4)Omni channel !PivotTable2</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'4)Omni channel '!$H$7</c:f>
              <c:strCache>
                <c:ptCount val="1"/>
                <c:pt idx="0">
                  <c:v>Sum of Offline_Revenue</c:v>
                </c:pt>
              </c:strCache>
            </c:strRef>
          </c:tx>
          <c:spPr>
            <a:solidFill>
              <a:schemeClr val="accent1">
                <a:alpha val="70000"/>
              </a:schemeClr>
            </a:solidFill>
            <a:ln>
              <a:noFill/>
            </a:ln>
            <a:effectLst/>
          </c:spPr>
          <c:invertIfNegative val="0"/>
          <c:cat>
            <c:strRef>
              <c:f>'4)Omni channel '!$G$8:$G$58</c:f>
              <c:strCache>
                <c:ptCount val="50"/>
                <c:pt idx="0">
                  <c:v>ST001</c:v>
                </c:pt>
                <c:pt idx="1">
                  <c:v>ST002</c:v>
                </c:pt>
                <c:pt idx="2">
                  <c:v>ST003</c:v>
                </c:pt>
                <c:pt idx="3">
                  <c:v>ST004</c:v>
                </c:pt>
                <c:pt idx="4">
                  <c:v>ST005</c:v>
                </c:pt>
                <c:pt idx="5">
                  <c:v>ST006</c:v>
                </c:pt>
                <c:pt idx="6">
                  <c:v>ST007</c:v>
                </c:pt>
                <c:pt idx="7">
                  <c:v>ST008</c:v>
                </c:pt>
                <c:pt idx="8">
                  <c:v>ST009</c:v>
                </c:pt>
                <c:pt idx="9">
                  <c:v>ST010</c:v>
                </c:pt>
                <c:pt idx="10">
                  <c:v>ST011</c:v>
                </c:pt>
                <c:pt idx="11">
                  <c:v>ST012</c:v>
                </c:pt>
                <c:pt idx="12">
                  <c:v>ST013</c:v>
                </c:pt>
                <c:pt idx="13">
                  <c:v>ST014</c:v>
                </c:pt>
                <c:pt idx="14">
                  <c:v>ST015</c:v>
                </c:pt>
                <c:pt idx="15">
                  <c:v>ST016</c:v>
                </c:pt>
                <c:pt idx="16">
                  <c:v>ST017</c:v>
                </c:pt>
                <c:pt idx="17">
                  <c:v>ST018</c:v>
                </c:pt>
                <c:pt idx="18">
                  <c:v>ST019</c:v>
                </c:pt>
                <c:pt idx="19">
                  <c:v>ST020</c:v>
                </c:pt>
                <c:pt idx="20">
                  <c:v>ST021</c:v>
                </c:pt>
                <c:pt idx="21">
                  <c:v>ST022</c:v>
                </c:pt>
                <c:pt idx="22">
                  <c:v>ST023</c:v>
                </c:pt>
                <c:pt idx="23">
                  <c:v>ST024</c:v>
                </c:pt>
                <c:pt idx="24">
                  <c:v>ST025</c:v>
                </c:pt>
                <c:pt idx="25">
                  <c:v>ST026</c:v>
                </c:pt>
                <c:pt idx="26">
                  <c:v>ST027</c:v>
                </c:pt>
                <c:pt idx="27">
                  <c:v>ST028</c:v>
                </c:pt>
                <c:pt idx="28">
                  <c:v>ST029</c:v>
                </c:pt>
                <c:pt idx="29">
                  <c:v>ST030</c:v>
                </c:pt>
                <c:pt idx="30">
                  <c:v>ST031</c:v>
                </c:pt>
                <c:pt idx="31">
                  <c:v>ST032</c:v>
                </c:pt>
                <c:pt idx="32">
                  <c:v>ST033</c:v>
                </c:pt>
                <c:pt idx="33">
                  <c:v>ST034</c:v>
                </c:pt>
                <c:pt idx="34">
                  <c:v>ST035</c:v>
                </c:pt>
                <c:pt idx="35">
                  <c:v>ST036</c:v>
                </c:pt>
                <c:pt idx="36">
                  <c:v>ST037</c:v>
                </c:pt>
                <c:pt idx="37">
                  <c:v>ST038</c:v>
                </c:pt>
                <c:pt idx="38">
                  <c:v>ST039</c:v>
                </c:pt>
                <c:pt idx="39">
                  <c:v>ST040</c:v>
                </c:pt>
                <c:pt idx="40">
                  <c:v>ST041</c:v>
                </c:pt>
                <c:pt idx="41">
                  <c:v>ST042</c:v>
                </c:pt>
                <c:pt idx="42">
                  <c:v>ST043</c:v>
                </c:pt>
                <c:pt idx="43">
                  <c:v>ST044</c:v>
                </c:pt>
                <c:pt idx="44">
                  <c:v>ST045</c:v>
                </c:pt>
                <c:pt idx="45">
                  <c:v>ST046</c:v>
                </c:pt>
                <c:pt idx="46">
                  <c:v>ST047</c:v>
                </c:pt>
                <c:pt idx="47">
                  <c:v>ST048</c:v>
                </c:pt>
                <c:pt idx="48">
                  <c:v>ST049</c:v>
                </c:pt>
                <c:pt idx="49">
                  <c:v>ST050</c:v>
                </c:pt>
              </c:strCache>
            </c:strRef>
          </c:cat>
          <c:val>
            <c:numRef>
              <c:f>'4)Omni channel '!$H$8:$H$58</c:f>
              <c:numCache>
                <c:formatCode>General</c:formatCode>
                <c:ptCount val="50"/>
                <c:pt idx="0">
                  <c:v>23506592</c:v>
                </c:pt>
                <c:pt idx="1">
                  <c:v>76667181</c:v>
                </c:pt>
                <c:pt idx="2">
                  <c:v>65085594</c:v>
                </c:pt>
                <c:pt idx="3">
                  <c:v>60539805</c:v>
                </c:pt>
                <c:pt idx="4">
                  <c:v>347352353</c:v>
                </c:pt>
                <c:pt idx="5">
                  <c:v>27112378</c:v>
                </c:pt>
                <c:pt idx="6">
                  <c:v>97892669</c:v>
                </c:pt>
                <c:pt idx="7">
                  <c:v>109228771</c:v>
                </c:pt>
                <c:pt idx="8">
                  <c:v>86722376</c:v>
                </c:pt>
                <c:pt idx="9">
                  <c:v>59041821</c:v>
                </c:pt>
                <c:pt idx="10">
                  <c:v>23865064</c:v>
                </c:pt>
                <c:pt idx="11">
                  <c:v>103198479</c:v>
                </c:pt>
                <c:pt idx="12">
                  <c:v>26049255</c:v>
                </c:pt>
                <c:pt idx="13">
                  <c:v>279378310</c:v>
                </c:pt>
                <c:pt idx="14">
                  <c:v>70736178</c:v>
                </c:pt>
                <c:pt idx="15">
                  <c:v>94775821</c:v>
                </c:pt>
                <c:pt idx="16">
                  <c:v>20452325</c:v>
                </c:pt>
                <c:pt idx="17">
                  <c:v>104112838</c:v>
                </c:pt>
                <c:pt idx="18">
                  <c:v>83090730</c:v>
                </c:pt>
                <c:pt idx="19">
                  <c:v>358018098</c:v>
                </c:pt>
                <c:pt idx="20">
                  <c:v>27891414</c:v>
                </c:pt>
                <c:pt idx="21">
                  <c:v>99559660</c:v>
                </c:pt>
                <c:pt idx="22">
                  <c:v>389222724</c:v>
                </c:pt>
                <c:pt idx="23">
                  <c:v>256779676</c:v>
                </c:pt>
                <c:pt idx="24">
                  <c:v>355454168</c:v>
                </c:pt>
                <c:pt idx="25">
                  <c:v>306529787</c:v>
                </c:pt>
                <c:pt idx="26">
                  <c:v>27337949</c:v>
                </c:pt>
                <c:pt idx="27">
                  <c:v>340423372</c:v>
                </c:pt>
                <c:pt idx="28">
                  <c:v>343821892</c:v>
                </c:pt>
                <c:pt idx="29">
                  <c:v>25061377</c:v>
                </c:pt>
                <c:pt idx="30">
                  <c:v>304098784</c:v>
                </c:pt>
                <c:pt idx="31">
                  <c:v>22411599</c:v>
                </c:pt>
                <c:pt idx="32">
                  <c:v>101897613</c:v>
                </c:pt>
                <c:pt idx="33">
                  <c:v>327698300</c:v>
                </c:pt>
                <c:pt idx="34">
                  <c:v>55892652</c:v>
                </c:pt>
                <c:pt idx="35">
                  <c:v>29961771</c:v>
                </c:pt>
                <c:pt idx="36">
                  <c:v>27479584</c:v>
                </c:pt>
                <c:pt idx="37">
                  <c:v>91973412</c:v>
                </c:pt>
                <c:pt idx="38">
                  <c:v>293262099</c:v>
                </c:pt>
                <c:pt idx="39">
                  <c:v>30687712</c:v>
                </c:pt>
                <c:pt idx="40">
                  <c:v>89922331</c:v>
                </c:pt>
                <c:pt idx="41">
                  <c:v>93580214</c:v>
                </c:pt>
                <c:pt idx="42">
                  <c:v>63554166</c:v>
                </c:pt>
                <c:pt idx="43">
                  <c:v>24113266</c:v>
                </c:pt>
                <c:pt idx="44">
                  <c:v>28521740</c:v>
                </c:pt>
                <c:pt idx="45">
                  <c:v>46715816</c:v>
                </c:pt>
                <c:pt idx="46">
                  <c:v>85282543</c:v>
                </c:pt>
                <c:pt idx="47">
                  <c:v>381875628</c:v>
                </c:pt>
                <c:pt idx="48">
                  <c:v>52836292</c:v>
                </c:pt>
                <c:pt idx="49">
                  <c:v>360749681</c:v>
                </c:pt>
              </c:numCache>
            </c:numRef>
          </c:val>
          <c:extLst>
            <c:ext xmlns:c16="http://schemas.microsoft.com/office/drawing/2014/chart" uri="{C3380CC4-5D6E-409C-BE32-E72D297353CC}">
              <c16:uniqueId val="{00000000-1AA0-49D5-A0F4-B7A00A3A0522}"/>
            </c:ext>
          </c:extLst>
        </c:ser>
        <c:ser>
          <c:idx val="1"/>
          <c:order val="1"/>
          <c:tx>
            <c:strRef>
              <c:f>'4)Omni channel '!$I$7</c:f>
              <c:strCache>
                <c:ptCount val="1"/>
                <c:pt idx="0">
                  <c:v>Sum of JioMart_Revenue</c:v>
                </c:pt>
              </c:strCache>
            </c:strRef>
          </c:tx>
          <c:spPr>
            <a:solidFill>
              <a:schemeClr val="accent2">
                <a:alpha val="70000"/>
              </a:schemeClr>
            </a:solidFill>
            <a:ln>
              <a:noFill/>
            </a:ln>
            <a:effectLst/>
          </c:spPr>
          <c:invertIfNegative val="0"/>
          <c:cat>
            <c:strRef>
              <c:f>'4)Omni channel '!$G$8:$G$58</c:f>
              <c:strCache>
                <c:ptCount val="50"/>
                <c:pt idx="0">
                  <c:v>ST001</c:v>
                </c:pt>
                <c:pt idx="1">
                  <c:v>ST002</c:v>
                </c:pt>
                <c:pt idx="2">
                  <c:v>ST003</c:v>
                </c:pt>
                <c:pt idx="3">
                  <c:v>ST004</c:v>
                </c:pt>
                <c:pt idx="4">
                  <c:v>ST005</c:v>
                </c:pt>
                <c:pt idx="5">
                  <c:v>ST006</c:v>
                </c:pt>
                <c:pt idx="6">
                  <c:v>ST007</c:v>
                </c:pt>
                <c:pt idx="7">
                  <c:v>ST008</c:v>
                </c:pt>
                <c:pt idx="8">
                  <c:v>ST009</c:v>
                </c:pt>
                <c:pt idx="9">
                  <c:v>ST010</c:v>
                </c:pt>
                <c:pt idx="10">
                  <c:v>ST011</c:v>
                </c:pt>
                <c:pt idx="11">
                  <c:v>ST012</c:v>
                </c:pt>
                <c:pt idx="12">
                  <c:v>ST013</c:v>
                </c:pt>
                <c:pt idx="13">
                  <c:v>ST014</c:v>
                </c:pt>
                <c:pt idx="14">
                  <c:v>ST015</c:v>
                </c:pt>
                <c:pt idx="15">
                  <c:v>ST016</c:v>
                </c:pt>
                <c:pt idx="16">
                  <c:v>ST017</c:v>
                </c:pt>
                <c:pt idx="17">
                  <c:v>ST018</c:v>
                </c:pt>
                <c:pt idx="18">
                  <c:v>ST019</c:v>
                </c:pt>
                <c:pt idx="19">
                  <c:v>ST020</c:v>
                </c:pt>
                <c:pt idx="20">
                  <c:v>ST021</c:v>
                </c:pt>
                <c:pt idx="21">
                  <c:v>ST022</c:v>
                </c:pt>
                <c:pt idx="22">
                  <c:v>ST023</c:v>
                </c:pt>
                <c:pt idx="23">
                  <c:v>ST024</c:v>
                </c:pt>
                <c:pt idx="24">
                  <c:v>ST025</c:v>
                </c:pt>
                <c:pt idx="25">
                  <c:v>ST026</c:v>
                </c:pt>
                <c:pt idx="26">
                  <c:v>ST027</c:v>
                </c:pt>
                <c:pt idx="27">
                  <c:v>ST028</c:v>
                </c:pt>
                <c:pt idx="28">
                  <c:v>ST029</c:v>
                </c:pt>
                <c:pt idx="29">
                  <c:v>ST030</c:v>
                </c:pt>
                <c:pt idx="30">
                  <c:v>ST031</c:v>
                </c:pt>
                <c:pt idx="31">
                  <c:v>ST032</c:v>
                </c:pt>
                <c:pt idx="32">
                  <c:v>ST033</c:v>
                </c:pt>
                <c:pt idx="33">
                  <c:v>ST034</c:v>
                </c:pt>
                <c:pt idx="34">
                  <c:v>ST035</c:v>
                </c:pt>
                <c:pt idx="35">
                  <c:v>ST036</c:v>
                </c:pt>
                <c:pt idx="36">
                  <c:v>ST037</c:v>
                </c:pt>
                <c:pt idx="37">
                  <c:v>ST038</c:v>
                </c:pt>
                <c:pt idx="38">
                  <c:v>ST039</c:v>
                </c:pt>
                <c:pt idx="39">
                  <c:v>ST040</c:v>
                </c:pt>
                <c:pt idx="40">
                  <c:v>ST041</c:v>
                </c:pt>
                <c:pt idx="41">
                  <c:v>ST042</c:v>
                </c:pt>
                <c:pt idx="42">
                  <c:v>ST043</c:v>
                </c:pt>
                <c:pt idx="43">
                  <c:v>ST044</c:v>
                </c:pt>
                <c:pt idx="44">
                  <c:v>ST045</c:v>
                </c:pt>
                <c:pt idx="45">
                  <c:v>ST046</c:v>
                </c:pt>
                <c:pt idx="46">
                  <c:v>ST047</c:v>
                </c:pt>
                <c:pt idx="47">
                  <c:v>ST048</c:v>
                </c:pt>
                <c:pt idx="48">
                  <c:v>ST049</c:v>
                </c:pt>
                <c:pt idx="49">
                  <c:v>ST050</c:v>
                </c:pt>
              </c:strCache>
            </c:strRef>
          </c:cat>
          <c:val>
            <c:numRef>
              <c:f>'4)Omni channel '!$I$8:$I$58</c:f>
              <c:numCache>
                <c:formatCode>General</c:formatCode>
                <c:ptCount val="50"/>
                <c:pt idx="0">
                  <c:v>2611844</c:v>
                </c:pt>
                <c:pt idx="1">
                  <c:v>51111452</c:v>
                </c:pt>
                <c:pt idx="2">
                  <c:v>27893825</c:v>
                </c:pt>
                <c:pt idx="3">
                  <c:v>25945632</c:v>
                </c:pt>
                <c:pt idx="4">
                  <c:v>115784118</c:v>
                </c:pt>
                <c:pt idx="5">
                  <c:v>3012488</c:v>
                </c:pt>
                <c:pt idx="6">
                  <c:v>65261778</c:v>
                </c:pt>
                <c:pt idx="7">
                  <c:v>72819180</c:v>
                </c:pt>
                <c:pt idx="8">
                  <c:v>57814917</c:v>
                </c:pt>
                <c:pt idx="9">
                  <c:v>25303635</c:v>
                </c:pt>
                <c:pt idx="10">
                  <c:v>4211481</c:v>
                </c:pt>
                <c:pt idx="11">
                  <c:v>25799620</c:v>
                </c:pt>
                <c:pt idx="12">
                  <c:v>2894363</c:v>
                </c:pt>
                <c:pt idx="13">
                  <c:v>93126105</c:v>
                </c:pt>
                <c:pt idx="14">
                  <c:v>47157453</c:v>
                </c:pt>
                <c:pt idx="15">
                  <c:v>63183878</c:v>
                </c:pt>
                <c:pt idx="16">
                  <c:v>3609235</c:v>
                </c:pt>
                <c:pt idx="17">
                  <c:v>69408558</c:v>
                </c:pt>
                <c:pt idx="18">
                  <c:v>20772685</c:v>
                </c:pt>
                <c:pt idx="19">
                  <c:v>119339366</c:v>
                </c:pt>
                <c:pt idx="20">
                  <c:v>3099047</c:v>
                </c:pt>
                <c:pt idx="21">
                  <c:v>24889916</c:v>
                </c:pt>
                <c:pt idx="22">
                  <c:v>129740910</c:v>
                </c:pt>
                <c:pt idx="23">
                  <c:v>85593226</c:v>
                </c:pt>
                <c:pt idx="24">
                  <c:v>118484723</c:v>
                </c:pt>
                <c:pt idx="25">
                  <c:v>102176595</c:v>
                </c:pt>
                <c:pt idx="26">
                  <c:v>3037547</c:v>
                </c:pt>
                <c:pt idx="27">
                  <c:v>113474456</c:v>
                </c:pt>
                <c:pt idx="28">
                  <c:v>114607299</c:v>
                </c:pt>
                <c:pt idx="29">
                  <c:v>4422595</c:v>
                </c:pt>
                <c:pt idx="30">
                  <c:v>101366260</c:v>
                </c:pt>
                <c:pt idx="31">
                  <c:v>2490177</c:v>
                </c:pt>
                <c:pt idx="32">
                  <c:v>25474405</c:v>
                </c:pt>
                <c:pt idx="33">
                  <c:v>109232769</c:v>
                </c:pt>
                <c:pt idx="34">
                  <c:v>23953993</c:v>
                </c:pt>
                <c:pt idx="35">
                  <c:v>3329086</c:v>
                </c:pt>
                <c:pt idx="36">
                  <c:v>4849339</c:v>
                </c:pt>
                <c:pt idx="37">
                  <c:v>22993353</c:v>
                </c:pt>
                <c:pt idx="38">
                  <c:v>97754036</c:v>
                </c:pt>
                <c:pt idx="39">
                  <c:v>3409749</c:v>
                </c:pt>
                <c:pt idx="40">
                  <c:v>59948222</c:v>
                </c:pt>
                <c:pt idx="41">
                  <c:v>23395055</c:v>
                </c:pt>
                <c:pt idx="42">
                  <c:v>27237501</c:v>
                </c:pt>
                <c:pt idx="43">
                  <c:v>2679253</c:v>
                </c:pt>
                <c:pt idx="44">
                  <c:v>3169082</c:v>
                </c:pt>
                <c:pt idx="45">
                  <c:v>20021064</c:v>
                </c:pt>
                <c:pt idx="46">
                  <c:v>21320637</c:v>
                </c:pt>
                <c:pt idx="47">
                  <c:v>127291875</c:v>
                </c:pt>
                <c:pt idx="48">
                  <c:v>22644126</c:v>
                </c:pt>
                <c:pt idx="49">
                  <c:v>120249893</c:v>
                </c:pt>
              </c:numCache>
            </c:numRef>
          </c:val>
          <c:extLst>
            <c:ext xmlns:c16="http://schemas.microsoft.com/office/drawing/2014/chart" uri="{C3380CC4-5D6E-409C-BE32-E72D297353CC}">
              <c16:uniqueId val="{00000001-1AA0-49D5-A0F4-B7A00A3A0522}"/>
            </c:ext>
          </c:extLst>
        </c:ser>
        <c:dLbls>
          <c:showLegendKey val="0"/>
          <c:showVal val="0"/>
          <c:showCatName val="0"/>
          <c:showSerName val="0"/>
          <c:showPercent val="0"/>
          <c:showBubbleSize val="0"/>
        </c:dLbls>
        <c:gapWidth val="80"/>
        <c:overlap val="25"/>
        <c:axId val="128896063"/>
        <c:axId val="128885503"/>
      </c:barChart>
      <c:catAx>
        <c:axId val="12889606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8885503"/>
        <c:crosses val="autoZero"/>
        <c:auto val="1"/>
        <c:lblAlgn val="ctr"/>
        <c:lblOffset val="100"/>
        <c:noMultiLvlLbl val="0"/>
      </c:catAx>
      <c:valAx>
        <c:axId val="12888550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88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RELIANCE RETAIL.xlsx]5)COGS_Analysis !PivotTable2</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523521426032737E-2"/>
          <c:y val="6.9579848737960151E-2"/>
          <c:w val="0.95189825827523955"/>
          <c:h val="0.83851165324547927"/>
        </c:manualLayout>
      </c:layout>
      <c:barChart>
        <c:barDir val="col"/>
        <c:grouping val="clustered"/>
        <c:varyColors val="0"/>
        <c:ser>
          <c:idx val="0"/>
          <c:order val="0"/>
          <c:tx>
            <c:strRef>
              <c:f>'5)COGS_Analysis '!$H$7</c:f>
              <c:strCache>
                <c:ptCount val="1"/>
                <c:pt idx="0">
                  <c:v>Sum of COGS_HomeCare</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'5)COGS_Analysis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'5)COGS_Analysis '!$H$8:$H$14</c:f>
              <c:numCache>
                <c:formatCode>General</c:formatCode>
                <c:ptCount val="6"/>
                <c:pt idx="0">
                  <c:v>0</c:v>
                </c:pt>
                <c:pt idx="1">
                  <c:v>27829749</c:v>
                </c:pt>
                <c:pt idx="2">
                  <c:v>64211800</c:v>
                </c:pt>
                <c:pt idx="3">
                  <c:v>10665811</c:v>
                </c:pt>
                <c:pt idx="4">
                  <c:v>0</c:v>
                </c:pt>
                <c:pt idx="5">
                  <c:v>483045146</c:v>
                </c:pt>
              </c:numCache>
            </c:numRef>
          </c:val>
          <c:extLst>
            <c:ext xmlns:c16="http://schemas.microsoft.com/office/drawing/2014/chart" uri="{C3380CC4-5D6E-409C-BE32-E72D297353CC}">
              <c16:uniqueId val="{00000000-6B20-4DAD-A0D4-750252EAAB29}"/>
            </c:ext>
          </c:extLst>
        </c:ser>
        <c:ser>
          <c:idx val="1"/>
          <c:order val="1"/>
          <c:tx>
            <c:strRef>
              <c:f>'5)COGS_Analysis '!$I$7</c:f>
              <c:strCache>
                <c:ptCount val="1"/>
                <c:pt idx="0">
                  <c:v>Sum of COGS_PersonalCare</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'5)COGS_Analysis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'5)COGS_Analysis '!$I$8:$I$14</c:f>
              <c:numCache>
                <c:formatCode>General</c:formatCode>
                <c:ptCount val="6"/>
                <c:pt idx="0">
                  <c:v>0</c:v>
                </c:pt>
                <c:pt idx="1">
                  <c:v>44004295</c:v>
                </c:pt>
                <c:pt idx="2">
                  <c:v>91378340</c:v>
                </c:pt>
                <c:pt idx="3">
                  <c:v>15178271</c:v>
                </c:pt>
                <c:pt idx="4">
                  <c:v>0</c:v>
                </c:pt>
                <c:pt idx="5">
                  <c:v>687410407</c:v>
                </c:pt>
              </c:numCache>
            </c:numRef>
          </c:val>
          <c:extLst>
            <c:ext xmlns:c16="http://schemas.microsoft.com/office/drawing/2014/chart" uri="{C3380CC4-5D6E-409C-BE32-E72D297353CC}">
              <c16:uniqueId val="{00000001-6B20-4DAD-A0D4-750252EAAB29}"/>
            </c:ext>
          </c:extLst>
        </c:ser>
        <c:ser>
          <c:idx val="2"/>
          <c:order val="2"/>
          <c:tx>
            <c:strRef>
              <c:f>'5)COGS_Analysis '!$J$7</c:f>
              <c:strCache>
                <c:ptCount val="1"/>
                <c:pt idx="0">
                  <c:v>Sum of COGS_Grocery</c:v>
                </c:pt>
              </c:strCache>
            </c:strRef>
          </c:tx>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'5)COGS_Analysis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'5)COGS_Analysis '!$J$8:$J$14</c:f>
              <c:numCache>
                <c:formatCode>General</c:formatCode>
                <c:ptCount val="6"/>
                <c:pt idx="0">
                  <c:v>0</c:v>
                </c:pt>
                <c:pt idx="1">
                  <c:v>117741222</c:v>
                </c:pt>
                <c:pt idx="2">
                  <c:v>289776382</c:v>
                </c:pt>
                <c:pt idx="3">
                  <c:v>50138440</c:v>
                </c:pt>
                <c:pt idx="4">
                  <c:v>0</c:v>
                </c:pt>
                <c:pt idx="5">
                  <c:v>1907409035</c:v>
                </c:pt>
              </c:numCache>
            </c:numRef>
          </c:val>
          <c:extLst>
            <c:ext xmlns:c16="http://schemas.microsoft.com/office/drawing/2014/chart" uri="{C3380CC4-5D6E-409C-BE32-E72D297353CC}">
              <c16:uniqueId val="{00000002-6B20-4DAD-A0D4-750252EAAB29}"/>
            </c:ext>
          </c:extLst>
        </c:ser>
        <c:ser>
          <c:idx val="3"/>
          <c:order val="3"/>
          <c:tx>
            <c:strRef>
              <c:f>'5)COGS_Analysis '!$K$7</c:f>
              <c:strCache>
                <c:ptCount val="1"/>
                <c:pt idx="0">
                  <c:v>Sum of COGS_Fresh</c:v>
                </c:pt>
              </c:strCache>
            </c:strRef>
          </c:tx>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'5)COGS_Analysis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'5)COGS_Analysis '!$K$8:$K$14</c:f>
              <c:numCache>
                <c:formatCode>General</c:formatCode>
                <c:ptCount val="6"/>
                <c:pt idx="0">
                  <c:v>0</c:v>
                </c:pt>
                <c:pt idx="1">
                  <c:v>54708044</c:v>
                </c:pt>
                <c:pt idx="2">
                  <c:v>189342517</c:v>
                </c:pt>
                <c:pt idx="3">
                  <c:v>20966985</c:v>
                </c:pt>
                <c:pt idx="4">
                  <c:v>0</c:v>
                </c:pt>
                <c:pt idx="5">
                  <c:v>854618345</c:v>
                </c:pt>
              </c:numCache>
            </c:numRef>
          </c:val>
          <c:extLst>
            <c:ext xmlns:c16="http://schemas.microsoft.com/office/drawing/2014/chart" uri="{C3380CC4-5D6E-409C-BE32-E72D297353CC}">
              <c16:uniqueId val="{00000003-6B20-4DAD-A0D4-750252EAAB29}"/>
            </c:ext>
          </c:extLst>
        </c:ser>
        <c:ser>
          <c:idx val="4"/>
          <c:order val="4"/>
          <c:tx>
            <c:strRef>
              <c:f>'5)COGS_Analysis '!$L$7</c:f>
              <c:strCache>
                <c:ptCount val="1"/>
                <c:pt idx="0">
                  <c:v>Sum of COGS_Electronics</c:v>
                </c:pt>
              </c:strCache>
            </c:strRef>
          </c:tx>
          <c:spPr>
            <a:gradFill rotWithShape="1">
              <a:gsLst>
                <a:gs pos="0">
                  <a:schemeClr val="accent5">
                    <a:tint val="60000"/>
                    <a:satMod val="160000"/>
                  </a:schemeClr>
                </a:gs>
                <a:gs pos="46000">
                  <a:schemeClr val="accent5">
                    <a:tint val="86000"/>
                    <a:satMod val="160000"/>
                  </a:schemeClr>
                </a:gs>
                <a:gs pos="100000">
                  <a:schemeClr val="accent5">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'5)COGS_Analysis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'5)COGS_Analysis '!$L$8:$L$14</c:f>
              <c:numCache>
                <c:formatCode>General</c:formatCode>
                <c:ptCount val="6"/>
                <c:pt idx="0">
                  <c:v>1070751973</c:v>
                </c:pt>
                <c:pt idx="1">
                  <c:v>0</c:v>
                </c:pt>
                <c:pt idx="2">
                  <c:v>21733231</c:v>
                </c:pt>
                <c:pt idx="3">
                  <c:v>0</c:v>
                </c:pt>
                <c:pt idx="4">
                  <c:v>0</c:v>
                </c:pt>
                <c:pt idx="5">
                  <c:v>544974008</c:v>
                </c:pt>
              </c:numCache>
            </c:numRef>
          </c:val>
          <c:extLst>
            <c:ext xmlns:c16="http://schemas.microsoft.com/office/drawing/2014/chart" uri="{C3380CC4-5D6E-409C-BE32-E72D297353CC}">
              <c16:uniqueId val="{00000004-6B20-4DAD-A0D4-750252EAAB29}"/>
            </c:ext>
          </c:extLst>
        </c:ser>
        <c:ser>
          <c:idx val="5"/>
          <c:order val="5"/>
          <c:tx>
            <c:strRef>
              <c:f>'5)COGS_Analysis '!$M$7</c:f>
              <c:strCache>
                <c:ptCount val="1"/>
                <c:pt idx="0">
                  <c:v>Sum of COGS_Apparel</c:v>
                </c:pt>
              </c:strCache>
            </c:strRef>
          </c:tx>
          <c:spPr>
            <a:gradFill rotWithShape="1">
              <a:gsLst>
                <a:gs pos="0">
                  <a:schemeClr val="accent6">
                    <a:tint val="60000"/>
                    <a:satMod val="160000"/>
                  </a:schemeClr>
                </a:gs>
                <a:gs pos="46000">
                  <a:schemeClr val="accent6">
                    <a:tint val="86000"/>
                    <a:satMod val="160000"/>
                  </a:schemeClr>
                </a:gs>
                <a:gs pos="100000">
                  <a:schemeClr val="accent6">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'5)COGS_Analysis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'5)COGS_Analysis '!$M$8:$M$14</c:f>
              <c:numCache>
                <c:formatCode>General</c:formatCode>
                <c:ptCount val="6"/>
                <c:pt idx="0">
                  <c:v>0</c:v>
                </c:pt>
                <c:pt idx="1">
                  <c:v>4459896</c:v>
                </c:pt>
                <c:pt idx="2">
                  <c:v>28812990</c:v>
                </c:pt>
                <c:pt idx="3">
                  <c:v>0</c:v>
                </c:pt>
                <c:pt idx="4">
                  <c:v>288332961</c:v>
                </c:pt>
                <c:pt idx="5">
                  <c:v>464466489</c:v>
                </c:pt>
              </c:numCache>
            </c:numRef>
          </c:val>
          <c:extLst>
            <c:ext xmlns:c16="http://schemas.microsoft.com/office/drawing/2014/chart" uri="{C3380CC4-5D6E-409C-BE32-E72D297353CC}">
              <c16:uniqueId val="{00000005-6B20-4DAD-A0D4-750252EAAB29}"/>
            </c:ext>
          </c:extLst>
        </c:ser>
        <c:ser>
          <c:idx val="6"/>
          <c:order val="6"/>
          <c:tx>
            <c:strRef>
              <c:f>'5)COGS_Analysis '!$N$7</c:f>
              <c:strCache>
                <c:ptCount val="1"/>
                <c:pt idx="0">
                  <c:v>Sum of Total_COGS</c:v>
                </c:pt>
              </c:strCache>
            </c:strRef>
          </c:tx>
          <c:spPr>
            <a:gradFill rotWithShape="1">
              <a:gsLst>
                <a:gs pos="0">
                  <a:schemeClr val="accent1">
                    <a:lumMod val="60000"/>
                    <a:tint val="60000"/>
                    <a:satMod val="160000"/>
                  </a:schemeClr>
                </a:gs>
                <a:gs pos="46000">
                  <a:schemeClr val="accent1">
                    <a:lumMod val="60000"/>
                    <a:tint val="86000"/>
                    <a:satMod val="160000"/>
                  </a:schemeClr>
                </a:gs>
                <a:gs pos="100000">
                  <a:schemeClr val="accent1">
                    <a:lumMod val="60000"/>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'5)COGS_Analysis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'5)COGS_Analysis '!$N$8:$N$14</c:f>
              <c:numCache>
                <c:formatCode>General</c:formatCode>
                <c:ptCount val="6"/>
                <c:pt idx="0">
                  <c:v>1070751973</c:v>
                </c:pt>
                <c:pt idx="1">
                  <c:v>248743206</c:v>
                </c:pt>
                <c:pt idx="2">
                  <c:v>685255260</c:v>
                </c:pt>
                <c:pt idx="3">
                  <c:v>96949507</c:v>
                </c:pt>
                <c:pt idx="4">
                  <c:v>288332961</c:v>
                </c:pt>
                <c:pt idx="5">
                  <c:v>4941923430</c:v>
                </c:pt>
              </c:numCache>
            </c:numRef>
          </c:val>
          <c:extLst>
            <c:ext xmlns:c16="http://schemas.microsoft.com/office/drawing/2014/chart" uri="{C3380CC4-5D6E-409C-BE32-E72D297353CC}">
              <c16:uniqueId val="{00000006-6B20-4DAD-A0D4-750252EAAB29}"/>
            </c:ext>
          </c:extLst>
        </c:ser>
        <c:dLbls>
          <c:showLegendKey val="0"/>
          <c:showVal val="0"/>
          <c:showCatName val="0"/>
          <c:showSerName val="0"/>
          <c:showPercent val="0"/>
          <c:showBubbleSize val="0"/>
        </c:dLbls>
        <c:gapWidth val="100"/>
        <c:overlap val="-24"/>
        <c:axId val="128896063"/>
        <c:axId val="128885503"/>
      </c:barChart>
      <c:catAx>
        <c:axId val="128896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85503"/>
        <c:crosses val="autoZero"/>
        <c:auto val="1"/>
        <c:lblAlgn val="ctr"/>
        <c:lblOffset val="100"/>
        <c:noMultiLvlLbl val="0"/>
      </c:catAx>
      <c:valAx>
        <c:axId val="12888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RELIANCE RETAIL.xlsx]6)Sales_Analysis!PivotTable2</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'6)Sales_Analysis'!$H$7</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'6)Sales_Analysis'!$G$8:$G$14</c:f>
              <c:strCache>
                <c:ptCount val="6"/>
                <c:pt idx="0">
                  <c:v>Reliance Digital</c:v>
                </c:pt>
                <c:pt idx="1">
                  <c:v>Reliance Fresh</c:v>
                </c:pt>
                <c:pt idx="2">
                  <c:v>Reliance SMART</c:v>
                </c:pt>
                <c:pt idx="3">
                  <c:v>Reliance Smart Express</c:v>
                </c:pt>
                <c:pt idx="4">
                  <c:v>Reliance Trends</c:v>
                </c:pt>
                <c:pt idx="5">
                  <c:v>SMART Bazaar</c:v>
                </c:pt>
              </c:strCache>
            </c:strRef>
          </c:cat>
          <c:val>
            <c:numRef>
              <c:f>'6)Sales_Analysis'!$H$8:$H$14</c:f>
              <c:numCache>
                <c:formatCode>General</c:formatCode>
                <c:ptCount val="6"/>
                <c:pt idx="0">
                  <c:v>1216763603</c:v>
                </c:pt>
                <c:pt idx="1">
                  <c:v>297326312</c:v>
                </c:pt>
                <c:pt idx="2">
                  <c:v>823228322</c:v>
                </c:pt>
                <c:pt idx="3">
                  <c:v>113951000</c:v>
                </c:pt>
                <c:pt idx="4">
                  <c:v>576665922</c:v>
                </c:pt>
                <c:pt idx="5">
                  <c:v>6192886503</c:v>
                </c:pt>
              </c:numCache>
            </c:numRef>
          </c:val>
          <c:extLst>
            <c:ext xmlns:c16="http://schemas.microsoft.com/office/drawing/2014/chart" uri="{C3380CC4-5D6E-409C-BE32-E72D297353CC}">
              <c16:uniqueId val="{00000000-DEA9-470E-ACD3-9D23E5161071}"/>
            </c:ext>
          </c:extLst>
        </c:ser>
        <c:dLbls>
          <c:showLegendKey val="0"/>
          <c:showVal val="0"/>
          <c:showCatName val="0"/>
          <c:showSerName val="0"/>
          <c:showPercent val="0"/>
          <c:showBubbleSize val="0"/>
        </c:dLbls>
        <c:gapWidth val="100"/>
        <c:overlap val="-24"/>
        <c:axId val="128896063"/>
        <c:axId val="128885503"/>
      </c:barChart>
      <c:catAx>
        <c:axId val="128896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85503"/>
        <c:crosses val="autoZero"/>
        <c:auto val="1"/>
        <c:lblAlgn val="ctr"/>
        <c:lblOffset val="100"/>
        <c:noMultiLvlLbl val="0"/>
      </c:catAx>
      <c:valAx>
        <c:axId val="12888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RELIANCE RETAIL.xlsx]7)Category_Analysis !PivotTable2</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9525">
              <a:solidFill>
                <a:schemeClr val="accent2"/>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'7)Category_Analysis '!$H$7</c:f>
              <c:strCache>
                <c:ptCount val="1"/>
                <c:pt idx="0">
                  <c:v>Sum of Apparel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'7)Category_Analysis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'7)Category_Analysis '!$H$8:$H$14</c:f>
              <c:numCache>
                <c:formatCode>General</c:formatCode>
                <c:ptCount val="6"/>
                <c:pt idx="0">
                  <c:v>0</c:v>
                </c:pt>
                <c:pt idx="1">
                  <c:v>8919790</c:v>
                </c:pt>
                <c:pt idx="2">
                  <c:v>57625983</c:v>
                </c:pt>
                <c:pt idx="3">
                  <c:v>0</c:v>
                </c:pt>
                <c:pt idx="4">
                  <c:v>576665922</c:v>
                </c:pt>
                <c:pt idx="5">
                  <c:v>928932982</c:v>
                </c:pt>
              </c:numCache>
            </c:numRef>
          </c:val>
          <c:extLst>
            <c:ext xmlns:c16="http://schemas.microsoft.com/office/drawing/2014/chart" uri="{C3380CC4-5D6E-409C-BE32-E72D297353CC}">
              <c16:uniqueId val="{00000002-8354-401D-AE56-A1B4FC08A109}"/>
            </c:ext>
          </c:extLst>
        </c:ser>
        <c:ser>
          <c:idx val="1"/>
          <c:order val="1"/>
          <c:tx>
            <c:strRef>
              <c:f>'7)Category_Analysis '!$I$7</c:f>
              <c:strCache>
                <c:ptCount val="1"/>
                <c:pt idx="0">
                  <c:v>Sum of Electronics</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'7)Category_Analysis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'7)Category_Analysis '!$I$8:$I$14</c:f>
              <c:numCache>
                <c:formatCode>General</c:formatCode>
                <c:ptCount val="6"/>
                <c:pt idx="0">
                  <c:v>1216763603</c:v>
                </c:pt>
                <c:pt idx="1">
                  <c:v>0</c:v>
                </c:pt>
                <c:pt idx="2">
                  <c:v>24696849</c:v>
                </c:pt>
                <c:pt idx="3">
                  <c:v>0</c:v>
                </c:pt>
                <c:pt idx="4">
                  <c:v>0</c:v>
                </c:pt>
                <c:pt idx="5">
                  <c:v>619288645</c:v>
                </c:pt>
              </c:numCache>
            </c:numRef>
          </c:val>
          <c:extLst>
            <c:ext xmlns:c16="http://schemas.microsoft.com/office/drawing/2014/chart" uri="{C3380CC4-5D6E-409C-BE32-E72D297353CC}">
              <c16:uniqueId val="{00000003-8354-401D-AE56-A1B4FC08A109}"/>
            </c:ext>
          </c:extLst>
        </c:ser>
        <c:ser>
          <c:idx val="2"/>
          <c:order val="2"/>
          <c:tx>
            <c:strRef>
              <c:f>'7)Category_Analysis '!$J$7</c:f>
              <c:strCache>
                <c:ptCount val="1"/>
                <c:pt idx="0">
                  <c:v>Sum of Fresh</c:v>
                </c:pt>
              </c:strCache>
            </c:strRef>
          </c:tx>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'7)Category_Analysis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'7)Category_Analysis '!$J$8:$J$14</c:f>
              <c:numCache>
                <c:formatCode>General</c:formatCode>
                <c:ptCount val="6"/>
                <c:pt idx="0">
                  <c:v>0</c:v>
                </c:pt>
                <c:pt idx="1">
                  <c:v>59465263</c:v>
                </c:pt>
                <c:pt idx="2">
                  <c:v>205807080</c:v>
                </c:pt>
                <c:pt idx="3">
                  <c:v>22790202</c:v>
                </c:pt>
                <c:pt idx="4">
                  <c:v>0</c:v>
                </c:pt>
                <c:pt idx="5">
                  <c:v>928932982</c:v>
                </c:pt>
              </c:numCache>
            </c:numRef>
          </c:val>
          <c:extLst>
            <c:ext xmlns:c16="http://schemas.microsoft.com/office/drawing/2014/chart" uri="{C3380CC4-5D6E-409C-BE32-E72D297353CC}">
              <c16:uniqueId val="{00000004-8354-401D-AE56-A1B4FC08A109}"/>
            </c:ext>
          </c:extLst>
        </c:ser>
        <c:ser>
          <c:idx val="3"/>
          <c:order val="3"/>
          <c:tx>
            <c:strRef>
              <c:f>'7)Category_Analysis '!$K$7</c:f>
              <c:strCache>
                <c:ptCount val="1"/>
                <c:pt idx="0">
                  <c:v>Sum of Grocery</c:v>
                </c:pt>
              </c:strCache>
            </c:strRef>
          </c:tx>
          <c:spPr>
            <a:gradFill rotWithShape="1">
              <a:gsLst>
                <a:gs pos="0">
                  <a:schemeClr val="accent4">
                    <a:tint val="60000"/>
                    <a:satMod val="160000"/>
                  </a:schemeClr>
                </a:gs>
                <a:gs pos="46000">
                  <a:schemeClr val="accent4">
                    <a:tint val="86000"/>
                    <a:satMod val="160000"/>
                  </a:schemeClr>
                </a:gs>
                <a:gs pos="100000">
                  <a:schemeClr val="accent4">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'7)Category_Analysis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'7)Category_Analysis '!$K$8:$K$14</c:f>
              <c:numCache>
                <c:formatCode>General</c:formatCode>
                <c:ptCount val="6"/>
                <c:pt idx="0">
                  <c:v>0</c:v>
                </c:pt>
                <c:pt idx="1">
                  <c:v>133796837</c:v>
                </c:pt>
                <c:pt idx="2">
                  <c:v>329291339</c:v>
                </c:pt>
                <c:pt idx="3">
                  <c:v>56975498</c:v>
                </c:pt>
                <c:pt idx="4">
                  <c:v>0</c:v>
                </c:pt>
                <c:pt idx="5">
                  <c:v>2167510267</c:v>
                </c:pt>
              </c:numCache>
            </c:numRef>
          </c:val>
          <c:extLst>
            <c:ext xmlns:c16="http://schemas.microsoft.com/office/drawing/2014/chart" uri="{C3380CC4-5D6E-409C-BE32-E72D297353CC}">
              <c16:uniqueId val="{00000005-8354-401D-AE56-A1B4FC08A109}"/>
            </c:ext>
          </c:extLst>
        </c:ser>
        <c:ser>
          <c:idx val="4"/>
          <c:order val="4"/>
          <c:tx>
            <c:strRef>
              <c:f>'7)Category_Analysis '!$L$7</c:f>
              <c:strCache>
                <c:ptCount val="1"/>
                <c:pt idx="0">
                  <c:v>Sum of HomeCare</c:v>
                </c:pt>
              </c:strCache>
            </c:strRef>
          </c:tx>
          <c:spPr>
            <a:gradFill rotWithShape="1">
              <a:gsLst>
                <a:gs pos="0">
                  <a:schemeClr val="accent5">
                    <a:tint val="60000"/>
                    <a:satMod val="160000"/>
                  </a:schemeClr>
                </a:gs>
                <a:gs pos="46000">
                  <a:schemeClr val="accent5">
                    <a:tint val="86000"/>
                    <a:satMod val="160000"/>
                  </a:schemeClr>
                </a:gs>
                <a:gs pos="100000">
                  <a:schemeClr val="accent5">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'7)Category_Analysis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'7)Category_Analysis '!$L$8:$L$14</c:f>
              <c:numCache>
                <c:formatCode>General</c:formatCode>
                <c:ptCount val="6"/>
                <c:pt idx="0">
                  <c:v>0</c:v>
                </c:pt>
                <c:pt idx="1">
                  <c:v>35679159</c:v>
                </c:pt>
                <c:pt idx="2">
                  <c:v>82322825</c:v>
                </c:pt>
                <c:pt idx="3">
                  <c:v>13674119</c:v>
                </c:pt>
                <c:pt idx="4">
                  <c:v>0</c:v>
                </c:pt>
                <c:pt idx="5">
                  <c:v>619288645</c:v>
                </c:pt>
              </c:numCache>
            </c:numRef>
          </c:val>
          <c:extLst>
            <c:ext xmlns:c16="http://schemas.microsoft.com/office/drawing/2014/chart" uri="{C3380CC4-5D6E-409C-BE32-E72D297353CC}">
              <c16:uniqueId val="{00000006-8354-401D-AE56-A1B4FC08A109}"/>
            </c:ext>
          </c:extLst>
        </c:ser>
        <c:ser>
          <c:idx val="5"/>
          <c:order val="5"/>
          <c:tx>
            <c:strRef>
              <c:f>'7)Category_Analysis '!$M$7</c:f>
              <c:strCache>
                <c:ptCount val="1"/>
                <c:pt idx="0">
                  <c:v>Sum of PersonalCare</c:v>
                </c:pt>
              </c:strCache>
            </c:strRef>
          </c:tx>
          <c:spPr>
            <a:gradFill rotWithShape="1">
              <a:gsLst>
                <a:gs pos="0">
                  <a:schemeClr val="accent6">
                    <a:tint val="60000"/>
                    <a:satMod val="160000"/>
                  </a:schemeClr>
                </a:gs>
                <a:gs pos="46000">
                  <a:schemeClr val="accent6">
                    <a:tint val="86000"/>
                    <a:satMod val="160000"/>
                  </a:schemeClr>
                </a:gs>
                <a:gs pos="100000">
                  <a:schemeClr val="accent6">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'7)Category_Analysis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'7)Category_Analysis '!$M$8:$M$14</c:f>
              <c:numCache>
                <c:formatCode>General</c:formatCode>
                <c:ptCount val="6"/>
                <c:pt idx="0">
                  <c:v>0</c:v>
                </c:pt>
                <c:pt idx="1">
                  <c:v>59465263</c:v>
                </c:pt>
                <c:pt idx="2">
                  <c:v>123484246</c:v>
                </c:pt>
                <c:pt idx="3">
                  <c:v>20511181</c:v>
                </c:pt>
                <c:pt idx="4">
                  <c:v>0</c:v>
                </c:pt>
                <c:pt idx="5">
                  <c:v>928932982</c:v>
                </c:pt>
              </c:numCache>
            </c:numRef>
          </c:val>
          <c:extLst>
            <c:ext xmlns:c16="http://schemas.microsoft.com/office/drawing/2014/chart" uri="{C3380CC4-5D6E-409C-BE32-E72D297353CC}">
              <c16:uniqueId val="{00000007-8354-401D-AE56-A1B4FC08A109}"/>
            </c:ext>
          </c:extLst>
        </c:ser>
        <c:ser>
          <c:idx val="6"/>
          <c:order val="6"/>
          <c:tx>
            <c:strRef>
              <c:f>'7)Category_Analysis '!$N$7</c:f>
              <c:strCache>
                <c:ptCount val="1"/>
                <c:pt idx="0">
                  <c:v>Sum of Total_Sales_By_Category</c:v>
                </c:pt>
              </c:strCache>
            </c:strRef>
          </c:tx>
          <c:spPr>
            <a:gradFill rotWithShape="1">
              <a:gsLst>
                <a:gs pos="0">
                  <a:schemeClr val="accent1">
                    <a:lumMod val="60000"/>
                    <a:tint val="60000"/>
                    <a:satMod val="160000"/>
                  </a:schemeClr>
                </a:gs>
                <a:gs pos="46000">
                  <a:schemeClr val="accent1">
                    <a:lumMod val="60000"/>
                    <a:tint val="86000"/>
                    <a:satMod val="160000"/>
                  </a:schemeClr>
                </a:gs>
                <a:gs pos="100000">
                  <a:schemeClr val="accent1">
                    <a:lumMod val="60000"/>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'7)Category_Analysis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'7)Category_Analysis '!$N$8:$N$14</c:f>
              <c:numCache>
                <c:formatCode>General</c:formatCode>
                <c:ptCount val="6"/>
                <c:pt idx="0">
                  <c:v>1216763603</c:v>
                </c:pt>
                <c:pt idx="1">
                  <c:v>297326312</c:v>
                </c:pt>
                <c:pt idx="2">
                  <c:v>823228322</c:v>
                </c:pt>
                <c:pt idx="3">
                  <c:v>113951000</c:v>
                </c:pt>
                <c:pt idx="4">
                  <c:v>576665922</c:v>
                </c:pt>
                <c:pt idx="5">
                  <c:v>6192886503</c:v>
                </c:pt>
              </c:numCache>
            </c:numRef>
          </c:val>
          <c:extLst>
            <c:ext xmlns:c16="http://schemas.microsoft.com/office/drawing/2014/chart" uri="{C3380CC4-5D6E-409C-BE32-E72D297353CC}">
              <c16:uniqueId val="{00000008-8354-401D-AE56-A1B4FC08A109}"/>
            </c:ext>
          </c:extLst>
        </c:ser>
        <c:dLbls>
          <c:showLegendKey val="0"/>
          <c:showVal val="0"/>
          <c:showCatName val="0"/>
          <c:showSerName val="0"/>
          <c:showPercent val="0"/>
          <c:showBubbleSize val="0"/>
        </c:dLbls>
        <c:gapWidth val="100"/>
        <c:shape val="box"/>
        <c:axId val="128896063"/>
        <c:axId val="128885503"/>
        <c:axId val="0"/>
      </c:bar3DChart>
      <c:catAx>
        <c:axId val="128896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85503"/>
        <c:crosses val="autoZero"/>
        <c:auto val="1"/>
        <c:lblAlgn val="ctr"/>
        <c:lblOffset val="100"/>
        <c:noMultiLvlLbl val="0"/>
      </c:catAx>
      <c:valAx>
        <c:axId val="12888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RELIANCE RETAIL.xlsx]8)HR_Analysis!PivotTable2</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81128764793577E-2"/>
          <c:y val="0.11536288319085476"/>
          <c:w val="0.90643006118176805"/>
          <c:h val="0.77913453174391378"/>
        </c:manualLayout>
      </c:layout>
      <c:barChart>
        <c:barDir val="col"/>
        <c:grouping val="clustered"/>
        <c:varyColors val="0"/>
        <c:ser>
          <c:idx val="0"/>
          <c:order val="0"/>
          <c:tx>
            <c:strRef>
              <c:f>'8)HR_Analysis'!$H$7</c:f>
              <c:strCache>
                <c:ptCount val="1"/>
                <c:pt idx="0">
                  <c:v>Sum of HR_Cost</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'8)HR_Analysis'!$G$8:$G$14</c:f>
              <c:strCache>
                <c:ptCount val="6"/>
                <c:pt idx="0">
                  <c:v>Reliance Digital</c:v>
                </c:pt>
                <c:pt idx="1">
                  <c:v>Reliance Fresh</c:v>
                </c:pt>
                <c:pt idx="2">
                  <c:v>Reliance SMART</c:v>
                </c:pt>
                <c:pt idx="3">
                  <c:v>Reliance Smart Express</c:v>
                </c:pt>
                <c:pt idx="4">
                  <c:v>Reliance Trends</c:v>
                </c:pt>
                <c:pt idx="5">
                  <c:v>SMART Bazaar</c:v>
                </c:pt>
              </c:strCache>
            </c:strRef>
          </c:cat>
          <c:val>
            <c:numRef>
              <c:f>'8)HR_Analysis'!$H$8:$H$14</c:f>
              <c:numCache>
                <c:formatCode>General</c:formatCode>
                <c:ptCount val="6"/>
                <c:pt idx="0">
                  <c:v>135528001</c:v>
                </c:pt>
                <c:pt idx="1">
                  <c:v>30011989</c:v>
                </c:pt>
                <c:pt idx="2">
                  <c:v>122427481</c:v>
                </c:pt>
                <c:pt idx="3">
                  <c:v>61836224</c:v>
                </c:pt>
                <c:pt idx="4">
                  <c:v>78310270</c:v>
                </c:pt>
                <c:pt idx="5">
                  <c:v>247416808</c:v>
                </c:pt>
              </c:numCache>
            </c:numRef>
          </c:val>
          <c:extLst>
            <c:ext xmlns:c16="http://schemas.microsoft.com/office/drawing/2014/chart" uri="{C3380CC4-5D6E-409C-BE32-E72D297353CC}">
              <c16:uniqueId val="{00000000-EF59-47B5-A6BD-B9F129FB266F}"/>
            </c:ext>
          </c:extLst>
        </c:ser>
        <c:ser>
          <c:idx val="1"/>
          <c:order val="1"/>
          <c:tx>
            <c:strRef>
              <c:f>'8)HR_Analysis'!$I$7</c:f>
              <c:strCache>
                <c:ptCount val="1"/>
                <c:pt idx="0">
                  <c:v>Average of Avg_Salary</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'8)HR_Analysis'!$G$8:$G$14</c:f>
              <c:strCache>
                <c:ptCount val="6"/>
                <c:pt idx="0">
                  <c:v>Reliance Digital</c:v>
                </c:pt>
                <c:pt idx="1">
                  <c:v>Reliance Fresh</c:v>
                </c:pt>
                <c:pt idx="2">
                  <c:v>Reliance SMART</c:v>
                </c:pt>
                <c:pt idx="3">
                  <c:v>Reliance Smart Express</c:v>
                </c:pt>
                <c:pt idx="4">
                  <c:v>Reliance Trends</c:v>
                </c:pt>
                <c:pt idx="5">
                  <c:v>SMART Bazaar</c:v>
                </c:pt>
              </c:strCache>
            </c:strRef>
          </c:cat>
          <c:val>
            <c:numRef>
              <c:f>'8)HR_Analysis'!$I$8:$I$14</c:f>
              <c:numCache>
                <c:formatCode>General</c:formatCode>
                <c:ptCount val="6"/>
                <c:pt idx="0">
                  <c:v>34030.3125</c:v>
                </c:pt>
                <c:pt idx="1">
                  <c:v>20164.016666666666</c:v>
                </c:pt>
                <c:pt idx="2">
                  <c:v>24866.714285714286</c:v>
                </c:pt>
                <c:pt idx="3">
                  <c:v>22048.833333333332</c:v>
                </c:pt>
                <c:pt idx="4">
                  <c:v>25536.928571428572</c:v>
                </c:pt>
                <c:pt idx="5">
                  <c:v>28615.541666666668</c:v>
                </c:pt>
              </c:numCache>
            </c:numRef>
          </c:val>
          <c:extLst>
            <c:ext xmlns:c16="http://schemas.microsoft.com/office/drawing/2014/chart" uri="{C3380CC4-5D6E-409C-BE32-E72D297353CC}">
              <c16:uniqueId val="{00000001-EF59-47B5-A6BD-B9F129FB266F}"/>
            </c:ext>
          </c:extLst>
        </c:ser>
        <c:ser>
          <c:idx val="2"/>
          <c:order val="2"/>
          <c:tx>
            <c:strRef>
              <c:f>'8)HR_Analysis'!$J$7</c:f>
              <c:strCache>
                <c:ptCount val="1"/>
                <c:pt idx="0">
                  <c:v>Count of Employee_Count</c:v>
                </c:pt>
              </c:strCache>
            </c:strRef>
          </c:tx>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'8)HR_Analysis'!$G$8:$G$14</c:f>
              <c:strCache>
                <c:ptCount val="6"/>
                <c:pt idx="0">
                  <c:v>Reliance Digital</c:v>
                </c:pt>
                <c:pt idx="1">
                  <c:v>Reliance Fresh</c:v>
                </c:pt>
                <c:pt idx="2">
                  <c:v>Reliance SMART</c:v>
                </c:pt>
                <c:pt idx="3">
                  <c:v>Reliance Smart Express</c:v>
                </c:pt>
                <c:pt idx="4">
                  <c:v>Reliance Trends</c:v>
                </c:pt>
                <c:pt idx="5">
                  <c:v>SMART Bazaar</c:v>
                </c:pt>
              </c:strCache>
            </c:strRef>
          </c:cat>
          <c:val>
            <c:numRef>
              <c:f>'8)HR_Analysis'!$J$8:$J$14</c:f>
              <c:numCache>
                <c:formatCode>General</c:formatCode>
                <c:ptCount val="6"/>
                <c:pt idx="0">
                  <c:v>96</c:v>
                </c:pt>
                <c:pt idx="1">
                  <c:v>120</c:v>
                </c:pt>
                <c:pt idx="2">
                  <c:v>84</c:v>
                </c:pt>
                <c:pt idx="3">
                  <c:v>48</c:v>
                </c:pt>
                <c:pt idx="4">
                  <c:v>84</c:v>
                </c:pt>
                <c:pt idx="5">
                  <c:v>168</c:v>
                </c:pt>
              </c:numCache>
            </c:numRef>
          </c:val>
          <c:extLst>
            <c:ext xmlns:c16="http://schemas.microsoft.com/office/drawing/2014/chart" uri="{C3380CC4-5D6E-409C-BE32-E72D297353CC}">
              <c16:uniqueId val="{00000002-EF59-47B5-A6BD-B9F129FB266F}"/>
            </c:ext>
          </c:extLst>
        </c:ser>
        <c:dLbls>
          <c:showLegendKey val="0"/>
          <c:showVal val="0"/>
          <c:showCatName val="0"/>
          <c:showSerName val="0"/>
          <c:showPercent val="0"/>
          <c:showBubbleSize val="0"/>
        </c:dLbls>
        <c:gapWidth val="100"/>
        <c:overlap val="-24"/>
        <c:axId val="128896063"/>
        <c:axId val="128885503"/>
      </c:barChart>
      <c:catAx>
        <c:axId val="128896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85503"/>
        <c:crosses val="autoZero"/>
        <c:auto val="1"/>
        <c:lblAlgn val="ctr"/>
        <c:lblOffset val="100"/>
        <c:noMultiLvlLbl val="0"/>
      </c:catAx>
      <c:valAx>
        <c:axId val="12888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RELIANCE RETAIL.xlsx]9)Supply chain analysis !PivotTable2</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9525">
              <a:solidFill>
                <a:schemeClr val="accent1"/>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w="9525">
              <a:solidFill>
                <a:schemeClr val="accent2"/>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circle"/>
          <c:size val="6"/>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w="9525">
              <a:solidFill>
                <a:schemeClr val="accent3"/>
              </a:solidFill>
              <a:round/>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81128764793577E-2"/>
          <c:y val="0.11536288319085476"/>
          <c:w val="0.90643006118176805"/>
          <c:h val="0.77913453174391378"/>
        </c:manualLayout>
      </c:layout>
      <c:barChart>
        <c:barDir val="col"/>
        <c:grouping val="clustered"/>
        <c:varyColors val="0"/>
        <c:ser>
          <c:idx val="0"/>
          <c:order val="0"/>
          <c:tx>
            <c:strRef>
              <c:f>'9)Supply chain analysis '!$H$7</c:f>
              <c:strCache>
                <c:ptCount val="1"/>
                <c:pt idx="0">
                  <c:v>Sum of Transportation_Cost</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'9)Supply chain 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'9)Supply chain analysis '!$H$8:$H$14</c:f>
              <c:numCache>
                <c:formatCode>General</c:formatCode>
                <c:ptCount val="6"/>
                <c:pt idx="0">
                  <c:v>16856849</c:v>
                </c:pt>
                <c:pt idx="1">
                  <c:v>7788448</c:v>
                </c:pt>
                <c:pt idx="2">
                  <c:v>20331499</c:v>
                </c:pt>
                <c:pt idx="3">
                  <c:v>3032673</c:v>
                </c:pt>
                <c:pt idx="4">
                  <c:v>10240216</c:v>
                </c:pt>
                <c:pt idx="5">
                  <c:v>188411905</c:v>
                </c:pt>
              </c:numCache>
            </c:numRef>
          </c:val>
          <c:extLst>
            <c:ext xmlns:c16="http://schemas.microsoft.com/office/drawing/2014/chart" uri="{C3380CC4-5D6E-409C-BE32-E72D297353CC}">
              <c16:uniqueId val="{00000000-8E98-4A7A-BDE7-7EAEC988D499}"/>
            </c:ext>
          </c:extLst>
        </c:ser>
        <c:ser>
          <c:idx val="1"/>
          <c:order val="1"/>
          <c:tx>
            <c:strRef>
              <c:f>'9)Supply chain analysis '!$I$7</c:f>
              <c:strCache>
                <c:ptCount val="1"/>
                <c:pt idx="0">
                  <c:v>Sum of Inventory_Cost</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'9)Supply chain 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'9)Supply chain analysis '!$I$8:$I$14</c:f>
              <c:numCache>
                <c:formatCode>General</c:formatCode>
                <c:ptCount val="6"/>
                <c:pt idx="0">
                  <c:v>31305559</c:v>
                </c:pt>
                <c:pt idx="1">
                  <c:v>14464263</c:v>
                </c:pt>
                <c:pt idx="2">
                  <c:v>37758495</c:v>
                </c:pt>
                <c:pt idx="3">
                  <c:v>5632118</c:v>
                </c:pt>
                <c:pt idx="4">
                  <c:v>19017532</c:v>
                </c:pt>
                <c:pt idx="5">
                  <c:v>349907820</c:v>
                </c:pt>
              </c:numCache>
            </c:numRef>
          </c:val>
          <c:extLst>
            <c:ext xmlns:c16="http://schemas.microsoft.com/office/drawing/2014/chart" uri="{C3380CC4-5D6E-409C-BE32-E72D297353CC}">
              <c16:uniqueId val="{00000001-8E98-4A7A-BDE7-7EAEC988D499}"/>
            </c:ext>
          </c:extLst>
        </c:ser>
        <c:ser>
          <c:idx val="2"/>
          <c:order val="2"/>
          <c:tx>
            <c:strRef>
              <c:f>'9)Supply chain analysis '!$J$7</c:f>
              <c:strCache>
                <c:ptCount val="1"/>
                <c:pt idx="0">
                  <c:v>Sum of SupplyChain_Cost</c:v>
                </c:pt>
              </c:strCache>
            </c:strRef>
          </c:tx>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'9)Supply chain analysis '!$G$8:$G$14</c:f>
              <c:strCache>
                <c:ptCount val="6"/>
                <c:pt idx="0">
                  <c:v>Reliance Digital</c:v>
                </c:pt>
                <c:pt idx="1">
                  <c:v>Reliance Fresh</c:v>
                </c:pt>
                <c:pt idx="2">
                  <c:v>Reliance SMART</c:v>
                </c:pt>
                <c:pt idx="3">
                  <c:v>Reliance Smart Express</c:v>
                </c:pt>
                <c:pt idx="4">
                  <c:v>Reliance Trends</c:v>
                </c:pt>
                <c:pt idx="5">
                  <c:v>SMART Bazaar</c:v>
                </c:pt>
              </c:strCache>
            </c:strRef>
          </c:cat>
          <c:val>
            <c:numRef>
              <c:f>'9)Supply chain analysis '!$J$8:$J$14</c:f>
              <c:numCache>
                <c:formatCode>General</c:formatCode>
                <c:ptCount val="6"/>
                <c:pt idx="0">
                  <c:v>48162408</c:v>
                </c:pt>
                <c:pt idx="1">
                  <c:v>22252711</c:v>
                </c:pt>
                <c:pt idx="2">
                  <c:v>58089994</c:v>
                </c:pt>
                <c:pt idx="3">
                  <c:v>8664791</c:v>
                </c:pt>
                <c:pt idx="4">
                  <c:v>29257748</c:v>
                </c:pt>
                <c:pt idx="5">
                  <c:v>538319725</c:v>
                </c:pt>
              </c:numCache>
            </c:numRef>
          </c:val>
          <c:extLst>
            <c:ext xmlns:c16="http://schemas.microsoft.com/office/drawing/2014/chart" uri="{C3380CC4-5D6E-409C-BE32-E72D297353CC}">
              <c16:uniqueId val="{00000002-8E98-4A7A-BDE7-7EAEC988D499}"/>
            </c:ext>
          </c:extLst>
        </c:ser>
        <c:dLbls>
          <c:showLegendKey val="0"/>
          <c:showVal val="0"/>
          <c:showCatName val="0"/>
          <c:showSerName val="0"/>
          <c:showPercent val="0"/>
          <c:showBubbleSize val="0"/>
        </c:dLbls>
        <c:gapWidth val="100"/>
        <c:overlap val="-24"/>
        <c:axId val="128896063"/>
        <c:axId val="128885503"/>
      </c:barChart>
      <c:catAx>
        <c:axId val="128896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85503"/>
        <c:crosses val="autoZero"/>
        <c:auto val="1"/>
        <c:lblAlgn val="ctr"/>
        <c:lblOffset val="100"/>
        <c:noMultiLvlLbl val="0"/>
      </c:catAx>
      <c:valAx>
        <c:axId val="12888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RELIANCE RETAIL.xlsx]10)MARKETING_ROI!PivotTable2</c:name>
    <c:fmtId val="4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hade val="80000"/>
              <a:satMod val="150000"/>
            </a:schemeClr>
          </a:solidFill>
          <a:ln>
            <a:noFill/>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448548314818761E-2"/>
          <c:y val="9.4208076810319577E-2"/>
          <c:w val="0.90643006118176805"/>
          <c:h val="0.77913453174391378"/>
        </c:manualLayout>
      </c:layout>
      <c:barChart>
        <c:barDir val="col"/>
        <c:grouping val="clustered"/>
        <c:varyColors val="0"/>
        <c:ser>
          <c:idx val="0"/>
          <c:order val="0"/>
          <c:tx>
            <c:strRef>
              <c:f>'10)MARKETING_ROI'!$H$7</c:f>
              <c:strCache>
                <c:ptCount val="1"/>
                <c:pt idx="0">
                  <c:v>Sum of Marketing_Cost</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'10)MARKETING_ROI'!$G$8:$G$14</c:f>
              <c:strCache>
                <c:ptCount val="6"/>
                <c:pt idx="0">
                  <c:v>Reliance Digital</c:v>
                </c:pt>
                <c:pt idx="1">
                  <c:v>Reliance Trends</c:v>
                </c:pt>
                <c:pt idx="2">
                  <c:v>Reliance SMART</c:v>
                </c:pt>
                <c:pt idx="3">
                  <c:v>SMART Bazaar</c:v>
                </c:pt>
                <c:pt idx="4">
                  <c:v>Reliance Fresh</c:v>
                </c:pt>
                <c:pt idx="5">
                  <c:v>Reliance Smart Express</c:v>
                </c:pt>
              </c:strCache>
            </c:strRef>
          </c:cat>
          <c:val>
            <c:numRef>
              <c:f>'10)MARKETING_ROI'!$H$8:$H$14</c:f>
              <c:numCache>
                <c:formatCode>General</c:formatCode>
                <c:ptCount val="6"/>
                <c:pt idx="0">
                  <c:v>36754545</c:v>
                </c:pt>
                <c:pt idx="1">
                  <c:v>26850315</c:v>
                </c:pt>
                <c:pt idx="2">
                  <c:v>12355363</c:v>
                </c:pt>
                <c:pt idx="3">
                  <c:v>126081421</c:v>
                </c:pt>
                <c:pt idx="4">
                  <c:v>3406761</c:v>
                </c:pt>
                <c:pt idx="5">
                  <c:v>1642558</c:v>
                </c:pt>
              </c:numCache>
            </c:numRef>
          </c:val>
          <c:extLst>
            <c:ext xmlns:c16="http://schemas.microsoft.com/office/drawing/2014/chart" uri="{C3380CC4-5D6E-409C-BE32-E72D297353CC}">
              <c16:uniqueId val="{00000000-D210-4946-9977-7E51BA03AE87}"/>
            </c:ext>
          </c:extLst>
        </c:ser>
        <c:ser>
          <c:idx val="1"/>
          <c:order val="1"/>
          <c:tx>
            <c:strRef>
              <c:f>'10)MARKETING_ROI'!$I$7</c:f>
              <c:strCache>
                <c:ptCount val="1"/>
                <c:pt idx="0">
                  <c:v>Sum of Revenue</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'10)MARKETING_ROI'!$G$8:$G$14</c:f>
              <c:strCache>
                <c:ptCount val="6"/>
                <c:pt idx="0">
                  <c:v>Reliance Digital</c:v>
                </c:pt>
                <c:pt idx="1">
                  <c:v>Reliance Trends</c:v>
                </c:pt>
                <c:pt idx="2">
                  <c:v>Reliance SMART</c:v>
                </c:pt>
                <c:pt idx="3">
                  <c:v>SMART Bazaar</c:v>
                </c:pt>
                <c:pt idx="4">
                  <c:v>Reliance Fresh</c:v>
                </c:pt>
                <c:pt idx="5">
                  <c:v>Reliance Smart Express</c:v>
                </c:pt>
              </c:strCache>
            </c:strRef>
          </c:cat>
          <c:val>
            <c:numRef>
              <c:f>'10)MARKETING_ROI'!$I$8:$I$14</c:f>
              <c:numCache>
                <c:formatCode>General</c:formatCode>
                <c:ptCount val="6"/>
                <c:pt idx="0">
                  <c:v>1216763603</c:v>
                </c:pt>
                <c:pt idx="1">
                  <c:v>576665922</c:v>
                </c:pt>
                <c:pt idx="2">
                  <c:v>823228322</c:v>
                </c:pt>
                <c:pt idx="3">
                  <c:v>6192886503</c:v>
                </c:pt>
                <c:pt idx="4">
                  <c:v>297326312</c:v>
                </c:pt>
                <c:pt idx="5">
                  <c:v>113951000</c:v>
                </c:pt>
              </c:numCache>
            </c:numRef>
          </c:val>
          <c:extLst>
            <c:ext xmlns:c16="http://schemas.microsoft.com/office/drawing/2014/chart" uri="{C3380CC4-5D6E-409C-BE32-E72D297353CC}">
              <c16:uniqueId val="{00000001-D210-4946-9977-7E51BA03AE87}"/>
            </c:ext>
          </c:extLst>
        </c:ser>
        <c:dLbls>
          <c:showLegendKey val="0"/>
          <c:showVal val="0"/>
          <c:showCatName val="0"/>
          <c:showSerName val="0"/>
          <c:showPercent val="0"/>
          <c:showBubbleSize val="0"/>
        </c:dLbls>
        <c:gapWidth val="100"/>
        <c:overlap val="-24"/>
        <c:axId val="128896063"/>
        <c:axId val="128885503"/>
      </c:barChart>
      <c:catAx>
        <c:axId val="128896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85503"/>
        <c:crosses val="autoZero"/>
        <c:auto val="1"/>
        <c:lblAlgn val="ctr"/>
        <c:lblOffset val="100"/>
        <c:noMultiLvlLbl val="0"/>
      </c:catAx>
      <c:valAx>
        <c:axId val="12888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9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8.png"/><Relationship Id="rId18" Type="http://schemas.openxmlformats.org/officeDocument/2006/relationships/hyperlink" Target="#'8)HR_Analysis'!A1"/><Relationship Id="rId26" Type="http://schemas.openxmlformats.org/officeDocument/2006/relationships/chart" Target="../charts/chart3.xml"/><Relationship Id="rId3" Type="http://schemas.openxmlformats.org/officeDocument/2006/relationships/image" Target="../media/image2.svg"/><Relationship Id="rId21" Type="http://schemas.openxmlformats.org/officeDocument/2006/relationships/hyperlink" Target="#'10)MARKETING_ROI'!A1"/><Relationship Id="rId34" Type="http://schemas.openxmlformats.org/officeDocument/2006/relationships/image" Target="../media/image22.svg"/><Relationship Id="rId7" Type="http://schemas.openxmlformats.org/officeDocument/2006/relationships/image" Target="../media/image4.png"/><Relationship Id="rId12" Type="http://schemas.openxmlformats.org/officeDocument/2006/relationships/hyperlink" Target="#'6)Sales_Analysis'!A1"/><Relationship Id="rId17" Type="http://schemas.openxmlformats.org/officeDocument/2006/relationships/image" Target="../media/image11.svg"/><Relationship Id="rId25" Type="http://schemas.openxmlformats.org/officeDocument/2006/relationships/chart" Target="../charts/chart2.xml"/><Relationship Id="rId33" Type="http://schemas.openxmlformats.org/officeDocument/2006/relationships/image" Target="../media/image21.png"/><Relationship Id="rId2" Type="http://schemas.openxmlformats.org/officeDocument/2006/relationships/image" Target="../media/image1.png"/><Relationship Id="rId16" Type="http://schemas.openxmlformats.org/officeDocument/2006/relationships/image" Target="../media/image10.png"/><Relationship Id="rId20" Type="http://schemas.openxmlformats.org/officeDocument/2006/relationships/image" Target="../media/image13.svg"/><Relationship Id="rId29" Type="http://schemas.openxmlformats.org/officeDocument/2006/relationships/image" Target="../media/image17.png"/><Relationship Id="rId1" Type="http://schemas.openxmlformats.org/officeDocument/2006/relationships/hyperlink" Target="#'1)Profitability Status'!A1"/><Relationship Id="rId6" Type="http://schemas.openxmlformats.org/officeDocument/2006/relationships/hyperlink" Target="#'2)Top Bottom Store '!A1"/><Relationship Id="rId11" Type="http://schemas.openxmlformats.org/officeDocument/2006/relationships/image" Target="../media/image7.svg"/><Relationship Id="rId24" Type="http://schemas.openxmlformats.org/officeDocument/2006/relationships/chart" Target="../charts/chart1.xml"/><Relationship Id="rId32" Type="http://schemas.openxmlformats.org/officeDocument/2006/relationships/image" Target="../media/image20.svg"/><Relationship Id="rId5" Type="http://schemas.openxmlformats.org/officeDocument/2006/relationships/hyperlink" Target="http://www.rareindianshares.info/2020/10/sandip-ginodias-update-on-unlisted.html" TargetMode="External"/><Relationship Id="rId15" Type="http://schemas.openxmlformats.org/officeDocument/2006/relationships/hyperlink" Target="#'9)Supply chain analysis '!A1"/><Relationship Id="rId23" Type="http://schemas.openxmlformats.org/officeDocument/2006/relationships/image" Target="../media/image15.svg"/><Relationship Id="rId28" Type="http://schemas.openxmlformats.org/officeDocument/2006/relationships/chart" Target="../charts/chart4.xml"/><Relationship Id="rId36" Type="http://schemas.openxmlformats.org/officeDocument/2006/relationships/image" Target="../media/image24.svg"/><Relationship Id="rId10" Type="http://schemas.openxmlformats.org/officeDocument/2006/relationships/image" Target="../media/image6.png"/><Relationship Id="rId19" Type="http://schemas.openxmlformats.org/officeDocument/2006/relationships/image" Target="../media/image12.png"/><Relationship Id="rId31" Type="http://schemas.openxmlformats.org/officeDocument/2006/relationships/image" Target="../media/image19.png"/><Relationship Id="rId4" Type="http://schemas.openxmlformats.org/officeDocument/2006/relationships/image" Target="../media/image3.png"/><Relationship Id="rId9" Type="http://schemas.openxmlformats.org/officeDocument/2006/relationships/hyperlink" Target="#'3)Quaterly Revenue '!A1"/><Relationship Id="rId14" Type="http://schemas.openxmlformats.org/officeDocument/2006/relationships/image" Target="../media/image9.svg"/><Relationship Id="rId22" Type="http://schemas.openxmlformats.org/officeDocument/2006/relationships/image" Target="../media/image14.png"/><Relationship Id="rId27" Type="http://schemas.openxmlformats.org/officeDocument/2006/relationships/image" Target="../media/image16.png"/><Relationship Id="rId30" Type="http://schemas.openxmlformats.org/officeDocument/2006/relationships/image" Target="../media/image18.svg"/><Relationship Id="rId35" Type="http://schemas.openxmlformats.org/officeDocument/2006/relationships/image" Target="../media/image23.png"/><Relationship Id="rId8" Type="http://schemas.openxmlformats.org/officeDocument/2006/relationships/image" Target="../media/image5.svg"/></Relationships>
</file>

<file path=xl/drawings/_rels/drawing2.xml.rels><?xml version="1.0" encoding="UTF-8" standalone="yes"?>
<Relationships xmlns="http://schemas.openxmlformats.org/package/2006/relationships"><Relationship Id="rId3" Type="http://schemas.openxmlformats.org/officeDocument/2006/relationships/hyperlink" Target="#'DASHBOARD '!A1"/><Relationship Id="rId2" Type="http://schemas.openxmlformats.org/officeDocument/2006/relationships/chart" Target="../charts/chart5.xml"/><Relationship Id="rId1" Type="http://schemas.openxmlformats.org/officeDocument/2006/relationships/image" Target="../media/image25.png"/><Relationship Id="rId5" Type="http://schemas.openxmlformats.org/officeDocument/2006/relationships/image" Target="../media/image27.svg"/><Relationship Id="rId4" Type="http://schemas.openxmlformats.org/officeDocument/2006/relationships/image" Target="../media/image26.png"/></Relationships>
</file>

<file path=xl/drawings/_rels/drawing3.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chart" Target="../charts/chart6.xml"/><Relationship Id="rId1" Type="http://schemas.openxmlformats.org/officeDocument/2006/relationships/image" Target="../media/image25.png"/><Relationship Id="rId6" Type="http://schemas.openxmlformats.org/officeDocument/2006/relationships/image" Target="../media/image27.svg"/><Relationship Id="rId5" Type="http://schemas.openxmlformats.org/officeDocument/2006/relationships/image" Target="../media/image26.png"/><Relationship Id="rId4" Type="http://schemas.openxmlformats.org/officeDocument/2006/relationships/hyperlink" Target="#'DASHBOARD '!A1"/></Relationships>
</file>

<file path=xl/drawings/_rels/drawing4.xml.rels><?xml version="1.0" encoding="UTF-8" standalone="yes"?>
<Relationships xmlns="http://schemas.openxmlformats.org/package/2006/relationships"><Relationship Id="rId3" Type="http://schemas.openxmlformats.org/officeDocument/2006/relationships/hyperlink" Target="#'DASHBOARD '!A1"/><Relationship Id="rId2" Type="http://schemas.openxmlformats.org/officeDocument/2006/relationships/chart" Target="../charts/chart7.xml"/><Relationship Id="rId1" Type="http://schemas.openxmlformats.org/officeDocument/2006/relationships/image" Target="../media/image25.png"/><Relationship Id="rId5" Type="http://schemas.openxmlformats.org/officeDocument/2006/relationships/image" Target="../media/image27.svg"/><Relationship Id="rId4" Type="http://schemas.openxmlformats.org/officeDocument/2006/relationships/image" Target="../media/image26.png"/></Relationships>
</file>

<file path=xl/drawings/_rels/drawing5.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chart" Target="../charts/chart8.xml"/><Relationship Id="rId1" Type="http://schemas.openxmlformats.org/officeDocument/2006/relationships/image" Target="../media/image25.png"/><Relationship Id="rId6" Type="http://schemas.openxmlformats.org/officeDocument/2006/relationships/image" Target="../media/image27.svg"/><Relationship Id="rId5" Type="http://schemas.openxmlformats.org/officeDocument/2006/relationships/image" Target="../media/image26.png"/><Relationship Id="rId4" Type="http://schemas.openxmlformats.org/officeDocument/2006/relationships/hyperlink" Target="#'DASHBOARD '!A1"/></Relationships>
</file>

<file path=xl/drawings/_rels/drawing6.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chart" Target="../charts/chart9.xml"/><Relationship Id="rId1" Type="http://schemas.openxmlformats.org/officeDocument/2006/relationships/image" Target="../media/image25.png"/><Relationship Id="rId6" Type="http://schemas.openxmlformats.org/officeDocument/2006/relationships/image" Target="../media/image27.svg"/><Relationship Id="rId5" Type="http://schemas.openxmlformats.org/officeDocument/2006/relationships/image" Target="../media/image26.png"/><Relationship Id="rId4" Type="http://schemas.openxmlformats.org/officeDocument/2006/relationships/hyperlink" Target="#'DASHBOARD '!A1"/></Relationships>
</file>

<file path=xl/drawings/_rels/drawing7.xml.rels><?xml version="1.0" encoding="UTF-8" standalone="yes"?>
<Relationships xmlns="http://schemas.openxmlformats.org/package/2006/relationships"><Relationship Id="rId3" Type="http://schemas.openxmlformats.org/officeDocument/2006/relationships/hyperlink" Target="#'DASHBOARD '!A1"/><Relationship Id="rId2" Type="http://schemas.openxmlformats.org/officeDocument/2006/relationships/chart" Target="../charts/chart10.xml"/><Relationship Id="rId1" Type="http://schemas.openxmlformats.org/officeDocument/2006/relationships/image" Target="../media/image25.png"/><Relationship Id="rId6" Type="http://schemas.openxmlformats.org/officeDocument/2006/relationships/image" Target="../media/image29.png"/><Relationship Id="rId5" Type="http://schemas.openxmlformats.org/officeDocument/2006/relationships/image" Target="../media/image27.svg"/><Relationship Id="rId4" Type="http://schemas.openxmlformats.org/officeDocument/2006/relationships/image" Target="../media/image26.png"/></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image" Target="../media/image25.png"/><Relationship Id="rId1" Type="http://schemas.openxmlformats.org/officeDocument/2006/relationships/hyperlink" Target="#'DASHBOARD '!A1"/><Relationship Id="rId6" Type="http://schemas.openxmlformats.org/officeDocument/2006/relationships/image" Target="../media/image29.png"/><Relationship Id="rId5" Type="http://schemas.openxmlformats.org/officeDocument/2006/relationships/image" Target="../media/image27.svg"/><Relationship Id="rId4" Type="http://schemas.openxmlformats.org/officeDocument/2006/relationships/image" Target="../media/image26.png"/></Relationships>
</file>

<file path=xl/drawings/_rels/drawing9.xml.rels><?xml version="1.0" encoding="UTF-8" standalone="yes"?>
<Relationships xmlns="http://schemas.openxmlformats.org/package/2006/relationships"><Relationship Id="rId3" Type="http://schemas.openxmlformats.org/officeDocument/2006/relationships/hyperlink" Target="#'DASHBOARD '!A1"/><Relationship Id="rId2" Type="http://schemas.openxmlformats.org/officeDocument/2006/relationships/chart" Target="../charts/chart12.xml"/><Relationship Id="rId1" Type="http://schemas.openxmlformats.org/officeDocument/2006/relationships/image" Target="../media/image25.png"/><Relationship Id="rId6" Type="http://schemas.openxmlformats.org/officeDocument/2006/relationships/image" Target="../media/image29.png"/><Relationship Id="rId5" Type="http://schemas.openxmlformats.org/officeDocument/2006/relationships/image" Target="../media/image27.svg"/><Relationship Id="rId4" Type="http://schemas.openxmlformats.org/officeDocument/2006/relationships/image" Target="../media/image26.png"/></Relationships>
</file>

<file path=xl/drawings/_rels/drawing10.xml.rels><?xml version="1.0" encoding="UTF-8" standalone="yes"?>
<Relationships xmlns="http://schemas.openxmlformats.org/package/2006/relationships"><Relationship Id="rId3" Type="http://schemas.openxmlformats.org/officeDocument/2006/relationships/hyperlink" Target="#'DASHBOARD '!A1"/><Relationship Id="rId2" Type="http://schemas.openxmlformats.org/officeDocument/2006/relationships/chart" Target="../charts/chart13.xml"/><Relationship Id="rId1" Type="http://schemas.openxmlformats.org/officeDocument/2006/relationships/image" Target="../media/image25.png"/><Relationship Id="rId6" Type="http://schemas.openxmlformats.org/officeDocument/2006/relationships/image" Target="../media/image29.png"/><Relationship Id="rId5" Type="http://schemas.openxmlformats.org/officeDocument/2006/relationships/image" Target="../media/image27.svg"/><Relationship Id="rId4" Type="http://schemas.openxmlformats.org/officeDocument/2006/relationships/image" Target="../media/image26.png"/></Relationships>
</file>

<file path=xl/drawings/_rels/drawing11.xml.rels><?xml version="1.0" encoding="UTF-8" standalone="yes"?>
<Relationships xmlns="http://schemas.openxmlformats.org/package/2006/relationships"><Relationship Id="rId3" Type="http://schemas.openxmlformats.org/officeDocument/2006/relationships/hyperlink" Target="#'DASHBOARD '!A1"/><Relationship Id="rId2" Type="http://schemas.openxmlformats.org/officeDocument/2006/relationships/chart" Target="../charts/chart14.xml"/><Relationship Id="rId1" Type="http://schemas.openxmlformats.org/officeDocument/2006/relationships/image" Target="../media/image25.png"/><Relationship Id="rId6" Type="http://schemas.openxmlformats.org/officeDocument/2006/relationships/image" Target="../media/image29.png"/><Relationship Id="rId5" Type="http://schemas.openxmlformats.org/officeDocument/2006/relationships/image" Target="../media/image27.svg"/><Relationship Id="rId4"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xdr:from>
      <xdr:col>40</xdr:col>
      <xdr:colOff>225778</xdr:colOff>
      <xdr:row>12</xdr:row>
      <xdr:rowOff>84667</xdr:rowOff>
    </xdr:from>
    <xdr:to>
      <xdr:col>50</xdr:col>
      <xdr:colOff>592667</xdr:colOff>
      <xdr:row>74</xdr:row>
      <xdr:rowOff>112889</xdr:rowOff>
    </xdr:to>
    <xdr:sp macro="" textlink="">
      <xdr:nvSpPr>
        <xdr:cNvPr id="3" name="Rectangle: Rounded Corners 2">
          <a:extLst>
            <a:ext uri="{FF2B5EF4-FFF2-40B4-BE49-F238E27FC236}">
              <a16:creationId xmlns:a16="http://schemas.microsoft.com/office/drawing/2014/main" id="{0E3E3E0B-DD0A-6CBA-6053-C9D4D50A9E0A}"/>
            </a:ext>
          </a:extLst>
        </xdr:cNvPr>
        <xdr:cNvSpPr/>
      </xdr:nvSpPr>
      <xdr:spPr>
        <a:xfrm>
          <a:off x="25061334" y="2116667"/>
          <a:ext cx="6575777" cy="1095022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40</xdr:col>
      <xdr:colOff>470605</xdr:colOff>
      <xdr:row>48</xdr:row>
      <xdr:rowOff>76906</xdr:rowOff>
    </xdr:from>
    <xdr:to>
      <xdr:col>50</xdr:col>
      <xdr:colOff>268817</xdr:colOff>
      <xdr:row>71</xdr:row>
      <xdr:rowOff>150989</xdr:rowOff>
    </xdr:to>
    <xdr:sp macro="" textlink="">
      <xdr:nvSpPr>
        <xdr:cNvPr id="60" name="Oval 59">
          <a:extLst>
            <a:ext uri="{FF2B5EF4-FFF2-40B4-BE49-F238E27FC236}">
              <a16:creationId xmlns:a16="http://schemas.microsoft.com/office/drawing/2014/main" id="{8FF7FD57-3A59-116F-4F9B-09FD1CA19EFB}"/>
            </a:ext>
          </a:extLst>
        </xdr:cNvPr>
        <xdr:cNvSpPr/>
      </xdr:nvSpPr>
      <xdr:spPr>
        <a:xfrm>
          <a:off x="25306161" y="8628239"/>
          <a:ext cx="6007100" cy="3968750"/>
        </a:xfrm>
        <a:prstGeom prst="ellipse">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40</xdr:col>
      <xdr:colOff>131498</xdr:colOff>
      <xdr:row>14</xdr:row>
      <xdr:rowOff>128808</xdr:rowOff>
    </xdr:from>
    <xdr:to>
      <xdr:col>50</xdr:col>
      <xdr:colOff>442513</xdr:colOff>
      <xdr:row>33</xdr:row>
      <xdr:rowOff>128809</xdr:rowOff>
    </xdr:to>
    <xdr:sp macro="" textlink="">
      <xdr:nvSpPr>
        <xdr:cNvPr id="59" name="Oval 58">
          <a:extLst>
            <a:ext uri="{FF2B5EF4-FFF2-40B4-BE49-F238E27FC236}">
              <a16:creationId xmlns:a16="http://schemas.microsoft.com/office/drawing/2014/main" id="{6BD42396-D1D0-998B-8E50-6D54D13D8400}"/>
            </a:ext>
          </a:extLst>
        </xdr:cNvPr>
        <xdr:cNvSpPr/>
      </xdr:nvSpPr>
      <xdr:spPr>
        <a:xfrm>
          <a:off x="24967054" y="2499475"/>
          <a:ext cx="6519903" cy="3640667"/>
        </a:xfrm>
        <a:prstGeom prst="ellipse">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571500</xdr:colOff>
      <xdr:row>76</xdr:row>
      <xdr:rowOff>0</xdr:rowOff>
    </xdr:from>
    <xdr:to>
      <xdr:col>39</xdr:col>
      <xdr:colOff>25400</xdr:colOff>
      <xdr:row>85</xdr:row>
      <xdr:rowOff>76200</xdr:rowOff>
    </xdr:to>
    <xdr:sp macro="" textlink="">
      <xdr:nvSpPr>
        <xdr:cNvPr id="58" name="Rectangle: Rounded Corners 57">
          <a:extLst>
            <a:ext uri="{FF2B5EF4-FFF2-40B4-BE49-F238E27FC236}">
              <a16:creationId xmlns:a16="http://schemas.microsoft.com/office/drawing/2014/main" id="{156DE98E-B060-9586-0645-081789117F01}"/>
            </a:ext>
          </a:extLst>
        </xdr:cNvPr>
        <xdr:cNvSpPr/>
      </xdr:nvSpPr>
      <xdr:spPr>
        <a:xfrm>
          <a:off x="4229100" y="13919200"/>
          <a:ext cx="19570700" cy="1676400"/>
        </a:xfrm>
        <a:prstGeom prst="round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solidFill>
            </a:ln>
          </a:endParaRPr>
        </a:p>
      </xdr:txBody>
    </xdr:sp>
    <xdr:clientData/>
  </xdr:twoCellAnchor>
  <xdr:twoCellAnchor>
    <xdr:from>
      <xdr:col>2</xdr:col>
      <xdr:colOff>478190</xdr:colOff>
      <xdr:row>13</xdr:row>
      <xdr:rowOff>25903</xdr:rowOff>
    </xdr:from>
    <xdr:to>
      <xdr:col>6</xdr:col>
      <xdr:colOff>608542</xdr:colOff>
      <xdr:row>74</xdr:row>
      <xdr:rowOff>80256</xdr:rowOff>
    </xdr:to>
    <xdr:sp macro="" textlink="">
      <xdr:nvSpPr>
        <xdr:cNvPr id="42" name="Rectangle: Rounded Corners 41">
          <a:extLst>
            <a:ext uri="{FF2B5EF4-FFF2-40B4-BE49-F238E27FC236}">
              <a16:creationId xmlns:a16="http://schemas.microsoft.com/office/drawing/2014/main" id="{D68C7E98-4411-12AC-0D3F-C443EB5BB14F}"/>
            </a:ext>
          </a:extLst>
        </xdr:cNvPr>
        <xdr:cNvSpPr/>
      </xdr:nvSpPr>
      <xdr:spPr>
        <a:xfrm>
          <a:off x="1719968" y="2227236"/>
          <a:ext cx="2613907" cy="1080702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293189</xdr:colOff>
      <xdr:row>2</xdr:row>
      <xdr:rowOff>147018</xdr:rowOff>
    </xdr:from>
    <xdr:to>
      <xdr:col>33</xdr:col>
      <xdr:colOff>50537</xdr:colOff>
      <xdr:row>10</xdr:row>
      <xdr:rowOff>88605</xdr:rowOff>
    </xdr:to>
    <xdr:sp macro="" textlink="">
      <xdr:nvSpPr>
        <xdr:cNvPr id="41" name="Rectangle: Rounded Corners 40">
          <a:extLst>
            <a:ext uri="{FF2B5EF4-FFF2-40B4-BE49-F238E27FC236}">
              <a16:creationId xmlns:a16="http://schemas.microsoft.com/office/drawing/2014/main" id="{B399B25D-4006-FA27-CC46-B18A190C3A05}"/>
            </a:ext>
          </a:extLst>
        </xdr:cNvPr>
        <xdr:cNvSpPr/>
      </xdr:nvSpPr>
      <xdr:spPr>
        <a:xfrm>
          <a:off x="8985633" y="485685"/>
          <a:ext cx="11554237" cy="1296253"/>
        </a:xfrm>
        <a:prstGeom prst="round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editAs="absolute">
    <xdr:from>
      <xdr:col>7</xdr:col>
      <xdr:colOff>141111</xdr:colOff>
      <xdr:row>11</xdr:row>
      <xdr:rowOff>46495</xdr:rowOff>
    </xdr:from>
    <xdr:to>
      <xdr:col>40</xdr:col>
      <xdr:colOff>95250</xdr:colOff>
      <xdr:row>74</xdr:row>
      <xdr:rowOff>150094</xdr:rowOff>
    </xdr:to>
    <xdr:sp macro="" textlink="">
      <xdr:nvSpPr>
        <xdr:cNvPr id="2" name="Rectangle: Rounded Corners 1">
          <a:extLst>
            <a:ext uri="{FF2B5EF4-FFF2-40B4-BE49-F238E27FC236}">
              <a16:creationId xmlns:a16="http://schemas.microsoft.com/office/drawing/2014/main" id="{D267E77F-7515-436C-9543-D4C35B7853AB}"/>
            </a:ext>
          </a:extLst>
        </xdr:cNvPr>
        <xdr:cNvSpPr>
          <a:spLocks noChangeAspect="1"/>
        </xdr:cNvSpPr>
      </xdr:nvSpPr>
      <xdr:spPr>
        <a:xfrm>
          <a:off x="4363861" y="2141995"/>
          <a:ext cx="19861389" cy="12486099"/>
        </a:xfrm>
        <a:prstGeom prst="round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15</xdr:col>
      <xdr:colOff>183533</xdr:colOff>
      <xdr:row>4</xdr:row>
      <xdr:rowOff>92031</xdr:rowOff>
    </xdr:from>
    <xdr:to>
      <xdr:col>33</xdr:col>
      <xdr:colOff>101155</xdr:colOff>
      <xdr:row>12</xdr:row>
      <xdr:rowOff>142875</xdr:rowOff>
    </xdr:to>
    <xdr:sp macro="" textlink="">
      <xdr:nvSpPr>
        <xdr:cNvPr id="4" name="Rectangle: Rounded Corners 3">
          <a:extLst>
            <a:ext uri="{FF2B5EF4-FFF2-40B4-BE49-F238E27FC236}">
              <a16:creationId xmlns:a16="http://schemas.microsoft.com/office/drawing/2014/main" id="{1772285A-4BF5-4F15-AC53-E81693425213}"/>
            </a:ext>
          </a:extLst>
        </xdr:cNvPr>
        <xdr:cNvSpPr/>
      </xdr:nvSpPr>
      <xdr:spPr>
        <a:xfrm>
          <a:off x="9128750" y="887161"/>
          <a:ext cx="10651883" cy="1641105"/>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4500" b="0" i="0" u="none" cap="none" spc="50">
              <a:ln w="0"/>
              <a:solidFill>
                <a:srgbClr val="FF0000"/>
              </a:solidFill>
              <a:effectLst>
                <a:innerShdw blurRad="63500" dist="50800" dir="13500000">
                  <a:srgbClr val="000000">
                    <a:alpha val="50000"/>
                  </a:srgbClr>
                </a:innerShdw>
              </a:effectLst>
              <a:latin typeface="Arial Black" panose="020B0A04020102020204" pitchFamily="34" charset="0"/>
              <a:ea typeface="+mn-ea"/>
              <a:cs typeface="+mn-cs"/>
            </a:rPr>
            <a:t>RELIANCE</a:t>
          </a:r>
          <a:r>
            <a:rPr lang="en-US" sz="4500" b="0" i="0" u="none" cap="none" spc="50" baseline="0">
              <a:ln w="0"/>
              <a:solidFill>
                <a:schemeClr val="bg2"/>
              </a:solidFill>
              <a:effectLst>
                <a:innerShdw blurRad="63500" dist="50800" dir="13500000">
                  <a:srgbClr val="000000">
                    <a:alpha val="50000"/>
                  </a:srgbClr>
                </a:innerShdw>
              </a:effectLst>
              <a:latin typeface="Arial Black" panose="020B0A04020102020204" pitchFamily="34" charset="0"/>
              <a:ea typeface="+mn-ea"/>
              <a:cs typeface="+mn-cs"/>
            </a:rPr>
            <a:t> </a:t>
          </a:r>
          <a:r>
            <a:rPr lang="en-US" sz="4500" b="0" i="0" u="none" cap="none" spc="50" baseline="0">
              <a:ln w="0"/>
              <a:solidFill>
                <a:srgbClr val="002060"/>
              </a:solidFill>
              <a:effectLst>
                <a:innerShdw blurRad="63500" dist="50800" dir="13500000">
                  <a:srgbClr val="000000">
                    <a:alpha val="50000"/>
                  </a:srgbClr>
                </a:innerShdw>
              </a:effectLst>
              <a:latin typeface="Arial Black" panose="020B0A04020102020204" pitchFamily="34" charset="0"/>
              <a:ea typeface="+mn-ea"/>
              <a:cs typeface="+mn-cs"/>
            </a:rPr>
            <a:t>RETAIL </a:t>
          </a:r>
          <a:r>
            <a:rPr lang="en-US" sz="4500" b="0" i="0" u="none" cap="none" spc="50">
              <a:ln w="0"/>
              <a:solidFill>
                <a:srgbClr val="002060"/>
              </a:solidFill>
              <a:effectLst>
                <a:innerShdw blurRad="63500" dist="50800" dir="13500000">
                  <a:srgbClr val="000000">
                    <a:alpha val="50000"/>
                  </a:srgbClr>
                </a:innerShdw>
              </a:effectLst>
              <a:latin typeface="Arial Black" panose="020B0A04020102020204" pitchFamily="34" charset="0"/>
              <a:ea typeface="+mn-ea"/>
              <a:cs typeface="+mn-cs"/>
            </a:rPr>
            <a:t>DASHBOARD</a:t>
          </a:r>
        </a:p>
      </xdr:txBody>
    </xdr:sp>
    <xdr:clientData/>
  </xdr:twoCellAnchor>
  <xdr:twoCellAnchor>
    <xdr:from>
      <xdr:col>7</xdr:col>
      <xdr:colOff>401052</xdr:colOff>
      <xdr:row>23</xdr:row>
      <xdr:rowOff>141112</xdr:rowOff>
    </xdr:from>
    <xdr:to>
      <xdr:col>22</xdr:col>
      <xdr:colOff>28223</xdr:colOff>
      <xdr:row>48</xdr:row>
      <xdr:rowOff>56445</xdr:rowOff>
    </xdr:to>
    <xdr:sp macro="" textlink="">
      <xdr:nvSpPr>
        <xdr:cNvPr id="54" name="Rectangle: Rounded Corners 53">
          <a:extLst>
            <a:ext uri="{FF2B5EF4-FFF2-40B4-BE49-F238E27FC236}">
              <a16:creationId xmlns:a16="http://schemas.microsoft.com/office/drawing/2014/main" id="{CF39245B-F36D-C03A-953C-EEC42C42D8B4}"/>
            </a:ext>
          </a:extLst>
        </xdr:cNvPr>
        <xdr:cNvSpPr/>
      </xdr:nvSpPr>
      <xdr:spPr>
        <a:xfrm>
          <a:off x="4612105" y="4693059"/>
          <a:ext cx="8650855" cy="4427175"/>
        </a:xfrm>
        <a:prstGeom prst="round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525639</xdr:colOff>
      <xdr:row>50</xdr:row>
      <xdr:rowOff>151694</xdr:rowOff>
    </xdr:from>
    <xdr:to>
      <xdr:col>19</xdr:col>
      <xdr:colOff>402166</xdr:colOff>
      <xdr:row>72</xdr:row>
      <xdr:rowOff>151695</xdr:rowOff>
    </xdr:to>
    <xdr:sp macro="" textlink="">
      <xdr:nvSpPr>
        <xdr:cNvPr id="56" name="Rectangle: Rounded Corners 55">
          <a:extLst>
            <a:ext uri="{FF2B5EF4-FFF2-40B4-BE49-F238E27FC236}">
              <a16:creationId xmlns:a16="http://schemas.microsoft.com/office/drawing/2014/main" id="{9F8B327D-FE51-9274-9B91-6569600E9886}"/>
            </a:ext>
          </a:extLst>
        </xdr:cNvPr>
        <xdr:cNvSpPr/>
      </xdr:nvSpPr>
      <xdr:spPr>
        <a:xfrm>
          <a:off x="5954889" y="10057694"/>
          <a:ext cx="5909027" cy="4191001"/>
        </a:xfrm>
        <a:prstGeom prst="round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28223</xdr:colOff>
      <xdr:row>23</xdr:row>
      <xdr:rowOff>28222</xdr:rowOff>
    </xdr:from>
    <xdr:to>
      <xdr:col>37</xdr:col>
      <xdr:colOff>508000</xdr:colOff>
      <xdr:row>46</xdr:row>
      <xdr:rowOff>0</xdr:rowOff>
    </xdr:to>
    <xdr:sp macro="" textlink="">
      <xdr:nvSpPr>
        <xdr:cNvPr id="55" name="Rectangle: Rounded Corners 54">
          <a:extLst>
            <a:ext uri="{FF2B5EF4-FFF2-40B4-BE49-F238E27FC236}">
              <a16:creationId xmlns:a16="http://schemas.microsoft.com/office/drawing/2014/main" id="{9307B92E-EB0A-16EE-D437-700F04E2370C}"/>
            </a:ext>
          </a:extLst>
        </xdr:cNvPr>
        <xdr:cNvSpPr/>
      </xdr:nvSpPr>
      <xdr:spPr>
        <a:xfrm>
          <a:off x="14929556" y="4346222"/>
          <a:ext cx="8551333" cy="3866445"/>
        </a:xfrm>
        <a:prstGeom prst="round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3</xdr:col>
      <xdr:colOff>419614</xdr:colOff>
      <xdr:row>15</xdr:row>
      <xdr:rowOff>20763</xdr:rowOff>
    </xdr:from>
    <xdr:to>
      <xdr:col>5</xdr:col>
      <xdr:colOff>159430</xdr:colOff>
      <xdr:row>19</xdr:row>
      <xdr:rowOff>177550</xdr:rowOff>
    </xdr:to>
    <xdr:pic>
      <xdr:nvPicPr>
        <xdr:cNvPr id="5" name="Graphic 4" descr="Bar graph with upward trend with solid fill">
          <a:hlinkClick xmlns:r="http://schemas.openxmlformats.org/officeDocument/2006/relationships" r:id="rId1"/>
          <a:extLst>
            <a:ext uri="{FF2B5EF4-FFF2-40B4-BE49-F238E27FC236}">
              <a16:creationId xmlns:a16="http://schemas.microsoft.com/office/drawing/2014/main" id="{006789C6-F5D1-4DFC-A7DF-B0112124DC2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65999" y="2658455"/>
          <a:ext cx="970739" cy="860172"/>
        </a:xfrm>
        <a:prstGeom prst="rect">
          <a:avLst/>
        </a:prstGeom>
      </xdr:spPr>
    </xdr:pic>
    <xdr:clientData/>
  </xdr:twoCellAnchor>
  <xdr:twoCellAnchor>
    <xdr:from>
      <xdr:col>3</xdr:col>
      <xdr:colOff>162862</xdr:colOff>
      <xdr:row>19</xdr:row>
      <xdr:rowOff>217714</xdr:rowOff>
    </xdr:from>
    <xdr:to>
      <xdr:col>5</xdr:col>
      <xdr:colOff>448236</xdr:colOff>
      <xdr:row>20</xdr:row>
      <xdr:rowOff>29029</xdr:rowOff>
    </xdr:to>
    <xdr:sp macro="" textlink="">
      <xdr:nvSpPr>
        <xdr:cNvPr id="6" name="Rectangle: Rounded Corners 5">
          <a:extLst>
            <a:ext uri="{FF2B5EF4-FFF2-40B4-BE49-F238E27FC236}">
              <a16:creationId xmlns:a16="http://schemas.microsoft.com/office/drawing/2014/main" id="{D6AD181C-35B8-4698-8592-E0EF46945E63}"/>
            </a:ext>
          </a:extLst>
        </xdr:cNvPr>
        <xdr:cNvSpPr/>
      </xdr:nvSpPr>
      <xdr:spPr>
        <a:xfrm>
          <a:off x="1978215" y="3624302"/>
          <a:ext cx="1495609" cy="394021"/>
        </a:xfrm>
        <a:prstGeom prst="roundRect">
          <a:avLst/>
        </a:prstGeom>
        <a:solidFill>
          <a:srgbClr val="FF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accent2"/>
        </a:fontRef>
      </xdr:style>
      <xdr:txBody>
        <a:bodyPr vertOverflow="clip" horzOverflow="clip" rtlCol="0" anchor="t">
          <a:scene3d>
            <a:camera prst="perspectiveFront"/>
            <a:lightRig rig="threePt" dir="t"/>
          </a:scene3d>
          <a:sp3d extrusionH="57150">
            <a:bevelT w="69850" h="38100" prst="cross"/>
          </a:sp3d>
        </a:bodyPr>
        <a:lstStyle/>
        <a:p>
          <a:pPr algn="l"/>
          <a:r>
            <a:rPr lang="en-US" sz="1400">
              <a:solidFill>
                <a:schemeClr val="bg1"/>
              </a:solidFill>
              <a:latin typeface="Arial Black" panose="020B0A04020102020204" pitchFamily="34" charset="0"/>
            </a:rPr>
            <a:t>Profit Status </a:t>
          </a:r>
        </a:p>
      </xdr:txBody>
    </xdr:sp>
    <xdr:clientData/>
  </xdr:twoCellAnchor>
  <xdr:twoCellAnchor editAs="oneCell">
    <xdr:from>
      <xdr:col>5</xdr:col>
      <xdr:colOff>316437</xdr:colOff>
      <xdr:row>5</xdr:row>
      <xdr:rowOff>42659</xdr:rowOff>
    </xdr:from>
    <xdr:to>
      <xdr:col>9</xdr:col>
      <xdr:colOff>578716</xdr:colOff>
      <xdr:row>15</xdr:row>
      <xdr:rowOff>42864</xdr:rowOff>
    </xdr:to>
    <xdr:pic>
      <xdr:nvPicPr>
        <xdr:cNvPr id="7" name="Picture 6">
          <a:extLst>
            <a:ext uri="{FF2B5EF4-FFF2-40B4-BE49-F238E27FC236}">
              <a16:creationId xmlns:a16="http://schemas.microsoft.com/office/drawing/2014/main" id="{A2B05D29-37A0-413F-8BF3-C0D4C8DD1EB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3420881" y="889326"/>
          <a:ext cx="2745835" cy="169353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366588</xdr:colOff>
      <xdr:row>20</xdr:row>
      <xdr:rowOff>174128</xdr:rowOff>
    </xdr:from>
    <xdr:to>
      <xdr:col>5</xdr:col>
      <xdr:colOff>189292</xdr:colOff>
      <xdr:row>24</xdr:row>
      <xdr:rowOff>149765</xdr:rowOff>
    </xdr:to>
    <xdr:pic>
      <xdr:nvPicPr>
        <xdr:cNvPr id="8" name="Graphic 7" descr="Bar graph with downward trend with solid fill">
          <a:hlinkClick xmlns:r="http://schemas.openxmlformats.org/officeDocument/2006/relationships" r:id="rId6"/>
          <a:extLst>
            <a:ext uri="{FF2B5EF4-FFF2-40B4-BE49-F238E27FC236}">
              <a16:creationId xmlns:a16="http://schemas.microsoft.com/office/drawing/2014/main" id="{4B7A02C6-B508-41D9-940D-30FF8E8BE8C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181941" y="4163422"/>
          <a:ext cx="1032939" cy="692814"/>
        </a:xfrm>
        <a:prstGeom prst="rect">
          <a:avLst/>
        </a:prstGeom>
      </xdr:spPr>
    </xdr:pic>
    <xdr:clientData/>
  </xdr:twoCellAnchor>
  <xdr:twoCellAnchor editAs="oneCell">
    <xdr:from>
      <xdr:col>3</xdr:col>
      <xdr:colOff>381000</xdr:colOff>
      <xdr:row>28</xdr:row>
      <xdr:rowOff>52500</xdr:rowOff>
    </xdr:from>
    <xdr:to>
      <xdr:col>5</xdr:col>
      <xdr:colOff>168088</xdr:colOff>
      <xdr:row>33</xdr:row>
      <xdr:rowOff>19288</xdr:rowOff>
    </xdr:to>
    <xdr:pic>
      <xdr:nvPicPr>
        <xdr:cNvPr id="10" name="Graphic 9" descr="Clock with solid fill">
          <a:hlinkClick xmlns:r="http://schemas.openxmlformats.org/officeDocument/2006/relationships" r:id="rId9"/>
          <a:extLst>
            <a:ext uri="{FF2B5EF4-FFF2-40B4-BE49-F238E27FC236}">
              <a16:creationId xmlns:a16="http://schemas.microsoft.com/office/drawing/2014/main" id="{8D2B3A42-6BDE-47AD-950C-C0D4270520B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96353" y="5476147"/>
          <a:ext cx="997323" cy="863259"/>
        </a:xfrm>
        <a:prstGeom prst="rect">
          <a:avLst/>
        </a:prstGeom>
      </xdr:spPr>
    </xdr:pic>
    <xdr:clientData/>
  </xdr:twoCellAnchor>
  <xdr:twoCellAnchor editAs="oneCell">
    <xdr:from>
      <xdr:col>4</xdr:col>
      <xdr:colOff>31936</xdr:colOff>
      <xdr:row>55</xdr:row>
      <xdr:rowOff>32529</xdr:rowOff>
    </xdr:from>
    <xdr:to>
      <xdr:col>5</xdr:col>
      <xdr:colOff>268111</xdr:colOff>
      <xdr:row>59</xdr:row>
      <xdr:rowOff>138319</xdr:rowOff>
    </xdr:to>
    <xdr:pic>
      <xdr:nvPicPr>
        <xdr:cNvPr id="16" name="Graphic 15" descr="Upward trend with solid fill">
          <a:hlinkClick xmlns:r="http://schemas.openxmlformats.org/officeDocument/2006/relationships" r:id="rId12"/>
          <a:extLst>
            <a:ext uri="{FF2B5EF4-FFF2-40B4-BE49-F238E27FC236}">
              <a16:creationId xmlns:a16="http://schemas.microsoft.com/office/drawing/2014/main" id="{FC254C57-A75E-474C-B486-FE2EB3F97C7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459047" y="10531196"/>
          <a:ext cx="842953" cy="839567"/>
        </a:xfrm>
        <a:prstGeom prst="rect">
          <a:avLst/>
        </a:prstGeom>
      </xdr:spPr>
    </xdr:pic>
    <xdr:clientData/>
  </xdr:twoCellAnchor>
  <xdr:twoCellAnchor editAs="oneCell">
    <xdr:from>
      <xdr:col>3</xdr:col>
      <xdr:colOff>527312</xdr:colOff>
      <xdr:row>64</xdr:row>
      <xdr:rowOff>66097</xdr:rowOff>
    </xdr:from>
    <xdr:to>
      <xdr:col>5</xdr:col>
      <xdr:colOff>493579</xdr:colOff>
      <xdr:row>68</xdr:row>
      <xdr:rowOff>70556</xdr:rowOff>
    </xdr:to>
    <xdr:pic>
      <xdr:nvPicPr>
        <xdr:cNvPr id="20" name="Graphic 19" descr="Truck with solid fill">
          <a:hlinkClick xmlns:r="http://schemas.openxmlformats.org/officeDocument/2006/relationships" r:id="rId15"/>
          <a:extLst>
            <a:ext uri="{FF2B5EF4-FFF2-40B4-BE49-F238E27FC236}">
              <a16:creationId xmlns:a16="http://schemas.microsoft.com/office/drawing/2014/main" id="{0C3A1E72-C9F1-4CAE-B0D8-DB32A537C24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347645" y="12215764"/>
          <a:ext cx="1179823" cy="738236"/>
        </a:xfrm>
        <a:prstGeom prst="rect">
          <a:avLst/>
        </a:prstGeom>
      </xdr:spPr>
    </xdr:pic>
    <xdr:clientData/>
  </xdr:twoCellAnchor>
  <xdr:twoCellAnchor editAs="oneCell">
    <xdr:from>
      <xdr:col>3</xdr:col>
      <xdr:colOff>442500</xdr:colOff>
      <xdr:row>37</xdr:row>
      <xdr:rowOff>42461</xdr:rowOff>
    </xdr:from>
    <xdr:to>
      <xdr:col>5</xdr:col>
      <xdr:colOff>355600</xdr:colOff>
      <xdr:row>42</xdr:row>
      <xdr:rowOff>98368</xdr:rowOff>
    </xdr:to>
    <xdr:pic>
      <xdr:nvPicPr>
        <xdr:cNvPr id="22" name="Graphic 21" descr="Employee badge with solid fill">
          <a:hlinkClick xmlns:r="http://schemas.openxmlformats.org/officeDocument/2006/relationships" r:id="rId18"/>
          <a:extLst>
            <a:ext uri="{FF2B5EF4-FFF2-40B4-BE49-F238E27FC236}">
              <a16:creationId xmlns:a16="http://schemas.microsoft.com/office/drawing/2014/main" id="{36E2C52A-2F20-4757-8A62-0EDD8CE75A1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271300" y="7340728"/>
          <a:ext cx="1132300" cy="987240"/>
        </a:xfrm>
        <a:prstGeom prst="rect">
          <a:avLst/>
        </a:prstGeom>
      </xdr:spPr>
    </xdr:pic>
    <xdr:clientData/>
  </xdr:twoCellAnchor>
  <xdr:twoCellAnchor editAs="oneCell">
    <xdr:from>
      <xdr:col>3</xdr:col>
      <xdr:colOff>504795</xdr:colOff>
      <xdr:row>47</xdr:row>
      <xdr:rowOff>18309</xdr:rowOff>
    </xdr:from>
    <xdr:to>
      <xdr:col>5</xdr:col>
      <xdr:colOff>279336</xdr:colOff>
      <xdr:row>50</xdr:row>
      <xdr:rowOff>135467</xdr:rowOff>
    </xdr:to>
    <xdr:pic>
      <xdr:nvPicPr>
        <xdr:cNvPr id="24" name="Graphic 23" descr="Shopping cart with solid fill">
          <a:hlinkClick xmlns:r="http://schemas.openxmlformats.org/officeDocument/2006/relationships" r:id="rId21"/>
          <a:extLst>
            <a:ext uri="{FF2B5EF4-FFF2-40B4-BE49-F238E27FC236}">
              <a16:creationId xmlns:a16="http://schemas.microsoft.com/office/drawing/2014/main" id="{9B4A2E36-CEA2-4CD4-B7B5-79C46122F5F3}"/>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333595" y="9179242"/>
          <a:ext cx="993741" cy="675958"/>
        </a:xfrm>
        <a:prstGeom prst="rect">
          <a:avLst/>
        </a:prstGeom>
      </xdr:spPr>
    </xdr:pic>
    <xdr:clientData/>
  </xdr:twoCellAnchor>
  <xdr:twoCellAnchor>
    <xdr:from>
      <xdr:col>7</xdr:col>
      <xdr:colOff>536222</xdr:colOff>
      <xdr:row>25</xdr:row>
      <xdr:rowOff>-1</xdr:rowOff>
    </xdr:from>
    <xdr:to>
      <xdr:col>21</xdr:col>
      <xdr:colOff>461210</xdr:colOff>
      <xdr:row>47</xdr:row>
      <xdr:rowOff>40105</xdr:rowOff>
    </xdr:to>
    <xdr:graphicFrame macro="">
      <xdr:nvGraphicFramePr>
        <xdr:cNvPr id="26" name="Chart 25">
          <a:extLst>
            <a:ext uri="{FF2B5EF4-FFF2-40B4-BE49-F238E27FC236}">
              <a16:creationId xmlns:a16="http://schemas.microsoft.com/office/drawing/2014/main" id="{769625E4-6D31-4163-8C91-8B7AFEB36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41</xdr:col>
      <xdr:colOff>222250</xdr:colOff>
      <xdr:row>19</xdr:row>
      <xdr:rowOff>190501</xdr:rowOff>
    </xdr:from>
    <xdr:to>
      <xdr:col>49</xdr:col>
      <xdr:colOff>309379</xdr:colOff>
      <xdr:row>28</xdr:row>
      <xdr:rowOff>31751</xdr:rowOff>
    </xdr:to>
    <mc:AlternateContent xmlns:mc="http://schemas.openxmlformats.org/markup-compatibility/2006" xmlns:a14="http://schemas.microsoft.com/office/drawing/2010/main">
      <mc:Choice Requires="a14">
        <xdr:graphicFrame macro="">
          <xdr:nvGraphicFramePr>
            <xdr:cNvPr id="27" name="Business_Format 2">
              <a:extLst>
                <a:ext uri="{FF2B5EF4-FFF2-40B4-BE49-F238E27FC236}">
                  <a16:creationId xmlns:a16="http://schemas.microsoft.com/office/drawing/2014/main" id="{084F024F-9604-4F75-BC9C-EA88640DEC4D}"/>
                </a:ext>
              </a:extLst>
            </xdr:cNvPr>
            <xdr:cNvGraphicFramePr/>
          </xdr:nvGraphicFramePr>
          <xdr:xfrm>
            <a:off x="0" y="0"/>
            <a:ext cx="0" cy="0"/>
          </xdr:xfrm>
          <a:graphic>
            <a:graphicData uri="http://schemas.microsoft.com/office/drawing/2010/slicer">
              <sle:slicer xmlns:sle="http://schemas.microsoft.com/office/drawing/2010/slicer" name="Business_Format 2"/>
            </a:graphicData>
          </a:graphic>
        </xdr:graphicFrame>
      </mc:Choice>
      <mc:Fallback xmlns="">
        <xdr:sp macro="" textlink="">
          <xdr:nvSpPr>
            <xdr:cNvPr id="0" name=""/>
            <xdr:cNvSpPr>
              <a:spLocks noTextEdit="1"/>
            </xdr:cNvSpPr>
          </xdr:nvSpPr>
          <xdr:spPr>
            <a:xfrm>
              <a:off x="25678694" y="3407834"/>
              <a:ext cx="5054241" cy="1788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444500</xdr:colOff>
      <xdr:row>77</xdr:row>
      <xdr:rowOff>71036</xdr:rowOff>
    </xdr:from>
    <xdr:to>
      <xdr:col>37</xdr:col>
      <xdr:colOff>190500</xdr:colOff>
      <xdr:row>84</xdr:row>
      <xdr:rowOff>31750</xdr:rowOff>
    </xdr:to>
    <mc:AlternateContent xmlns:mc="http://schemas.openxmlformats.org/markup-compatibility/2006" xmlns:tsle="http://schemas.microsoft.com/office/drawing/2012/timeslicer">
      <mc:Choice Requires="tsle">
        <xdr:graphicFrame macro="">
          <xdr:nvGraphicFramePr>
            <xdr:cNvPr id="29" name="Month_Year 2">
              <a:extLst>
                <a:ext uri="{FF2B5EF4-FFF2-40B4-BE49-F238E27FC236}">
                  <a16:creationId xmlns:a16="http://schemas.microsoft.com/office/drawing/2014/main" id="{84045300-95FB-44B7-A29D-EB7FCB6453AA}"/>
                </a:ext>
              </a:extLst>
            </xdr:cNvPr>
            <xdr:cNvGraphicFramePr/>
          </xdr:nvGraphicFramePr>
          <xdr:xfrm>
            <a:off x="0" y="0"/>
            <a:ext cx="0" cy="0"/>
          </xdr:xfrm>
          <a:graphic>
            <a:graphicData uri="http://schemas.microsoft.com/office/drawing/2012/timeslicer">
              <tsle:timeslicer name="Month_Year 2"/>
            </a:graphicData>
          </a:graphic>
        </xdr:graphicFrame>
      </mc:Choice>
      <mc:Fallback xmlns="">
        <xdr:sp macro="" textlink="">
          <xdr:nvSpPr>
            <xdr:cNvPr id="0" name=""/>
            <xdr:cNvSpPr>
              <a:spLocks noTextEdit="1"/>
            </xdr:cNvSpPr>
          </xdr:nvSpPr>
          <xdr:spPr>
            <a:xfrm>
              <a:off x="4790722" y="13533036"/>
              <a:ext cx="18372667" cy="114604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89839</xdr:colOff>
      <xdr:row>13</xdr:row>
      <xdr:rowOff>100788</xdr:rowOff>
    </xdr:from>
    <xdr:to>
      <xdr:col>16</xdr:col>
      <xdr:colOff>30191</xdr:colOff>
      <xdr:row>16</xdr:row>
      <xdr:rowOff>26138</xdr:rowOff>
    </xdr:to>
    <xdr:sp macro="" textlink="">
      <xdr:nvSpPr>
        <xdr:cNvPr id="30" name="TextBox 29">
          <a:extLst>
            <a:ext uri="{FF2B5EF4-FFF2-40B4-BE49-F238E27FC236}">
              <a16:creationId xmlns:a16="http://schemas.microsoft.com/office/drawing/2014/main" id="{E496C2D4-AD74-4EDE-85B9-482740F1D488}"/>
            </a:ext>
          </a:extLst>
        </xdr:cNvPr>
        <xdr:cNvSpPr txBox="1"/>
      </xdr:nvSpPr>
      <xdr:spPr>
        <a:xfrm>
          <a:off x="6866775" y="2419214"/>
          <a:ext cx="3020778" cy="460371"/>
        </a:xfrm>
        <a:prstGeom prst="rect">
          <a:avLst/>
        </a:prstGeom>
        <a:noFill/>
        <a:ln w="9525" cmpd="sng">
          <a:noFill/>
        </a:ln>
        <a:effectLst>
          <a:outerShdw blurRad="184150" dist="241300" dir="11520000" sx="110000" sy="110000" algn="ctr">
            <a:srgbClr val="000000">
              <a:alpha val="18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Arial Black" panose="020B0A04020102020204" pitchFamily="34" charset="0"/>
            </a:rPr>
            <a:t>REVENUE GROWTH </a:t>
          </a:r>
        </a:p>
      </xdr:txBody>
    </xdr:sp>
    <xdr:clientData/>
  </xdr:twoCellAnchor>
  <xdr:twoCellAnchor>
    <xdr:from>
      <xdr:col>18</xdr:col>
      <xdr:colOff>17721</xdr:colOff>
      <xdr:row>13</xdr:row>
      <xdr:rowOff>-1</xdr:rowOff>
    </xdr:from>
    <xdr:to>
      <xdr:col>23</xdr:col>
      <xdr:colOff>88605</xdr:colOff>
      <xdr:row>15</xdr:row>
      <xdr:rowOff>159487</xdr:rowOff>
    </xdr:to>
    <xdr:sp macro="" textlink="">
      <xdr:nvSpPr>
        <xdr:cNvPr id="32" name="TextBox 31">
          <a:extLst>
            <a:ext uri="{FF2B5EF4-FFF2-40B4-BE49-F238E27FC236}">
              <a16:creationId xmlns:a16="http://schemas.microsoft.com/office/drawing/2014/main" id="{017116E3-ECB9-4CD8-8BC9-2AD4DB0FCB6B}"/>
            </a:ext>
          </a:extLst>
        </xdr:cNvPr>
        <xdr:cNvSpPr txBox="1"/>
      </xdr:nvSpPr>
      <xdr:spPr>
        <a:xfrm>
          <a:off x="10862930" y="2303720"/>
          <a:ext cx="3083442" cy="513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latin typeface="Arial Black" panose="020B0A04020102020204" pitchFamily="34" charset="0"/>
            </a:rPr>
            <a:t>HR COST% </a:t>
          </a:r>
        </a:p>
      </xdr:txBody>
    </xdr:sp>
    <xdr:clientData/>
  </xdr:twoCellAnchor>
  <xdr:twoCellAnchor>
    <xdr:from>
      <xdr:col>18</xdr:col>
      <xdr:colOff>11434</xdr:colOff>
      <xdr:row>16</xdr:row>
      <xdr:rowOff>63904</xdr:rowOff>
    </xdr:from>
    <xdr:to>
      <xdr:col>22</xdr:col>
      <xdr:colOff>227497</xdr:colOff>
      <xdr:row>20</xdr:row>
      <xdr:rowOff>49320</xdr:rowOff>
    </xdr:to>
    <xdr:sp macro="" textlink="'8)HR_Analysis'!L13">
      <xdr:nvSpPr>
        <xdr:cNvPr id="33" name="Rectangle: Rounded Corners 32">
          <a:extLst>
            <a:ext uri="{FF2B5EF4-FFF2-40B4-BE49-F238E27FC236}">
              <a16:creationId xmlns:a16="http://schemas.microsoft.com/office/drawing/2014/main" id="{85C12233-F9B7-4D88-87E4-2C732327BEC8}"/>
            </a:ext>
          </a:extLst>
        </xdr:cNvPr>
        <xdr:cNvSpPr/>
      </xdr:nvSpPr>
      <xdr:spPr>
        <a:xfrm>
          <a:off x="10856643" y="2899253"/>
          <a:ext cx="2626110" cy="1101834"/>
        </a:xfrm>
        <a:prstGeom prst="round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070BCD6-7C76-459E-A6BE-09F5C7D8D81E}" type="TxLink">
            <a:rPr lang="en-US" sz="3600" b="0" i="0" u="none" strike="noStrike">
              <a:solidFill>
                <a:schemeClr val="bg1"/>
              </a:solidFill>
              <a:effectLst/>
              <a:latin typeface="Calibri"/>
              <a:ea typeface="Calibri"/>
              <a:cs typeface="Calibri"/>
            </a:rPr>
            <a:pPr marL="0" indent="0" algn="ctr"/>
            <a:t>732.61%</a:t>
          </a:fld>
          <a:endParaRPr lang="en-US" sz="3600" b="0" i="0" u="none" strike="noStrike">
            <a:solidFill>
              <a:schemeClr val="bg1"/>
            </a:solidFill>
            <a:effectLst/>
            <a:latin typeface="Calibri"/>
            <a:ea typeface="Calibri"/>
            <a:cs typeface="Calibri"/>
          </a:endParaRPr>
        </a:p>
      </xdr:txBody>
    </xdr:sp>
    <xdr:clientData/>
  </xdr:twoCellAnchor>
  <xdr:twoCellAnchor>
    <xdr:from>
      <xdr:col>30</xdr:col>
      <xdr:colOff>550604</xdr:colOff>
      <xdr:row>12</xdr:row>
      <xdr:rowOff>90142</xdr:rowOff>
    </xdr:from>
    <xdr:to>
      <xdr:col>36</xdr:col>
      <xdr:colOff>310714</xdr:colOff>
      <xdr:row>16</xdr:row>
      <xdr:rowOff>50037</xdr:rowOff>
    </xdr:to>
    <xdr:sp macro="" textlink="">
      <xdr:nvSpPr>
        <xdr:cNvPr id="34" name="TextBox 33">
          <a:extLst>
            <a:ext uri="{FF2B5EF4-FFF2-40B4-BE49-F238E27FC236}">
              <a16:creationId xmlns:a16="http://schemas.microsoft.com/office/drawing/2014/main" id="{70AFC09A-1641-42E3-8480-A1279A9EB282}"/>
            </a:ext>
          </a:extLst>
        </xdr:cNvPr>
        <xdr:cNvSpPr txBox="1"/>
      </xdr:nvSpPr>
      <xdr:spPr>
        <a:xfrm>
          <a:off x="18625953" y="2216654"/>
          <a:ext cx="3375180" cy="66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a:solidFill>
                <a:schemeClr val="bg1"/>
              </a:solidFill>
              <a:effectLst/>
              <a:latin typeface="Arial Black" panose="020B0A04020102020204" pitchFamily="34" charset="0"/>
              <a:ea typeface="+mn-ea"/>
              <a:cs typeface="+mn-cs"/>
            </a:rPr>
            <a:t>Net profit margin </a:t>
          </a:r>
          <a:endParaRPr lang="en-US" sz="2400">
            <a:solidFill>
              <a:schemeClr val="bg1"/>
            </a:solidFill>
            <a:effectLst/>
            <a:latin typeface="Arial Black" panose="020B0A04020102020204" pitchFamily="34" charset="0"/>
          </a:endParaRPr>
        </a:p>
        <a:p>
          <a:endParaRPr lang="en-US" sz="1100"/>
        </a:p>
      </xdr:txBody>
    </xdr:sp>
    <xdr:clientData/>
  </xdr:twoCellAnchor>
  <xdr:twoCellAnchor>
    <xdr:from>
      <xdr:col>24</xdr:col>
      <xdr:colOff>189520</xdr:colOff>
      <xdr:row>12</xdr:row>
      <xdr:rowOff>152245</xdr:rowOff>
    </xdr:from>
    <xdr:to>
      <xdr:col>29</xdr:col>
      <xdr:colOff>78082</xdr:colOff>
      <xdr:row>15</xdr:row>
      <xdr:rowOff>170121</xdr:rowOff>
    </xdr:to>
    <xdr:sp macro="" textlink="">
      <xdr:nvSpPr>
        <xdr:cNvPr id="35" name="TextBox 34">
          <a:extLst>
            <a:ext uri="{FF2B5EF4-FFF2-40B4-BE49-F238E27FC236}">
              <a16:creationId xmlns:a16="http://schemas.microsoft.com/office/drawing/2014/main" id="{14BEB83A-B3F3-48DA-9D3A-8004DAD1A145}"/>
            </a:ext>
          </a:extLst>
        </xdr:cNvPr>
        <xdr:cNvSpPr txBox="1"/>
      </xdr:nvSpPr>
      <xdr:spPr>
        <a:xfrm>
          <a:off x="14649799" y="2278757"/>
          <a:ext cx="2901120" cy="549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latin typeface="Arial Black" panose="020B0A04020102020204" pitchFamily="34" charset="0"/>
            </a:rPr>
            <a:t>Marketing_ROI</a:t>
          </a:r>
        </a:p>
      </xdr:txBody>
    </xdr:sp>
    <xdr:clientData/>
  </xdr:twoCellAnchor>
  <xdr:twoCellAnchor>
    <xdr:from>
      <xdr:col>11</xdr:col>
      <xdr:colOff>212650</xdr:colOff>
      <xdr:row>16</xdr:row>
      <xdr:rowOff>120155</xdr:rowOff>
    </xdr:from>
    <xdr:to>
      <xdr:col>16</xdr:col>
      <xdr:colOff>206137</xdr:colOff>
      <xdr:row>20</xdr:row>
      <xdr:rowOff>35441</xdr:rowOff>
    </xdr:to>
    <xdr:sp macro="" textlink="'Q1-Q4'!D602">
      <xdr:nvSpPr>
        <xdr:cNvPr id="36" name="Rectangle: Rounded Corners 35">
          <a:extLst>
            <a:ext uri="{FF2B5EF4-FFF2-40B4-BE49-F238E27FC236}">
              <a16:creationId xmlns:a16="http://schemas.microsoft.com/office/drawing/2014/main" id="{8A1572A2-7898-4128-8D4C-B4E2C3FD04BC}"/>
            </a:ext>
          </a:extLst>
        </xdr:cNvPr>
        <xdr:cNvSpPr/>
      </xdr:nvSpPr>
      <xdr:spPr>
        <a:xfrm>
          <a:off x="6840278" y="2955504"/>
          <a:ext cx="3006045" cy="1031704"/>
        </a:xfrm>
        <a:prstGeom prst="round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3600" b="0" i="0" u="none" strike="noStrike">
              <a:solidFill>
                <a:schemeClr val="bg1"/>
              </a:solidFill>
              <a:effectLst/>
              <a:latin typeface="Calibri"/>
              <a:ea typeface="Calibri"/>
              <a:cs typeface="Calibri"/>
            </a:rPr>
            <a:t>₹</a:t>
          </a:r>
          <a:fld id="{C03DBF7D-4C17-4068-831F-65710123B288}" type="TxLink">
            <a:rPr lang="en-US" sz="3600" b="0" i="0" u="none" strike="noStrike">
              <a:solidFill>
                <a:schemeClr val="bg1"/>
              </a:solidFill>
              <a:effectLst/>
              <a:latin typeface="Calibri"/>
              <a:ea typeface="Calibri"/>
              <a:cs typeface="Calibri"/>
            </a:rPr>
            <a:pPr marL="0" indent="0" algn="ctr"/>
            <a:t>9220821662</a:t>
          </a:fld>
          <a:endParaRPr lang="en-US" sz="3600" b="0" i="0" u="none" strike="noStrike">
            <a:solidFill>
              <a:schemeClr val="bg1"/>
            </a:solidFill>
            <a:effectLst/>
            <a:latin typeface="Calibri"/>
            <a:ea typeface="Calibri"/>
            <a:cs typeface="Calibri"/>
          </a:endParaRPr>
        </a:p>
      </xdr:txBody>
    </xdr:sp>
    <xdr:clientData/>
  </xdr:twoCellAnchor>
  <xdr:twoCellAnchor>
    <xdr:from>
      <xdr:col>24</xdr:col>
      <xdr:colOff>152401</xdr:colOff>
      <xdr:row>16</xdr:row>
      <xdr:rowOff>66054</xdr:rowOff>
    </xdr:from>
    <xdr:to>
      <xdr:col>28</xdr:col>
      <xdr:colOff>501656</xdr:colOff>
      <xdr:row>20</xdr:row>
      <xdr:rowOff>17722</xdr:rowOff>
    </xdr:to>
    <xdr:sp macro="" textlink="'10)MARKETING_ROI'!K14">
      <xdr:nvSpPr>
        <xdr:cNvPr id="37" name="Rectangle: Rounded Corners 36">
          <a:extLst>
            <a:ext uri="{FF2B5EF4-FFF2-40B4-BE49-F238E27FC236}">
              <a16:creationId xmlns:a16="http://schemas.microsoft.com/office/drawing/2014/main" id="{CC8B0310-0DE9-4C3E-847E-06673EA543B8}"/>
            </a:ext>
          </a:extLst>
        </xdr:cNvPr>
        <xdr:cNvSpPr/>
      </xdr:nvSpPr>
      <xdr:spPr>
        <a:xfrm>
          <a:off x="14612680" y="2901403"/>
          <a:ext cx="2759302" cy="1068086"/>
        </a:xfrm>
        <a:prstGeom prst="round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32E75DC-2314-495D-AC41-8AC94B072C71}" type="TxLink">
            <a:rPr lang="en-US" sz="3600" b="0" i="0" u="none" strike="noStrike">
              <a:solidFill>
                <a:schemeClr val="bg1"/>
              </a:solidFill>
              <a:effectLst/>
              <a:latin typeface="Calibri"/>
              <a:ea typeface="Calibri"/>
              <a:cs typeface="Calibri"/>
            </a:rPr>
            <a:pPr marL="0" indent="0" algn="ctr"/>
            <a:t>320.9790418</a:t>
          </a:fld>
          <a:endParaRPr lang="en-US" sz="3600" b="0" i="0" u="none" strike="noStrike">
            <a:solidFill>
              <a:schemeClr val="bg1"/>
            </a:solidFill>
            <a:effectLst/>
            <a:latin typeface="Calibri"/>
            <a:ea typeface="Calibri"/>
            <a:cs typeface="Calibri"/>
          </a:endParaRPr>
        </a:p>
      </xdr:txBody>
    </xdr:sp>
    <xdr:clientData/>
  </xdr:twoCellAnchor>
  <xdr:twoCellAnchor editAs="oneCell">
    <xdr:from>
      <xdr:col>42</xdr:col>
      <xdr:colOff>64050</xdr:colOff>
      <xdr:row>57</xdr:row>
      <xdr:rowOff>101975</xdr:rowOff>
    </xdr:from>
    <xdr:to>
      <xdr:col>48</xdr:col>
      <xdr:colOff>473884</xdr:colOff>
      <xdr:row>67</xdr:row>
      <xdr:rowOff>133724</xdr:rowOff>
    </xdr:to>
    <mc:AlternateContent xmlns:mc="http://schemas.openxmlformats.org/markup-compatibility/2006">
      <mc:Choice xmlns:a14="http://schemas.microsoft.com/office/drawing/2010/main" Requires="a14">
        <xdr:graphicFrame macro="">
          <xdr:nvGraphicFramePr>
            <xdr:cNvPr id="38" name="Region 2">
              <a:extLst>
                <a:ext uri="{FF2B5EF4-FFF2-40B4-BE49-F238E27FC236}">
                  <a16:creationId xmlns:a16="http://schemas.microsoft.com/office/drawing/2014/main" id="{443ADB00-6F99-49D1-A136-8CC088CA0BC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26141383" y="10177308"/>
              <a:ext cx="4135168" cy="1725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172573</xdr:colOff>
      <xdr:row>16</xdr:row>
      <xdr:rowOff>17500</xdr:rowOff>
    </xdr:from>
    <xdr:to>
      <xdr:col>35</xdr:col>
      <xdr:colOff>514739</xdr:colOff>
      <xdr:row>20</xdr:row>
      <xdr:rowOff>20227</xdr:rowOff>
    </xdr:to>
    <xdr:sp macro="" textlink="'Q1-Q4'!M602">
      <xdr:nvSpPr>
        <xdr:cNvPr id="39" name="Rectangle: Rounded Corners 38">
          <a:extLst>
            <a:ext uri="{FF2B5EF4-FFF2-40B4-BE49-F238E27FC236}">
              <a16:creationId xmlns:a16="http://schemas.microsoft.com/office/drawing/2014/main" id="{09F81C54-4229-4897-A0C5-490AC142E245}"/>
            </a:ext>
          </a:extLst>
        </xdr:cNvPr>
        <xdr:cNvSpPr/>
      </xdr:nvSpPr>
      <xdr:spPr>
        <a:xfrm>
          <a:off x="18850433" y="2852849"/>
          <a:ext cx="2752213" cy="1119145"/>
        </a:xfrm>
        <a:prstGeom prst="round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3600" b="0" i="0" u="none" strike="noStrike">
              <a:solidFill>
                <a:schemeClr val="bg1"/>
              </a:solidFill>
              <a:effectLst/>
              <a:latin typeface="Calibri"/>
              <a:ea typeface="Calibri"/>
              <a:cs typeface="Calibri"/>
            </a:rPr>
            <a:t>₹</a:t>
          </a:r>
          <a:fld id="{4C6A6587-AB17-4B04-9112-AE6480727EF5}" type="TxLink">
            <a:rPr lang="en-US" sz="3600" b="0" i="0" u="none" strike="noStrike">
              <a:solidFill>
                <a:schemeClr val="bg1"/>
              </a:solidFill>
              <a:effectLst/>
              <a:latin typeface="Calibri"/>
              <a:ea typeface="Calibri"/>
              <a:cs typeface="Calibri"/>
            </a:rPr>
            <a:pPr marL="0" indent="0" algn="ctr"/>
            <a:t>192904410</a:t>
          </a:fld>
          <a:endParaRPr lang="en-US" sz="3600" b="0" i="0" u="none" strike="noStrike">
            <a:solidFill>
              <a:schemeClr val="bg1"/>
            </a:solidFill>
            <a:effectLst/>
            <a:latin typeface="Calibri"/>
            <a:ea typeface="Calibri"/>
            <a:cs typeface="Calibri"/>
          </a:endParaRPr>
        </a:p>
      </xdr:txBody>
    </xdr:sp>
    <xdr:clientData/>
  </xdr:twoCellAnchor>
  <xdr:twoCellAnchor>
    <xdr:from>
      <xdr:col>24</xdr:col>
      <xdr:colOff>366889</xdr:colOff>
      <xdr:row>24</xdr:row>
      <xdr:rowOff>21167</xdr:rowOff>
    </xdr:from>
    <xdr:to>
      <xdr:col>37</xdr:col>
      <xdr:colOff>112888</xdr:colOff>
      <xdr:row>45</xdr:row>
      <xdr:rowOff>0</xdr:rowOff>
    </xdr:to>
    <xdr:graphicFrame macro="">
      <xdr:nvGraphicFramePr>
        <xdr:cNvPr id="28" name="Chart 27">
          <a:extLst>
            <a:ext uri="{FF2B5EF4-FFF2-40B4-BE49-F238E27FC236}">
              <a16:creationId xmlns:a16="http://schemas.microsoft.com/office/drawing/2014/main" id="{131ECD95-4F2C-4929-A08D-86DDAD9AD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10</xdr:col>
      <xdr:colOff>43413</xdr:colOff>
      <xdr:row>49</xdr:row>
      <xdr:rowOff>147366</xdr:rowOff>
    </xdr:from>
    <xdr:to>
      <xdr:col>19</xdr:col>
      <xdr:colOff>190500</xdr:colOff>
      <xdr:row>72</xdr:row>
      <xdr:rowOff>148166</xdr:rowOff>
    </xdr:to>
    <xdr:graphicFrame macro="">
      <xdr:nvGraphicFramePr>
        <xdr:cNvPr id="40" name="Chart 39">
          <a:extLst>
            <a:ext uri="{FF2B5EF4-FFF2-40B4-BE49-F238E27FC236}">
              <a16:creationId xmlns:a16="http://schemas.microsoft.com/office/drawing/2014/main" id="{EF1FD01D-DCC2-4EA1-940A-49C4F6770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xdr:col>
      <xdr:colOff>167994</xdr:colOff>
      <xdr:row>25</xdr:row>
      <xdr:rowOff>43275</xdr:rowOff>
    </xdr:from>
    <xdr:to>
      <xdr:col>5</xdr:col>
      <xdr:colOff>453368</xdr:colOff>
      <xdr:row>27</xdr:row>
      <xdr:rowOff>78708</xdr:rowOff>
    </xdr:to>
    <xdr:sp macro="" textlink="">
      <xdr:nvSpPr>
        <xdr:cNvPr id="44" name="Rectangle: Rounded Corners 43">
          <a:extLst>
            <a:ext uri="{FF2B5EF4-FFF2-40B4-BE49-F238E27FC236}">
              <a16:creationId xmlns:a16="http://schemas.microsoft.com/office/drawing/2014/main" id="{60843776-590C-4F3E-80EA-0AB799C93358}"/>
            </a:ext>
          </a:extLst>
        </xdr:cNvPr>
        <xdr:cNvSpPr/>
      </xdr:nvSpPr>
      <xdr:spPr>
        <a:xfrm>
          <a:off x="1983347" y="4929040"/>
          <a:ext cx="1495609" cy="394021"/>
        </a:xfrm>
        <a:prstGeom prst="roundRect">
          <a:avLst/>
        </a:prstGeom>
        <a:solidFill>
          <a:srgbClr val="FF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accent2"/>
        </a:fontRef>
      </xdr:style>
      <xdr:txBody>
        <a:bodyPr vertOverflow="clip" horzOverflow="clip" rtlCol="0" anchor="t">
          <a:scene3d>
            <a:camera prst="perspectiveFront"/>
            <a:lightRig rig="threePt" dir="t"/>
          </a:scene3d>
          <a:sp3d extrusionH="57150">
            <a:bevelT w="69850" h="38100" prst="cross"/>
          </a:sp3d>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a:solidFill>
                <a:schemeClr val="bg1"/>
              </a:solidFill>
              <a:latin typeface="Arial Black" panose="020B0A04020102020204" pitchFamily="34" charset="0"/>
              <a:ea typeface="+mn-ea"/>
              <a:cs typeface="+mn-cs"/>
            </a:rPr>
            <a:t>Top Bottom</a:t>
          </a:r>
        </a:p>
        <a:p>
          <a:pPr algn="l"/>
          <a:endParaRPr lang="en-US" sz="1400">
            <a:solidFill>
              <a:schemeClr val="bg1"/>
            </a:solidFill>
            <a:latin typeface="Arial Black" panose="020B0A04020102020204" pitchFamily="34" charset="0"/>
          </a:endParaRPr>
        </a:p>
      </xdr:txBody>
    </xdr:sp>
    <xdr:clientData/>
  </xdr:twoCellAnchor>
  <xdr:twoCellAnchor>
    <xdr:from>
      <xdr:col>3</xdr:col>
      <xdr:colOff>235230</xdr:colOff>
      <xdr:row>34</xdr:row>
      <xdr:rowOff>32069</xdr:rowOff>
    </xdr:from>
    <xdr:to>
      <xdr:col>5</xdr:col>
      <xdr:colOff>520604</xdr:colOff>
      <xdr:row>36</xdr:row>
      <xdr:rowOff>67502</xdr:rowOff>
    </xdr:to>
    <xdr:sp macro="" textlink="">
      <xdr:nvSpPr>
        <xdr:cNvPr id="45" name="Rectangle: Rounded Corners 44">
          <a:extLst>
            <a:ext uri="{FF2B5EF4-FFF2-40B4-BE49-F238E27FC236}">
              <a16:creationId xmlns:a16="http://schemas.microsoft.com/office/drawing/2014/main" id="{EEAFAD5B-FAE7-4CC8-BBE5-03C12673F62B}"/>
            </a:ext>
          </a:extLst>
        </xdr:cNvPr>
        <xdr:cNvSpPr/>
      </xdr:nvSpPr>
      <xdr:spPr>
        <a:xfrm>
          <a:off x="2050583" y="6531481"/>
          <a:ext cx="1495609" cy="394021"/>
        </a:xfrm>
        <a:prstGeom prst="roundRect">
          <a:avLst/>
        </a:prstGeom>
        <a:solidFill>
          <a:srgbClr val="FF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accent2"/>
        </a:fontRef>
      </xdr:style>
      <xdr:txBody>
        <a:bodyPr vertOverflow="clip" horzOverflow="clip" rtlCol="0" anchor="t">
          <a:scene3d>
            <a:camera prst="perspectiveFront"/>
            <a:lightRig rig="threePt" dir="t"/>
          </a:scene3d>
          <a:sp3d extrusionH="57150">
            <a:bevelT w="69850" h="38100" prst="cross"/>
          </a:sp3d>
        </a:bodyPr>
        <a:lstStyle/>
        <a:p>
          <a:pPr algn="l"/>
          <a:endParaRPr lang="en-US" sz="1400">
            <a:solidFill>
              <a:schemeClr val="bg1"/>
            </a:solidFill>
            <a:latin typeface="Arial Black" panose="020B0A04020102020204" pitchFamily="34" charset="0"/>
          </a:endParaRPr>
        </a:p>
      </xdr:txBody>
    </xdr:sp>
    <xdr:clientData/>
  </xdr:twoCellAnchor>
  <xdr:twoCellAnchor editAs="oneCell">
    <xdr:from>
      <xdr:col>3</xdr:col>
      <xdr:colOff>206963</xdr:colOff>
      <xdr:row>34</xdr:row>
      <xdr:rowOff>58079</xdr:rowOff>
    </xdr:from>
    <xdr:to>
      <xdr:col>5</xdr:col>
      <xdr:colOff>498937</xdr:colOff>
      <xdr:row>36</xdr:row>
      <xdr:rowOff>37631</xdr:rowOff>
    </xdr:to>
    <xdr:pic>
      <xdr:nvPicPr>
        <xdr:cNvPr id="46" name="Picture 45">
          <a:extLst>
            <a:ext uri="{FF2B5EF4-FFF2-40B4-BE49-F238E27FC236}">
              <a16:creationId xmlns:a16="http://schemas.microsoft.com/office/drawing/2014/main" id="{A639FC85-7ED8-49A9-A578-724B6D15F999}"/>
            </a:ext>
          </a:extLst>
        </xdr:cNvPr>
        <xdr:cNvPicPr>
          <a:picLocks noChangeAspect="1"/>
        </xdr:cNvPicPr>
      </xdr:nvPicPr>
      <xdr:blipFill>
        <a:blip xmlns:r="http://schemas.openxmlformats.org/officeDocument/2006/relationships" r:embed="rId27"/>
        <a:stretch>
          <a:fillRect/>
        </a:stretch>
      </xdr:blipFill>
      <xdr:spPr>
        <a:xfrm>
          <a:off x="2021249" y="6637889"/>
          <a:ext cx="1501498" cy="342409"/>
        </a:xfrm>
        <a:prstGeom prst="rect">
          <a:avLst/>
        </a:prstGeom>
      </xdr:spPr>
    </xdr:pic>
    <xdr:clientData/>
  </xdr:twoCellAnchor>
  <xdr:twoCellAnchor>
    <xdr:from>
      <xdr:col>3</xdr:col>
      <xdr:colOff>205619</xdr:colOff>
      <xdr:row>43</xdr:row>
      <xdr:rowOff>142347</xdr:rowOff>
    </xdr:from>
    <xdr:to>
      <xdr:col>5</xdr:col>
      <xdr:colOff>594776</xdr:colOff>
      <xdr:row>46</xdr:row>
      <xdr:rowOff>12096</xdr:rowOff>
    </xdr:to>
    <xdr:sp macro="" textlink="">
      <xdr:nvSpPr>
        <xdr:cNvPr id="48" name="Rectangle: Rounded Corners 47">
          <a:extLst>
            <a:ext uri="{FF2B5EF4-FFF2-40B4-BE49-F238E27FC236}">
              <a16:creationId xmlns:a16="http://schemas.microsoft.com/office/drawing/2014/main" id="{51F816B4-9EF3-4651-A220-980100B7DB65}"/>
            </a:ext>
          </a:extLst>
        </xdr:cNvPr>
        <xdr:cNvSpPr/>
      </xdr:nvSpPr>
      <xdr:spPr>
        <a:xfrm>
          <a:off x="2019905" y="8355014"/>
          <a:ext cx="1598681" cy="414034"/>
        </a:xfrm>
        <a:prstGeom prst="roundRect">
          <a:avLst/>
        </a:prstGeom>
        <a:solidFill>
          <a:srgbClr val="FF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accent2"/>
        </a:fontRef>
      </xdr:style>
      <xdr:txBody>
        <a:bodyPr vertOverflow="clip" horzOverflow="clip" rtlCol="0" anchor="t">
          <a:scene3d>
            <a:camera prst="perspectiveFront"/>
            <a:lightRig rig="threePt" dir="t"/>
          </a:scene3d>
          <a:sp3d extrusionH="57150">
            <a:bevelT w="69850" h="38100" prst="cross"/>
          </a:sp3d>
        </a:bodyPr>
        <a:lstStyle/>
        <a:p>
          <a:pPr algn="l"/>
          <a:r>
            <a:rPr lang="en-US" sz="1400">
              <a:solidFill>
                <a:schemeClr val="bg1"/>
              </a:solidFill>
              <a:latin typeface="Arial Black" panose="020B0A04020102020204" pitchFamily="34" charset="0"/>
            </a:rPr>
            <a:t>HR</a:t>
          </a:r>
          <a:r>
            <a:rPr lang="en-US" sz="1400" baseline="0">
              <a:solidFill>
                <a:schemeClr val="bg1"/>
              </a:solidFill>
              <a:latin typeface="Arial Black" panose="020B0A04020102020204" pitchFamily="34" charset="0"/>
            </a:rPr>
            <a:t> Analysis </a:t>
          </a:r>
          <a:endParaRPr lang="en-US" sz="1400">
            <a:solidFill>
              <a:schemeClr val="bg1"/>
            </a:solidFill>
            <a:latin typeface="Arial Black" panose="020B0A04020102020204" pitchFamily="34" charset="0"/>
          </a:endParaRPr>
        </a:p>
      </xdr:txBody>
    </xdr:sp>
    <xdr:clientData/>
  </xdr:twoCellAnchor>
  <xdr:twoCellAnchor>
    <xdr:from>
      <xdr:col>3</xdr:col>
      <xdr:colOff>169334</xdr:colOff>
      <xdr:row>51</xdr:row>
      <xdr:rowOff>138792</xdr:rowOff>
    </xdr:from>
    <xdr:to>
      <xdr:col>6</xdr:col>
      <xdr:colOff>120953</xdr:colOff>
      <xdr:row>54</xdr:row>
      <xdr:rowOff>24190</xdr:rowOff>
    </xdr:to>
    <xdr:sp macro="" textlink="">
      <xdr:nvSpPr>
        <xdr:cNvPr id="49" name="Rectangle: Rounded Corners 48">
          <a:extLst>
            <a:ext uri="{FF2B5EF4-FFF2-40B4-BE49-F238E27FC236}">
              <a16:creationId xmlns:a16="http://schemas.microsoft.com/office/drawing/2014/main" id="{D2D83E87-0BDF-4054-B777-CA561AF749B4}"/>
            </a:ext>
          </a:extLst>
        </xdr:cNvPr>
        <xdr:cNvSpPr/>
      </xdr:nvSpPr>
      <xdr:spPr>
        <a:xfrm>
          <a:off x="1983620" y="9802887"/>
          <a:ext cx="1765904" cy="429684"/>
        </a:xfrm>
        <a:prstGeom prst="roundRect">
          <a:avLst/>
        </a:prstGeom>
        <a:solidFill>
          <a:srgbClr val="FF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accent2"/>
        </a:fontRef>
      </xdr:style>
      <xdr:txBody>
        <a:bodyPr vertOverflow="clip" horzOverflow="clip" rtlCol="0" anchor="t">
          <a:scene3d>
            <a:camera prst="perspectiveFront"/>
            <a:lightRig rig="threePt" dir="t"/>
          </a:scene3d>
          <a:sp3d extrusionH="57150">
            <a:bevelT w="69850" h="38100" prst="cross"/>
          </a:sp3d>
        </a:bodyPr>
        <a:lstStyle/>
        <a:p>
          <a:pPr algn="l"/>
          <a:r>
            <a:rPr lang="en-US" sz="1400">
              <a:solidFill>
                <a:schemeClr val="bg1"/>
              </a:solidFill>
              <a:latin typeface="Arial Black" panose="020B0A04020102020204" pitchFamily="34" charset="0"/>
            </a:rPr>
            <a:t>Marketing_ROI</a:t>
          </a:r>
        </a:p>
      </xdr:txBody>
    </xdr:sp>
    <xdr:clientData/>
  </xdr:twoCellAnchor>
  <xdr:twoCellAnchor>
    <xdr:from>
      <xdr:col>3</xdr:col>
      <xdr:colOff>177398</xdr:colOff>
      <xdr:row>60</xdr:row>
      <xdr:rowOff>80332</xdr:rowOff>
    </xdr:from>
    <xdr:to>
      <xdr:col>6</xdr:col>
      <xdr:colOff>129017</xdr:colOff>
      <xdr:row>62</xdr:row>
      <xdr:rowOff>149174</xdr:rowOff>
    </xdr:to>
    <xdr:sp macro="" textlink="">
      <xdr:nvSpPr>
        <xdr:cNvPr id="50" name="Rectangle: Rounded Corners 49">
          <a:extLst>
            <a:ext uri="{FF2B5EF4-FFF2-40B4-BE49-F238E27FC236}">
              <a16:creationId xmlns:a16="http://schemas.microsoft.com/office/drawing/2014/main" id="{853E383A-3045-4AC9-815E-EC7767F3B507}"/>
            </a:ext>
          </a:extLst>
        </xdr:cNvPr>
        <xdr:cNvSpPr/>
      </xdr:nvSpPr>
      <xdr:spPr>
        <a:xfrm>
          <a:off x="1997731" y="11496221"/>
          <a:ext cx="1771953" cy="435731"/>
        </a:xfrm>
        <a:prstGeom prst="roundRect">
          <a:avLst/>
        </a:prstGeom>
        <a:solidFill>
          <a:srgbClr val="FF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accent2"/>
        </a:fontRef>
      </xdr:style>
      <xdr:txBody>
        <a:bodyPr vertOverflow="clip" horzOverflow="clip" rtlCol="0" anchor="t">
          <a:scene3d>
            <a:camera prst="perspectiveFront"/>
            <a:lightRig rig="threePt" dir="t"/>
          </a:scene3d>
          <a:sp3d extrusionH="57150">
            <a:bevelT w="69850" h="38100" prst="cross"/>
          </a:sp3d>
        </a:bodyPr>
        <a:lstStyle/>
        <a:p>
          <a:pPr algn="l"/>
          <a:r>
            <a:rPr lang="en-US" sz="1400">
              <a:solidFill>
                <a:schemeClr val="bg1"/>
              </a:solidFill>
              <a:latin typeface="Arial Black" panose="020B0A04020102020204" pitchFamily="34" charset="0"/>
            </a:rPr>
            <a:t>Sales</a:t>
          </a:r>
          <a:r>
            <a:rPr lang="en-US" sz="1400" baseline="0">
              <a:solidFill>
                <a:schemeClr val="bg1"/>
              </a:solidFill>
              <a:latin typeface="Arial Black" panose="020B0A04020102020204" pitchFamily="34" charset="0"/>
            </a:rPr>
            <a:t> Analysis </a:t>
          </a:r>
          <a:endParaRPr lang="en-US" sz="1400">
            <a:solidFill>
              <a:schemeClr val="bg1"/>
            </a:solidFill>
            <a:latin typeface="Arial Black" panose="020B0A04020102020204" pitchFamily="34" charset="0"/>
          </a:endParaRPr>
        </a:p>
      </xdr:txBody>
    </xdr:sp>
    <xdr:clientData/>
  </xdr:twoCellAnchor>
  <xdr:twoCellAnchor>
    <xdr:from>
      <xdr:col>23</xdr:col>
      <xdr:colOff>169334</xdr:colOff>
      <xdr:row>48</xdr:row>
      <xdr:rowOff>0</xdr:rowOff>
    </xdr:from>
    <xdr:to>
      <xdr:col>37</xdr:col>
      <xdr:colOff>508000</xdr:colOff>
      <xdr:row>73</xdr:row>
      <xdr:rowOff>0</xdr:rowOff>
    </xdr:to>
    <xdr:sp macro="" textlink="">
      <xdr:nvSpPr>
        <xdr:cNvPr id="57" name="Rectangle: Rounded Corners 56">
          <a:extLst>
            <a:ext uri="{FF2B5EF4-FFF2-40B4-BE49-F238E27FC236}">
              <a16:creationId xmlns:a16="http://schemas.microsoft.com/office/drawing/2014/main" id="{B5FC575A-D872-7105-7336-08D657320745}"/>
            </a:ext>
          </a:extLst>
        </xdr:cNvPr>
        <xdr:cNvSpPr/>
      </xdr:nvSpPr>
      <xdr:spPr>
        <a:xfrm>
          <a:off x="14190134" y="8940800"/>
          <a:ext cx="8873066" cy="4445000"/>
        </a:xfrm>
        <a:prstGeom prst="roundRect">
          <a:avLst/>
        </a:prstGeom>
        <a:solidFill>
          <a:srgbClr val="00206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245131</xdr:colOff>
      <xdr:row>69</xdr:row>
      <xdr:rowOff>35176</xdr:rowOff>
    </xdr:from>
    <xdr:to>
      <xdr:col>6</xdr:col>
      <xdr:colOff>196750</xdr:colOff>
      <xdr:row>71</xdr:row>
      <xdr:rowOff>104018</xdr:rowOff>
    </xdr:to>
    <xdr:sp macro="" textlink="">
      <xdr:nvSpPr>
        <xdr:cNvPr id="51" name="Rectangle: Rounded Corners 50">
          <a:extLst>
            <a:ext uri="{FF2B5EF4-FFF2-40B4-BE49-F238E27FC236}">
              <a16:creationId xmlns:a16="http://schemas.microsoft.com/office/drawing/2014/main" id="{2CE99DCC-EC44-4BC7-BD00-6D06CB8A1A3D}"/>
            </a:ext>
          </a:extLst>
        </xdr:cNvPr>
        <xdr:cNvSpPr/>
      </xdr:nvSpPr>
      <xdr:spPr>
        <a:xfrm>
          <a:off x="2065464" y="13102065"/>
          <a:ext cx="1771953" cy="435731"/>
        </a:xfrm>
        <a:prstGeom prst="roundRect">
          <a:avLst/>
        </a:prstGeom>
        <a:solidFill>
          <a:srgbClr val="FF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accent2"/>
        </a:fontRef>
      </xdr:style>
      <xdr:txBody>
        <a:bodyPr vertOverflow="clip" horzOverflow="clip" rtlCol="0" anchor="t">
          <a:scene3d>
            <a:camera prst="perspectiveFront"/>
            <a:lightRig rig="threePt" dir="t"/>
          </a:scene3d>
          <a:sp3d extrusionH="57150">
            <a:bevelT w="69850" h="38100" prst="cross"/>
          </a:sp3d>
        </a:bodyPr>
        <a:lstStyle/>
        <a:p>
          <a:pPr algn="l"/>
          <a:r>
            <a:rPr lang="en-US" sz="1400">
              <a:solidFill>
                <a:schemeClr val="bg1"/>
              </a:solidFill>
              <a:latin typeface="Arial Black" panose="020B0A04020102020204" pitchFamily="34" charset="0"/>
            </a:rPr>
            <a:t>Supply</a:t>
          </a:r>
          <a:r>
            <a:rPr lang="en-US" sz="1400" baseline="0">
              <a:solidFill>
                <a:schemeClr val="bg1"/>
              </a:solidFill>
              <a:latin typeface="Arial Black" panose="020B0A04020102020204" pitchFamily="34" charset="0"/>
            </a:rPr>
            <a:t> Chain </a:t>
          </a:r>
          <a:endParaRPr lang="en-US" sz="1400">
            <a:solidFill>
              <a:schemeClr val="bg1"/>
            </a:solidFill>
            <a:latin typeface="Arial Black" panose="020B0A04020102020204" pitchFamily="34" charset="0"/>
          </a:endParaRPr>
        </a:p>
      </xdr:txBody>
    </xdr:sp>
    <xdr:clientData/>
  </xdr:twoCellAnchor>
  <xdr:twoCellAnchor>
    <xdr:from>
      <xdr:col>27</xdr:col>
      <xdr:colOff>558800</xdr:colOff>
      <xdr:row>48</xdr:row>
      <xdr:rowOff>167106</xdr:rowOff>
    </xdr:from>
    <xdr:to>
      <xdr:col>33</xdr:col>
      <xdr:colOff>240632</xdr:colOff>
      <xdr:row>51</xdr:row>
      <xdr:rowOff>160422</xdr:rowOff>
    </xdr:to>
    <xdr:sp macro="" textlink="">
      <xdr:nvSpPr>
        <xdr:cNvPr id="64" name="TextBox 63">
          <a:extLst>
            <a:ext uri="{FF2B5EF4-FFF2-40B4-BE49-F238E27FC236}">
              <a16:creationId xmlns:a16="http://schemas.microsoft.com/office/drawing/2014/main" id="{133F8AE4-8007-6B93-7368-88F102204EFA}"/>
            </a:ext>
          </a:extLst>
        </xdr:cNvPr>
        <xdr:cNvSpPr txBox="1"/>
      </xdr:nvSpPr>
      <xdr:spPr>
        <a:xfrm>
          <a:off x="16801432" y="9230895"/>
          <a:ext cx="3291305" cy="534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rPr>
            <a:t>HR_Analysis</a:t>
          </a:r>
        </a:p>
      </xdr:txBody>
    </xdr:sp>
    <xdr:clientData/>
  </xdr:twoCellAnchor>
  <xdr:twoCellAnchor>
    <xdr:from>
      <xdr:col>24</xdr:col>
      <xdr:colOff>363918</xdr:colOff>
      <xdr:row>52</xdr:row>
      <xdr:rowOff>33421</xdr:rowOff>
    </xdr:from>
    <xdr:to>
      <xdr:col>37</xdr:col>
      <xdr:colOff>83182</xdr:colOff>
      <xdr:row>70</xdr:row>
      <xdr:rowOff>127000</xdr:rowOff>
    </xdr:to>
    <xdr:graphicFrame macro="">
      <xdr:nvGraphicFramePr>
        <xdr:cNvPr id="65" name="Chart 64">
          <a:extLst>
            <a:ext uri="{FF2B5EF4-FFF2-40B4-BE49-F238E27FC236}">
              <a16:creationId xmlns:a16="http://schemas.microsoft.com/office/drawing/2014/main" id="{A5E52535-7AAF-4961-88DB-9D8F49978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oneCell">
    <xdr:from>
      <xdr:col>15</xdr:col>
      <xdr:colOff>567446</xdr:colOff>
      <xdr:row>13</xdr:row>
      <xdr:rowOff>25736</xdr:rowOff>
    </xdr:from>
    <xdr:to>
      <xdr:col>16</xdr:col>
      <xdr:colOff>596022</xdr:colOff>
      <xdr:row>16</xdr:row>
      <xdr:rowOff>120987</xdr:rowOff>
    </xdr:to>
    <xdr:pic>
      <xdr:nvPicPr>
        <xdr:cNvPr id="67" name="Graphic 66" descr="Coins with solid fill">
          <a:extLst>
            <a:ext uri="{FF2B5EF4-FFF2-40B4-BE49-F238E27FC236}">
              <a16:creationId xmlns:a16="http://schemas.microsoft.com/office/drawing/2014/main" id="{1BAAD7A9-9F6B-2F94-5A42-90CB3D6ECE04}"/>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9808723" y="2344162"/>
          <a:ext cx="644661" cy="630272"/>
        </a:xfrm>
        <a:prstGeom prst="rect">
          <a:avLst/>
        </a:prstGeom>
      </xdr:spPr>
    </xdr:pic>
    <xdr:clientData/>
  </xdr:twoCellAnchor>
  <xdr:twoCellAnchor editAs="oneCell">
    <xdr:from>
      <xdr:col>21</xdr:col>
      <xdr:colOff>275617</xdr:colOff>
      <xdr:row>12</xdr:row>
      <xdr:rowOff>71333</xdr:rowOff>
    </xdr:from>
    <xdr:to>
      <xdr:col>22</xdr:col>
      <xdr:colOff>340469</xdr:colOff>
      <xdr:row>16</xdr:row>
      <xdr:rowOff>38908</xdr:rowOff>
    </xdr:to>
    <xdr:pic>
      <xdr:nvPicPr>
        <xdr:cNvPr id="69" name="Graphic 68" descr="Employee badge with solid fill">
          <a:extLst>
            <a:ext uri="{FF2B5EF4-FFF2-40B4-BE49-F238E27FC236}">
              <a16:creationId xmlns:a16="http://schemas.microsoft.com/office/drawing/2014/main" id="{2D7E979F-7866-EB54-DC4F-11A8B37E7618}"/>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3213404" y="2211418"/>
          <a:ext cx="680937" cy="680937"/>
        </a:xfrm>
        <a:prstGeom prst="rect">
          <a:avLst/>
        </a:prstGeom>
      </xdr:spPr>
    </xdr:pic>
    <xdr:clientData/>
  </xdr:twoCellAnchor>
  <xdr:twoCellAnchor editAs="oneCell">
    <xdr:from>
      <xdr:col>28</xdr:col>
      <xdr:colOff>405317</xdr:colOff>
      <xdr:row>12</xdr:row>
      <xdr:rowOff>162127</xdr:rowOff>
    </xdr:from>
    <xdr:to>
      <xdr:col>29</xdr:col>
      <xdr:colOff>324255</xdr:colOff>
      <xdr:row>15</xdr:row>
      <xdr:rowOff>162129</xdr:rowOff>
    </xdr:to>
    <xdr:pic>
      <xdr:nvPicPr>
        <xdr:cNvPr id="71" name="Graphic 70" descr="Shopping cart with solid fill">
          <a:extLst>
            <a:ext uri="{FF2B5EF4-FFF2-40B4-BE49-F238E27FC236}">
              <a16:creationId xmlns:a16="http://schemas.microsoft.com/office/drawing/2014/main" id="{A8DF2138-8261-E6C7-94DF-83889A550573}"/>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17655700" y="2302212"/>
          <a:ext cx="535023" cy="535023"/>
        </a:xfrm>
        <a:prstGeom prst="rect">
          <a:avLst/>
        </a:prstGeom>
      </xdr:spPr>
    </xdr:pic>
    <xdr:clientData/>
  </xdr:twoCellAnchor>
  <xdr:twoCellAnchor editAs="oneCell">
    <xdr:from>
      <xdr:col>35</xdr:col>
      <xdr:colOff>535022</xdr:colOff>
      <xdr:row>11</xdr:row>
      <xdr:rowOff>152400</xdr:rowOff>
    </xdr:from>
    <xdr:to>
      <xdr:col>37</xdr:col>
      <xdr:colOff>145915</xdr:colOff>
      <xdr:row>16</xdr:row>
      <xdr:rowOff>103761</xdr:rowOff>
    </xdr:to>
    <xdr:pic>
      <xdr:nvPicPr>
        <xdr:cNvPr id="76" name="Graphic 75" descr="Money with solid fill">
          <a:extLst>
            <a:ext uri="{FF2B5EF4-FFF2-40B4-BE49-F238E27FC236}">
              <a16:creationId xmlns:a16="http://schemas.microsoft.com/office/drawing/2014/main" id="{60925ED8-E44A-F6E9-C903-018FFDA78687}"/>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22098001" y="2114145"/>
          <a:ext cx="843063" cy="843063"/>
        </a:xfrm>
        <a:prstGeom prst="rect">
          <a:avLst/>
        </a:prstGeom>
      </xdr:spPr>
    </xdr:pic>
    <xdr:clientData/>
  </xdr:twoCellAnchor>
  <xdr:twoCellAnchor>
    <xdr:from>
      <xdr:col>43</xdr:col>
      <xdr:colOff>59532</xdr:colOff>
      <xdr:row>15</xdr:row>
      <xdr:rowOff>151646</xdr:rowOff>
    </xdr:from>
    <xdr:to>
      <xdr:col>47</xdr:col>
      <xdr:colOff>261938</xdr:colOff>
      <xdr:row>18</xdr:row>
      <xdr:rowOff>142874</xdr:rowOff>
    </xdr:to>
    <xdr:sp macro="" textlink="">
      <xdr:nvSpPr>
        <xdr:cNvPr id="78" name="Rectangle: Rounded Corners 77">
          <a:extLst>
            <a:ext uri="{FF2B5EF4-FFF2-40B4-BE49-F238E27FC236}">
              <a16:creationId xmlns:a16="http://schemas.microsoft.com/office/drawing/2014/main" id="{56E83EA7-0AFE-4F83-9042-C1642EDEEA33}"/>
            </a:ext>
          </a:extLst>
        </xdr:cNvPr>
        <xdr:cNvSpPr/>
      </xdr:nvSpPr>
      <xdr:spPr>
        <a:xfrm>
          <a:off x="26169938" y="2830552"/>
          <a:ext cx="2631281" cy="527010"/>
        </a:xfrm>
        <a:prstGeom prst="roundRect">
          <a:avLst/>
        </a:prstGeom>
        <a:solidFill>
          <a:srgbClr val="FF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accent2"/>
        </a:fontRef>
      </xdr:style>
      <xdr:txBody>
        <a:bodyPr vertOverflow="clip" horzOverflow="clip" rtlCol="0" anchor="t">
          <a:scene3d>
            <a:camera prst="perspectiveFront"/>
            <a:lightRig rig="threePt" dir="t"/>
          </a:scene3d>
          <a:sp3d extrusionH="57150">
            <a:bevelT w="69850" h="38100" prst="cross"/>
          </a:sp3d>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b="0">
              <a:solidFill>
                <a:schemeClr val="bg1"/>
              </a:solidFill>
              <a:effectLst/>
              <a:latin typeface="Arial Black" panose="020B0A04020102020204" pitchFamily="34" charset="0"/>
              <a:ea typeface="+mn-ea"/>
              <a:cs typeface="+mn-cs"/>
            </a:rPr>
            <a:t>Business Format</a:t>
          </a:r>
          <a:endParaRPr lang="en-US" sz="2800" b="0">
            <a:solidFill>
              <a:schemeClr val="bg1"/>
            </a:solidFill>
            <a:effectLst/>
            <a:latin typeface="Arial Black" panose="020B0A04020102020204" pitchFamily="34" charset="0"/>
          </a:endParaRPr>
        </a:p>
        <a:p>
          <a:pPr algn="l"/>
          <a:endParaRPr lang="en-US" sz="1400">
            <a:solidFill>
              <a:schemeClr val="bg1"/>
            </a:solidFill>
            <a:latin typeface="Arial Black" panose="020B0A04020102020204" pitchFamily="34" charset="0"/>
          </a:endParaRPr>
        </a:p>
      </xdr:txBody>
    </xdr:sp>
    <xdr:clientData/>
  </xdr:twoCellAnchor>
  <xdr:twoCellAnchor>
    <xdr:from>
      <xdr:col>43</xdr:col>
      <xdr:colOff>136953</xdr:colOff>
      <xdr:row>52</xdr:row>
      <xdr:rowOff>95417</xdr:rowOff>
    </xdr:from>
    <xdr:to>
      <xdr:col>47</xdr:col>
      <xdr:colOff>92731</xdr:colOff>
      <xdr:row>55</xdr:row>
      <xdr:rowOff>151997</xdr:rowOff>
    </xdr:to>
    <xdr:sp macro="" textlink="">
      <xdr:nvSpPr>
        <xdr:cNvPr id="79" name="Rectangle: Rounded Corners 78">
          <a:extLst>
            <a:ext uri="{FF2B5EF4-FFF2-40B4-BE49-F238E27FC236}">
              <a16:creationId xmlns:a16="http://schemas.microsoft.com/office/drawing/2014/main" id="{198A9719-ABFC-421A-A237-C156D7B0CB92}"/>
            </a:ext>
          </a:extLst>
        </xdr:cNvPr>
        <xdr:cNvSpPr/>
      </xdr:nvSpPr>
      <xdr:spPr>
        <a:xfrm>
          <a:off x="26835175" y="9324084"/>
          <a:ext cx="2439334" cy="564580"/>
        </a:xfrm>
        <a:prstGeom prst="roundRect">
          <a:avLst/>
        </a:prstGeom>
        <a:solidFill>
          <a:srgbClr val="FF000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accent2"/>
        </a:fontRef>
      </xdr:style>
      <xdr:txBody>
        <a:bodyPr vertOverflow="clip" horzOverflow="clip" rtlCol="0" anchor="t">
          <a:scene3d>
            <a:camera prst="perspectiveFront"/>
            <a:lightRig rig="threePt" dir="t"/>
          </a:scene3d>
          <a:sp3d extrusionH="57150">
            <a:bevelT w="69850" h="38100" prst="cross"/>
          </a:sp3d>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b="0">
              <a:solidFill>
                <a:schemeClr val="bg1"/>
              </a:solidFill>
              <a:effectLst/>
              <a:latin typeface="Arial Black" panose="020B0A04020102020204" pitchFamily="34" charset="0"/>
              <a:ea typeface="+mn-ea"/>
              <a:cs typeface="+mn-cs"/>
            </a:rPr>
            <a:t>Region Format</a:t>
          </a:r>
          <a:endParaRPr lang="en-US" sz="2800" b="0">
            <a:solidFill>
              <a:schemeClr val="bg1"/>
            </a:solidFill>
            <a:effectLst/>
            <a:latin typeface="Arial Black" panose="020B0A04020102020204" pitchFamily="34" charset="0"/>
          </a:endParaRPr>
        </a:p>
        <a:p>
          <a:pPr algn="l"/>
          <a:endParaRPr lang="en-US" sz="1400">
            <a:solidFill>
              <a:schemeClr val="bg1"/>
            </a:solidFill>
            <a:latin typeface="Arial Black" panose="020B0A040201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1162050</xdr:colOff>
      <xdr:row>0</xdr:row>
      <xdr:rowOff>47625</xdr:rowOff>
    </xdr:from>
    <xdr:to>
      <xdr:col>12</xdr:col>
      <xdr:colOff>376672</xdr:colOff>
      <xdr:row>4</xdr:row>
      <xdr:rowOff>57150</xdr:rowOff>
    </xdr:to>
    <xdr:sp macro="" textlink="">
      <xdr:nvSpPr>
        <xdr:cNvPr id="2" name="Rectangle: Rounded Corners 1">
          <a:extLst>
            <a:ext uri="{FF2B5EF4-FFF2-40B4-BE49-F238E27FC236}">
              <a16:creationId xmlns:a16="http://schemas.microsoft.com/office/drawing/2014/main" id="{BB87A8C0-322F-41DF-8833-A3BD7B760963}"/>
            </a:ext>
          </a:extLst>
        </xdr:cNvPr>
        <xdr:cNvSpPr/>
      </xdr:nvSpPr>
      <xdr:spPr>
        <a:xfrm>
          <a:off x="5372100" y="47625"/>
          <a:ext cx="3905250" cy="771525"/>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latin typeface="Arial Black" panose="020B0A04020102020204" pitchFamily="34" charset="0"/>
            </a:rPr>
            <a:t>Profitability Status by Business Format</a:t>
          </a:r>
        </a:p>
      </xdr:txBody>
    </xdr:sp>
    <xdr:clientData/>
  </xdr:twoCellAnchor>
  <xdr:twoCellAnchor editAs="absolute">
    <xdr:from>
      <xdr:col>0</xdr:col>
      <xdr:colOff>7620</xdr:colOff>
      <xdr:row>4</xdr:row>
      <xdr:rowOff>85725</xdr:rowOff>
    </xdr:from>
    <xdr:to>
      <xdr:col>3</xdr:col>
      <xdr:colOff>550545</xdr:colOff>
      <xdr:row>21</xdr:row>
      <xdr:rowOff>0</xdr:rowOff>
    </xdr:to>
    <xdr:sp macro="" textlink="">
      <xdr:nvSpPr>
        <xdr:cNvPr id="3" name="Rectangle: Rounded Corners 2">
          <a:extLst>
            <a:ext uri="{FF2B5EF4-FFF2-40B4-BE49-F238E27FC236}">
              <a16:creationId xmlns:a16="http://schemas.microsoft.com/office/drawing/2014/main" id="{4A80E74C-4445-4208-8CBA-BE2FB7B060F3}"/>
            </a:ext>
          </a:extLst>
        </xdr:cNvPr>
        <xdr:cNvSpPr/>
      </xdr:nvSpPr>
      <xdr:spPr>
        <a:xfrm>
          <a:off x="7620" y="817245"/>
          <a:ext cx="2371725" cy="302323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47626</xdr:colOff>
      <xdr:row>0</xdr:row>
      <xdr:rowOff>66675</xdr:rowOff>
    </xdr:from>
    <xdr:to>
      <xdr:col>2</xdr:col>
      <xdr:colOff>561975</xdr:colOff>
      <xdr:row>3</xdr:row>
      <xdr:rowOff>74946</xdr:rowOff>
    </xdr:to>
    <xdr:pic>
      <xdr:nvPicPr>
        <xdr:cNvPr id="4" name="Picture 3" descr="Reliance Retail - Wikipedia">
          <a:extLst>
            <a:ext uri="{FF2B5EF4-FFF2-40B4-BE49-F238E27FC236}">
              <a16:creationId xmlns:a16="http://schemas.microsoft.com/office/drawing/2014/main" id="{737F23B4-D03B-4B1B-AC62-16E4F6807C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6" y="66675"/>
          <a:ext cx="1123949" cy="579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243839</xdr:colOff>
      <xdr:row>6</xdr:row>
      <xdr:rowOff>70485</xdr:rowOff>
    </xdr:from>
    <xdr:to>
      <xdr:col>20</xdr:col>
      <xdr:colOff>123263</xdr:colOff>
      <xdr:row>21</xdr:row>
      <xdr:rowOff>67236</xdr:rowOff>
    </xdr:to>
    <xdr:graphicFrame macro="">
      <xdr:nvGraphicFramePr>
        <xdr:cNvPr id="5" name="Chart 4">
          <a:extLst>
            <a:ext uri="{FF2B5EF4-FFF2-40B4-BE49-F238E27FC236}">
              <a16:creationId xmlns:a16="http://schemas.microsoft.com/office/drawing/2014/main" id="{2A83B1F8-9633-4C5E-A001-4E8D8C0A7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563880</xdr:colOff>
      <xdr:row>7</xdr:row>
      <xdr:rowOff>91440</xdr:rowOff>
    </xdr:from>
    <xdr:to>
      <xdr:col>2</xdr:col>
      <xdr:colOff>434340</xdr:colOff>
      <xdr:row>12</xdr:row>
      <xdr:rowOff>121920</xdr:rowOff>
    </xdr:to>
    <xdr:pic>
      <xdr:nvPicPr>
        <xdr:cNvPr id="12" name="Graphic 11" descr="Presentation with bar chart with solid fill">
          <a:hlinkClick xmlns:r="http://schemas.openxmlformats.org/officeDocument/2006/relationships" r:id="rId3"/>
          <a:extLst>
            <a:ext uri="{FF2B5EF4-FFF2-40B4-BE49-F238E27FC236}">
              <a16:creationId xmlns:a16="http://schemas.microsoft.com/office/drawing/2014/main" id="{ECD18406-0145-9290-A470-38CF2F78B5C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3880" y="1371600"/>
          <a:ext cx="1089660" cy="944880"/>
        </a:xfrm>
        <a:prstGeom prst="rect">
          <a:avLst/>
        </a:prstGeom>
      </xdr:spPr>
    </xdr:pic>
    <xdr:clientData/>
  </xdr:twoCellAnchor>
  <xdr:twoCellAnchor>
    <xdr:from>
      <xdr:col>0</xdr:col>
      <xdr:colOff>190500</xdr:colOff>
      <xdr:row>12</xdr:row>
      <xdr:rowOff>91440</xdr:rowOff>
    </xdr:from>
    <xdr:to>
      <xdr:col>4</xdr:col>
      <xdr:colOff>76200</xdr:colOff>
      <xdr:row>14</xdr:row>
      <xdr:rowOff>68580</xdr:rowOff>
    </xdr:to>
    <xdr:sp macro="" textlink="">
      <xdr:nvSpPr>
        <xdr:cNvPr id="13" name="TextBox 12">
          <a:extLst>
            <a:ext uri="{FF2B5EF4-FFF2-40B4-BE49-F238E27FC236}">
              <a16:creationId xmlns:a16="http://schemas.microsoft.com/office/drawing/2014/main" id="{C0CACDAB-1118-D375-67FD-53D3082C82D8}"/>
            </a:ext>
          </a:extLst>
        </xdr:cNvPr>
        <xdr:cNvSpPr txBox="1"/>
      </xdr:nvSpPr>
      <xdr:spPr>
        <a:xfrm>
          <a:off x="190500" y="2286000"/>
          <a:ext cx="23241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latin typeface="Arial Black" panose="020B0A04020102020204" pitchFamily="34" charset="0"/>
            </a:rPr>
            <a:t>DASHBOARD </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162297</xdr:colOff>
      <xdr:row>0</xdr:row>
      <xdr:rowOff>116205</xdr:rowOff>
    </xdr:from>
    <xdr:to>
      <xdr:col>7</xdr:col>
      <xdr:colOff>204902</xdr:colOff>
      <xdr:row>3</xdr:row>
      <xdr:rowOff>60960</xdr:rowOff>
    </xdr:to>
    <xdr:sp macro="" textlink="">
      <xdr:nvSpPr>
        <xdr:cNvPr id="2" name="Rectangle: Rounded Corners 1">
          <a:extLst>
            <a:ext uri="{FF2B5EF4-FFF2-40B4-BE49-F238E27FC236}">
              <a16:creationId xmlns:a16="http://schemas.microsoft.com/office/drawing/2014/main" id="{3AEB230A-5D3D-4B03-837C-6C7CDA76E36E}"/>
            </a:ext>
          </a:extLst>
        </xdr:cNvPr>
        <xdr:cNvSpPr/>
      </xdr:nvSpPr>
      <xdr:spPr>
        <a:xfrm>
          <a:off x="4899660" y="116205"/>
          <a:ext cx="2293620" cy="493395"/>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latin typeface="Arial Black" panose="020B0A04020102020204" pitchFamily="34" charset="0"/>
            </a:rPr>
            <a:t>TOP</a:t>
          </a:r>
          <a:r>
            <a:rPr lang="en-IN" sz="1400" b="1" baseline="0">
              <a:solidFill>
                <a:sysClr val="windowText" lastClr="000000"/>
              </a:solidFill>
              <a:latin typeface="Arial Black" panose="020B0A04020102020204" pitchFamily="34" charset="0"/>
            </a:rPr>
            <a:t> BOTTOM STORE</a:t>
          </a:r>
          <a:endParaRPr lang="en-IN" sz="1400" b="1">
            <a:solidFill>
              <a:sysClr val="windowText" lastClr="000000"/>
            </a:solidFill>
            <a:latin typeface="Arial Black" panose="020B0A04020102020204" pitchFamily="34" charset="0"/>
          </a:endParaRPr>
        </a:p>
      </xdr:txBody>
    </xdr:sp>
    <xdr:clientData/>
  </xdr:twoCellAnchor>
  <xdr:twoCellAnchor editAs="absolute">
    <xdr:from>
      <xdr:col>0</xdr:col>
      <xdr:colOff>543812</xdr:colOff>
      <xdr:row>0</xdr:row>
      <xdr:rowOff>122668</xdr:rowOff>
    </xdr:from>
    <xdr:to>
      <xdr:col>3</xdr:col>
      <xdr:colOff>177209</xdr:colOff>
      <xdr:row>4</xdr:row>
      <xdr:rowOff>110389</xdr:rowOff>
    </xdr:to>
    <xdr:pic>
      <xdr:nvPicPr>
        <xdr:cNvPr id="4" name="Picture 3" descr="Reliance Retail - Wikipedia">
          <a:extLst>
            <a:ext uri="{FF2B5EF4-FFF2-40B4-BE49-F238E27FC236}">
              <a16:creationId xmlns:a16="http://schemas.microsoft.com/office/drawing/2014/main" id="{9136B587-F82A-4243-898E-A68178E853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3812" y="122668"/>
          <a:ext cx="1440932" cy="6965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431887</xdr:colOff>
      <xdr:row>8</xdr:row>
      <xdr:rowOff>80216</xdr:rowOff>
    </xdr:from>
    <xdr:to>
      <xdr:col>30</xdr:col>
      <xdr:colOff>493888</xdr:colOff>
      <xdr:row>39</xdr:row>
      <xdr:rowOff>144910</xdr:rowOff>
    </xdr:to>
    <xdr:graphicFrame macro="">
      <xdr:nvGraphicFramePr>
        <xdr:cNvPr id="5" name="Chart 4">
          <a:extLst>
            <a:ext uri="{FF2B5EF4-FFF2-40B4-BE49-F238E27FC236}">
              <a16:creationId xmlns:a16="http://schemas.microsoft.com/office/drawing/2014/main" id="{851E6B46-DDCE-4328-8D4D-70C15D87A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124047</xdr:colOff>
      <xdr:row>5</xdr:row>
      <xdr:rowOff>17721</xdr:rowOff>
    </xdr:from>
    <xdr:to>
      <xdr:col>4</xdr:col>
      <xdr:colOff>301255</xdr:colOff>
      <xdr:row>22</xdr:row>
      <xdr:rowOff>159489</xdr:rowOff>
    </xdr:to>
    <xdr:sp macro="" textlink="">
      <xdr:nvSpPr>
        <xdr:cNvPr id="8" name="Rectangle: Rounded Corners 7">
          <a:extLst>
            <a:ext uri="{FF2B5EF4-FFF2-40B4-BE49-F238E27FC236}">
              <a16:creationId xmlns:a16="http://schemas.microsoft.com/office/drawing/2014/main" id="{8784F8B5-1BE6-4882-AABE-C6DCFA189131}"/>
            </a:ext>
          </a:extLst>
        </xdr:cNvPr>
        <xdr:cNvSpPr/>
      </xdr:nvSpPr>
      <xdr:spPr>
        <a:xfrm>
          <a:off x="124047" y="903768"/>
          <a:ext cx="2587255" cy="3154326"/>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248093</xdr:colOff>
      <xdr:row>15</xdr:row>
      <xdr:rowOff>-1</xdr:rowOff>
    </xdr:from>
    <xdr:to>
      <xdr:col>4</xdr:col>
      <xdr:colOff>14507</xdr:colOff>
      <xdr:row>18</xdr:row>
      <xdr:rowOff>102411</xdr:rowOff>
    </xdr:to>
    <xdr:pic>
      <xdr:nvPicPr>
        <xdr:cNvPr id="9" name="Picture 8">
          <a:extLst>
            <a:ext uri="{FF2B5EF4-FFF2-40B4-BE49-F238E27FC236}">
              <a16:creationId xmlns:a16="http://schemas.microsoft.com/office/drawing/2014/main" id="{8CB1D4C8-CDF7-9CD1-8EE7-A63467C0F10C}"/>
            </a:ext>
          </a:extLst>
        </xdr:cNvPr>
        <xdr:cNvPicPr>
          <a:picLocks noChangeAspect="1"/>
        </xdr:cNvPicPr>
      </xdr:nvPicPr>
      <xdr:blipFill>
        <a:blip xmlns:r="http://schemas.openxmlformats.org/officeDocument/2006/relationships" r:embed="rId3"/>
        <a:stretch>
          <a:fillRect/>
        </a:stretch>
      </xdr:blipFill>
      <xdr:spPr>
        <a:xfrm>
          <a:off x="248093" y="2658139"/>
          <a:ext cx="2176461" cy="634039"/>
        </a:xfrm>
        <a:prstGeom prst="rect">
          <a:avLst/>
        </a:prstGeom>
      </xdr:spPr>
    </xdr:pic>
    <xdr:clientData/>
  </xdr:twoCellAnchor>
  <xdr:twoCellAnchor editAs="oneCell">
    <xdr:from>
      <xdr:col>0</xdr:col>
      <xdr:colOff>567070</xdr:colOff>
      <xdr:row>10</xdr:row>
      <xdr:rowOff>-1</xdr:rowOff>
    </xdr:from>
    <xdr:to>
      <xdr:col>3</xdr:col>
      <xdr:colOff>177209</xdr:colOff>
      <xdr:row>15</xdr:row>
      <xdr:rowOff>58832</xdr:rowOff>
    </xdr:to>
    <xdr:pic>
      <xdr:nvPicPr>
        <xdr:cNvPr id="11" name="Graphic 10" descr="Presentation with bar chart with solid fill">
          <a:hlinkClick xmlns:r="http://schemas.openxmlformats.org/officeDocument/2006/relationships" r:id="rId4"/>
          <a:extLst>
            <a:ext uri="{FF2B5EF4-FFF2-40B4-BE49-F238E27FC236}">
              <a16:creationId xmlns:a16="http://schemas.microsoft.com/office/drawing/2014/main" id="{C9DB8B08-EA10-4517-93FB-307474C6D49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7070" y="1772092"/>
          <a:ext cx="1417674" cy="9448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3</xdr:row>
      <xdr:rowOff>154329</xdr:rowOff>
    </xdr:from>
    <xdr:to>
      <xdr:col>4</xdr:col>
      <xdr:colOff>156571</xdr:colOff>
      <xdr:row>20</xdr:row>
      <xdr:rowOff>173621</xdr:rowOff>
    </xdr:to>
    <xdr:sp macro="" textlink="">
      <xdr:nvSpPr>
        <xdr:cNvPr id="8" name="Rectangle: Rounded Corners 7">
          <a:extLst>
            <a:ext uri="{FF2B5EF4-FFF2-40B4-BE49-F238E27FC236}">
              <a16:creationId xmlns:a16="http://schemas.microsoft.com/office/drawing/2014/main" id="{CE232C53-45DC-4077-9A24-BF6AC14E6641}"/>
            </a:ext>
          </a:extLst>
        </xdr:cNvPr>
        <xdr:cNvSpPr/>
      </xdr:nvSpPr>
      <xdr:spPr>
        <a:xfrm>
          <a:off x="0" y="704126"/>
          <a:ext cx="2587255" cy="3134811"/>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187076</xdr:colOff>
      <xdr:row>1</xdr:row>
      <xdr:rowOff>86208</xdr:rowOff>
    </xdr:from>
    <xdr:to>
      <xdr:col>9</xdr:col>
      <xdr:colOff>297012</xdr:colOff>
      <xdr:row>4</xdr:row>
      <xdr:rowOff>19291</xdr:rowOff>
    </xdr:to>
    <xdr:sp macro="" textlink="">
      <xdr:nvSpPr>
        <xdr:cNvPr id="2" name="Rectangle: Rounded Corners 1">
          <a:extLst>
            <a:ext uri="{FF2B5EF4-FFF2-40B4-BE49-F238E27FC236}">
              <a16:creationId xmlns:a16="http://schemas.microsoft.com/office/drawing/2014/main" id="{FB8DCEBB-87BC-44CF-AFB7-240452ECE07C}"/>
            </a:ext>
          </a:extLst>
        </xdr:cNvPr>
        <xdr:cNvSpPr/>
      </xdr:nvSpPr>
      <xdr:spPr>
        <a:xfrm>
          <a:off x="4382899" y="269474"/>
          <a:ext cx="3963246" cy="48288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latin typeface="Arial Black" panose="020B0A04020102020204" pitchFamily="34" charset="0"/>
            </a:rPr>
            <a:t>QUATERLY</a:t>
          </a:r>
          <a:r>
            <a:rPr lang="en-IN" sz="1400" b="1" baseline="0">
              <a:solidFill>
                <a:sysClr val="windowText" lastClr="000000"/>
              </a:solidFill>
              <a:latin typeface="Arial Black" panose="020B0A04020102020204" pitchFamily="34" charset="0"/>
            </a:rPr>
            <a:t> REVENUE</a:t>
          </a:r>
          <a:endParaRPr lang="en-IN" sz="1400" b="1">
            <a:solidFill>
              <a:sysClr val="windowText" lastClr="000000"/>
            </a:solidFill>
            <a:latin typeface="Arial Black" panose="020B0A04020102020204" pitchFamily="34" charset="0"/>
          </a:endParaRPr>
        </a:p>
      </xdr:txBody>
    </xdr:sp>
    <xdr:clientData/>
  </xdr:twoCellAnchor>
  <xdr:twoCellAnchor editAs="absolute">
    <xdr:from>
      <xdr:col>1</xdr:col>
      <xdr:colOff>47626</xdr:colOff>
      <xdr:row>0</xdr:row>
      <xdr:rowOff>66675</xdr:rowOff>
    </xdr:from>
    <xdr:to>
      <xdr:col>2</xdr:col>
      <xdr:colOff>561975</xdr:colOff>
      <xdr:row>3</xdr:row>
      <xdr:rowOff>74946</xdr:rowOff>
    </xdr:to>
    <xdr:pic>
      <xdr:nvPicPr>
        <xdr:cNvPr id="4" name="Picture 3" descr="Reliance Retail - Wikipedia">
          <a:extLst>
            <a:ext uri="{FF2B5EF4-FFF2-40B4-BE49-F238E27FC236}">
              <a16:creationId xmlns:a16="http://schemas.microsoft.com/office/drawing/2014/main" id="{5184EA70-3C91-42BD-A16C-5C36FE27EB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6" y="66675"/>
          <a:ext cx="1123949" cy="556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419100</xdr:colOff>
      <xdr:row>5</xdr:row>
      <xdr:rowOff>161925</xdr:rowOff>
    </xdr:from>
    <xdr:to>
      <xdr:col>16</xdr:col>
      <xdr:colOff>556260</xdr:colOff>
      <xdr:row>20</xdr:row>
      <xdr:rowOff>47625</xdr:rowOff>
    </xdr:to>
    <xdr:graphicFrame macro="">
      <xdr:nvGraphicFramePr>
        <xdr:cNvPr id="5" name="Chart 4">
          <a:extLst>
            <a:ext uri="{FF2B5EF4-FFF2-40B4-BE49-F238E27FC236}">
              <a16:creationId xmlns:a16="http://schemas.microsoft.com/office/drawing/2014/main" id="{A1D9CCC8-4D59-4F52-A08D-15A12943C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285870</xdr:colOff>
      <xdr:row>13</xdr:row>
      <xdr:rowOff>142513</xdr:rowOff>
    </xdr:from>
    <xdr:to>
      <xdr:col>3</xdr:col>
      <xdr:colOff>337594</xdr:colOff>
      <xdr:row>15</xdr:row>
      <xdr:rowOff>173620</xdr:rowOff>
    </xdr:to>
    <xdr:sp macro="" textlink="">
      <xdr:nvSpPr>
        <xdr:cNvPr id="6" name="TextBox 5">
          <a:extLst>
            <a:ext uri="{FF2B5EF4-FFF2-40B4-BE49-F238E27FC236}">
              <a16:creationId xmlns:a16="http://schemas.microsoft.com/office/drawing/2014/main" id="{EA08A78E-340E-4CB1-BB4B-73E8510A10E2}"/>
            </a:ext>
          </a:extLst>
        </xdr:cNvPr>
        <xdr:cNvSpPr txBox="1"/>
      </xdr:nvSpPr>
      <xdr:spPr>
        <a:xfrm>
          <a:off x="285870" y="2524969"/>
          <a:ext cx="1874737" cy="397638"/>
        </a:xfrm>
        <a:prstGeom prst="roundRect">
          <a:avLst/>
        </a:prstGeom>
        <a:noFill/>
        <a:ln w="9525" cmpd="sng">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800" b="1">
              <a:solidFill>
                <a:schemeClr val="bg1"/>
              </a:solidFill>
              <a:latin typeface="Arial Black" panose="020B0A04020102020204" pitchFamily="34" charset="0"/>
            </a:rPr>
            <a:t>DASHBOARD</a:t>
          </a:r>
        </a:p>
      </xdr:txBody>
    </xdr:sp>
    <xdr:clientData/>
  </xdr:twoCellAnchor>
  <xdr:twoCellAnchor editAs="oneCell">
    <xdr:from>
      <xdr:col>0</xdr:col>
      <xdr:colOff>318304</xdr:colOff>
      <xdr:row>6</xdr:row>
      <xdr:rowOff>173620</xdr:rowOff>
    </xdr:from>
    <xdr:to>
      <xdr:col>3</xdr:col>
      <xdr:colOff>279722</xdr:colOff>
      <xdr:row>13</xdr:row>
      <xdr:rowOff>28937</xdr:rowOff>
    </xdr:to>
    <xdr:pic>
      <xdr:nvPicPr>
        <xdr:cNvPr id="9" name="Graphic 8" descr="Presentation with bar chart with solid fill">
          <a:hlinkClick xmlns:r="http://schemas.openxmlformats.org/officeDocument/2006/relationships" r:id="rId3"/>
          <a:extLst>
            <a:ext uri="{FF2B5EF4-FFF2-40B4-BE49-F238E27FC236}">
              <a16:creationId xmlns:a16="http://schemas.microsoft.com/office/drawing/2014/main" id="{839671AD-6C3B-4441-8A98-F521A4C1A92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18304" y="1273215"/>
          <a:ext cx="1784431" cy="1138178"/>
        </a:xfrm>
        <a:prstGeom prst="rect">
          <a:avLst/>
        </a:prstGeom>
      </xdr:spPr>
    </xdr:pic>
    <xdr:clientData/>
  </xdr:twoCellAnchor>
  <xdr:twoCellAnchor editAs="oneCell">
    <xdr:from>
      <xdr:col>18</xdr:col>
      <xdr:colOff>225804</xdr:colOff>
      <xdr:row>9</xdr:row>
      <xdr:rowOff>33566</xdr:rowOff>
    </xdr:from>
    <xdr:to>
      <xdr:col>23</xdr:col>
      <xdr:colOff>33085</xdr:colOff>
      <xdr:row>16</xdr:row>
      <xdr:rowOff>122305</xdr:rowOff>
    </xdr:to>
    <mc:AlternateContent xmlns:mc="http://schemas.openxmlformats.org/markup-compatibility/2006" xmlns:tsle="http://schemas.microsoft.com/office/drawing/2012/timeslicer">
      <mc:Choice Requires="tsle">
        <xdr:graphicFrame macro="">
          <xdr:nvGraphicFramePr>
            <xdr:cNvPr id="3" name="Month_Year">
              <a:extLst>
                <a:ext uri="{FF2B5EF4-FFF2-40B4-BE49-F238E27FC236}">
                  <a16:creationId xmlns:a16="http://schemas.microsoft.com/office/drawing/2014/main" id="{24295833-F65A-29C6-FDEF-51E3F672ADF6}"/>
                </a:ext>
              </a:extLst>
            </xdr:cNvPr>
            <xdr:cNvGraphicFramePr/>
          </xdr:nvGraphicFramePr>
          <xdr:xfrm>
            <a:off x="0" y="0"/>
            <a:ext cx="0" cy="0"/>
          </xdr:xfrm>
          <a:graphic>
            <a:graphicData uri="http://schemas.microsoft.com/office/drawing/2012/timeslicer">
              <tsle:timeslicer name="Month_Year"/>
            </a:graphicData>
          </a:graphic>
        </xdr:graphicFrame>
      </mc:Choice>
      <mc:Fallback xmlns="">
        <xdr:sp macro="" textlink="">
          <xdr:nvSpPr>
            <xdr:cNvPr id="0" name=""/>
            <xdr:cNvSpPr>
              <a:spLocks noTextEdit="1"/>
            </xdr:cNvSpPr>
          </xdr:nvSpPr>
          <xdr:spPr>
            <a:xfrm>
              <a:off x="13806766" y="1682958"/>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6</xdr:col>
      <xdr:colOff>80010</xdr:colOff>
      <xdr:row>1</xdr:row>
      <xdr:rowOff>58511</xdr:rowOff>
    </xdr:from>
    <xdr:to>
      <xdr:col>8</xdr:col>
      <xdr:colOff>1246185</xdr:colOff>
      <xdr:row>4</xdr:row>
      <xdr:rowOff>97971</xdr:rowOff>
    </xdr:to>
    <xdr:sp macro="" textlink="">
      <xdr:nvSpPr>
        <xdr:cNvPr id="2" name="Rectangle: Rounded Corners 1">
          <a:extLst>
            <a:ext uri="{FF2B5EF4-FFF2-40B4-BE49-F238E27FC236}">
              <a16:creationId xmlns:a16="http://schemas.microsoft.com/office/drawing/2014/main" id="{3AD33639-EDB5-46AF-A0C1-9C2C45BE65C9}"/>
            </a:ext>
          </a:extLst>
        </xdr:cNvPr>
        <xdr:cNvSpPr/>
      </xdr:nvSpPr>
      <xdr:spPr>
        <a:xfrm>
          <a:off x="4281896" y="243568"/>
          <a:ext cx="3974689" cy="594632"/>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latin typeface="Arial Black" panose="020B0A04020102020204" pitchFamily="34" charset="0"/>
            </a:rPr>
            <a:t>OMNICHANNEL</a:t>
          </a:r>
        </a:p>
      </xdr:txBody>
    </xdr:sp>
    <xdr:clientData/>
  </xdr:twoCellAnchor>
  <xdr:twoCellAnchor editAs="absolute">
    <xdr:from>
      <xdr:col>1</xdr:col>
      <xdr:colOff>47626</xdr:colOff>
      <xdr:row>0</xdr:row>
      <xdr:rowOff>66675</xdr:rowOff>
    </xdr:from>
    <xdr:to>
      <xdr:col>2</xdr:col>
      <xdr:colOff>561975</xdr:colOff>
      <xdr:row>3</xdr:row>
      <xdr:rowOff>74946</xdr:rowOff>
    </xdr:to>
    <xdr:pic>
      <xdr:nvPicPr>
        <xdr:cNvPr id="4" name="Picture 3" descr="Reliance Retail - Wikipedia">
          <a:extLst>
            <a:ext uri="{FF2B5EF4-FFF2-40B4-BE49-F238E27FC236}">
              <a16:creationId xmlns:a16="http://schemas.microsoft.com/office/drawing/2014/main" id="{ED044C93-35FC-461F-9DA1-6FFD7C347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6" y="66675"/>
          <a:ext cx="1123949" cy="556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125185</xdr:colOff>
      <xdr:row>10</xdr:row>
      <xdr:rowOff>74839</xdr:rowOff>
    </xdr:from>
    <xdr:to>
      <xdr:col>23</xdr:col>
      <xdr:colOff>293914</xdr:colOff>
      <xdr:row>35</xdr:row>
      <xdr:rowOff>0</xdr:rowOff>
    </xdr:to>
    <xdr:graphicFrame macro="">
      <xdr:nvGraphicFramePr>
        <xdr:cNvPr id="5" name="Chart 4">
          <a:extLst>
            <a:ext uri="{FF2B5EF4-FFF2-40B4-BE49-F238E27FC236}">
              <a16:creationId xmlns:a16="http://schemas.microsoft.com/office/drawing/2014/main" id="{E881F9B3-6622-4C29-AC8C-06B1A8E9B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587827</xdr:colOff>
      <xdr:row>4</xdr:row>
      <xdr:rowOff>108857</xdr:rowOff>
    </xdr:from>
    <xdr:to>
      <xdr:col>21</xdr:col>
      <xdr:colOff>97971</xdr:colOff>
      <xdr:row>8</xdr:row>
      <xdr:rowOff>108857</xdr:rowOff>
    </xdr:to>
    <mc:AlternateContent xmlns:mc="http://schemas.openxmlformats.org/markup-compatibility/2006" xmlns:a14="http://schemas.microsoft.com/office/drawing/2010/main">
      <mc:Choice Requires="a14">
        <xdr:graphicFrame macro="">
          <xdr:nvGraphicFramePr>
            <xdr:cNvPr id="8" name="Business_Format">
              <a:extLst>
                <a:ext uri="{FF2B5EF4-FFF2-40B4-BE49-F238E27FC236}">
                  <a16:creationId xmlns:a16="http://schemas.microsoft.com/office/drawing/2014/main" id="{3D6B81BC-BF73-521E-B880-5EE0E47912AC}"/>
                </a:ext>
              </a:extLst>
            </xdr:cNvPr>
            <xdr:cNvGraphicFramePr/>
          </xdr:nvGraphicFramePr>
          <xdr:xfrm>
            <a:off x="0" y="0"/>
            <a:ext cx="0" cy="0"/>
          </xdr:xfrm>
          <a:graphic>
            <a:graphicData uri="http://schemas.microsoft.com/office/drawing/2010/slicer">
              <sle:slicer xmlns:sle="http://schemas.microsoft.com/office/drawing/2010/slicer" name="Business_Format"/>
            </a:graphicData>
          </a:graphic>
        </xdr:graphicFrame>
      </mc:Choice>
      <mc:Fallback xmlns="">
        <xdr:sp macro="" textlink="">
          <xdr:nvSpPr>
            <xdr:cNvPr id="0" name=""/>
            <xdr:cNvSpPr>
              <a:spLocks noTextEdit="1"/>
            </xdr:cNvSpPr>
          </xdr:nvSpPr>
          <xdr:spPr>
            <a:xfrm>
              <a:off x="9884227" y="849086"/>
              <a:ext cx="7358744" cy="7402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5</xdr:row>
      <xdr:rowOff>43543</xdr:rowOff>
    </xdr:from>
    <xdr:to>
      <xdr:col>4</xdr:col>
      <xdr:colOff>148855</xdr:colOff>
      <xdr:row>23</xdr:row>
      <xdr:rowOff>174173</xdr:rowOff>
    </xdr:to>
    <xdr:sp macro="" textlink="">
      <xdr:nvSpPr>
        <xdr:cNvPr id="9" name="Rectangle: Rounded Corners 8">
          <a:extLst>
            <a:ext uri="{FF2B5EF4-FFF2-40B4-BE49-F238E27FC236}">
              <a16:creationId xmlns:a16="http://schemas.microsoft.com/office/drawing/2014/main" id="{F735F4AB-F7A8-4725-87E9-AD930C78B74D}"/>
            </a:ext>
          </a:extLst>
        </xdr:cNvPr>
        <xdr:cNvSpPr/>
      </xdr:nvSpPr>
      <xdr:spPr>
        <a:xfrm>
          <a:off x="0" y="968829"/>
          <a:ext cx="2587255" cy="3461658"/>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163286</xdr:colOff>
      <xdr:row>15</xdr:row>
      <xdr:rowOff>119742</xdr:rowOff>
    </xdr:from>
    <xdr:to>
      <xdr:col>3</xdr:col>
      <xdr:colOff>297568</xdr:colOff>
      <xdr:row>18</xdr:row>
      <xdr:rowOff>143740</xdr:rowOff>
    </xdr:to>
    <xdr:pic>
      <xdr:nvPicPr>
        <xdr:cNvPr id="10" name="Picture 9">
          <a:extLst>
            <a:ext uri="{FF2B5EF4-FFF2-40B4-BE49-F238E27FC236}">
              <a16:creationId xmlns:a16="http://schemas.microsoft.com/office/drawing/2014/main" id="{77741732-1270-FA22-48FB-B5F204154F65}"/>
            </a:ext>
          </a:extLst>
        </xdr:cNvPr>
        <xdr:cNvPicPr>
          <a:picLocks noChangeAspect="1"/>
        </xdr:cNvPicPr>
      </xdr:nvPicPr>
      <xdr:blipFill>
        <a:blip xmlns:r="http://schemas.openxmlformats.org/officeDocument/2006/relationships" r:embed="rId3"/>
        <a:stretch>
          <a:fillRect/>
        </a:stretch>
      </xdr:blipFill>
      <xdr:spPr>
        <a:xfrm>
          <a:off x="163286" y="2895599"/>
          <a:ext cx="1963082" cy="579170"/>
        </a:xfrm>
        <a:prstGeom prst="rect">
          <a:avLst/>
        </a:prstGeom>
      </xdr:spPr>
    </xdr:pic>
    <xdr:clientData/>
  </xdr:twoCellAnchor>
  <xdr:twoCellAnchor editAs="oneCell">
    <xdr:from>
      <xdr:col>0</xdr:col>
      <xdr:colOff>217714</xdr:colOff>
      <xdr:row>8</xdr:row>
      <xdr:rowOff>65315</xdr:rowOff>
    </xdr:from>
    <xdr:to>
      <xdr:col>3</xdr:col>
      <xdr:colOff>228600</xdr:colOff>
      <xdr:row>15</xdr:row>
      <xdr:rowOff>32657</xdr:rowOff>
    </xdr:to>
    <xdr:pic>
      <xdr:nvPicPr>
        <xdr:cNvPr id="11" name="Graphic 10" descr="Presentation with bar chart with solid fill">
          <a:hlinkClick xmlns:r="http://schemas.openxmlformats.org/officeDocument/2006/relationships" r:id="rId4"/>
          <a:extLst>
            <a:ext uri="{FF2B5EF4-FFF2-40B4-BE49-F238E27FC236}">
              <a16:creationId xmlns:a16="http://schemas.microsoft.com/office/drawing/2014/main" id="{DDB41A95-8D65-4289-8298-54BED482967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7714" y="1545772"/>
          <a:ext cx="1839686" cy="126274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6</xdr:col>
      <xdr:colOff>1132114</xdr:colOff>
      <xdr:row>0</xdr:row>
      <xdr:rowOff>47625</xdr:rowOff>
    </xdr:from>
    <xdr:to>
      <xdr:col>7</xdr:col>
      <xdr:colOff>2119010</xdr:colOff>
      <xdr:row>2</xdr:row>
      <xdr:rowOff>163286</xdr:rowOff>
    </xdr:to>
    <xdr:sp macro="" textlink="">
      <xdr:nvSpPr>
        <xdr:cNvPr id="2" name="Rectangle: Rounded Corners 1">
          <a:extLst>
            <a:ext uri="{FF2B5EF4-FFF2-40B4-BE49-F238E27FC236}">
              <a16:creationId xmlns:a16="http://schemas.microsoft.com/office/drawing/2014/main" id="{1D00E183-DA84-44DD-91B2-EDD6CB846DB3}"/>
            </a:ext>
          </a:extLst>
        </xdr:cNvPr>
        <xdr:cNvSpPr/>
      </xdr:nvSpPr>
      <xdr:spPr>
        <a:xfrm>
          <a:off x="5334000" y="47625"/>
          <a:ext cx="2846385" cy="485775"/>
        </a:xfrm>
        <a:prstGeom prst="roundRect">
          <a:avLst/>
        </a:prstGeom>
        <a:solidFill>
          <a:srgbClr val="FFC000"/>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1">
              <a:solidFill>
                <a:sysClr val="windowText" lastClr="000000"/>
              </a:solidFill>
              <a:latin typeface="Arial Black" panose="020B0A04020102020204" pitchFamily="34" charset="0"/>
            </a:rPr>
            <a:t>COGS_Analysis</a:t>
          </a:r>
        </a:p>
      </xdr:txBody>
    </xdr:sp>
    <xdr:clientData/>
  </xdr:twoCellAnchor>
  <xdr:twoCellAnchor editAs="absolute">
    <xdr:from>
      <xdr:col>1</xdr:col>
      <xdr:colOff>47626</xdr:colOff>
      <xdr:row>0</xdr:row>
      <xdr:rowOff>66675</xdr:rowOff>
    </xdr:from>
    <xdr:to>
      <xdr:col>2</xdr:col>
      <xdr:colOff>561975</xdr:colOff>
      <xdr:row>3</xdr:row>
      <xdr:rowOff>74946</xdr:rowOff>
    </xdr:to>
    <xdr:pic>
      <xdr:nvPicPr>
        <xdr:cNvPr id="4" name="Picture 3" descr="Reliance Retail - Wikipedia">
          <a:extLst>
            <a:ext uri="{FF2B5EF4-FFF2-40B4-BE49-F238E27FC236}">
              <a16:creationId xmlns:a16="http://schemas.microsoft.com/office/drawing/2014/main" id="{A25AADB6-842F-41C1-BC53-DBCA4EC1FB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6" y="66675"/>
          <a:ext cx="1123949" cy="556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874312</xdr:colOff>
      <xdr:row>16</xdr:row>
      <xdr:rowOff>31102</xdr:rowOff>
    </xdr:from>
    <xdr:to>
      <xdr:col>12</xdr:col>
      <xdr:colOff>1306286</xdr:colOff>
      <xdr:row>47</xdr:row>
      <xdr:rowOff>46652</xdr:rowOff>
    </xdr:to>
    <xdr:graphicFrame macro="">
      <xdr:nvGraphicFramePr>
        <xdr:cNvPr id="5" name="Chart 4">
          <a:extLst>
            <a:ext uri="{FF2B5EF4-FFF2-40B4-BE49-F238E27FC236}">
              <a16:creationId xmlns:a16="http://schemas.microsoft.com/office/drawing/2014/main" id="{1E2449FE-76E1-4D85-AC72-A12D7DAAD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31103</xdr:colOff>
      <xdr:row>5</xdr:row>
      <xdr:rowOff>0</xdr:rowOff>
    </xdr:from>
    <xdr:to>
      <xdr:col>5</xdr:col>
      <xdr:colOff>217715</xdr:colOff>
      <xdr:row>31</xdr:row>
      <xdr:rowOff>77755</xdr:rowOff>
    </xdr:to>
    <xdr:sp macro="" textlink="">
      <xdr:nvSpPr>
        <xdr:cNvPr id="8" name="Rectangle: Rounded Corners 7">
          <a:extLst>
            <a:ext uri="{FF2B5EF4-FFF2-40B4-BE49-F238E27FC236}">
              <a16:creationId xmlns:a16="http://schemas.microsoft.com/office/drawing/2014/main" id="{7135AC7B-9E8F-47B6-861D-9526394501EF}"/>
            </a:ext>
          </a:extLst>
        </xdr:cNvPr>
        <xdr:cNvSpPr/>
      </xdr:nvSpPr>
      <xdr:spPr>
        <a:xfrm>
          <a:off x="31103" y="933061"/>
          <a:ext cx="3219061" cy="4929674"/>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326573</xdr:colOff>
      <xdr:row>18</xdr:row>
      <xdr:rowOff>62204</xdr:rowOff>
    </xdr:from>
    <xdr:to>
      <xdr:col>4</xdr:col>
      <xdr:colOff>295470</xdr:colOff>
      <xdr:row>21</xdr:row>
      <xdr:rowOff>81537</xdr:rowOff>
    </xdr:to>
    <xdr:pic>
      <xdr:nvPicPr>
        <xdr:cNvPr id="10" name="Picture 9">
          <a:extLst>
            <a:ext uri="{FF2B5EF4-FFF2-40B4-BE49-F238E27FC236}">
              <a16:creationId xmlns:a16="http://schemas.microsoft.com/office/drawing/2014/main" id="{D36BA54D-8AA4-9841-C3FD-ADB485964269}"/>
            </a:ext>
          </a:extLst>
        </xdr:cNvPr>
        <xdr:cNvPicPr>
          <a:picLocks noChangeAspect="1"/>
        </xdr:cNvPicPr>
      </xdr:nvPicPr>
      <xdr:blipFill>
        <a:blip xmlns:r="http://schemas.openxmlformats.org/officeDocument/2006/relationships" r:embed="rId3"/>
        <a:stretch>
          <a:fillRect/>
        </a:stretch>
      </xdr:blipFill>
      <xdr:spPr>
        <a:xfrm>
          <a:off x="326573" y="3421224"/>
          <a:ext cx="2394856" cy="579170"/>
        </a:xfrm>
        <a:prstGeom prst="rect">
          <a:avLst/>
        </a:prstGeom>
      </xdr:spPr>
    </xdr:pic>
    <xdr:clientData/>
  </xdr:twoCellAnchor>
  <xdr:twoCellAnchor editAs="oneCell">
    <xdr:from>
      <xdr:col>0</xdr:col>
      <xdr:colOff>326571</xdr:colOff>
      <xdr:row>9</xdr:row>
      <xdr:rowOff>62205</xdr:rowOff>
    </xdr:from>
    <xdr:to>
      <xdr:col>4</xdr:col>
      <xdr:colOff>93306</xdr:colOff>
      <xdr:row>17</xdr:row>
      <xdr:rowOff>77755</xdr:rowOff>
    </xdr:to>
    <xdr:pic>
      <xdr:nvPicPr>
        <xdr:cNvPr id="11" name="Graphic 10" descr="Presentation with bar chart with solid fill">
          <a:hlinkClick xmlns:r="http://schemas.openxmlformats.org/officeDocument/2006/relationships" r:id="rId4"/>
          <a:extLst>
            <a:ext uri="{FF2B5EF4-FFF2-40B4-BE49-F238E27FC236}">
              <a16:creationId xmlns:a16="http://schemas.microsoft.com/office/drawing/2014/main" id="{DA203667-4262-4633-AE4E-50A849E7B1F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6571" y="1741715"/>
          <a:ext cx="2192694" cy="15084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6</xdr:col>
      <xdr:colOff>1132114</xdr:colOff>
      <xdr:row>0</xdr:row>
      <xdr:rowOff>47625</xdr:rowOff>
    </xdr:from>
    <xdr:to>
      <xdr:col>8</xdr:col>
      <xdr:colOff>1624580</xdr:colOff>
      <xdr:row>3</xdr:row>
      <xdr:rowOff>171061</xdr:rowOff>
    </xdr:to>
    <xdr:sp macro="" textlink="">
      <xdr:nvSpPr>
        <xdr:cNvPr id="2" name="Rectangle: Rounded Corners 1">
          <a:extLst>
            <a:ext uri="{FF2B5EF4-FFF2-40B4-BE49-F238E27FC236}">
              <a16:creationId xmlns:a16="http://schemas.microsoft.com/office/drawing/2014/main" id="{30A15866-3259-4CA7-B379-ED9FB262AF2B}"/>
            </a:ext>
          </a:extLst>
        </xdr:cNvPr>
        <xdr:cNvSpPr/>
      </xdr:nvSpPr>
      <xdr:spPr>
        <a:xfrm>
          <a:off x="5315338" y="47625"/>
          <a:ext cx="3175519" cy="683273"/>
        </a:xfrm>
        <a:prstGeom prst="roundRect">
          <a:avLst/>
        </a:prstGeom>
        <a:solidFill>
          <a:srgbClr val="FFC000"/>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1">
              <a:solidFill>
                <a:sysClr val="windowText" lastClr="000000"/>
              </a:solidFill>
              <a:latin typeface="Arial Black" panose="020B0A04020102020204" pitchFamily="34" charset="0"/>
            </a:rPr>
            <a:t>SALES_ANALYSIS</a:t>
          </a:r>
        </a:p>
      </xdr:txBody>
    </xdr:sp>
    <xdr:clientData/>
  </xdr:twoCellAnchor>
  <xdr:twoCellAnchor editAs="absolute">
    <xdr:from>
      <xdr:col>0</xdr:col>
      <xdr:colOff>54428</xdr:colOff>
      <xdr:row>3</xdr:row>
      <xdr:rowOff>129268</xdr:rowOff>
    </xdr:from>
    <xdr:to>
      <xdr:col>3</xdr:col>
      <xdr:colOff>597353</xdr:colOff>
      <xdr:row>22</xdr:row>
      <xdr:rowOff>54428</xdr:rowOff>
    </xdr:to>
    <xdr:sp macro="" textlink="">
      <xdr:nvSpPr>
        <xdr:cNvPr id="3" name="Rectangle: Rounded Corners 2">
          <a:extLst>
            <a:ext uri="{FF2B5EF4-FFF2-40B4-BE49-F238E27FC236}">
              <a16:creationId xmlns:a16="http://schemas.microsoft.com/office/drawing/2014/main" id="{1E97D7E4-3874-4B81-BEAB-07D102D2CC68}"/>
            </a:ext>
          </a:extLst>
        </xdr:cNvPr>
        <xdr:cNvSpPr/>
      </xdr:nvSpPr>
      <xdr:spPr>
        <a:xfrm>
          <a:off x="54428" y="684439"/>
          <a:ext cx="2371725" cy="3441246"/>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47626</xdr:colOff>
      <xdr:row>0</xdr:row>
      <xdr:rowOff>66675</xdr:rowOff>
    </xdr:from>
    <xdr:to>
      <xdr:col>2</xdr:col>
      <xdr:colOff>561975</xdr:colOff>
      <xdr:row>3</xdr:row>
      <xdr:rowOff>74946</xdr:rowOff>
    </xdr:to>
    <xdr:pic>
      <xdr:nvPicPr>
        <xdr:cNvPr id="4" name="Picture 3" descr="Reliance Retail - Wikipedia">
          <a:extLst>
            <a:ext uri="{FF2B5EF4-FFF2-40B4-BE49-F238E27FC236}">
              <a16:creationId xmlns:a16="http://schemas.microsoft.com/office/drawing/2014/main" id="{DFF0FA0C-DA35-4BF9-A14A-FCAF03DCF7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6" y="66675"/>
          <a:ext cx="1123949" cy="556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1926771</xdr:colOff>
      <xdr:row>6</xdr:row>
      <xdr:rowOff>146958</xdr:rowOff>
    </xdr:from>
    <xdr:to>
      <xdr:col>12</xdr:col>
      <xdr:colOff>337457</xdr:colOff>
      <xdr:row>26</xdr:row>
      <xdr:rowOff>54428</xdr:rowOff>
    </xdr:to>
    <xdr:graphicFrame macro="">
      <xdr:nvGraphicFramePr>
        <xdr:cNvPr id="5" name="Chart 4">
          <a:extLst>
            <a:ext uri="{FF2B5EF4-FFF2-40B4-BE49-F238E27FC236}">
              <a16:creationId xmlns:a16="http://schemas.microsoft.com/office/drawing/2014/main" id="{89C115A3-B75B-477A-8982-29CA43EB2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424543</xdr:colOff>
      <xdr:row>6</xdr:row>
      <xdr:rowOff>131444</xdr:rowOff>
    </xdr:from>
    <xdr:to>
      <xdr:col>3</xdr:col>
      <xdr:colOff>54429</xdr:colOff>
      <xdr:row>12</xdr:row>
      <xdr:rowOff>119742</xdr:rowOff>
    </xdr:to>
    <xdr:pic>
      <xdr:nvPicPr>
        <xdr:cNvPr id="8" name="Graphic 7" descr="Presentation with bar chart with solid fill">
          <a:hlinkClick xmlns:r="http://schemas.openxmlformats.org/officeDocument/2006/relationships" r:id="rId3"/>
          <a:extLst>
            <a:ext uri="{FF2B5EF4-FFF2-40B4-BE49-F238E27FC236}">
              <a16:creationId xmlns:a16="http://schemas.microsoft.com/office/drawing/2014/main" id="{EFC23F02-0BEE-4F85-AF59-B1ECAFA7B5D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24543" y="1241787"/>
          <a:ext cx="1458686" cy="1098641"/>
        </a:xfrm>
        <a:prstGeom prst="rect">
          <a:avLst/>
        </a:prstGeom>
      </xdr:spPr>
    </xdr:pic>
    <xdr:clientData/>
  </xdr:twoCellAnchor>
  <xdr:twoCellAnchor editAs="oneCell">
    <xdr:from>
      <xdr:col>0</xdr:col>
      <xdr:colOff>191861</xdr:colOff>
      <xdr:row>13</xdr:row>
      <xdr:rowOff>33473</xdr:rowOff>
    </xdr:from>
    <xdr:to>
      <xdr:col>3</xdr:col>
      <xdr:colOff>326143</xdr:colOff>
      <xdr:row>16</xdr:row>
      <xdr:rowOff>57472</xdr:rowOff>
    </xdr:to>
    <xdr:pic>
      <xdr:nvPicPr>
        <xdr:cNvPr id="9" name="Picture 8">
          <a:extLst>
            <a:ext uri="{FF2B5EF4-FFF2-40B4-BE49-F238E27FC236}">
              <a16:creationId xmlns:a16="http://schemas.microsoft.com/office/drawing/2014/main" id="{80319B6A-2794-9FA2-2923-32BDF77C106F}"/>
            </a:ext>
          </a:extLst>
        </xdr:cNvPr>
        <xdr:cNvPicPr>
          <a:picLocks noChangeAspect="1"/>
        </xdr:cNvPicPr>
      </xdr:nvPicPr>
      <xdr:blipFill>
        <a:blip xmlns:r="http://schemas.openxmlformats.org/officeDocument/2006/relationships" r:embed="rId6"/>
        <a:stretch>
          <a:fillRect/>
        </a:stretch>
      </xdr:blipFill>
      <xdr:spPr>
        <a:xfrm>
          <a:off x="191861" y="2439216"/>
          <a:ext cx="1963082" cy="57917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6</xdr:col>
      <xdr:colOff>1132114</xdr:colOff>
      <xdr:row>0</xdr:row>
      <xdr:rowOff>47625</xdr:rowOff>
    </xdr:from>
    <xdr:to>
      <xdr:col>9</xdr:col>
      <xdr:colOff>622467</xdr:colOff>
      <xdr:row>3</xdr:row>
      <xdr:rowOff>171061</xdr:rowOff>
    </xdr:to>
    <xdr:sp macro="" textlink="">
      <xdr:nvSpPr>
        <xdr:cNvPr id="2" name="Rectangle: Rounded Corners 1">
          <a:extLst>
            <a:ext uri="{FF2B5EF4-FFF2-40B4-BE49-F238E27FC236}">
              <a16:creationId xmlns:a16="http://schemas.microsoft.com/office/drawing/2014/main" id="{BFF8374A-AFB1-4656-807A-383FE16F7D39}"/>
            </a:ext>
          </a:extLst>
        </xdr:cNvPr>
        <xdr:cNvSpPr/>
      </xdr:nvSpPr>
      <xdr:spPr>
        <a:xfrm>
          <a:off x="5338354" y="47625"/>
          <a:ext cx="3162732" cy="672076"/>
        </a:xfrm>
        <a:prstGeom prst="roundRect">
          <a:avLst/>
        </a:prstGeom>
        <a:solidFill>
          <a:srgbClr val="FFC000"/>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1">
              <a:solidFill>
                <a:sysClr val="windowText" lastClr="000000"/>
              </a:solidFill>
              <a:latin typeface="Arial Black" panose="020B0A04020102020204" pitchFamily="34" charset="0"/>
            </a:rPr>
            <a:t>CATEGORY_ANALYSIS</a:t>
          </a:r>
        </a:p>
      </xdr:txBody>
    </xdr:sp>
    <xdr:clientData/>
  </xdr:twoCellAnchor>
  <xdr:twoCellAnchor editAs="absolute">
    <xdr:from>
      <xdr:col>0</xdr:col>
      <xdr:colOff>61232</xdr:colOff>
      <xdr:row>5</xdr:row>
      <xdr:rowOff>85725</xdr:rowOff>
    </xdr:from>
    <xdr:to>
      <xdr:col>3</xdr:col>
      <xdr:colOff>604157</xdr:colOff>
      <xdr:row>22</xdr:row>
      <xdr:rowOff>87086</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D9E2CF62-361A-442B-A165-CAF186465EBE}"/>
            </a:ext>
          </a:extLst>
        </xdr:cNvPr>
        <xdr:cNvSpPr/>
      </xdr:nvSpPr>
      <xdr:spPr>
        <a:xfrm>
          <a:off x="61232" y="1011011"/>
          <a:ext cx="2371725" cy="314733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47626</xdr:colOff>
      <xdr:row>0</xdr:row>
      <xdr:rowOff>66675</xdr:rowOff>
    </xdr:from>
    <xdr:to>
      <xdr:col>2</xdr:col>
      <xdr:colOff>561975</xdr:colOff>
      <xdr:row>3</xdr:row>
      <xdr:rowOff>74946</xdr:rowOff>
    </xdr:to>
    <xdr:pic>
      <xdr:nvPicPr>
        <xdr:cNvPr id="4" name="Picture 3" descr="Reliance Retail - Wikipedia">
          <a:extLst>
            <a:ext uri="{FF2B5EF4-FFF2-40B4-BE49-F238E27FC236}">
              <a16:creationId xmlns:a16="http://schemas.microsoft.com/office/drawing/2014/main" id="{D2B1BECD-E1C9-4787-8029-9C0D7EF94E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7226" y="66675"/>
          <a:ext cx="1123949" cy="556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54429</xdr:colOff>
      <xdr:row>16</xdr:row>
      <xdr:rowOff>103416</xdr:rowOff>
    </xdr:from>
    <xdr:to>
      <xdr:col>12</xdr:col>
      <xdr:colOff>1099458</xdr:colOff>
      <xdr:row>36</xdr:row>
      <xdr:rowOff>10886</xdr:rowOff>
    </xdr:to>
    <xdr:graphicFrame macro="">
      <xdr:nvGraphicFramePr>
        <xdr:cNvPr id="5" name="Chart 4">
          <a:extLst>
            <a:ext uri="{FF2B5EF4-FFF2-40B4-BE49-F238E27FC236}">
              <a16:creationId xmlns:a16="http://schemas.microsoft.com/office/drawing/2014/main" id="{B8716144-EAD8-4639-B666-800CC36BF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370113</xdr:colOff>
      <xdr:row>7</xdr:row>
      <xdr:rowOff>65313</xdr:rowOff>
    </xdr:from>
    <xdr:to>
      <xdr:col>3</xdr:col>
      <xdr:colOff>43542</xdr:colOff>
      <xdr:row>13</xdr:row>
      <xdr:rowOff>87085</xdr:rowOff>
    </xdr:to>
    <xdr:pic>
      <xdr:nvPicPr>
        <xdr:cNvPr id="8" name="Graphic 7" descr="Presentation with bar chart with solid fill">
          <a:extLst>
            <a:ext uri="{FF2B5EF4-FFF2-40B4-BE49-F238E27FC236}">
              <a16:creationId xmlns:a16="http://schemas.microsoft.com/office/drawing/2014/main" id="{772FB6BE-4D79-494C-9800-940B89212B7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70113" y="1360713"/>
          <a:ext cx="1502229" cy="1132115"/>
        </a:xfrm>
        <a:prstGeom prst="rect">
          <a:avLst/>
        </a:prstGeom>
      </xdr:spPr>
    </xdr:pic>
    <xdr:clientData/>
  </xdr:twoCellAnchor>
  <xdr:twoCellAnchor editAs="oneCell">
    <xdr:from>
      <xdr:col>0</xdr:col>
      <xdr:colOff>170089</xdr:colOff>
      <xdr:row>13</xdr:row>
      <xdr:rowOff>172811</xdr:rowOff>
    </xdr:from>
    <xdr:to>
      <xdr:col>3</xdr:col>
      <xdr:colOff>304371</xdr:colOff>
      <xdr:row>17</xdr:row>
      <xdr:rowOff>11753</xdr:rowOff>
    </xdr:to>
    <xdr:pic>
      <xdr:nvPicPr>
        <xdr:cNvPr id="9" name="Picture 8">
          <a:extLst>
            <a:ext uri="{FF2B5EF4-FFF2-40B4-BE49-F238E27FC236}">
              <a16:creationId xmlns:a16="http://schemas.microsoft.com/office/drawing/2014/main" id="{5E460D1E-3E7D-2AE6-5D29-5CA847810AB6}"/>
            </a:ext>
          </a:extLst>
        </xdr:cNvPr>
        <xdr:cNvPicPr>
          <a:picLocks noChangeAspect="1"/>
        </xdr:cNvPicPr>
      </xdr:nvPicPr>
      <xdr:blipFill>
        <a:blip xmlns:r="http://schemas.openxmlformats.org/officeDocument/2006/relationships" r:embed="rId6"/>
        <a:stretch>
          <a:fillRect/>
        </a:stretch>
      </xdr:blipFill>
      <xdr:spPr>
        <a:xfrm>
          <a:off x="170089" y="2578554"/>
          <a:ext cx="1963082" cy="57917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6</xdr:col>
      <xdr:colOff>1132114</xdr:colOff>
      <xdr:row>0</xdr:row>
      <xdr:rowOff>47625</xdr:rowOff>
    </xdr:from>
    <xdr:to>
      <xdr:col>9</xdr:col>
      <xdr:colOff>105418</xdr:colOff>
      <xdr:row>3</xdr:row>
      <xdr:rowOff>171061</xdr:rowOff>
    </xdr:to>
    <xdr:sp macro="" textlink="">
      <xdr:nvSpPr>
        <xdr:cNvPr id="2" name="Rectangle: Rounded Corners 1">
          <a:extLst>
            <a:ext uri="{FF2B5EF4-FFF2-40B4-BE49-F238E27FC236}">
              <a16:creationId xmlns:a16="http://schemas.microsoft.com/office/drawing/2014/main" id="{FF79C1EC-E1F0-4DB6-B869-E15ED9A70328}"/>
            </a:ext>
          </a:extLst>
        </xdr:cNvPr>
        <xdr:cNvSpPr/>
      </xdr:nvSpPr>
      <xdr:spPr>
        <a:xfrm>
          <a:off x="5338354" y="47625"/>
          <a:ext cx="3158378" cy="672076"/>
        </a:xfrm>
        <a:prstGeom prst="roundRect">
          <a:avLst/>
        </a:prstGeom>
        <a:solidFill>
          <a:srgbClr val="FFC000"/>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1">
              <a:solidFill>
                <a:sysClr val="windowText" lastClr="000000"/>
              </a:solidFill>
              <a:latin typeface="Arial Black" panose="020B0A04020102020204" pitchFamily="34" charset="0"/>
            </a:rPr>
            <a:t>HR_ANALYSIS</a:t>
          </a:r>
        </a:p>
      </xdr:txBody>
    </xdr:sp>
    <xdr:clientData/>
  </xdr:twoCellAnchor>
  <xdr:twoCellAnchor editAs="absolute">
    <xdr:from>
      <xdr:col>0</xdr:col>
      <xdr:colOff>28575</xdr:colOff>
      <xdr:row>4</xdr:row>
      <xdr:rowOff>161926</xdr:rowOff>
    </xdr:from>
    <xdr:to>
      <xdr:col>3</xdr:col>
      <xdr:colOff>571500</xdr:colOff>
      <xdr:row>17</xdr:row>
      <xdr:rowOff>48381</xdr:rowOff>
    </xdr:to>
    <xdr:sp macro="" textlink="">
      <xdr:nvSpPr>
        <xdr:cNvPr id="3" name="Rectangle: Rounded Corners 2">
          <a:extLst>
            <a:ext uri="{FF2B5EF4-FFF2-40B4-BE49-F238E27FC236}">
              <a16:creationId xmlns:a16="http://schemas.microsoft.com/office/drawing/2014/main" id="{D3175A88-0482-4C04-BE14-9C2BB745CEDF}"/>
            </a:ext>
          </a:extLst>
        </xdr:cNvPr>
        <xdr:cNvSpPr/>
      </xdr:nvSpPr>
      <xdr:spPr>
        <a:xfrm>
          <a:off x="28575" y="887640"/>
          <a:ext cx="2357211" cy="29223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47626</xdr:colOff>
      <xdr:row>0</xdr:row>
      <xdr:rowOff>66675</xdr:rowOff>
    </xdr:from>
    <xdr:to>
      <xdr:col>2</xdr:col>
      <xdr:colOff>561975</xdr:colOff>
      <xdr:row>3</xdr:row>
      <xdr:rowOff>74946</xdr:rowOff>
    </xdr:to>
    <xdr:pic>
      <xdr:nvPicPr>
        <xdr:cNvPr id="4" name="Picture 3" descr="Reliance Retail - Wikipedia">
          <a:extLst>
            <a:ext uri="{FF2B5EF4-FFF2-40B4-BE49-F238E27FC236}">
              <a16:creationId xmlns:a16="http://schemas.microsoft.com/office/drawing/2014/main" id="{4220623F-A69B-416F-928F-6B8D3E5584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6" y="66675"/>
          <a:ext cx="1123949" cy="556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1142999</xdr:colOff>
      <xdr:row>16</xdr:row>
      <xdr:rowOff>127607</xdr:rowOff>
    </xdr:from>
    <xdr:to>
      <xdr:col>11</xdr:col>
      <xdr:colOff>253999</xdr:colOff>
      <xdr:row>36</xdr:row>
      <xdr:rowOff>35077</xdr:rowOff>
    </xdr:to>
    <xdr:graphicFrame macro="">
      <xdr:nvGraphicFramePr>
        <xdr:cNvPr id="5" name="Chart 4">
          <a:extLst>
            <a:ext uri="{FF2B5EF4-FFF2-40B4-BE49-F238E27FC236}">
              <a16:creationId xmlns:a16="http://schemas.microsoft.com/office/drawing/2014/main" id="{6B31A698-468B-43B6-B3D2-4B1CDC92A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453117</xdr:colOff>
      <xdr:row>7</xdr:row>
      <xdr:rowOff>108857</xdr:rowOff>
    </xdr:from>
    <xdr:to>
      <xdr:col>2</xdr:col>
      <xdr:colOff>566056</xdr:colOff>
      <xdr:row>12</xdr:row>
      <xdr:rowOff>100044</xdr:rowOff>
    </xdr:to>
    <xdr:pic>
      <xdr:nvPicPr>
        <xdr:cNvPr id="8" name="Graphic 7" descr="Presentation with bar chart with solid fill">
          <a:hlinkClick xmlns:r="http://schemas.openxmlformats.org/officeDocument/2006/relationships" r:id="rId3"/>
          <a:extLst>
            <a:ext uri="{FF2B5EF4-FFF2-40B4-BE49-F238E27FC236}">
              <a16:creationId xmlns:a16="http://schemas.microsoft.com/office/drawing/2014/main" id="{515E8203-BBCF-4CE2-A2F5-82AD3377614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53117" y="1404257"/>
          <a:ext cx="1332139" cy="1090644"/>
        </a:xfrm>
        <a:prstGeom prst="rect">
          <a:avLst/>
        </a:prstGeom>
      </xdr:spPr>
    </xdr:pic>
    <xdr:clientData/>
  </xdr:twoCellAnchor>
  <xdr:twoCellAnchor editAs="oneCell">
    <xdr:from>
      <xdr:col>0</xdr:col>
      <xdr:colOff>147109</xdr:colOff>
      <xdr:row>12</xdr:row>
      <xdr:rowOff>84273</xdr:rowOff>
    </xdr:from>
    <xdr:to>
      <xdr:col>3</xdr:col>
      <xdr:colOff>281391</xdr:colOff>
      <xdr:row>14</xdr:row>
      <xdr:rowOff>168748</xdr:rowOff>
    </xdr:to>
    <xdr:pic>
      <xdr:nvPicPr>
        <xdr:cNvPr id="9" name="Picture 8">
          <a:extLst>
            <a:ext uri="{FF2B5EF4-FFF2-40B4-BE49-F238E27FC236}">
              <a16:creationId xmlns:a16="http://schemas.microsoft.com/office/drawing/2014/main" id="{156903FD-8299-87BB-C203-11E57565ED20}"/>
            </a:ext>
          </a:extLst>
        </xdr:cNvPr>
        <xdr:cNvPicPr>
          <a:picLocks noChangeAspect="1"/>
        </xdr:cNvPicPr>
      </xdr:nvPicPr>
      <xdr:blipFill>
        <a:blip xmlns:r="http://schemas.openxmlformats.org/officeDocument/2006/relationships" r:embed="rId6"/>
        <a:stretch>
          <a:fillRect/>
        </a:stretch>
      </xdr:blipFill>
      <xdr:spPr>
        <a:xfrm>
          <a:off x="147109" y="2612178"/>
          <a:ext cx="1948568" cy="56828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6</xdr:col>
      <xdr:colOff>1132114</xdr:colOff>
      <xdr:row>0</xdr:row>
      <xdr:rowOff>47625</xdr:rowOff>
    </xdr:from>
    <xdr:to>
      <xdr:col>8</xdr:col>
      <xdr:colOff>995518</xdr:colOff>
      <xdr:row>3</xdr:row>
      <xdr:rowOff>171061</xdr:rowOff>
    </xdr:to>
    <xdr:sp macro="" textlink="">
      <xdr:nvSpPr>
        <xdr:cNvPr id="2" name="Rectangle: Rounded Corners 1">
          <a:extLst>
            <a:ext uri="{FF2B5EF4-FFF2-40B4-BE49-F238E27FC236}">
              <a16:creationId xmlns:a16="http://schemas.microsoft.com/office/drawing/2014/main" id="{E4099585-0FA6-48A9-B7FD-BEB976E822B0}"/>
            </a:ext>
          </a:extLst>
        </xdr:cNvPr>
        <xdr:cNvSpPr/>
      </xdr:nvSpPr>
      <xdr:spPr>
        <a:xfrm>
          <a:off x="5338354" y="47625"/>
          <a:ext cx="3152935" cy="672076"/>
        </a:xfrm>
        <a:prstGeom prst="roundRect">
          <a:avLst/>
        </a:prstGeom>
        <a:solidFill>
          <a:srgbClr val="FFC000"/>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1">
              <a:solidFill>
                <a:sysClr val="windowText" lastClr="000000"/>
              </a:solidFill>
              <a:latin typeface="Arial Black" panose="020B0A04020102020204" pitchFamily="34" charset="0"/>
            </a:rPr>
            <a:t>Supply</a:t>
          </a:r>
          <a:r>
            <a:rPr lang="en-IN" sz="1400" b="1" baseline="0">
              <a:solidFill>
                <a:sysClr val="windowText" lastClr="000000"/>
              </a:solidFill>
              <a:latin typeface="Arial Black" panose="020B0A04020102020204" pitchFamily="34" charset="0"/>
            </a:rPr>
            <a:t> Chain_</a:t>
          </a:r>
          <a:r>
            <a:rPr lang="en-IN" sz="1400" b="1">
              <a:solidFill>
                <a:sysClr val="windowText" lastClr="000000"/>
              </a:solidFill>
              <a:latin typeface="Arial Black" panose="020B0A04020102020204" pitchFamily="34" charset="0"/>
            </a:rPr>
            <a:t>ANALYSIS</a:t>
          </a:r>
        </a:p>
      </xdr:txBody>
    </xdr:sp>
    <xdr:clientData/>
  </xdr:twoCellAnchor>
  <xdr:twoCellAnchor editAs="absolute">
    <xdr:from>
      <xdr:col>0</xdr:col>
      <xdr:colOff>28575</xdr:colOff>
      <xdr:row>4</xdr:row>
      <xdr:rowOff>161925</xdr:rowOff>
    </xdr:from>
    <xdr:to>
      <xdr:col>3</xdr:col>
      <xdr:colOff>571500</xdr:colOff>
      <xdr:row>22</xdr:row>
      <xdr:rowOff>69273</xdr:rowOff>
    </xdr:to>
    <xdr:sp macro="" textlink="">
      <xdr:nvSpPr>
        <xdr:cNvPr id="3" name="Rectangle: Rounded Corners 2">
          <a:extLst>
            <a:ext uri="{FF2B5EF4-FFF2-40B4-BE49-F238E27FC236}">
              <a16:creationId xmlns:a16="http://schemas.microsoft.com/office/drawing/2014/main" id="{4771EE0B-8F58-4240-94E5-1C37054DDACA}"/>
            </a:ext>
          </a:extLst>
        </xdr:cNvPr>
        <xdr:cNvSpPr/>
      </xdr:nvSpPr>
      <xdr:spPr>
        <a:xfrm>
          <a:off x="28575" y="900834"/>
          <a:ext cx="2378652" cy="3232439"/>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47626</xdr:colOff>
      <xdr:row>0</xdr:row>
      <xdr:rowOff>66675</xdr:rowOff>
    </xdr:from>
    <xdr:to>
      <xdr:col>2</xdr:col>
      <xdr:colOff>561975</xdr:colOff>
      <xdr:row>3</xdr:row>
      <xdr:rowOff>74946</xdr:rowOff>
    </xdr:to>
    <xdr:pic>
      <xdr:nvPicPr>
        <xdr:cNvPr id="4" name="Picture 3" descr="Reliance Retail - Wikipedia">
          <a:extLst>
            <a:ext uri="{FF2B5EF4-FFF2-40B4-BE49-F238E27FC236}">
              <a16:creationId xmlns:a16="http://schemas.microsoft.com/office/drawing/2014/main" id="{78206176-182E-4EE1-9056-2F8E8492A9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6" y="66675"/>
          <a:ext cx="1123949" cy="556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54429</xdr:colOff>
      <xdr:row>16</xdr:row>
      <xdr:rowOff>103416</xdr:rowOff>
    </xdr:from>
    <xdr:to>
      <xdr:col>11</xdr:col>
      <xdr:colOff>1534886</xdr:colOff>
      <xdr:row>36</xdr:row>
      <xdr:rowOff>10886</xdr:rowOff>
    </xdr:to>
    <xdr:graphicFrame macro="">
      <xdr:nvGraphicFramePr>
        <xdr:cNvPr id="5" name="Chart 4">
          <a:extLst>
            <a:ext uri="{FF2B5EF4-FFF2-40B4-BE49-F238E27FC236}">
              <a16:creationId xmlns:a16="http://schemas.microsoft.com/office/drawing/2014/main" id="{2B83E8C8-49ED-4C38-8539-956709BEC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380999</xdr:colOff>
      <xdr:row>8</xdr:row>
      <xdr:rowOff>57727</xdr:rowOff>
    </xdr:from>
    <xdr:to>
      <xdr:col>2</xdr:col>
      <xdr:colOff>565726</xdr:colOff>
      <xdr:row>14</xdr:row>
      <xdr:rowOff>159788</xdr:rowOff>
    </xdr:to>
    <xdr:pic>
      <xdr:nvPicPr>
        <xdr:cNvPr id="9" name="Graphic 8" descr="Presentation with bar chart with solid fill">
          <a:hlinkClick xmlns:r="http://schemas.openxmlformats.org/officeDocument/2006/relationships" r:id="rId3"/>
          <a:extLst>
            <a:ext uri="{FF2B5EF4-FFF2-40B4-BE49-F238E27FC236}">
              <a16:creationId xmlns:a16="http://schemas.microsoft.com/office/drawing/2014/main" id="{078F3961-F709-4C10-95C1-222881115E2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80999" y="1535545"/>
          <a:ext cx="1408545" cy="1210425"/>
        </a:xfrm>
        <a:prstGeom prst="rect">
          <a:avLst/>
        </a:prstGeom>
      </xdr:spPr>
    </xdr:pic>
    <xdr:clientData/>
  </xdr:twoCellAnchor>
  <xdr:twoCellAnchor editAs="oneCell">
    <xdr:from>
      <xdr:col>0</xdr:col>
      <xdr:colOff>132484</xdr:colOff>
      <xdr:row>15</xdr:row>
      <xdr:rowOff>62172</xdr:rowOff>
    </xdr:from>
    <xdr:to>
      <xdr:col>3</xdr:col>
      <xdr:colOff>259839</xdr:colOff>
      <xdr:row>18</xdr:row>
      <xdr:rowOff>87160</xdr:rowOff>
    </xdr:to>
    <xdr:pic>
      <xdr:nvPicPr>
        <xdr:cNvPr id="10" name="Picture 9">
          <a:extLst>
            <a:ext uri="{FF2B5EF4-FFF2-40B4-BE49-F238E27FC236}">
              <a16:creationId xmlns:a16="http://schemas.microsoft.com/office/drawing/2014/main" id="{C310A4DC-75EF-5B0C-A492-ADDA4091277C}"/>
            </a:ext>
          </a:extLst>
        </xdr:cNvPr>
        <xdr:cNvPicPr>
          <a:picLocks noChangeAspect="1"/>
        </xdr:cNvPicPr>
      </xdr:nvPicPr>
      <xdr:blipFill>
        <a:blip xmlns:r="http://schemas.openxmlformats.org/officeDocument/2006/relationships" r:embed="rId6"/>
        <a:stretch>
          <a:fillRect/>
        </a:stretch>
      </xdr:blipFill>
      <xdr:spPr>
        <a:xfrm>
          <a:off x="132484" y="2833081"/>
          <a:ext cx="1963082" cy="579170"/>
        </a:xfrm>
        <a:prstGeom prst="rect">
          <a:avLst/>
        </a:prstGeom>
      </xdr:spPr>
    </xdr:pic>
    <xdr:clientData/>
  </xdr:twoCellAnchor>
  <xdr:twoCellAnchor editAs="oneCell">
    <xdr:from>
      <xdr:col>10</xdr:col>
      <xdr:colOff>944186</xdr:colOff>
      <xdr:row>5</xdr:row>
      <xdr:rowOff>49415</xdr:rowOff>
    </xdr:from>
    <xdr:to>
      <xdr:col>11</xdr:col>
      <xdr:colOff>1789545</xdr:colOff>
      <xdr:row>14</xdr:row>
      <xdr:rowOff>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FA70D06-F5E0-67DA-55FF-712E61855D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27459" y="973051"/>
              <a:ext cx="2427086" cy="1613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absolute">
    <xdr:from>
      <xdr:col>6</xdr:col>
      <xdr:colOff>1132114</xdr:colOff>
      <xdr:row>0</xdr:row>
      <xdr:rowOff>47625</xdr:rowOff>
    </xdr:from>
    <xdr:to>
      <xdr:col>9</xdr:col>
      <xdr:colOff>43843</xdr:colOff>
      <xdr:row>3</xdr:row>
      <xdr:rowOff>171061</xdr:rowOff>
    </xdr:to>
    <xdr:sp macro="" textlink="">
      <xdr:nvSpPr>
        <xdr:cNvPr id="2" name="Rectangle: Rounded Corners 1">
          <a:extLst>
            <a:ext uri="{FF2B5EF4-FFF2-40B4-BE49-F238E27FC236}">
              <a16:creationId xmlns:a16="http://schemas.microsoft.com/office/drawing/2014/main" id="{4B98AF19-F645-4C42-9469-FAF3C9E51739}"/>
            </a:ext>
          </a:extLst>
        </xdr:cNvPr>
        <xdr:cNvSpPr/>
      </xdr:nvSpPr>
      <xdr:spPr>
        <a:xfrm>
          <a:off x="5338354" y="47625"/>
          <a:ext cx="3152935" cy="672076"/>
        </a:xfrm>
        <a:prstGeom prst="roundRect">
          <a:avLst/>
        </a:prstGeom>
        <a:solidFill>
          <a:srgbClr val="FFC000"/>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400" b="1">
              <a:solidFill>
                <a:sysClr val="windowText" lastClr="000000"/>
              </a:solidFill>
              <a:latin typeface="Arial Black" panose="020B0A04020102020204" pitchFamily="34" charset="0"/>
            </a:rPr>
            <a:t>MARKETING_ROI</a:t>
          </a:r>
        </a:p>
      </xdr:txBody>
    </xdr:sp>
    <xdr:clientData/>
  </xdr:twoCellAnchor>
  <xdr:twoCellAnchor editAs="absolute">
    <xdr:from>
      <xdr:col>0</xdr:col>
      <xdr:colOff>0</xdr:colOff>
      <xdr:row>4</xdr:row>
      <xdr:rowOff>69563</xdr:rowOff>
    </xdr:from>
    <xdr:to>
      <xdr:col>4</xdr:col>
      <xdr:colOff>115454</xdr:colOff>
      <xdr:row>22</xdr:row>
      <xdr:rowOff>92364</xdr:rowOff>
    </xdr:to>
    <xdr:sp macro="" textlink="">
      <xdr:nvSpPr>
        <xdr:cNvPr id="3" name="Rectangle: Rounded Corners 2">
          <a:extLst>
            <a:ext uri="{FF2B5EF4-FFF2-40B4-BE49-F238E27FC236}">
              <a16:creationId xmlns:a16="http://schemas.microsoft.com/office/drawing/2014/main" id="{EAE7D8D4-EAF3-48F9-862E-3897306B5722}"/>
            </a:ext>
          </a:extLst>
        </xdr:cNvPr>
        <xdr:cNvSpPr/>
      </xdr:nvSpPr>
      <xdr:spPr>
        <a:xfrm>
          <a:off x="0" y="808472"/>
          <a:ext cx="2563090" cy="334789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47626</xdr:colOff>
      <xdr:row>0</xdr:row>
      <xdr:rowOff>66675</xdr:rowOff>
    </xdr:from>
    <xdr:to>
      <xdr:col>2</xdr:col>
      <xdr:colOff>561975</xdr:colOff>
      <xdr:row>3</xdr:row>
      <xdr:rowOff>74946</xdr:rowOff>
    </xdr:to>
    <xdr:pic>
      <xdr:nvPicPr>
        <xdr:cNvPr id="4" name="Picture 3" descr="Reliance Retail - Wikipedia">
          <a:extLst>
            <a:ext uri="{FF2B5EF4-FFF2-40B4-BE49-F238E27FC236}">
              <a16:creationId xmlns:a16="http://schemas.microsoft.com/office/drawing/2014/main" id="{F2310A2C-CFB1-4E2D-B1F5-FC21D0DDE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6" y="66675"/>
          <a:ext cx="1123949" cy="556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54429</xdr:colOff>
      <xdr:row>16</xdr:row>
      <xdr:rowOff>103416</xdr:rowOff>
    </xdr:from>
    <xdr:to>
      <xdr:col>11</xdr:col>
      <xdr:colOff>1534886</xdr:colOff>
      <xdr:row>36</xdr:row>
      <xdr:rowOff>10886</xdr:rowOff>
    </xdr:to>
    <xdr:graphicFrame macro="">
      <xdr:nvGraphicFramePr>
        <xdr:cNvPr id="5" name="Chart 4">
          <a:extLst>
            <a:ext uri="{FF2B5EF4-FFF2-40B4-BE49-F238E27FC236}">
              <a16:creationId xmlns:a16="http://schemas.microsoft.com/office/drawing/2014/main" id="{91A00EF0-6140-4BBE-8914-EB498871C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453117</xdr:colOff>
      <xdr:row>7</xdr:row>
      <xdr:rowOff>108857</xdr:rowOff>
    </xdr:from>
    <xdr:to>
      <xdr:col>2</xdr:col>
      <xdr:colOff>566056</xdr:colOff>
      <xdr:row>13</xdr:row>
      <xdr:rowOff>89158</xdr:rowOff>
    </xdr:to>
    <xdr:pic>
      <xdr:nvPicPr>
        <xdr:cNvPr id="6" name="Graphic 5" descr="Presentation with bar chart with solid fill">
          <a:hlinkClick xmlns:r="http://schemas.openxmlformats.org/officeDocument/2006/relationships" r:id="rId3"/>
          <a:extLst>
            <a:ext uri="{FF2B5EF4-FFF2-40B4-BE49-F238E27FC236}">
              <a16:creationId xmlns:a16="http://schemas.microsoft.com/office/drawing/2014/main" id="{C16047B2-FACC-4C6F-8569-88E6C861CD8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53117" y="1389017"/>
          <a:ext cx="1332139" cy="1077581"/>
        </a:xfrm>
        <a:prstGeom prst="rect">
          <a:avLst/>
        </a:prstGeom>
      </xdr:spPr>
    </xdr:pic>
    <xdr:clientData/>
  </xdr:twoCellAnchor>
  <xdr:twoCellAnchor editAs="oneCell">
    <xdr:from>
      <xdr:col>0</xdr:col>
      <xdr:colOff>159204</xdr:colOff>
      <xdr:row>13</xdr:row>
      <xdr:rowOff>120559</xdr:rowOff>
    </xdr:from>
    <xdr:to>
      <xdr:col>3</xdr:col>
      <xdr:colOff>293486</xdr:colOff>
      <xdr:row>16</xdr:row>
      <xdr:rowOff>144558</xdr:rowOff>
    </xdr:to>
    <xdr:pic>
      <xdr:nvPicPr>
        <xdr:cNvPr id="7" name="Picture 6">
          <a:extLst>
            <a:ext uri="{FF2B5EF4-FFF2-40B4-BE49-F238E27FC236}">
              <a16:creationId xmlns:a16="http://schemas.microsoft.com/office/drawing/2014/main" id="{9CBEC575-3FB2-46B0-99A9-F6EFE02085BC}"/>
            </a:ext>
          </a:extLst>
        </xdr:cNvPr>
        <xdr:cNvPicPr>
          <a:picLocks noChangeAspect="1"/>
        </xdr:cNvPicPr>
      </xdr:nvPicPr>
      <xdr:blipFill>
        <a:blip xmlns:r="http://schemas.openxmlformats.org/officeDocument/2006/relationships" r:embed="rId6"/>
        <a:stretch>
          <a:fillRect/>
        </a:stretch>
      </xdr:blipFill>
      <xdr:spPr>
        <a:xfrm>
          <a:off x="159204" y="2497999"/>
          <a:ext cx="1963082" cy="57263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gulnaaz shaikh" refreshedDate="46099.574413425929" backgroundQuery="1" createdVersion="8" refreshedVersion="8" minRefreshableVersion="3" recordCount="0" supportSubquery="1" supportAdvancedDrill="1" xr:uid="{6DBDE07D-7821-4088-A3AD-2476A1C7A6EA}">
  <cacheSource type="external" connectionId="13"/>
  <cacheFields count="4">
    <cacheField name="[Q1_Q4].[Store_ID].[Store_ID]" caption="Store_ID" numFmtId="0" level="1">
      <sharedItems count="50">
        <s v="ST001"/>
        <s v="ST002"/>
        <s v="ST003"/>
        <s v="ST004"/>
        <s v="ST005"/>
        <s v="ST006"/>
        <s v="ST007"/>
        <s v="ST008"/>
        <s v="ST009"/>
        <s v="ST010"/>
        <s v="ST011"/>
        <s v="ST012"/>
        <s v="ST013"/>
        <s v="ST014"/>
        <s v="ST015"/>
        <s v="ST016"/>
        <s v="ST017"/>
        <s v="ST018"/>
        <s v="ST019"/>
        <s v="ST020"/>
        <s v="ST021"/>
        <s v="ST022"/>
        <s v="ST023"/>
        <s v="ST024"/>
        <s v="ST025"/>
        <s v="ST026"/>
        <s v="ST027"/>
        <s v="ST028"/>
        <s v="ST029"/>
        <s v="ST030"/>
        <s v="ST031"/>
        <s v="ST032"/>
        <s v="ST033"/>
        <s v="ST034"/>
        <s v="ST035"/>
        <s v="ST036"/>
        <s v="ST037"/>
        <s v="ST038"/>
        <s v="ST039"/>
        <s v="ST040"/>
        <s v="ST041"/>
        <s v="ST042"/>
        <s v="ST043"/>
        <s v="ST044"/>
        <s v="ST045"/>
        <s v="ST046"/>
        <s v="ST047"/>
        <s v="ST048"/>
        <s v="ST049"/>
        <s v="ST050"/>
      </sharedItems>
    </cacheField>
    <cacheField name="[Measures].[Sum of Offline_Revenue]" caption="Sum of Offline_Revenue" numFmtId="0" hierarchy="64" level="32767"/>
    <cacheField name="[Measures].[Sum of JioMart_Revenue]" caption="Sum of JioMart_Revenue" numFmtId="0" hierarchy="65" level="32767"/>
    <cacheField name="[Q1_Q4].[Business_Format].[Business_Format]" caption="Business_Format" numFmtId="0" hierarchy="47" level="1">
      <sharedItems containsSemiMixedTypes="0" containsNonDate="0" containsString="0"/>
    </cacheField>
  </cacheFields>
  <cacheHierarchies count="98">
    <cacheHierarchy uniqueName="[Q1_Q4].[Store_ID]" caption="Store_ID" attribute="1" defaultMemberUniqueName="[Q1_Q4].[Store_ID].[All]" allUniqueName="[Q1_Q4].[Store_ID].[All]" dimensionUniqueName="[Q1_Q4]" displayFolder="" count="2" memberValueDatatype="130" unbalanced="0">
      <fieldsUsage count="2">
        <fieldUsage x="-1"/>
        <fieldUsage x="0"/>
      </fieldsUsage>
    </cacheHierarchy>
    <cacheHierarchy uniqueName="[Q1_Q4].[Month_Year]" caption="Month_Year" attribute="1" time="1" defaultMemberUniqueName="[Q1_Q4].[Month_Year].[All]" allUniqueName="[Q1_Q4].[Month_Year].[All]" dimensionUniqueName="[Q1_Q4]" displayFolder="" count="0" memberValueDatatype="7" unbalanced="0"/>
    <cacheHierarchy uniqueName="[Q1_Q4].[Profitability_Status]" caption="Profitability_Status" attribute="1" defaultMemberUniqueName="[Q1_Q4].[Profitability_Status].[All]" allUniqueName="[Q1_Q4].[Profitability_Status].[All]" dimensionUniqueName="[Q1_Q4]" displayFolder="" count="0" memberValueDatatype="130" unbalanced="0"/>
    <cacheHierarchy uniqueName="[Q1_Q4].[Revenue]" caption="Revenue" attribute="1" defaultMemberUniqueName="[Q1_Q4].[Revenue].[All]" allUniqueName="[Q1_Q4].[Revenue].[All]" dimensionUniqueName="[Q1_Q4]" displayFolder="" count="0" memberValueDatatype="20" unbalanced="0"/>
    <cacheHierarchy uniqueName="[Q1_Q4].[Offline_Revenue]" caption="Offline_Revenue" attribute="1" defaultMemberUniqueName="[Q1_Q4].[Offline_Revenue].[All]" allUniqueName="[Q1_Q4].[Offline_Revenue].[All]" dimensionUniqueName="[Q1_Q4]" displayFolder="" count="0" memberValueDatatype="20" unbalanced="0"/>
    <cacheHierarchy uniqueName="[Q1_Q4].[JioMart_Revenue]" caption="JioMart_Revenue" attribute="1" defaultMemberUniqueName="[Q1_Q4].[JioMart_Revenue].[All]" allUniqueName="[Q1_Q4].[JioMart_Revenue].[All]" dimensionUniqueName="[Q1_Q4]" displayFolder="" count="0" memberValueDatatype="20" unbalanced="0"/>
    <cacheHierarchy uniqueName="[Q1_Q4].[Total_Sales]" caption="Total_Sales" attribute="1" defaultMemberUniqueName="[Q1_Q4].[Total_Sales].[All]" allUniqueName="[Q1_Q4].[Total_Sales].[All]" dimensionUniqueName="[Q1_Q4]" displayFolder="" count="0" memberValueDatatype="20" unbalanced="0"/>
    <cacheHierarchy uniqueName="[Q1_Q4].[Total_Sales_By_Category]" caption="Total_Sales_By_Category" attribute="1" defaultMemberUniqueName="[Q1_Q4].[Total_Sales_By_Category].[All]" allUniqueName="[Q1_Q4].[Total_Sales_By_Category].[All]" dimensionUniqueName="[Q1_Q4]" displayFolder="" count="0" memberValueDatatype="20" unbalanced="0"/>
    <cacheHierarchy uniqueName="[Q1_Q4].[Total_COGS]" caption="Total_COGS" attribute="1" defaultMemberUniqueName="[Q1_Q4].[Total_COGS].[All]" allUniqueName="[Q1_Q4].[Total_COGS].[All]" dimensionUniqueName="[Q1_Q4]" displayFolder="" count="0" memberValueDatatype="20" unbalanced="0"/>
    <cacheHierarchy uniqueName="[Q1_Q4].[Gross_Profit]" caption="Gross_Profit" attribute="1" defaultMemberUniqueName="[Q1_Q4].[Gross_Profit].[All]" allUniqueName="[Q1_Q4].[Gross_Profit].[All]" dimensionUniqueName="[Q1_Q4]" displayFolder="" count="0" memberValueDatatype="20" unbalanced="0"/>
    <cacheHierarchy uniqueName="[Q1_Q4].[Gross_Margin]" caption="Gross_Margin" attribute="1" defaultMemberUniqueName="[Q1_Q4].[Gross_Margin].[All]" allUniqueName="[Q1_Q4].[Gross_Margin].[All]" dimensionUniqueName="[Q1_Q4]" displayFolder="" count="0" memberValueDatatype="5" unbalanced="0"/>
    <cacheHierarchy uniqueName="[Q1_Q4].[Total_Expenses]" caption="Total_Expenses" attribute="1" defaultMemberUniqueName="[Q1_Q4].[Total_Expenses].[All]" allUniqueName="[Q1_Q4].[Total_Expenses].[All]" dimensionUniqueName="[Q1_Q4]" displayFolder="" count="0" memberValueDatatype="20" unbalanced="0"/>
    <cacheHierarchy uniqueName="[Q1_Q4].[Net_Profit[EBITDA]]]" caption="Net_Profit[EBITDA]" attribute="1" defaultMemberUniqueName="[Q1_Q4].[Net_Profit[EBITDA]]].[All]" allUniqueName="[Q1_Q4].[Net_Profit[EBITDA]]].[All]" dimensionUniqueName="[Q1_Q4]" displayFolder="" count="0" memberValueDatatype="20" unbalanced="0"/>
    <cacheHierarchy uniqueName="[Q1_Q4].[Profit_Margin]" caption="Profit_Margin" attribute="1" defaultMemberUniqueName="[Q1_Q4].[Profit_Margin].[All]" allUniqueName="[Q1_Q4].[Profit_Margin].[All]" dimensionUniqueName="[Q1_Q4]" displayFolder="" count="0" memberValueDatatype="5" unbalanced="0"/>
    <cacheHierarchy uniqueName="[Q1_Q4].[Apparel]" caption="Apparel" attribute="1" defaultMemberUniqueName="[Q1_Q4].[Apparel].[All]" allUniqueName="[Q1_Q4].[Apparel].[All]" dimensionUniqueName="[Q1_Q4]" displayFolder="" count="0" memberValueDatatype="20" unbalanced="0"/>
    <cacheHierarchy uniqueName="[Q1_Q4].[Electronics]" caption="Electronics" attribute="1" defaultMemberUniqueName="[Q1_Q4].[Electronics].[All]" allUniqueName="[Q1_Q4].[Electronics].[All]" dimensionUniqueName="[Q1_Q4]" displayFolder="" count="0" memberValueDatatype="20" unbalanced="0"/>
    <cacheHierarchy uniqueName="[Q1_Q4].[Fresh]" caption="Fresh" attribute="1" defaultMemberUniqueName="[Q1_Q4].[Fresh].[All]" allUniqueName="[Q1_Q4].[Fresh].[All]" dimensionUniqueName="[Q1_Q4]" displayFolder="" count="0" memberValueDatatype="20" unbalanced="0"/>
    <cacheHierarchy uniqueName="[Q1_Q4].[Grocery]" caption="Grocery" attribute="1" defaultMemberUniqueName="[Q1_Q4].[Grocery].[All]" allUniqueName="[Q1_Q4].[Grocery].[All]" dimensionUniqueName="[Q1_Q4]" displayFolder="" count="0" memberValueDatatype="20" unbalanced="0"/>
    <cacheHierarchy uniqueName="[Q1_Q4].[HomeCare]" caption="HomeCare" attribute="1" defaultMemberUniqueName="[Q1_Q4].[HomeCare].[All]" allUniqueName="[Q1_Q4].[HomeCare].[All]" dimensionUniqueName="[Q1_Q4]" displayFolder="" count="0" memberValueDatatype="20" unbalanced="0"/>
    <cacheHierarchy uniqueName="[Q1_Q4].[PersonalCare]" caption="PersonalCare" attribute="1" defaultMemberUniqueName="[Q1_Q4].[PersonalCare].[All]" allUniqueName="[Q1_Q4].[PersonalCare].[All]" dimensionUniqueName="[Q1_Q4]" displayFolder="" count="0" memberValueDatatype="20" unbalanced="0"/>
    <cacheHierarchy uniqueName="[Q1_Q4].[COGS_Apparel]" caption="COGS_Apparel" attribute="1" defaultMemberUniqueName="[Q1_Q4].[COGS_Apparel].[All]" allUniqueName="[Q1_Q4].[COGS_Apparel].[All]" dimensionUniqueName="[Q1_Q4]" displayFolder="" count="0" memberValueDatatype="20" unbalanced="0"/>
    <cacheHierarchy uniqueName="[Q1_Q4].[COGS_Electronics]" caption="COGS_Electronics" attribute="1" defaultMemberUniqueName="[Q1_Q4].[COGS_Electronics].[All]" allUniqueName="[Q1_Q4].[COGS_Electronics].[All]" dimensionUniqueName="[Q1_Q4]" displayFolder="" count="0" memberValueDatatype="20" unbalanced="0"/>
    <cacheHierarchy uniqueName="[Q1_Q4].[COGS_Fresh]" caption="COGS_Fresh" attribute="1" defaultMemberUniqueName="[Q1_Q4].[COGS_Fresh].[All]" allUniqueName="[Q1_Q4].[COGS_Fresh].[All]" dimensionUniqueName="[Q1_Q4]" displayFolder="" count="0" memberValueDatatype="20" unbalanced="0"/>
    <cacheHierarchy uniqueName="[Q1_Q4].[COGS_Grocery]" caption="COGS_Grocery" attribute="1" defaultMemberUniqueName="[Q1_Q4].[COGS_Grocery].[All]" allUniqueName="[Q1_Q4].[COGS_Grocery].[All]" dimensionUniqueName="[Q1_Q4]" displayFolder="" count="0" memberValueDatatype="20" unbalanced="0"/>
    <cacheHierarchy uniqueName="[Q1_Q4].[COGS_HomeCare]" caption="COGS_HomeCare" attribute="1" defaultMemberUniqueName="[Q1_Q4].[COGS_HomeCare].[All]" allUniqueName="[Q1_Q4].[COGS_HomeCare].[All]" dimensionUniqueName="[Q1_Q4]" displayFolder="" count="0" memberValueDatatype="20" unbalanced="0"/>
    <cacheHierarchy uniqueName="[Q1_Q4].[COGS_PersonalCare]" caption="COGS_PersonalCare" attribute="1" defaultMemberUniqueName="[Q1_Q4].[COGS_PersonalCare].[All]" allUniqueName="[Q1_Q4].[COGS_PersonalCare].[All]" dimensionUniqueName="[Q1_Q4]" displayFolder="" count="0" memberValueDatatype="20" unbalanced="0"/>
    <cacheHierarchy uniqueName="[Q1_Q4].[Customer_Count]" caption="Customer_Count" attribute="1" defaultMemberUniqueName="[Q1_Q4].[Customer_Count].[All]" allUniqueName="[Q1_Q4].[Customer_Count].[All]" dimensionUniqueName="[Q1_Q4]" displayFolder="" count="0" memberValueDatatype="20" unbalanced="0"/>
    <cacheHierarchy uniqueName="[Q1_Q4].[Avg_Bill_Value]" caption="Avg_Bill_Value" attribute="1" defaultMemberUniqueName="[Q1_Q4].[Avg_Bill_Value].[All]" allUniqueName="[Q1_Q4].[Avg_Bill_Value].[All]" dimensionUniqueName="[Q1_Q4]" displayFolder="" count="0" memberValueDatatype="20" unbalanced="0"/>
    <cacheHierarchy uniqueName="[Q1_Q4].[Training_Hours]" caption="Training_Hours" attribute="1" defaultMemberUniqueName="[Q1_Q4].[Training_Hours].[All]" allUniqueName="[Q1_Q4].[Training_Hours].[All]" dimensionUniqueName="[Q1_Q4]" displayFolder="" count="0" memberValueDatatype="20" unbalanced="0"/>
    <cacheHierarchy uniqueName="[Q1_Q4].[Employee_Count]" caption="Employee_Count" attribute="1" defaultMemberUniqueName="[Q1_Q4].[Employee_Count].[All]" allUniqueName="[Q1_Q4].[Employee_Count].[All]" dimensionUniqueName="[Q1_Q4]" displayFolder="" count="0" memberValueDatatype="20" unbalanced="0"/>
    <cacheHierarchy uniqueName="[Q1_Q4].[Avg_Salary]" caption="Avg_Salary" attribute="1" defaultMemberUniqueName="[Q1_Q4].[Avg_Salary].[All]" allUniqueName="[Q1_Q4].[Avg_Salary].[All]" dimensionUniqueName="[Q1_Q4]" displayFolder="" count="0" memberValueDatatype="20" unbalanced="0"/>
    <cacheHierarchy uniqueName="[Q1_Q4].[HR_Cost]" caption="HR_Cost" attribute="1" defaultMemberUniqueName="[Q1_Q4].[HR_Cost].[All]" allUniqueName="[Q1_Q4].[HR_Cost].[All]" dimensionUniqueName="[Q1_Q4]" displayFolder="" count="0" memberValueDatatype="20" unbalanced="0"/>
    <cacheHierarchy uniqueName="[Q1_Q4].[Campaign_Spend]" caption="Campaign_Spend" attribute="1" defaultMemberUniqueName="[Q1_Q4].[Campaign_Spend].[All]" allUniqueName="[Q1_Q4].[Campaign_Spend].[All]" dimensionUniqueName="[Q1_Q4]" displayFolder="" count="0" memberValueDatatype="20" unbalanced="0"/>
    <cacheHierarchy uniqueName="[Q1_Q4].[Promo_Cost]" caption="Promo_Cost" attribute="1" defaultMemberUniqueName="[Q1_Q4].[Promo_Cost].[All]" allUniqueName="[Q1_Q4].[Promo_Cost].[All]" dimensionUniqueName="[Q1_Q4]" displayFolder="" count="0" memberValueDatatype="20" unbalanced="0"/>
    <cacheHierarchy uniqueName="[Q1_Q4].[Marketing_Cost]" caption="Marketing_Cost" attribute="1" defaultMemberUniqueName="[Q1_Q4].[Marketing_Cost].[All]" allUniqueName="[Q1_Q4].[Marketing_Cost].[All]" dimensionUniqueName="[Q1_Q4]" displayFolder="" count="0" memberValueDatatype="20" unbalanced="0"/>
    <cacheHierarchy uniqueName="[Q1_Q4].[Electricity_Cost]" caption="Electricity_Cost" attribute="1" defaultMemberUniqueName="[Q1_Q4].[Electricity_Cost].[All]" allUniqueName="[Q1_Q4].[Electricity_Cost].[All]" dimensionUniqueName="[Q1_Q4]" displayFolder="" count="0" memberValueDatatype="20" unbalanced="0"/>
    <cacheHierarchy uniqueName="[Q1_Q4].[Maintenance_Cost]" caption="Maintenance_Cost" attribute="1" defaultMemberUniqueName="[Q1_Q4].[Maintenance_Cost].[All]" allUniqueName="[Q1_Q4].[Maintenance_Cost].[All]" dimensionUniqueName="[Q1_Q4]" displayFolder="" count="0" memberValueDatatype="20" unbalanced="0"/>
    <cacheHierarchy uniqueName="[Q1_Q4].[Operations_Cost]" caption="Operations_Cost" attribute="1" defaultMemberUniqueName="[Q1_Q4].[Operations_Cost].[All]" allUniqueName="[Q1_Q4].[Operations_Cost].[All]" dimensionUniqueName="[Q1_Q4]" displayFolder="" count="0" memberValueDatatype="20" unbalanced="0"/>
    <cacheHierarchy uniqueName="[Q1_Q4].[Transportation_Cost]" caption="Transportation_Cost" attribute="1" defaultMemberUniqueName="[Q1_Q4].[Transportation_Cost].[All]" allUniqueName="[Q1_Q4].[Transportation_Cost].[All]" dimensionUniqueName="[Q1_Q4]" displayFolder="" count="0" memberValueDatatype="20" unbalanced="0"/>
    <cacheHierarchy uniqueName="[Q1_Q4].[Inventory_Cost]" caption="Inventory_Cost" attribute="1" defaultMemberUniqueName="[Q1_Q4].[Inventory_Cost].[All]" allUniqueName="[Q1_Q4].[Inventory_Cost].[All]" dimensionUniqueName="[Q1_Q4]" displayFolder="" count="0" memberValueDatatype="20" unbalanced="0"/>
    <cacheHierarchy uniqueName="[Q1_Q4].[SupplyChain_Cost]" caption="SupplyChain_Cost" attribute="1" defaultMemberUniqueName="[Q1_Q4].[SupplyChain_Cost].[All]" allUniqueName="[Q1_Q4].[SupplyChain_Cost].[All]" dimensionUniqueName="[Q1_Q4]" displayFolder="" count="0" memberValueDatatype="20" unbalanced="0"/>
    <cacheHierarchy uniqueName="[Q1_Q4].[Store_Name]" caption="Store_Name" attribute="1" defaultMemberUniqueName="[Q1_Q4].[Store_Name].[All]" allUniqueName="[Q1_Q4].[Store_Name].[All]" dimensionUniqueName="[Q1_Q4]" displayFolder="" count="0" memberValueDatatype="130" unbalanced="0"/>
    <cacheHierarchy uniqueName="[Q1_Q4].[Region]" caption="Region" attribute="1" defaultMemberUniqueName="[Q1_Q4].[Region].[All]" allUniqueName="[Q1_Q4].[Region].[All]" dimensionUniqueName="[Q1_Q4]" displayFolder="" count="2" memberValueDatatype="130" unbalanced="0"/>
    <cacheHierarchy uniqueName="[Q1_Q4].[City]" caption="City" attribute="1" defaultMemberUniqueName="[Q1_Q4].[City].[All]" allUniqueName="[Q1_Q4].[City].[All]" dimensionUniqueName="[Q1_Q4]" displayFolder="" count="0" memberValueDatatype="130" unbalanced="0"/>
    <cacheHierarchy uniqueName="[Q1_Q4].[Address]" caption="Address" attribute="1" defaultMemberUniqueName="[Q1_Q4].[Address].[All]" allUniqueName="[Q1_Q4].[Address].[All]" dimensionUniqueName="[Q1_Q4]" displayFolder="" count="0" memberValueDatatype="130" unbalanced="0"/>
    <cacheHierarchy uniqueName="[Q1_Q4].[Manager_Name]" caption="Manager_Name" attribute="1" defaultMemberUniqueName="[Q1_Q4].[Manager_Name].[All]" allUniqueName="[Q1_Q4].[Manager_Name].[All]" dimensionUniqueName="[Q1_Q4]" displayFolder="" count="0" memberValueDatatype="130" unbalanced="0"/>
    <cacheHierarchy uniqueName="[Q1_Q4].[Format]" caption="Format" attribute="1" defaultMemberUniqueName="[Q1_Q4].[Format].[All]" allUniqueName="[Q1_Q4].[Format].[All]" dimensionUniqueName="[Q1_Q4]" displayFolder="" count="0" memberValueDatatype="130" unbalanced="0"/>
    <cacheHierarchy uniqueName="[Q1_Q4].[Business_Format]" caption="Business_Format" attribute="1" defaultMemberUniqueName="[Q1_Q4].[Business_Format].[All]" allUniqueName="[Q1_Q4].[Business_Format].[All]" dimensionUniqueName="[Q1_Q4]" displayFolder="" count="2" memberValueDatatype="130" unbalanced="0">
      <fieldsUsage count="2">
        <fieldUsage x="-1"/>
        <fieldUsage x="3"/>
      </fieldsUsage>
    </cacheHierarchy>
    <cacheHierarchy uniqueName="[Q1_Q4].[Opening_Date]" caption="Opening_Date" attribute="1" time="1" defaultMemberUniqueName="[Q1_Q4].[Opening_Date].[All]" allUniqueName="[Q1_Q4].[Opening_Date].[All]" dimensionUniqueName="[Q1_Q4]" displayFolder="" count="0" memberValueDatatype="7" unbalanced="0"/>
    <cacheHierarchy uniqueName="[Q1_Q4].[Area_sqft]" caption="Area_sqft" attribute="1" defaultMemberUniqueName="[Q1_Q4].[Area_sqft].[All]" allUniqueName="[Q1_Q4].[Area_sqft].[All]" dimensionUniqueName="[Q1_Q4]" displayFolder="" count="0" memberValueDatatype="20" unbalanced="0"/>
    <cacheHierarchy uniqueName="[Q1_Q4].[Locality]" caption="Locality" attribute="1" defaultMemberUniqueName="[Q1_Q4].[Locality].[All]" allUniqueName="[Q1_Q4].[Locality].[All]" dimensionUniqueName="[Q1_Q4]" displayFolder="" count="0" memberValueDatatype="130" unbalanced="0"/>
    <cacheHierarchy uniqueName="[Q1_Q4].[Latitude]" caption="Latitude" attribute="1" defaultMemberUniqueName="[Q1_Q4].[Latitude].[All]" allUniqueName="[Q1_Q4].[Latitude].[All]" dimensionUniqueName="[Q1_Q4]" displayFolder="" count="0" memberValueDatatype="5" unbalanced="0"/>
    <cacheHierarchy uniqueName="[Q1_Q4].[Longitude]" caption="Longitude" attribute="1" defaultMemberUniqueName="[Q1_Q4].[Longitude].[All]" allUniqueName="[Q1_Q4].[Longitude].[All]" dimensionUniqueName="[Q1_Q4]" displayFolder="" count="0" memberValueDatatype="5" unbalanced="0"/>
    <cacheHierarchy uniqueName="[Q1_Q4].[Month_Year (Year)]" caption="Month_Year (Year)" attribute="1" defaultMemberUniqueName="[Q1_Q4].[Month_Year (Year)].[All]" allUniqueName="[Q1_Q4].[Month_Year (Year)].[All]" dimensionUniqueName="[Q1_Q4]" displayFolder="" count="0" memberValueDatatype="130" unbalanced="0"/>
    <cacheHierarchy uniqueName="[Q1_Q4].[Month_Year (Quarter)]" caption="Month_Year (Quarter)" attribute="1" defaultMemberUniqueName="[Q1_Q4].[Month_Year (Quarter)].[All]" allUniqueName="[Q1_Q4].[Month_Year (Quarter)].[All]" dimensionUniqueName="[Q1_Q4]" displayFolder="" count="0" memberValueDatatype="130" unbalanced="0"/>
    <cacheHierarchy uniqueName="[Q1_Q4].[Month_Year (Month)]" caption="Month_Year (Month)" attribute="1" defaultMemberUniqueName="[Q1_Q4].[Month_Year (Month)].[All]" allUniqueName="[Q1_Q4].[Month_Year (Month)].[All]" dimensionUniqueName="[Q1_Q4]" displayFolder="" count="0" memberValueDatatype="130" unbalanced="0"/>
    <cacheHierarchy uniqueName="[Q1_Q4].[Month_Year (Month Index)]" caption="Month_Year (Month Index)" attribute="1" defaultMemberUniqueName="[Q1_Q4].[Month_Year (Month Index)].[All]" allUniqueName="[Q1_Q4].[Month_Year (Month Index)].[All]" dimensionUniqueName="[Q1_Q4]" displayFolder="" count="0" memberValueDatatype="20" unbalanced="0" hidden="1"/>
    <cacheHierarchy uniqueName="[Measures].[__XL_Count Q1_Q4]" caption="__XL_Count Q1_Q4" measure="1" displayFolder="" measureGroup="Q1_Q4" count="0" hidden="1"/>
    <cacheHierarchy uniqueName="[Measures].[__No measures defined]" caption="__No measures defined" measure="1" displayFolder="" count="0" hidden="1"/>
    <cacheHierarchy uniqueName="[Measures].[Count of Profitability_Status]" caption="Count of Profitability_Status" measure="1" displayFolder="" measureGroup="Q1_Q4" count="0" hidden="1">
      <extLst>
        <ext xmlns:x15="http://schemas.microsoft.com/office/spreadsheetml/2010/11/main" uri="{B97F6D7D-B522-45F9-BDA1-12C45D357490}">
          <x15:cacheHierarchy aggregatedColumn="2"/>
        </ext>
      </extLst>
    </cacheHierarchy>
    <cacheHierarchy uniqueName="[Measures].[Sum of Profit_Margin]" caption="Sum of Profit_Margin" measure="1" displayFolder="" measureGroup="Q1_Q4" count="0" hidden="1">
      <extLst>
        <ext xmlns:x15="http://schemas.microsoft.com/office/spreadsheetml/2010/11/main" uri="{B97F6D7D-B522-45F9-BDA1-12C45D357490}">
          <x15:cacheHierarchy aggregatedColumn="13"/>
        </ext>
      </extLst>
    </cacheHierarchy>
    <cacheHierarchy uniqueName="[Measures].[Average of Profit_Margin]" caption="Average of Profit_Margin" measure="1" displayFolder="" measureGroup="Q1_Q4" count="0" hidden="1">
      <extLst>
        <ext xmlns:x15="http://schemas.microsoft.com/office/spreadsheetml/2010/11/main" uri="{B97F6D7D-B522-45F9-BDA1-12C45D357490}">
          <x15:cacheHierarchy aggregatedColumn="13"/>
        </ext>
      </extLst>
    </cacheHierarchy>
    <cacheHierarchy uniqueName="[Measures].[Sum of Net_Profit[EBITDA]]]" caption="Sum of Net_Profit[EBITDA]" measure="1" displayFolder="" measureGroup="Q1_Q4"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Q1_Q4" count="0" hidden="1">
      <extLst>
        <ext xmlns:x15="http://schemas.microsoft.com/office/spreadsheetml/2010/11/main" uri="{B97F6D7D-B522-45F9-BDA1-12C45D357490}">
          <x15:cacheHierarchy aggregatedColumn="3"/>
        </ext>
      </extLst>
    </cacheHierarchy>
    <cacheHierarchy uniqueName="[Measures].[Sum of Offline_Revenue]" caption="Sum of Offline_Revenue" measure="1" displayFolder="" measureGroup="Q1_Q4"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JioMart_Revenue]" caption="Sum of JioMart_Revenue" measure="1" displayFolder="" measureGroup="Q1_Q4"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Total_COGS]" caption="Sum of Total_COGS" measure="1" displayFolder="" measureGroup="Q1_Q4" count="0" hidden="1">
      <extLst>
        <ext xmlns:x15="http://schemas.microsoft.com/office/spreadsheetml/2010/11/main" uri="{B97F6D7D-B522-45F9-BDA1-12C45D357490}">
          <x15:cacheHierarchy aggregatedColumn="8"/>
        </ext>
      </extLst>
    </cacheHierarchy>
    <cacheHierarchy uniqueName="[Measures].[Sum of COGS_HomeCare]" caption="Sum of COGS_HomeCare" measure="1" displayFolder="" measureGroup="Q1_Q4" count="0" hidden="1">
      <extLst>
        <ext xmlns:x15="http://schemas.microsoft.com/office/spreadsheetml/2010/11/main" uri="{B97F6D7D-B522-45F9-BDA1-12C45D357490}">
          <x15:cacheHierarchy aggregatedColumn="24"/>
        </ext>
      </extLst>
    </cacheHierarchy>
    <cacheHierarchy uniqueName="[Measures].[Sum of COGS_PersonalCare]" caption="Sum of COGS_PersonalCare" measure="1" displayFolder="" measureGroup="Q1_Q4" count="0" hidden="1">
      <extLst>
        <ext xmlns:x15="http://schemas.microsoft.com/office/spreadsheetml/2010/11/main" uri="{B97F6D7D-B522-45F9-BDA1-12C45D357490}">
          <x15:cacheHierarchy aggregatedColumn="25"/>
        </ext>
      </extLst>
    </cacheHierarchy>
    <cacheHierarchy uniqueName="[Measures].[Sum of COGS_Grocery]" caption="Sum of COGS_Grocery" measure="1" displayFolder="" measureGroup="Q1_Q4" count="0" hidden="1">
      <extLst>
        <ext xmlns:x15="http://schemas.microsoft.com/office/spreadsheetml/2010/11/main" uri="{B97F6D7D-B522-45F9-BDA1-12C45D357490}">
          <x15:cacheHierarchy aggregatedColumn="23"/>
        </ext>
      </extLst>
    </cacheHierarchy>
    <cacheHierarchy uniqueName="[Measures].[Sum of COGS_Fresh]" caption="Sum of COGS_Fresh" measure="1" displayFolder="" measureGroup="Q1_Q4" count="0" hidden="1">
      <extLst>
        <ext xmlns:x15="http://schemas.microsoft.com/office/spreadsheetml/2010/11/main" uri="{B97F6D7D-B522-45F9-BDA1-12C45D357490}">
          <x15:cacheHierarchy aggregatedColumn="22"/>
        </ext>
      </extLst>
    </cacheHierarchy>
    <cacheHierarchy uniqueName="[Measures].[Sum of COGS_Electronics]" caption="Sum of COGS_Electronics" measure="1" displayFolder="" measureGroup="Q1_Q4" count="0" hidden="1">
      <extLst>
        <ext xmlns:x15="http://schemas.microsoft.com/office/spreadsheetml/2010/11/main" uri="{B97F6D7D-B522-45F9-BDA1-12C45D357490}">
          <x15:cacheHierarchy aggregatedColumn="21"/>
        </ext>
      </extLst>
    </cacheHierarchy>
    <cacheHierarchy uniqueName="[Measures].[Sum of COGS_Apparel]" caption="Sum of COGS_Apparel" measure="1" displayFolder="" measureGroup="Q1_Q4" count="0" hidden="1">
      <extLst>
        <ext xmlns:x15="http://schemas.microsoft.com/office/spreadsheetml/2010/11/main" uri="{B97F6D7D-B522-45F9-BDA1-12C45D357490}">
          <x15:cacheHierarchy aggregatedColumn="20"/>
        </ext>
      </extLst>
    </cacheHierarchy>
    <cacheHierarchy uniqueName="[Measures].[Sum of Total_Sales]" caption="Sum of Total_Sales" measure="1" displayFolder="" measureGroup="Q1_Q4" count="0" hidden="1">
      <extLst>
        <ext xmlns:x15="http://schemas.microsoft.com/office/spreadsheetml/2010/11/main" uri="{B97F6D7D-B522-45F9-BDA1-12C45D357490}">
          <x15:cacheHierarchy aggregatedColumn="6"/>
        </ext>
      </extLst>
    </cacheHierarchy>
    <cacheHierarchy uniqueName="[Measures].[Sum of Total_Sales_By_Category]" caption="Sum of Total_Sales_By_Category" measure="1" displayFolder="" measureGroup="Q1_Q4" count="0" hidden="1">
      <extLst>
        <ext xmlns:x15="http://schemas.microsoft.com/office/spreadsheetml/2010/11/main" uri="{B97F6D7D-B522-45F9-BDA1-12C45D357490}">
          <x15:cacheHierarchy aggregatedColumn="7"/>
        </ext>
      </extLst>
    </cacheHierarchy>
    <cacheHierarchy uniqueName="[Measures].[Sum of Apparel]" caption="Sum of Apparel" measure="1" displayFolder="" measureGroup="Q1_Q4" count="0" hidden="1">
      <extLst>
        <ext xmlns:x15="http://schemas.microsoft.com/office/spreadsheetml/2010/11/main" uri="{B97F6D7D-B522-45F9-BDA1-12C45D357490}">
          <x15:cacheHierarchy aggregatedColumn="14"/>
        </ext>
      </extLst>
    </cacheHierarchy>
    <cacheHierarchy uniqueName="[Measures].[Sum of Electronics]" caption="Sum of Electronics" measure="1" displayFolder="" measureGroup="Q1_Q4" count="0" hidden="1">
      <extLst>
        <ext xmlns:x15="http://schemas.microsoft.com/office/spreadsheetml/2010/11/main" uri="{B97F6D7D-B522-45F9-BDA1-12C45D357490}">
          <x15:cacheHierarchy aggregatedColumn="15"/>
        </ext>
      </extLst>
    </cacheHierarchy>
    <cacheHierarchy uniqueName="[Measures].[Sum of Fresh]" caption="Sum of Fresh" measure="1" displayFolder="" measureGroup="Q1_Q4" count="0" hidden="1">
      <extLst>
        <ext xmlns:x15="http://schemas.microsoft.com/office/spreadsheetml/2010/11/main" uri="{B97F6D7D-B522-45F9-BDA1-12C45D357490}">
          <x15:cacheHierarchy aggregatedColumn="16"/>
        </ext>
      </extLst>
    </cacheHierarchy>
    <cacheHierarchy uniqueName="[Measures].[Sum of Grocery]" caption="Sum of Grocery" measure="1" displayFolder="" measureGroup="Q1_Q4" count="0" hidden="1">
      <extLst>
        <ext xmlns:x15="http://schemas.microsoft.com/office/spreadsheetml/2010/11/main" uri="{B97F6D7D-B522-45F9-BDA1-12C45D357490}">
          <x15:cacheHierarchy aggregatedColumn="17"/>
        </ext>
      </extLst>
    </cacheHierarchy>
    <cacheHierarchy uniqueName="[Measures].[Sum of HomeCare]" caption="Sum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PersonalCare]" caption="Sum of PersonalCare" measure="1" displayFolder="" measureGroup="Q1_Q4" count="0" hidden="1">
      <extLst>
        <ext xmlns:x15="http://schemas.microsoft.com/office/spreadsheetml/2010/11/main" uri="{B97F6D7D-B522-45F9-BDA1-12C45D357490}">
          <x15:cacheHierarchy aggregatedColumn="19"/>
        </ext>
      </extLst>
    </cacheHierarchy>
    <cacheHierarchy uniqueName="[Measures].[Sum of HR_Cost]" caption="Sum of HR_Cost" measure="1" displayFolder="" measureGroup="Q1_Q4" count="0" hidden="1">
      <extLst>
        <ext xmlns:x15="http://schemas.microsoft.com/office/spreadsheetml/2010/11/main" uri="{B97F6D7D-B522-45F9-BDA1-12C45D357490}">
          <x15:cacheHierarchy aggregatedColumn="31"/>
        </ext>
      </extLst>
    </cacheHierarchy>
    <cacheHierarchy uniqueName="[Measures].[Sum of Avg_Salary]" caption="Sum of Avg_Salary" measure="1" displayFolder="" measureGroup="Q1_Q4" count="0" hidden="1">
      <extLst>
        <ext xmlns:x15="http://schemas.microsoft.com/office/spreadsheetml/2010/11/main" uri="{B97F6D7D-B522-45F9-BDA1-12C45D357490}">
          <x15:cacheHierarchy aggregatedColumn="30"/>
        </ext>
      </extLst>
    </cacheHierarchy>
    <cacheHierarchy uniqueName="[Measures].[Sum of Employee_Count]" caption="Sum of Employee_Count" measure="1" displayFolder="" measureGroup="Q1_Q4" count="0" hidden="1">
      <extLst>
        <ext xmlns:x15="http://schemas.microsoft.com/office/spreadsheetml/2010/11/main" uri="{B97F6D7D-B522-45F9-BDA1-12C45D357490}">
          <x15:cacheHierarchy aggregatedColumn="29"/>
        </ext>
      </extLst>
    </cacheHierarchy>
    <cacheHierarchy uniqueName="[Measures].[Average of Avg_Salary]" caption="Average of Avg_Salary" measure="1" displayFolder="" measureGroup="Q1_Q4" count="0" hidden="1">
      <extLst>
        <ext xmlns:x15="http://schemas.microsoft.com/office/spreadsheetml/2010/11/main" uri="{B97F6D7D-B522-45F9-BDA1-12C45D357490}">
          <x15:cacheHierarchy aggregatedColumn="30"/>
        </ext>
      </extLst>
    </cacheHierarchy>
    <cacheHierarchy uniqueName="[Measures].[Count of Employee_Count]" caption="Count of Employee_Count" measure="1" displayFolder="" measureGroup="Q1_Q4" count="0" hidden="1">
      <extLst>
        <ext xmlns:x15="http://schemas.microsoft.com/office/spreadsheetml/2010/11/main" uri="{B97F6D7D-B522-45F9-BDA1-12C45D357490}">
          <x15:cacheHierarchy aggregatedColumn="29"/>
        </ext>
      </extLst>
    </cacheHierarchy>
    <cacheHierarchy uniqueName="[Measures].[Sum of SupplyChain_Cost]" caption="Sum of SupplyChain_Cost" measure="1" displayFolder="" measureGroup="Q1_Q4" count="0" hidden="1">
      <extLst>
        <ext xmlns:x15="http://schemas.microsoft.com/office/spreadsheetml/2010/11/main" uri="{B97F6D7D-B522-45F9-BDA1-12C45D357490}">
          <x15:cacheHierarchy aggregatedColumn="40"/>
        </ext>
      </extLst>
    </cacheHierarchy>
    <cacheHierarchy uniqueName="[Measures].[Sum of Inventory_Cost]" caption="Sum of Inventory_Cost" measure="1" displayFolder="" measureGroup="Q1_Q4" count="0" hidden="1">
      <extLst>
        <ext xmlns:x15="http://schemas.microsoft.com/office/spreadsheetml/2010/11/main" uri="{B97F6D7D-B522-45F9-BDA1-12C45D357490}">
          <x15:cacheHierarchy aggregatedColumn="39"/>
        </ext>
      </extLst>
    </cacheHierarchy>
    <cacheHierarchy uniqueName="[Measures].[Sum of Transportation_Cost]" caption="Sum of Transportation_Cost" measure="1" displayFolder="" measureGroup="Q1_Q4" count="0" hidden="1">
      <extLst>
        <ext xmlns:x15="http://schemas.microsoft.com/office/spreadsheetml/2010/11/main" uri="{B97F6D7D-B522-45F9-BDA1-12C45D357490}">
          <x15:cacheHierarchy aggregatedColumn="38"/>
        </ext>
      </extLst>
    </cacheHierarchy>
    <cacheHierarchy uniqueName="[Measures].[Sum of Marketing_Cost]" caption="Sum of Marketing_Cost" measure="1" displayFolder="" measureGroup="Q1_Q4" count="0" hidden="1">
      <extLst>
        <ext xmlns:x15="http://schemas.microsoft.com/office/spreadsheetml/2010/11/main" uri="{B97F6D7D-B522-45F9-BDA1-12C45D357490}">
          <x15:cacheHierarchy aggregatedColumn="34"/>
        </ext>
      </extLst>
    </cacheHierarchy>
    <cacheHierarchy uniqueName="[Measures].[Count of Region]" caption="Count of Region" measure="1" displayFolder="" measureGroup="Q1_Q4" count="0" hidden="1">
      <extLst>
        <ext xmlns:x15="http://schemas.microsoft.com/office/spreadsheetml/2010/11/main" uri="{B97F6D7D-B522-45F9-BDA1-12C45D357490}">
          <x15:cacheHierarchy aggregatedColumn="42"/>
        </ext>
      </extLst>
    </cacheHierarchy>
    <cacheHierarchy uniqueName="[Measures].[Count of Apparel]" caption="Count of Apparel" measure="1" displayFolder="" measureGroup="Q1_Q4" count="0" hidden="1">
      <extLst>
        <ext xmlns:x15="http://schemas.microsoft.com/office/spreadsheetml/2010/11/main" uri="{B97F6D7D-B522-45F9-BDA1-12C45D357490}">
          <x15:cacheHierarchy aggregatedColumn="14"/>
        </ext>
      </extLst>
    </cacheHierarchy>
    <cacheHierarchy uniqueName="[Measures].[Count of Electronics]" caption="Count of Electronics" measure="1" displayFolder="" measureGroup="Q1_Q4" count="0" hidden="1">
      <extLst>
        <ext xmlns:x15="http://schemas.microsoft.com/office/spreadsheetml/2010/11/main" uri="{B97F6D7D-B522-45F9-BDA1-12C45D357490}">
          <x15:cacheHierarchy aggregatedColumn="15"/>
        </ext>
      </extLst>
    </cacheHierarchy>
    <cacheHierarchy uniqueName="[Measures].[Count of PersonalCare]" caption="Count of PersonalCare" measure="1" displayFolder="" measureGroup="Q1_Q4" count="0" hidden="1">
      <extLst>
        <ext xmlns:x15="http://schemas.microsoft.com/office/spreadsheetml/2010/11/main" uri="{B97F6D7D-B522-45F9-BDA1-12C45D357490}">
          <x15:cacheHierarchy aggregatedColumn="19"/>
        </ext>
      </extLst>
    </cacheHierarchy>
    <cacheHierarchy uniqueName="[Measures].[Count of HomeCare]" caption="Count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Customer_Count]" caption="Sum of Customer_Count" measure="1" displayFolder="" measureGroup="Q1_Q4" count="0" hidden="1">
      <extLst>
        <ext xmlns:x15="http://schemas.microsoft.com/office/spreadsheetml/2010/11/main" uri="{B97F6D7D-B522-45F9-BDA1-12C45D357490}">
          <x15:cacheHierarchy aggregatedColumn="26"/>
        </ext>
      </extLst>
    </cacheHierarchy>
    <cacheHierarchy uniqueName="[Measures].[Count of Month_Year (Quarter)]" caption="Count of Month_Year (Quarter)" measure="1" displayFolder="" measureGroup="Q1_Q4" count="0" hidden="1">
      <extLst>
        <ext xmlns:x15="http://schemas.microsoft.com/office/spreadsheetml/2010/11/main" uri="{B97F6D7D-B522-45F9-BDA1-12C45D357490}">
          <x15:cacheHierarchy aggregatedColumn="54"/>
        </ext>
      </extLst>
    </cacheHierarchy>
    <cacheHierarchy uniqueName="[Measures].[Count of Business_Format]" caption="Count of Business_Format" measure="1" displayFolder="" measureGroup="Q1_Q4" count="0" hidden="1">
      <extLst>
        <ext xmlns:x15="http://schemas.microsoft.com/office/spreadsheetml/2010/11/main" uri="{B97F6D7D-B522-45F9-BDA1-12C45D357490}">
          <x15:cacheHierarchy aggregatedColumn="47"/>
        </ext>
      </extLst>
    </cacheHierarchy>
  </cacheHierarchies>
  <kpis count="0"/>
  <dimensions count="2">
    <dimension measure="1" name="Measures" uniqueName="[Measures]" caption="Measures"/>
    <dimension name="Q1_Q4" uniqueName="[Q1_Q4]" caption="Q1_Q4"/>
  </dimensions>
  <measureGroups count="1">
    <measureGroup name="Q1_Q4" caption="Q1_Q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gulnaaz shaikh" refreshedDate="46099.57441400463" backgroundQuery="1" createdVersion="8" refreshedVersion="8" minRefreshableVersion="3" recordCount="0" supportSubquery="1" supportAdvancedDrill="1" xr:uid="{945848BF-7020-4F70-A114-1F47DF623512}">
  <cacheSource type="external" connectionId="13"/>
  <cacheFields count="8">
    <cacheField name="[Q1_Q4].[Business_Format].[Business_Format]" caption="Business_Format" numFmtId="0" hierarchy="47" level="1">
      <sharedItems count="6">
        <s v="Reliance Digital"/>
        <s v="Reliance Fresh"/>
        <s v="Reliance SMART"/>
        <s v="Reliance Smart Express"/>
        <s v="Reliance Trends"/>
        <s v="SMART Bazaar"/>
      </sharedItems>
    </cacheField>
    <cacheField name="[Measures].[Sum of Apparel]" caption="Sum of Apparel" numFmtId="0" hierarchy="75" level="32767"/>
    <cacheField name="[Measures].[Sum of Electronics]" caption="Sum of Electronics" numFmtId="0" hierarchy="76" level="32767"/>
    <cacheField name="[Measures].[Sum of Fresh]" caption="Sum of Fresh" numFmtId="0" hierarchy="77" level="32767"/>
    <cacheField name="[Measures].[Sum of Grocery]" caption="Sum of Grocery" numFmtId="0" hierarchy="78" level="32767"/>
    <cacheField name="[Measures].[Sum of HomeCare]" caption="Sum of HomeCare" numFmtId="0" hierarchy="79" level="32767"/>
    <cacheField name="[Measures].[Sum of PersonalCare]" caption="Sum of PersonalCare" numFmtId="0" hierarchy="80" level="32767"/>
    <cacheField name="[Measures].[Sum of Total_Sales_By_Category]" caption="Sum of Total_Sales_By_Category" numFmtId="0" hierarchy="74" level="32767"/>
  </cacheFields>
  <cacheHierarchies count="98">
    <cacheHierarchy uniqueName="[Q1_Q4].[Store_ID]" caption="Store_ID" attribute="1" defaultMemberUniqueName="[Q1_Q4].[Store_ID].[All]" allUniqueName="[Q1_Q4].[Store_ID].[All]" dimensionUniqueName="[Q1_Q4]" displayFolder="" count="0" memberValueDatatype="130" unbalanced="0"/>
    <cacheHierarchy uniqueName="[Q1_Q4].[Month_Year]" caption="Month_Year" attribute="1" time="1" defaultMemberUniqueName="[Q1_Q4].[Month_Year].[All]" allUniqueName="[Q1_Q4].[Month_Year].[All]" dimensionUniqueName="[Q1_Q4]" displayFolder="" count="0" memberValueDatatype="7" unbalanced="0"/>
    <cacheHierarchy uniqueName="[Q1_Q4].[Profitability_Status]" caption="Profitability_Status" attribute="1" defaultMemberUniqueName="[Q1_Q4].[Profitability_Status].[All]" allUniqueName="[Q1_Q4].[Profitability_Status].[All]" dimensionUniqueName="[Q1_Q4]" displayFolder="" count="0" memberValueDatatype="130" unbalanced="0"/>
    <cacheHierarchy uniqueName="[Q1_Q4].[Revenue]" caption="Revenue" attribute="1" defaultMemberUniqueName="[Q1_Q4].[Revenue].[All]" allUniqueName="[Q1_Q4].[Revenue].[All]" dimensionUniqueName="[Q1_Q4]" displayFolder="" count="0" memberValueDatatype="20" unbalanced="0"/>
    <cacheHierarchy uniqueName="[Q1_Q4].[Offline_Revenue]" caption="Offline_Revenue" attribute="1" defaultMemberUniqueName="[Q1_Q4].[Offline_Revenue].[All]" allUniqueName="[Q1_Q4].[Offline_Revenue].[All]" dimensionUniqueName="[Q1_Q4]" displayFolder="" count="0" memberValueDatatype="20" unbalanced="0"/>
    <cacheHierarchy uniqueName="[Q1_Q4].[JioMart_Revenue]" caption="JioMart_Revenue" attribute="1" defaultMemberUniqueName="[Q1_Q4].[JioMart_Revenue].[All]" allUniqueName="[Q1_Q4].[JioMart_Revenue].[All]" dimensionUniqueName="[Q1_Q4]" displayFolder="" count="0" memberValueDatatype="20" unbalanced="0"/>
    <cacheHierarchy uniqueName="[Q1_Q4].[Total_Sales]" caption="Total_Sales" attribute="1" defaultMemberUniqueName="[Q1_Q4].[Total_Sales].[All]" allUniqueName="[Q1_Q4].[Total_Sales].[All]" dimensionUniqueName="[Q1_Q4]" displayFolder="" count="0" memberValueDatatype="20" unbalanced="0"/>
    <cacheHierarchy uniqueName="[Q1_Q4].[Total_Sales_By_Category]" caption="Total_Sales_By_Category" attribute="1" defaultMemberUniqueName="[Q1_Q4].[Total_Sales_By_Category].[All]" allUniqueName="[Q1_Q4].[Total_Sales_By_Category].[All]" dimensionUniqueName="[Q1_Q4]" displayFolder="" count="0" memberValueDatatype="20" unbalanced="0"/>
    <cacheHierarchy uniqueName="[Q1_Q4].[Total_COGS]" caption="Total_COGS" attribute="1" defaultMemberUniqueName="[Q1_Q4].[Total_COGS].[All]" allUniqueName="[Q1_Q4].[Total_COGS].[All]" dimensionUniqueName="[Q1_Q4]" displayFolder="" count="0" memberValueDatatype="20" unbalanced="0"/>
    <cacheHierarchy uniqueName="[Q1_Q4].[Gross_Profit]" caption="Gross_Profit" attribute="1" defaultMemberUniqueName="[Q1_Q4].[Gross_Profit].[All]" allUniqueName="[Q1_Q4].[Gross_Profit].[All]" dimensionUniqueName="[Q1_Q4]" displayFolder="" count="0" memberValueDatatype="20" unbalanced="0"/>
    <cacheHierarchy uniqueName="[Q1_Q4].[Gross_Margin]" caption="Gross_Margin" attribute="1" defaultMemberUniqueName="[Q1_Q4].[Gross_Margin].[All]" allUniqueName="[Q1_Q4].[Gross_Margin].[All]" dimensionUniqueName="[Q1_Q4]" displayFolder="" count="0" memberValueDatatype="5" unbalanced="0"/>
    <cacheHierarchy uniqueName="[Q1_Q4].[Total_Expenses]" caption="Total_Expenses" attribute="1" defaultMemberUniqueName="[Q1_Q4].[Total_Expenses].[All]" allUniqueName="[Q1_Q4].[Total_Expenses].[All]" dimensionUniqueName="[Q1_Q4]" displayFolder="" count="0" memberValueDatatype="20" unbalanced="0"/>
    <cacheHierarchy uniqueName="[Q1_Q4].[Net_Profit[EBITDA]]]" caption="Net_Profit[EBITDA]" attribute="1" defaultMemberUniqueName="[Q1_Q4].[Net_Profit[EBITDA]]].[All]" allUniqueName="[Q1_Q4].[Net_Profit[EBITDA]]].[All]" dimensionUniqueName="[Q1_Q4]" displayFolder="" count="0" memberValueDatatype="20" unbalanced="0"/>
    <cacheHierarchy uniqueName="[Q1_Q4].[Profit_Margin]" caption="Profit_Margin" attribute="1" defaultMemberUniqueName="[Q1_Q4].[Profit_Margin].[All]" allUniqueName="[Q1_Q4].[Profit_Margin].[All]" dimensionUniqueName="[Q1_Q4]" displayFolder="" count="0" memberValueDatatype="5" unbalanced="0"/>
    <cacheHierarchy uniqueName="[Q1_Q4].[Apparel]" caption="Apparel" attribute="1" defaultMemberUniqueName="[Q1_Q4].[Apparel].[All]" allUniqueName="[Q1_Q4].[Apparel].[All]" dimensionUniqueName="[Q1_Q4]" displayFolder="" count="0" memberValueDatatype="20" unbalanced="0"/>
    <cacheHierarchy uniqueName="[Q1_Q4].[Electronics]" caption="Electronics" attribute="1" defaultMemberUniqueName="[Q1_Q4].[Electronics].[All]" allUniqueName="[Q1_Q4].[Electronics].[All]" dimensionUniqueName="[Q1_Q4]" displayFolder="" count="0" memberValueDatatype="20" unbalanced="0"/>
    <cacheHierarchy uniqueName="[Q1_Q4].[Fresh]" caption="Fresh" attribute="1" defaultMemberUniqueName="[Q1_Q4].[Fresh].[All]" allUniqueName="[Q1_Q4].[Fresh].[All]" dimensionUniqueName="[Q1_Q4]" displayFolder="" count="0" memberValueDatatype="20" unbalanced="0"/>
    <cacheHierarchy uniqueName="[Q1_Q4].[Grocery]" caption="Grocery" attribute="1" defaultMemberUniqueName="[Q1_Q4].[Grocery].[All]" allUniqueName="[Q1_Q4].[Grocery].[All]" dimensionUniqueName="[Q1_Q4]" displayFolder="" count="0" memberValueDatatype="20" unbalanced="0"/>
    <cacheHierarchy uniqueName="[Q1_Q4].[HomeCare]" caption="HomeCare" attribute="1" defaultMemberUniqueName="[Q1_Q4].[HomeCare].[All]" allUniqueName="[Q1_Q4].[HomeCare].[All]" dimensionUniqueName="[Q1_Q4]" displayFolder="" count="0" memberValueDatatype="20" unbalanced="0"/>
    <cacheHierarchy uniqueName="[Q1_Q4].[PersonalCare]" caption="PersonalCare" attribute="1" defaultMemberUniqueName="[Q1_Q4].[PersonalCare].[All]" allUniqueName="[Q1_Q4].[PersonalCare].[All]" dimensionUniqueName="[Q1_Q4]" displayFolder="" count="0" memberValueDatatype="20" unbalanced="0"/>
    <cacheHierarchy uniqueName="[Q1_Q4].[COGS_Apparel]" caption="COGS_Apparel" attribute="1" defaultMemberUniqueName="[Q1_Q4].[COGS_Apparel].[All]" allUniqueName="[Q1_Q4].[COGS_Apparel].[All]" dimensionUniqueName="[Q1_Q4]" displayFolder="" count="0" memberValueDatatype="20" unbalanced="0"/>
    <cacheHierarchy uniqueName="[Q1_Q4].[COGS_Electronics]" caption="COGS_Electronics" attribute="1" defaultMemberUniqueName="[Q1_Q4].[COGS_Electronics].[All]" allUniqueName="[Q1_Q4].[COGS_Electronics].[All]" dimensionUniqueName="[Q1_Q4]" displayFolder="" count="0" memberValueDatatype="20" unbalanced="0"/>
    <cacheHierarchy uniqueName="[Q1_Q4].[COGS_Fresh]" caption="COGS_Fresh" attribute="1" defaultMemberUniqueName="[Q1_Q4].[COGS_Fresh].[All]" allUniqueName="[Q1_Q4].[COGS_Fresh].[All]" dimensionUniqueName="[Q1_Q4]" displayFolder="" count="0" memberValueDatatype="20" unbalanced="0"/>
    <cacheHierarchy uniqueName="[Q1_Q4].[COGS_Grocery]" caption="COGS_Grocery" attribute="1" defaultMemberUniqueName="[Q1_Q4].[COGS_Grocery].[All]" allUniqueName="[Q1_Q4].[COGS_Grocery].[All]" dimensionUniqueName="[Q1_Q4]" displayFolder="" count="0" memberValueDatatype="20" unbalanced="0"/>
    <cacheHierarchy uniqueName="[Q1_Q4].[COGS_HomeCare]" caption="COGS_HomeCare" attribute="1" defaultMemberUniqueName="[Q1_Q4].[COGS_HomeCare].[All]" allUniqueName="[Q1_Q4].[COGS_HomeCare].[All]" dimensionUniqueName="[Q1_Q4]" displayFolder="" count="0" memberValueDatatype="20" unbalanced="0"/>
    <cacheHierarchy uniqueName="[Q1_Q4].[COGS_PersonalCare]" caption="COGS_PersonalCare" attribute="1" defaultMemberUniqueName="[Q1_Q4].[COGS_PersonalCare].[All]" allUniqueName="[Q1_Q4].[COGS_PersonalCare].[All]" dimensionUniqueName="[Q1_Q4]" displayFolder="" count="0" memberValueDatatype="20" unbalanced="0"/>
    <cacheHierarchy uniqueName="[Q1_Q4].[Customer_Count]" caption="Customer_Count" attribute="1" defaultMemberUniqueName="[Q1_Q4].[Customer_Count].[All]" allUniqueName="[Q1_Q4].[Customer_Count].[All]" dimensionUniqueName="[Q1_Q4]" displayFolder="" count="0" memberValueDatatype="20" unbalanced="0"/>
    <cacheHierarchy uniqueName="[Q1_Q4].[Avg_Bill_Value]" caption="Avg_Bill_Value" attribute="1" defaultMemberUniqueName="[Q1_Q4].[Avg_Bill_Value].[All]" allUniqueName="[Q1_Q4].[Avg_Bill_Value].[All]" dimensionUniqueName="[Q1_Q4]" displayFolder="" count="0" memberValueDatatype="20" unbalanced="0"/>
    <cacheHierarchy uniqueName="[Q1_Q4].[Training_Hours]" caption="Training_Hours" attribute="1" defaultMemberUniqueName="[Q1_Q4].[Training_Hours].[All]" allUniqueName="[Q1_Q4].[Training_Hours].[All]" dimensionUniqueName="[Q1_Q4]" displayFolder="" count="0" memberValueDatatype="20" unbalanced="0"/>
    <cacheHierarchy uniqueName="[Q1_Q4].[Employee_Count]" caption="Employee_Count" attribute="1" defaultMemberUniqueName="[Q1_Q4].[Employee_Count].[All]" allUniqueName="[Q1_Q4].[Employee_Count].[All]" dimensionUniqueName="[Q1_Q4]" displayFolder="" count="0" memberValueDatatype="20" unbalanced="0"/>
    <cacheHierarchy uniqueName="[Q1_Q4].[Avg_Salary]" caption="Avg_Salary" attribute="1" defaultMemberUniqueName="[Q1_Q4].[Avg_Salary].[All]" allUniqueName="[Q1_Q4].[Avg_Salary].[All]" dimensionUniqueName="[Q1_Q4]" displayFolder="" count="0" memberValueDatatype="20" unbalanced="0"/>
    <cacheHierarchy uniqueName="[Q1_Q4].[HR_Cost]" caption="HR_Cost" attribute="1" defaultMemberUniqueName="[Q1_Q4].[HR_Cost].[All]" allUniqueName="[Q1_Q4].[HR_Cost].[All]" dimensionUniqueName="[Q1_Q4]" displayFolder="" count="0" memberValueDatatype="20" unbalanced="0"/>
    <cacheHierarchy uniqueName="[Q1_Q4].[Campaign_Spend]" caption="Campaign_Spend" attribute="1" defaultMemberUniqueName="[Q1_Q4].[Campaign_Spend].[All]" allUniqueName="[Q1_Q4].[Campaign_Spend].[All]" dimensionUniqueName="[Q1_Q4]" displayFolder="" count="0" memberValueDatatype="20" unbalanced="0"/>
    <cacheHierarchy uniqueName="[Q1_Q4].[Promo_Cost]" caption="Promo_Cost" attribute="1" defaultMemberUniqueName="[Q1_Q4].[Promo_Cost].[All]" allUniqueName="[Q1_Q4].[Promo_Cost].[All]" dimensionUniqueName="[Q1_Q4]" displayFolder="" count="0" memberValueDatatype="20" unbalanced="0"/>
    <cacheHierarchy uniqueName="[Q1_Q4].[Marketing_Cost]" caption="Marketing_Cost" attribute="1" defaultMemberUniqueName="[Q1_Q4].[Marketing_Cost].[All]" allUniqueName="[Q1_Q4].[Marketing_Cost].[All]" dimensionUniqueName="[Q1_Q4]" displayFolder="" count="0" memberValueDatatype="20" unbalanced="0"/>
    <cacheHierarchy uniqueName="[Q1_Q4].[Electricity_Cost]" caption="Electricity_Cost" attribute="1" defaultMemberUniqueName="[Q1_Q4].[Electricity_Cost].[All]" allUniqueName="[Q1_Q4].[Electricity_Cost].[All]" dimensionUniqueName="[Q1_Q4]" displayFolder="" count="0" memberValueDatatype="20" unbalanced="0"/>
    <cacheHierarchy uniqueName="[Q1_Q4].[Maintenance_Cost]" caption="Maintenance_Cost" attribute="1" defaultMemberUniqueName="[Q1_Q4].[Maintenance_Cost].[All]" allUniqueName="[Q1_Q4].[Maintenance_Cost].[All]" dimensionUniqueName="[Q1_Q4]" displayFolder="" count="0" memberValueDatatype="20" unbalanced="0"/>
    <cacheHierarchy uniqueName="[Q1_Q4].[Operations_Cost]" caption="Operations_Cost" attribute="1" defaultMemberUniqueName="[Q1_Q4].[Operations_Cost].[All]" allUniqueName="[Q1_Q4].[Operations_Cost].[All]" dimensionUniqueName="[Q1_Q4]" displayFolder="" count="0" memberValueDatatype="20" unbalanced="0"/>
    <cacheHierarchy uniqueName="[Q1_Q4].[Transportation_Cost]" caption="Transportation_Cost" attribute="1" defaultMemberUniqueName="[Q1_Q4].[Transportation_Cost].[All]" allUniqueName="[Q1_Q4].[Transportation_Cost].[All]" dimensionUniqueName="[Q1_Q4]" displayFolder="" count="0" memberValueDatatype="20" unbalanced="0"/>
    <cacheHierarchy uniqueName="[Q1_Q4].[Inventory_Cost]" caption="Inventory_Cost" attribute="1" defaultMemberUniqueName="[Q1_Q4].[Inventory_Cost].[All]" allUniqueName="[Q1_Q4].[Inventory_Cost].[All]" dimensionUniqueName="[Q1_Q4]" displayFolder="" count="0" memberValueDatatype="20" unbalanced="0"/>
    <cacheHierarchy uniqueName="[Q1_Q4].[SupplyChain_Cost]" caption="SupplyChain_Cost" attribute="1" defaultMemberUniqueName="[Q1_Q4].[SupplyChain_Cost].[All]" allUniqueName="[Q1_Q4].[SupplyChain_Cost].[All]" dimensionUniqueName="[Q1_Q4]" displayFolder="" count="0" memberValueDatatype="20" unbalanced="0"/>
    <cacheHierarchy uniqueName="[Q1_Q4].[Store_Name]" caption="Store_Name" attribute="1" defaultMemberUniqueName="[Q1_Q4].[Store_Name].[All]" allUniqueName="[Q1_Q4].[Store_Name].[All]" dimensionUniqueName="[Q1_Q4]" displayFolder="" count="0" memberValueDatatype="130" unbalanced="0"/>
    <cacheHierarchy uniqueName="[Q1_Q4].[Region]" caption="Region" attribute="1" defaultMemberUniqueName="[Q1_Q4].[Region].[All]" allUniqueName="[Q1_Q4].[Region].[All]" dimensionUniqueName="[Q1_Q4]" displayFolder="" count="2" memberValueDatatype="130" unbalanced="0"/>
    <cacheHierarchy uniqueName="[Q1_Q4].[City]" caption="City" attribute="1" defaultMemberUniqueName="[Q1_Q4].[City].[All]" allUniqueName="[Q1_Q4].[City].[All]" dimensionUniqueName="[Q1_Q4]" displayFolder="" count="0" memberValueDatatype="130" unbalanced="0"/>
    <cacheHierarchy uniqueName="[Q1_Q4].[Address]" caption="Address" attribute="1" defaultMemberUniqueName="[Q1_Q4].[Address].[All]" allUniqueName="[Q1_Q4].[Address].[All]" dimensionUniqueName="[Q1_Q4]" displayFolder="" count="0" memberValueDatatype="130" unbalanced="0"/>
    <cacheHierarchy uniqueName="[Q1_Q4].[Manager_Name]" caption="Manager_Name" attribute="1" defaultMemberUniqueName="[Q1_Q4].[Manager_Name].[All]" allUniqueName="[Q1_Q4].[Manager_Name].[All]" dimensionUniqueName="[Q1_Q4]" displayFolder="" count="0" memberValueDatatype="130" unbalanced="0"/>
    <cacheHierarchy uniqueName="[Q1_Q4].[Format]" caption="Format" attribute="1" defaultMemberUniqueName="[Q1_Q4].[Format].[All]" allUniqueName="[Q1_Q4].[Format].[All]" dimensionUniqueName="[Q1_Q4]" displayFolder="" count="0" memberValueDatatype="130" unbalanced="0"/>
    <cacheHierarchy uniqueName="[Q1_Q4].[Business_Format]" caption="Business_Format" attribute="1" defaultMemberUniqueName="[Q1_Q4].[Business_Format].[All]" allUniqueName="[Q1_Q4].[Business_Format].[All]" dimensionUniqueName="[Q1_Q4]" displayFolder="" count="2" memberValueDatatype="130" unbalanced="0">
      <fieldsUsage count="2">
        <fieldUsage x="-1"/>
        <fieldUsage x="0"/>
      </fieldsUsage>
    </cacheHierarchy>
    <cacheHierarchy uniqueName="[Q1_Q4].[Opening_Date]" caption="Opening_Date" attribute="1" time="1" defaultMemberUniqueName="[Q1_Q4].[Opening_Date].[All]" allUniqueName="[Q1_Q4].[Opening_Date].[All]" dimensionUniqueName="[Q1_Q4]" displayFolder="" count="0" memberValueDatatype="7" unbalanced="0"/>
    <cacheHierarchy uniqueName="[Q1_Q4].[Area_sqft]" caption="Area_sqft" attribute="1" defaultMemberUniqueName="[Q1_Q4].[Area_sqft].[All]" allUniqueName="[Q1_Q4].[Area_sqft].[All]" dimensionUniqueName="[Q1_Q4]" displayFolder="" count="0" memberValueDatatype="20" unbalanced="0"/>
    <cacheHierarchy uniqueName="[Q1_Q4].[Locality]" caption="Locality" attribute="1" defaultMemberUniqueName="[Q1_Q4].[Locality].[All]" allUniqueName="[Q1_Q4].[Locality].[All]" dimensionUniqueName="[Q1_Q4]" displayFolder="" count="0" memberValueDatatype="130" unbalanced="0"/>
    <cacheHierarchy uniqueName="[Q1_Q4].[Latitude]" caption="Latitude" attribute="1" defaultMemberUniqueName="[Q1_Q4].[Latitude].[All]" allUniqueName="[Q1_Q4].[Latitude].[All]" dimensionUniqueName="[Q1_Q4]" displayFolder="" count="0" memberValueDatatype="5" unbalanced="0"/>
    <cacheHierarchy uniqueName="[Q1_Q4].[Longitude]" caption="Longitude" attribute="1" defaultMemberUniqueName="[Q1_Q4].[Longitude].[All]" allUniqueName="[Q1_Q4].[Longitude].[All]" dimensionUniqueName="[Q1_Q4]" displayFolder="" count="0" memberValueDatatype="5" unbalanced="0"/>
    <cacheHierarchy uniqueName="[Q1_Q4].[Month_Year (Year)]" caption="Month_Year (Year)" attribute="1" defaultMemberUniqueName="[Q1_Q4].[Month_Year (Year)].[All]" allUniqueName="[Q1_Q4].[Month_Year (Year)].[All]" dimensionUniqueName="[Q1_Q4]" displayFolder="" count="0" memberValueDatatype="130" unbalanced="0"/>
    <cacheHierarchy uniqueName="[Q1_Q4].[Month_Year (Quarter)]" caption="Month_Year (Quarter)" attribute="1" defaultMemberUniqueName="[Q1_Q4].[Month_Year (Quarter)].[All]" allUniqueName="[Q1_Q4].[Month_Year (Quarter)].[All]" dimensionUniqueName="[Q1_Q4]" displayFolder="" count="0" memberValueDatatype="130" unbalanced="0"/>
    <cacheHierarchy uniqueName="[Q1_Q4].[Month_Year (Month)]" caption="Month_Year (Month)" attribute="1" defaultMemberUniqueName="[Q1_Q4].[Month_Year (Month)].[All]" allUniqueName="[Q1_Q4].[Month_Year (Month)].[All]" dimensionUniqueName="[Q1_Q4]" displayFolder="" count="0" memberValueDatatype="130" unbalanced="0"/>
    <cacheHierarchy uniqueName="[Q1_Q4].[Month_Year (Month Index)]" caption="Month_Year (Month Index)" attribute="1" defaultMemberUniqueName="[Q1_Q4].[Month_Year (Month Index)].[All]" allUniqueName="[Q1_Q4].[Month_Year (Month Index)].[All]" dimensionUniqueName="[Q1_Q4]" displayFolder="" count="0" memberValueDatatype="20" unbalanced="0" hidden="1"/>
    <cacheHierarchy uniqueName="[Measures].[__XL_Count Q1_Q4]" caption="__XL_Count Q1_Q4" measure="1" displayFolder="" measureGroup="Q1_Q4" count="0" hidden="1"/>
    <cacheHierarchy uniqueName="[Measures].[__No measures defined]" caption="__No measures defined" measure="1" displayFolder="" count="0" hidden="1"/>
    <cacheHierarchy uniqueName="[Measures].[Count of Profitability_Status]" caption="Count of Profitability_Status" measure="1" displayFolder="" measureGroup="Q1_Q4" count="0" hidden="1">
      <extLst>
        <ext xmlns:x15="http://schemas.microsoft.com/office/spreadsheetml/2010/11/main" uri="{B97F6D7D-B522-45F9-BDA1-12C45D357490}">
          <x15:cacheHierarchy aggregatedColumn="2"/>
        </ext>
      </extLst>
    </cacheHierarchy>
    <cacheHierarchy uniqueName="[Measures].[Sum of Profit_Margin]" caption="Sum of Profit_Margin" measure="1" displayFolder="" measureGroup="Q1_Q4" count="0" hidden="1">
      <extLst>
        <ext xmlns:x15="http://schemas.microsoft.com/office/spreadsheetml/2010/11/main" uri="{B97F6D7D-B522-45F9-BDA1-12C45D357490}">
          <x15:cacheHierarchy aggregatedColumn="13"/>
        </ext>
      </extLst>
    </cacheHierarchy>
    <cacheHierarchy uniqueName="[Measures].[Average of Profit_Margin]" caption="Average of Profit_Margin" measure="1" displayFolder="" measureGroup="Q1_Q4" count="0" hidden="1">
      <extLst>
        <ext xmlns:x15="http://schemas.microsoft.com/office/spreadsheetml/2010/11/main" uri="{B97F6D7D-B522-45F9-BDA1-12C45D357490}">
          <x15:cacheHierarchy aggregatedColumn="13"/>
        </ext>
      </extLst>
    </cacheHierarchy>
    <cacheHierarchy uniqueName="[Measures].[Sum of Net_Profit[EBITDA]]]" caption="Sum of Net_Profit[EBITDA]" measure="1" displayFolder="" measureGroup="Q1_Q4"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Q1_Q4" count="0" hidden="1">
      <extLst>
        <ext xmlns:x15="http://schemas.microsoft.com/office/spreadsheetml/2010/11/main" uri="{B97F6D7D-B522-45F9-BDA1-12C45D357490}">
          <x15:cacheHierarchy aggregatedColumn="3"/>
        </ext>
      </extLst>
    </cacheHierarchy>
    <cacheHierarchy uniqueName="[Measures].[Sum of Offline_Revenue]" caption="Sum of Offline_Revenue" measure="1" displayFolder="" measureGroup="Q1_Q4" count="0" hidden="1">
      <extLst>
        <ext xmlns:x15="http://schemas.microsoft.com/office/spreadsheetml/2010/11/main" uri="{B97F6D7D-B522-45F9-BDA1-12C45D357490}">
          <x15:cacheHierarchy aggregatedColumn="4"/>
        </ext>
      </extLst>
    </cacheHierarchy>
    <cacheHierarchy uniqueName="[Measures].[Sum of JioMart_Revenue]" caption="Sum of JioMart_Revenue" measure="1" displayFolder="" measureGroup="Q1_Q4" count="0" hidden="1">
      <extLst>
        <ext xmlns:x15="http://schemas.microsoft.com/office/spreadsheetml/2010/11/main" uri="{B97F6D7D-B522-45F9-BDA1-12C45D357490}">
          <x15:cacheHierarchy aggregatedColumn="5"/>
        </ext>
      </extLst>
    </cacheHierarchy>
    <cacheHierarchy uniqueName="[Measures].[Sum of Total_COGS]" caption="Sum of Total_COGS" measure="1" displayFolder="" measureGroup="Q1_Q4" count="0" hidden="1">
      <extLst>
        <ext xmlns:x15="http://schemas.microsoft.com/office/spreadsheetml/2010/11/main" uri="{B97F6D7D-B522-45F9-BDA1-12C45D357490}">
          <x15:cacheHierarchy aggregatedColumn="8"/>
        </ext>
      </extLst>
    </cacheHierarchy>
    <cacheHierarchy uniqueName="[Measures].[Sum of COGS_HomeCare]" caption="Sum of COGS_HomeCare" measure="1" displayFolder="" measureGroup="Q1_Q4" count="0" hidden="1">
      <extLst>
        <ext xmlns:x15="http://schemas.microsoft.com/office/spreadsheetml/2010/11/main" uri="{B97F6D7D-B522-45F9-BDA1-12C45D357490}">
          <x15:cacheHierarchy aggregatedColumn="24"/>
        </ext>
      </extLst>
    </cacheHierarchy>
    <cacheHierarchy uniqueName="[Measures].[Sum of COGS_PersonalCare]" caption="Sum of COGS_PersonalCare" measure="1" displayFolder="" measureGroup="Q1_Q4" count="0" hidden="1">
      <extLst>
        <ext xmlns:x15="http://schemas.microsoft.com/office/spreadsheetml/2010/11/main" uri="{B97F6D7D-B522-45F9-BDA1-12C45D357490}">
          <x15:cacheHierarchy aggregatedColumn="25"/>
        </ext>
      </extLst>
    </cacheHierarchy>
    <cacheHierarchy uniqueName="[Measures].[Sum of COGS_Grocery]" caption="Sum of COGS_Grocery" measure="1" displayFolder="" measureGroup="Q1_Q4" count="0" hidden="1">
      <extLst>
        <ext xmlns:x15="http://schemas.microsoft.com/office/spreadsheetml/2010/11/main" uri="{B97F6D7D-B522-45F9-BDA1-12C45D357490}">
          <x15:cacheHierarchy aggregatedColumn="23"/>
        </ext>
      </extLst>
    </cacheHierarchy>
    <cacheHierarchy uniqueName="[Measures].[Sum of COGS_Fresh]" caption="Sum of COGS_Fresh" measure="1" displayFolder="" measureGroup="Q1_Q4" count="0" hidden="1">
      <extLst>
        <ext xmlns:x15="http://schemas.microsoft.com/office/spreadsheetml/2010/11/main" uri="{B97F6D7D-B522-45F9-BDA1-12C45D357490}">
          <x15:cacheHierarchy aggregatedColumn="22"/>
        </ext>
      </extLst>
    </cacheHierarchy>
    <cacheHierarchy uniqueName="[Measures].[Sum of COGS_Electronics]" caption="Sum of COGS_Electronics" measure="1" displayFolder="" measureGroup="Q1_Q4" count="0" hidden="1">
      <extLst>
        <ext xmlns:x15="http://schemas.microsoft.com/office/spreadsheetml/2010/11/main" uri="{B97F6D7D-B522-45F9-BDA1-12C45D357490}">
          <x15:cacheHierarchy aggregatedColumn="21"/>
        </ext>
      </extLst>
    </cacheHierarchy>
    <cacheHierarchy uniqueName="[Measures].[Sum of COGS_Apparel]" caption="Sum of COGS_Apparel" measure="1" displayFolder="" measureGroup="Q1_Q4" count="0" hidden="1">
      <extLst>
        <ext xmlns:x15="http://schemas.microsoft.com/office/spreadsheetml/2010/11/main" uri="{B97F6D7D-B522-45F9-BDA1-12C45D357490}">
          <x15:cacheHierarchy aggregatedColumn="20"/>
        </ext>
      </extLst>
    </cacheHierarchy>
    <cacheHierarchy uniqueName="[Measures].[Sum of Total_Sales]" caption="Sum of Total_Sales" measure="1" displayFolder="" measureGroup="Q1_Q4" count="0" hidden="1">
      <extLst>
        <ext xmlns:x15="http://schemas.microsoft.com/office/spreadsheetml/2010/11/main" uri="{B97F6D7D-B522-45F9-BDA1-12C45D357490}">
          <x15:cacheHierarchy aggregatedColumn="6"/>
        </ext>
      </extLst>
    </cacheHierarchy>
    <cacheHierarchy uniqueName="[Measures].[Sum of Total_Sales_By_Category]" caption="Sum of Total_Sales_By_Category" measure="1" displayFolder="" measureGroup="Q1_Q4" count="0" oneField="1" hidden="1">
      <fieldsUsage count="1">
        <fieldUsage x="7"/>
      </fieldsUsage>
      <extLst>
        <ext xmlns:x15="http://schemas.microsoft.com/office/spreadsheetml/2010/11/main" uri="{B97F6D7D-B522-45F9-BDA1-12C45D357490}">
          <x15:cacheHierarchy aggregatedColumn="7"/>
        </ext>
      </extLst>
    </cacheHierarchy>
    <cacheHierarchy uniqueName="[Measures].[Sum of Apparel]" caption="Sum of Apparel" measure="1" displayFolder="" measureGroup="Q1_Q4"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Electronics]" caption="Sum of Electronics" measure="1" displayFolder="" measureGroup="Q1_Q4"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Fresh]" caption="Sum of Fresh" measure="1" displayFolder="" measureGroup="Q1_Q4"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Grocery]" caption="Sum of Grocery" measure="1" displayFolder="" measureGroup="Q1_Q4" count="0" oneField="1" hidden="1">
      <fieldsUsage count="1">
        <fieldUsage x="4"/>
      </fieldsUsage>
      <extLst>
        <ext xmlns:x15="http://schemas.microsoft.com/office/spreadsheetml/2010/11/main" uri="{B97F6D7D-B522-45F9-BDA1-12C45D357490}">
          <x15:cacheHierarchy aggregatedColumn="17"/>
        </ext>
      </extLst>
    </cacheHierarchy>
    <cacheHierarchy uniqueName="[Measures].[Sum of HomeCare]" caption="Sum of HomeCare" measure="1" displayFolder="" measureGroup="Q1_Q4" count="0" oneField="1" hidden="1">
      <fieldsUsage count="1">
        <fieldUsage x="5"/>
      </fieldsUsage>
      <extLst>
        <ext xmlns:x15="http://schemas.microsoft.com/office/spreadsheetml/2010/11/main" uri="{B97F6D7D-B522-45F9-BDA1-12C45D357490}">
          <x15:cacheHierarchy aggregatedColumn="18"/>
        </ext>
      </extLst>
    </cacheHierarchy>
    <cacheHierarchy uniqueName="[Measures].[Sum of PersonalCare]" caption="Sum of PersonalCare" measure="1" displayFolder="" measureGroup="Q1_Q4" count="0" oneField="1" hidden="1">
      <fieldsUsage count="1">
        <fieldUsage x="6"/>
      </fieldsUsage>
      <extLst>
        <ext xmlns:x15="http://schemas.microsoft.com/office/spreadsheetml/2010/11/main" uri="{B97F6D7D-B522-45F9-BDA1-12C45D357490}">
          <x15:cacheHierarchy aggregatedColumn="19"/>
        </ext>
      </extLst>
    </cacheHierarchy>
    <cacheHierarchy uniqueName="[Measures].[Sum of HR_Cost]" caption="Sum of HR_Cost" measure="1" displayFolder="" measureGroup="Q1_Q4" count="0" hidden="1">
      <extLst>
        <ext xmlns:x15="http://schemas.microsoft.com/office/spreadsheetml/2010/11/main" uri="{B97F6D7D-B522-45F9-BDA1-12C45D357490}">
          <x15:cacheHierarchy aggregatedColumn="31"/>
        </ext>
      </extLst>
    </cacheHierarchy>
    <cacheHierarchy uniqueName="[Measures].[Sum of Avg_Salary]" caption="Sum of Avg_Salary" measure="1" displayFolder="" measureGroup="Q1_Q4" count="0" hidden="1">
      <extLst>
        <ext xmlns:x15="http://schemas.microsoft.com/office/spreadsheetml/2010/11/main" uri="{B97F6D7D-B522-45F9-BDA1-12C45D357490}">
          <x15:cacheHierarchy aggregatedColumn="30"/>
        </ext>
      </extLst>
    </cacheHierarchy>
    <cacheHierarchy uniqueName="[Measures].[Sum of Employee_Count]" caption="Sum of Employee_Count" measure="1" displayFolder="" measureGroup="Q1_Q4" count="0" hidden="1">
      <extLst>
        <ext xmlns:x15="http://schemas.microsoft.com/office/spreadsheetml/2010/11/main" uri="{B97F6D7D-B522-45F9-BDA1-12C45D357490}">
          <x15:cacheHierarchy aggregatedColumn="29"/>
        </ext>
      </extLst>
    </cacheHierarchy>
    <cacheHierarchy uniqueName="[Measures].[Average of Avg_Salary]" caption="Average of Avg_Salary" measure="1" displayFolder="" measureGroup="Q1_Q4" count="0" hidden="1">
      <extLst>
        <ext xmlns:x15="http://schemas.microsoft.com/office/spreadsheetml/2010/11/main" uri="{B97F6D7D-B522-45F9-BDA1-12C45D357490}">
          <x15:cacheHierarchy aggregatedColumn="30"/>
        </ext>
      </extLst>
    </cacheHierarchy>
    <cacheHierarchy uniqueName="[Measures].[Count of Employee_Count]" caption="Count of Employee_Count" measure="1" displayFolder="" measureGroup="Q1_Q4" count="0" hidden="1">
      <extLst>
        <ext xmlns:x15="http://schemas.microsoft.com/office/spreadsheetml/2010/11/main" uri="{B97F6D7D-B522-45F9-BDA1-12C45D357490}">
          <x15:cacheHierarchy aggregatedColumn="29"/>
        </ext>
      </extLst>
    </cacheHierarchy>
    <cacheHierarchy uniqueName="[Measures].[Sum of SupplyChain_Cost]" caption="Sum of SupplyChain_Cost" measure="1" displayFolder="" measureGroup="Q1_Q4" count="0" hidden="1">
      <extLst>
        <ext xmlns:x15="http://schemas.microsoft.com/office/spreadsheetml/2010/11/main" uri="{B97F6D7D-B522-45F9-BDA1-12C45D357490}">
          <x15:cacheHierarchy aggregatedColumn="40"/>
        </ext>
      </extLst>
    </cacheHierarchy>
    <cacheHierarchy uniqueName="[Measures].[Sum of Inventory_Cost]" caption="Sum of Inventory_Cost" measure="1" displayFolder="" measureGroup="Q1_Q4" count="0" hidden="1">
      <extLst>
        <ext xmlns:x15="http://schemas.microsoft.com/office/spreadsheetml/2010/11/main" uri="{B97F6D7D-B522-45F9-BDA1-12C45D357490}">
          <x15:cacheHierarchy aggregatedColumn="39"/>
        </ext>
      </extLst>
    </cacheHierarchy>
    <cacheHierarchy uniqueName="[Measures].[Sum of Transportation_Cost]" caption="Sum of Transportation_Cost" measure="1" displayFolder="" measureGroup="Q1_Q4" count="0" hidden="1">
      <extLst>
        <ext xmlns:x15="http://schemas.microsoft.com/office/spreadsheetml/2010/11/main" uri="{B97F6D7D-B522-45F9-BDA1-12C45D357490}">
          <x15:cacheHierarchy aggregatedColumn="38"/>
        </ext>
      </extLst>
    </cacheHierarchy>
    <cacheHierarchy uniqueName="[Measures].[Sum of Marketing_Cost]" caption="Sum of Marketing_Cost" measure="1" displayFolder="" measureGroup="Q1_Q4" count="0" hidden="1">
      <extLst>
        <ext xmlns:x15="http://schemas.microsoft.com/office/spreadsheetml/2010/11/main" uri="{B97F6D7D-B522-45F9-BDA1-12C45D357490}">
          <x15:cacheHierarchy aggregatedColumn="34"/>
        </ext>
      </extLst>
    </cacheHierarchy>
    <cacheHierarchy uniqueName="[Measures].[Count of Region]" caption="Count of Region" measure="1" displayFolder="" measureGroup="Q1_Q4" count="0" hidden="1">
      <extLst>
        <ext xmlns:x15="http://schemas.microsoft.com/office/spreadsheetml/2010/11/main" uri="{B97F6D7D-B522-45F9-BDA1-12C45D357490}">
          <x15:cacheHierarchy aggregatedColumn="42"/>
        </ext>
      </extLst>
    </cacheHierarchy>
    <cacheHierarchy uniqueName="[Measures].[Count of Apparel]" caption="Count of Apparel" measure="1" displayFolder="" measureGroup="Q1_Q4" count="0" hidden="1">
      <extLst>
        <ext xmlns:x15="http://schemas.microsoft.com/office/spreadsheetml/2010/11/main" uri="{B97F6D7D-B522-45F9-BDA1-12C45D357490}">
          <x15:cacheHierarchy aggregatedColumn="14"/>
        </ext>
      </extLst>
    </cacheHierarchy>
    <cacheHierarchy uniqueName="[Measures].[Count of Electronics]" caption="Count of Electronics" measure="1" displayFolder="" measureGroup="Q1_Q4" count="0" hidden="1">
      <extLst>
        <ext xmlns:x15="http://schemas.microsoft.com/office/spreadsheetml/2010/11/main" uri="{B97F6D7D-B522-45F9-BDA1-12C45D357490}">
          <x15:cacheHierarchy aggregatedColumn="15"/>
        </ext>
      </extLst>
    </cacheHierarchy>
    <cacheHierarchy uniqueName="[Measures].[Count of PersonalCare]" caption="Count of PersonalCare" measure="1" displayFolder="" measureGroup="Q1_Q4" count="0" hidden="1">
      <extLst>
        <ext xmlns:x15="http://schemas.microsoft.com/office/spreadsheetml/2010/11/main" uri="{B97F6D7D-B522-45F9-BDA1-12C45D357490}">
          <x15:cacheHierarchy aggregatedColumn="19"/>
        </ext>
      </extLst>
    </cacheHierarchy>
    <cacheHierarchy uniqueName="[Measures].[Count of HomeCare]" caption="Count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Customer_Count]" caption="Sum of Customer_Count" measure="1" displayFolder="" measureGroup="Q1_Q4" count="0" hidden="1">
      <extLst>
        <ext xmlns:x15="http://schemas.microsoft.com/office/spreadsheetml/2010/11/main" uri="{B97F6D7D-B522-45F9-BDA1-12C45D357490}">
          <x15:cacheHierarchy aggregatedColumn="26"/>
        </ext>
      </extLst>
    </cacheHierarchy>
    <cacheHierarchy uniqueName="[Measures].[Count of Month_Year (Quarter)]" caption="Count of Month_Year (Quarter)" measure="1" displayFolder="" measureGroup="Q1_Q4" count="0" hidden="1">
      <extLst>
        <ext xmlns:x15="http://schemas.microsoft.com/office/spreadsheetml/2010/11/main" uri="{B97F6D7D-B522-45F9-BDA1-12C45D357490}">
          <x15:cacheHierarchy aggregatedColumn="54"/>
        </ext>
      </extLst>
    </cacheHierarchy>
    <cacheHierarchy uniqueName="[Measures].[Count of Business_Format]" caption="Count of Business_Format" measure="1" displayFolder="" measureGroup="Q1_Q4" count="0" hidden="1">
      <extLst>
        <ext xmlns:x15="http://schemas.microsoft.com/office/spreadsheetml/2010/11/main" uri="{B97F6D7D-B522-45F9-BDA1-12C45D357490}">
          <x15:cacheHierarchy aggregatedColumn="47"/>
        </ext>
      </extLst>
    </cacheHierarchy>
  </cacheHierarchies>
  <kpis count="0"/>
  <dimensions count="2">
    <dimension measure="1" name="Measures" uniqueName="[Measures]" caption="Measures"/>
    <dimension name="Q1_Q4" uniqueName="[Q1_Q4]" caption="Q1_Q4"/>
  </dimensions>
  <measureGroups count="1">
    <measureGroup name="Q1_Q4" caption="Q1_Q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gulnaaz shaikh" refreshedDate="46099.574414583331" backgroundQuery="1" createdVersion="8" refreshedVersion="8" minRefreshableVersion="3" recordCount="0" supportSubquery="1" supportAdvancedDrill="1" xr:uid="{616E919A-4540-4130-B40B-1436855E4B4A}">
  <cacheSource type="external" connectionId="13"/>
  <cacheFields count="8">
    <cacheField name="[Measures].[Sum of COGS_HomeCare]" caption="Sum of COGS_HomeCare" numFmtId="0" hierarchy="67" level="32767"/>
    <cacheField name="[Measures].[Sum of COGS_PersonalCare]" caption="Sum of COGS_PersonalCare" numFmtId="0" hierarchy="68" level="32767"/>
    <cacheField name="[Measures].[Sum of COGS_Grocery]" caption="Sum of COGS_Grocery" numFmtId="0" hierarchy="69" level="32767"/>
    <cacheField name="[Measures].[Sum of COGS_Fresh]" caption="Sum of COGS_Fresh" numFmtId="0" hierarchy="70" level="32767"/>
    <cacheField name="[Measures].[Sum of COGS_Electronics]" caption="Sum of COGS_Electronics" numFmtId="0" hierarchy="71" level="32767"/>
    <cacheField name="[Measures].[Sum of COGS_Apparel]" caption="Sum of COGS_Apparel" numFmtId="0" hierarchy="72" level="32767"/>
    <cacheField name="[Measures].[Sum of Total_COGS]" caption="Sum of Total_COGS" numFmtId="0" hierarchy="66" level="32767"/>
    <cacheField name="[Q1_Q4].[Business_Format].[Business_Format]" caption="Business_Format" numFmtId="0" hierarchy="47" level="1">
      <sharedItems count="6">
        <s v="Reliance Digital"/>
        <s v="Reliance Fresh"/>
        <s v="Reliance SMART"/>
        <s v="Reliance Smart Express"/>
        <s v="Reliance Trends"/>
        <s v="SMART Bazaar"/>
      </sharedItems>
    </cacheField>
  </cacheFields>
  <cacheHierarchies count="98">
    <cacheHierarchy uniqueName="[Q1_Q4].[Store_ID]" caption="Store_ID" attribute="1" defaultMemberUniqueName="[Q1_Q4].[Store_ID].[All]" allUniqueName="[Q1_Q4].[Store_ID].[All]" dimensionUniqueName="[Q1_Q4]" displayFolder="" count="0" memberValueDatatype="130" unbalanced="0"/>
    <cacheHierarchy uniqueName="[Q1_Q4].[Month_Year]" caption="Month_Year" attribute="1" time="1" defaultMemberUniqueName="[Q1_Q4].[Month_Year].[All]" allUniqueName="[Q1_Q4].[Month_Year].[All]" dimensionUniqueName="[Q1_Q4]" displayFolder="" count="0" memberValueDatatype="7" unbalanced="0"/>
    <cacheHierarchy uniqueName="[Q1_Q4].[Profitability_Status]" caption="Profitability_Status" attribute="1" defaultMemberUniqueName="[Q1_Q4].[Profitability_Status].[All]" allUniqueName="[Q1_Q4].[Profitability_Status].[All]" dimensionUniqueName="[Q1_Q4]" displayFolder="" count="0" memberValueDatatype="130" unbalanced="0"/>
    <cacheHierarchy uniqueName="[Q1_Q4].[Revenue]" caption="Revenue" attribute="1" defaultMemberUniqueName="[Q1_Q4].[Revenue].[All]" allUniqueName="[Q1_Q4].[Revenue].[All]" dimensionUniqueName="[Q1_Q4]" displayFolder="" count="0" memberValueDatatype="20" unbalanced="0"/>
    <cacheHierarchy uniqueName="[Q1_Q4].[Offline_Revenue]" caption="Offline_Revenue" attribute="1" defaultMemberUniqueName="[Q1_Q4].[Offline_Revenue].[All]" allUniqueName="[Q1_Q4].[Offline_Revenue].[All]" dimensionUniqueName="[Q1_Q4]" displayFolder="" count="0" memberValueDatatype="20" unbalanced="0"/>
    <cacheHierarchy uniqueName="[Q1_Q4].[JioMart_Revenue]" caption="JioMart_Revenue" attribute="1" defaultMemberUniqueName="[Q1_Q4].[JioMart_Revenue].[All]" allUniqueName="[Q1_Q4].[JioMart_Revenue].[All]" dimensionUniqueName="[Q1_Q4]" displayFolder="" count="0" memberValueDatatype="20" unbalanced="0"/>
    <cacheHierarchy uniqueName="[Q1_Q4].[Total_Sales]" caption="Total_Sales" attribute="1" defaultMemberUniqueName="[Q1_Q4].[Total_Sales].[All]" allUniqueName="[Q1_Q4].[Total_Sales].[All]" dimensionUniqueName="[Q1_Q4]" displayFolder="" count="0" memberValueDatatype="20" unbalanced="0"/>
    <cacheHierarchy uniqueName="[Q1_Q4].[Total_Sales_By_Category]" caption="Total_Sales_By_Category" attribute="1" defaultMemberUniqueName="[Q1_Q4].[Total_Sales_By_Category].[All]" allUniqueName="[Q1_Q4].[Total_Sales_By_Category].[All]" dimensionUniqueName="[Q1_Q4]" displayFolder="" count="0" memberValueDatatype="20" unbalanced="0"/>
    <cacheHierarchy uniqueName="[Q1_Q4].[Total_COGS]" caption="Total_COGS" attribute="1" defaultMemberUniqueName="[Q1_Q4].[Total_COGS].[All]" allUniqueName="[Q1_Q4].[Total_COGS].[All]" dimensionUniqueName="[Q1_Q4]" displayFolder="" count="0" memberValueDatatype="20" unbalanced="0"/>
    <cacheHierarchy uniqueName="[Q1_Q4].[Gross_Profit]" caption="Gross_Profit" attribute="1" defaultMemberUniqueName="[Q1_Q4].[Gross_Profit].[All]" allUniqueName="[Q1_Q4].[Gross_Profit].[All]" dimensionUniqueName="[Q1_Q4]" displayFolder="" count="0" memberValueDatatype="20" unbalanced="0"/>
    <cacheHierarchy uniqueName="[Q1_Q4].[Gross_Margin]" caption="Gross_Margin" attribute="1" defaultMemberUniqueName="[Q1_Q4].[Gross_Margin].[All]" allUniqueName="[Q1_Q4].[Gross_Margin].[All]" dimensionUniqueName="[Q1_Q4]" displayFolder="" count="0" memberValueDatatype="5" unbalanced="0"/>
    <cacheHierarchy uniqueName="[Q1_Q4].[Total_Expenses]" caption="Total_Expenses" attribute="1" defaultMemberUniqueName="[Q1_Q4].[Total_Expenses].[All]" allUniqueName="[Q1_Q4].[Total_Expenses].[All]" dimensionUniqueName="[Q1_Q4]" displayFolder="" count="0" memberValueDatatype="20" unbalanced="0"/>
    <cacheHierarchy uniqueName="[Q1_Q4].[Net_Profit[EBITDA]]]" caption="Net_Profit[EBITDA]" attribute="1" defaultMemberUniqueName="[Q1_Q4].[Net_Profit[EBITDA]]].[All]" allUniqueName="[Q1_Q4].[Net_Profit[EBITDA]]].[All]" dimensionUniqueName="[Q1_Q4]" displayFolder="" count="0" memberValueDatatype="20" unbalanced="0"/>
    <cacheHierarchy uniqueName="[Q1_Q4].[Profit_Margin]" caption="Profit_Margin" attribute="1" defaultMemberUniqueName="[Q1_Q4].[Profit_Margin].[All]" allUniqueName="[Q1_Q4].[Profit_Margin].[All]" dimensionUniqueName="[Q1_Q4]" displayFolder="" count="0" memberValueDatatype="5" unbalanced="0"/>
    <cacheHierarchy uniqueName="[Q1_Q4].[Apparel]" caption="Apparel" attribute="1" defaultMemberUniqueName="[Q1_Q4].[Apparel].[All]" allUniqueName="[Q1_Q4].[Apparel].[All]" dimensionUniqueName="[Q1_Q4]" displayFolder="" count="0" memberValueDatatype="20" unbalanced="0"/>
    <cacheHierarchy uniqueName="[Q1_Q4].[Electronics]" caption="Electronics" attribute="1" defaultMemberUniqueName="[Q1_Q4].[Electronics].[All]" allUniqueName="[Q1_Q4].[Electronics].[All]" dimensionUniqueName="[Q1_Q4]" displayFolder="" count="0" memberValueDatatype="20" unbalanced="0"/>
    <cacheHierarchy uniqueName="[Q1_Q4].[Fresh]" caption="Fresh" attribute="1" defaultMemberUniqueName="[Q1_Q4].[Fresh].[All]" allUniqueName="[Q1_Q4].[Fresh].[All]" dimensionUniqueName="[Q1_Q4]" displayFolder="" count="0" memberValueDatatype="20" unbalanced="0"/>
    <cacheHierarchy uniqueName="[Q1_Q4].[Grocery]" caption="Grocery" attribute="1" defaultMemberUniqueName="[Q1_Q4].[Grocery].[All]" allUniqueName="[Q1_Q4].[Grocery].[All]" dimensionUniqueName="[Q1_Q4]" displayFolder="" count="0" memberValueDatatype="20" unbalanced="0"/>
    <cacheHierarchy uniqueName="[Q1_Q4].[HomeCare]" caption="HomeCare" attribute="1" defaultMemberUniqueName="[Q1_Q4].[HomeCare].[All]" allUniqueName="[Q1_Q4].[HomeCare].[All]" dimensionUniqueName="[Q1_Q4]" displayFolder="" count="0" memberValueDatatype="20" unbalanced="0"/>
    <cacheHierarchy uniqueName="[Q1_Q4].[PersonalCare]" caption="PersonalCare" attribute="1" defaultMemberUniqueName="[Q1_Q4].[PersonalCare].[All]" allUniqueName="[Q1_Q4].[PersonalCare].[All]" dimensionUniqueName="[Q1_Q4]" displayFolder="" count="0" memberValueDatatype="20" unbalanced="0"/>
    <cacheHierarchy uniqueName="[Q1_Q4].[COGS_Apparel]" caption="COGS_Apparel" attribute="1" defaultMemberUniqueName="[Q1_Q4].[COGS_Apparel].[All]" allUniqueName="[Q1_Q4].[COGS_Apparel].[All]" dimensionUniqueName="[Q1_Q4]" displayFolder="" count="0" memberValueDatatype="20" unbalanced="0"/>
    <cacheHierarchy uniqueName="[Q1_Q4].[COGS_Electronics]" caption="COGS_Electronics" attribute="1" defaultMemberUniqueName="[Q1_Q4].[COGS_Electronics].[All]" allUniqueName="[Q1_Q4].[COGS_Electronics].[All]" dimensionUniqueName="[Q1_Q4]" displayFolder="" count="0" memberValueDatatype="20" unbalanced="0"/>
    <cacheHierarchy uniqueName="[Q1_Q4].[COGS_Fresh]" caption="COGS_Fresh" attribute="1" defaultMemberUniqueName="[Q1_Q4].[COGS_Fresh].[All]" allUniqueName="[Q1_Q4].[COGS_Fresh].[All]" dimensionUniqueName="[Q1_Q4]" displayFolder="" count="0" memberValueDatatype="20" unbalanced="0"/>
    <cacheHierarchy uniqueName="[Q1_Q4].[COGS_Grocery]" caption="COGS_Grocery" attribute="1" defaultMemberUniqueName="[Q1_Q4].[COGS_Grocery].[All]" allUniqueName="[Q1_Q4].[COGS_Grocery].[All]" dimensionUniqueName="[Q1_Q4]" displayFolder="" count="0" memberValueDatatype="20" unbalanced="0"/>
    <cacheHierarchy uniqueName="[Q1_Q4].[COGS_HomeCare]" caption="COGS_HomeCare" attribute="1" defaultMemberUniqueName="[Q1_Q4].[COGS_HomeCare].[All]" allUniqueName="[Q1_Q4].[COGS_HomeCare].[All]" dimensionUniqueName="[Q1_Q4]" displayFolder="" count="0" memberValueDatatype="20" unbalanced="0"/>
    <cacheHierarchy uniqueName="[Q1_Q4].[COGS_PersonalCare]" caption="COGS_PersonalCare" attribute="1" defaultMemberUniqueName="[Q1_Q4].[COGS_PersonalCare].[All]" allUniqueName="[Q1_Q4].[COGS_PersonalCare].[All]" dimensionUniqueName="[Q1_Q4]" displayFolder="" count="0" memberValueDatatype="20" unbalanced="0"/>
    <cacheHierarchy uniqueName="[Q1_Q4].[Customer_Count]" caption="Customer_Count" attribute="1" defaultMemberUniqueName="[Q1_Q4].[Customer_Count].[All]" allUniqueName="[Q1_Q4].[Customer_Count].[All]" dimensionUniqueName="[Q1_Q4]" displayFolder="" count="0" memberValueDatatype="20" unbalanced="0"/>
    <cacheHierarchy uniqueName="[Q1_Q4].[Avg_Bill_Value]" caption="Avg_Bill_Value" attribute="1" defaultMemberUniqueName="[Q1_Q4].[Avg_Bill_Value].[All]" allUniqueName="[Q1_Q4].[Avg_Bill_Value].[All]" dimensionUniqueName="[Q1_Q4]" displayFolder="" count="0" memberValueDatatype="20" unbalanced="0"/>
    <cacheHierarchy uniqueName="[Q1_Q4].[Training_Hours]" caption="Training_Hours" attribute="1" defaultMemberUniqueName="[Q1_Q4].[Training_Hours].[All]" allUniqueName="[Q1_Q4].[Training_Hours].[All]" dimensionUniqueName="[Q1_Q4]" displayFolder="" count="0" memberValueDatatype="20" unbalanced="0"/>
    <cacheHierarchy uniqueName="[Q1_Q4].[Employee_Count]" caption="Employee_Count" attribute="1" defaultMemberUniqueName="[Q1_Q4].[Employee_Count].[All]" allUniqueName="[Q1_Q4].[Employee_Count].[All]" dimensionUniqueName="[Q1_Q4]" displayFolder="" count="0" memberValueDatatype="20" unbalanced="0"/>
    <cacheHierarchy uniqueName="[Q1_Q4].[Avg_Salary]" caption="Avg_Salary" attribute="1" defaultMemberUniqueName="[Q1_Q4].[Avg_Salary].[All]" allUniqueName="[Q1_Q4].[Avg_Salary].[All]" dimensionUniqueName="[Q1_Q4]" displayFolder="" count="0" memberValueDatatype="20" unbalanced="0"/>
    <cacheHierarchy uniqueName="[Q1_Q4].[HR_Cost]" caption="HR_Cost" attribute="1" defaultMemberUniqueName="[Q1_Q4].[HR_Cost].[All]" allUniqueName="[Q1_Q4].[HR_Cost].[All]" dimensionUniqueName="[Q1_Q4]" displayFolder="" count="0" memberValueDatatype="20" unbalanced="0"/>
    <cacheHierarchy uniqueName="[Q1_Q4].[Campaign_Spend]" caption="Campaign_Spend" attribute="1" defaultMemberUniqueName="[Q1_Q4].[Campaign_Spend].[All]" allUniqueName="[Q1_Q4].[Campaign_Spend].[All]" dimensionUniqueName="[Q1_Q4]" displayFolder="" count="0" memberValueDatatype="20" unbalanced="0"/>
    <cacheHierarchy uniqueName="[Q1_Q4].[Promo_Cost]" caption="Promo_Cost" attribute="1" defaultMemberUniqueName="[Q1_Q4].[Promo_Cost].[All]" allUniqueName="[Q1_Q4].[Promo_Cost].[All]" dimensionUniqueName="[Q1_Q4]" displayFolder="" count="0" memberValueDatatype="20" unbalanced="0"/>
    <cacheHierarchy uniqueName="[Q1_Q4].[Marketing_Cost]" caption="Marketing_Cost" attribute="1" defaultMemberUniqueName="[Q1_Q4].[Marketing_Cost].[All]" allUniqueName="[Q1_Q4].[Marketing_Cost].[All]" dimensionUniqueName="[Q1_Q4]" displayFolder="" count="0" memberValueDatatype="20" unbalanced="0"/>
    <cacheHierarchy uniqueName="[Q1_Q4].[Electricity_Cost]" caption="Electricity_Cost" attribute="1" defaultMemberUniqueName="[Q1_Q4].[Electricity_Cost].[All]" allUniqueName="[Q1_Q4].[Electricity_Cost].[All]" dimensionUniqueName="[Q1_Q4]" displayFolder="" count="0" memberValueDatatype="20" unbalanced="0"/>
    <cacheHierarchy uniqueName="[Q1_Q4].[Maintenance_Cost]" caption="Maintenance_Cost" attribute="1" defaultMemberUniqueName="[Q1_Q4].[Maintenance_Cost].[All]" allUniqueName="[Q1_Q4].[Maintenance_Cost].[All]" dimensionUniqueName="[Q1_Q4]" displayFolder="" count="0" memberValueDatatype="20" unbalanced="0"/>
    <cacheHierarchy uniqueName="[Q1_Q4].[Operations_Cost]" caption="Operations_Cost" attribute="1" defaultMemberUniqueName="[Q1_Q4].[Operations_Cost].[All]" allUniqueName="[Q1_Q4].[Operations_Cost].[All]" dimensionUniqueName="[Q1_Q4]" displayFolder="" count="0" memberValueDatatype="20" unbalanced="0"/>
    <cacheHierarchy uniqueName="[Q1_Q4].[Transportation_Cost]" caption="Transportation_Cost" attribute="1" defaultMemberUniqueName="[Q1_Q4].[Transportation_Cost].[All]" allUniqueName="[Q1_Q4].[Transportation_Cost].[All]" dimensionUniqueName="[Q1_Q4]" displayFolder="" count="0" memberValueDatatype="20" unbalanced="0"/>
    <cacheHierarchy uniqueName="[Q1_Q4].[Inventory_Cost]" caption="Inventory_Cost" attribute="1" defaultMemberUniqueName="[Q1_Q4].[Inventory_Cost].[All]" allUniqueName="[Q1_Q4].[Inventory_Cost].[All]" dimensionUniqueName="[Q1_Q4]" displayFolder="" count="0" memberValueDatatype="20" unbalanced="0"/>
    <cacheHierarchy uniqueName="[Q1_Q4].[SupplyChain_Cost]" caption="SupplyChain_Cost" attribute="1" defaultMemberUniqueName="[Q1_Q4].[SupplyChain_Cost].[All]" allUniqueName="[Q1_Q4].[SupplyChain_Cost].[All]" dimensionUniqueName="[Q1_Q4]" displayFolder="" count="0" memberValueDatatype="20" unbalanced="0"/>
    <cacheHierarchy uniqueName="[Q1_Q4].[Store_Name]" caption="Store_Name" attribute="1" defaultMemberUniqueName="[Q1_Q4].[Store_Name].[All]" allUniqueName="[Q1_Q4].[Store_Name].[All]" dimensionUniqueName="[Q1_Q4]" displayFolder="" count="0" memberValueDatatype="130" unbalanced="0"/>
    <cacheHierarchy uniqueName="[Q1_Q4].[Region]" caption="Region" attribute="1" defaultMemberUniqueName="[Q1_Q4].[Region].[All]" allUniqueName="[Q1_Q4].[Region].[All]" dimensionUniqueName="[Q1_Q4]" displayFolder="" count="2" memberValueDatatype="130" unbalanced="0"/>
    <cacheHierarchy uniqueName="[Q1_Q4].[City]" caption="City" attribute="1" defaultMemberUniqueName="[Q1_Q4].[City].[All]" allUniqueName="[Q1_Q4].[City].[All]" dimensionUniqueName="[Q1_Q4]" displayFolder="" count="0" memberValueDatatype="130" unbalanced="0"/>
    <cacheHierarchy uniqueName="[Q1_Q4].[Address]" caption="Address" attribute="1" defaultMemberUniqueName="[Q1_Q4].[Address].[All]" allUniqueName="[Q1_Q4].[Address].[All]" dimensionUniqueName="[Q1_Q4]" displayFolder="" count="0" memberValueDatatype="130" unbalanced="0"/>
    <cacheHierarchy uniqueName="[Q1_Q4].[Manager_Name]" caption="Manager_Name" attribute="1" defaultMemberUniqueName="[Q1_Q4].[Manager_Name].[All]" allUniqueName="[Q1_Q4].[Manager_Name].[All]" dimensionUniqueName="[Q1_Q4]" displayFolder="" count="0" memberValueDatatype="130" unbalanced="0"/>
    <cacheHierarchy uniqueName="[Q1_Q4].[Format]" caption="Format" attribute="1" defaultMemberUniqueName="[Q1_Q4].[Format].[All]" allUniqueName="[Q1_Q4].[Format].[All]" dimensionUniqueName="[Q1_Q4]" displayFolder="" count="0" memberValueDatatype="130" unbalanced="0"/>
    <cacheHierarchy uniqueName="[Q1_Q4].[Business_Format]" caption="Business_Format" attribute="1" defaultMemberUniqueName="[Q1_Q4].[Business_Format].[All]" allUniqueName="[Q1_Q4].[Business_Format].[All]" dimensionUniqueName="[Q1_Q4]" displayFolder="" count="2" memberValueDatatype="130" unbalanced="0">
      <fieldsUsage count="2">
        <fieldUsage x="-1"/>
        <fieldUsage x="7"/>
      </fieldsUsage>
    </cacheHierarchy>
    <cacheHierarchy uniqueName="[Q1_Q4].[Opening_Date]" caption="Opening_Date" attribute="1" time="1" defaultMemberUniqueName="[Q1_Q4].[Opening_Date].[All]" allUniqueName="[Q1_Q4].[Opening_Date].[All]" dimensionUniqueName="[Q1_Q4]" displayFolder="" count="0" memberValueDatatype="7" unbalanced="0"/>
    <cacheHierarchy uniqueName="[Q1_Q4].[Area_sqft]" caption="Area_sqft" attribute="1" defaultMemberUniqueName="[Q1_Q4].[Area_sqft].[All]" allUniqueName="[Q1_Q4].[Area_sqft].[All]" dimensionUniqueName="[Q1_Q4]" displayFolder="" count="0" memberValueDatatype="20" unbalanced="0"/>
    <cacheHierarchy uniqueName="[Q1_Q4].[Locality]" caption="Locality" attribute="1" defaultMemberUniqueName="[Q1_Q4].[Locality].[All]" allUniqueName="[Q1_Q4].[Locality].[All]" dimensionUniqueName="[Q1_Q4]" displayFolder="" count="0" memberValueDatatype="130" unbalanced="0"/>
    <cacheHierarchy uniqueName="[Q1_Q4].[Latitude]" caption="Latitude" attribute="1" defaultMemberUniqueName="[Q1_Q4].[Latitude].[All]" allUniqueName="[Q1_Q4].[Latitude].[All]" dimensionUniqueName="[Q1_Q4]" displayFolder="" count="0" memberValueDatatype="5" unbalanced="0"/>
    <cacheHierarchy uniqueName="[Q1_Q4].[Longitude]" caption="Longitude" attribute="1" defaultMemberUniqueName="[Q1_Q4].[Longitude].[All]" allUniqueName="[Q1_Q4].[Longitude].[All]" dimensionUniqueName="[Q1_Q4]" displayFolder="" count="0" memberValueDatatype="5" unbalanced="0"/>
    <cacheHierarchy uniqueName="[Q1_Q4].[Month_Year (Year)]" caption="Month_Year (Year)" attribute="1" defaultMemberUniqueName="[Q1_Q4].[Month_Year (Year)].[All]" allUniqueName="[Q1_Q4].[Month_Year (Year)].[All]" dimensionUniqueName="[Q1_Q4]" displayFolder="" count="0" memberValueDatatype="130" unbalanced="0"/>
    <cacheHierarchy uniqueName="[Q1_Q4].[Month_Year (Quarter)]" caption="Month_Year (Quarter)" attribute="1" defaultMemberUniqueName="[Q1_Q4].[Month_Year (Quarter)].[All]" allUniqueName="[Q1_Q4].[Month_Year (Quarter)].[All]" dimensionUniqueName="[Q1_Q4]" displayFolder="" count="0" memberValueDatatype="130" unbalanced="0"/>
    <cacheHierarchy uniqueName="[Q1_Q4].[Month_Year (Month)]" caption="Month_Year (Month)" attribute="1" defaultMemberUniqueName="[Q1_Q4].[Month_Year (Month)].[All]" allUniqueName="[Q1_Q4].[Month_Year (Month)].[All]" dimensionUniqueName="[Q1_Q4]" displayFolder="" count="0" memberValueDatatype="130" unbalanced="0"/>
    <cacheHierarchy uniqueName="[Q1_Q4].[Month_Year (Month Index)]" caption="Month_Year (Month Index)" attribute="1" defaultMemberUniqueName="[Q1_Q4].[Month_Year (Month Index)].[All]" allUniqueName="[Q1_Q4].[Month_Year (Month Index)].[All]" dimensionUniqueName="[Q1_Q4]" displayFolder="" count="0" memberValueDatatype="20" unbalanced="0" hidden="1"/>
    <cacheHierarchy uniqueName="[Measures].[__XL_Count Q1_Q4]" caption="__XL_Count Q1_Q4" measure="1" displayFolder="" measureGroup="Q1_Q4" count="0" hidden="1"/>
    <cacheHierarchy uniqueName="[Measures].[__No measures defined]" caption="__No measures defined" measure="1" displayFolder="" count="0" hidden="1"/>
    <cacheHierarchy uniqueName="[Measures].[Count of Profitability_Status]" caption="Count of Profitability_Status" measure="1" displayFolder="" measureGroup="Q1_Q4" count="0" hidden="1">
      <extLst>
        <ext xmlns:x15="http://schemas.microsoft.com/office/spreadsheetml/2010/11/main" uri="{B97F6D7D-B522-45F9-BDA1-12C45D357490}">
          <x15:cacheHierarchy aggregatedColumn="2"/>
        </ext>
      </extLst>
    </cacheHierarchy>
    <cacheHierarchy uniqueName="[Measures].[Sum of Profit_Margin]" caption="Sum of Profit_Margin" measure="1" displayFolder="" measureGroup="Q1_Q4" count="0" hidden="1">
      <extLst>
        <ext xmlns:x15="http://schemas.microsoft.com/office/spreadsheetml/2010/11/main" uri="{B97F6D7D-B522-45F9-BDA1-12C45D357490}">
          <x15:cacheHierarchy aggregatedColumn="13"/>
        </ext>
      </extLst>
    </cacheHierarchy>
    <cacheHierarchy uniqueName="[Measures].[Average of Profit_Margin]" caption="Average of Profit_Margin" measure="1" displayFolder="" measureGroup="Q1_Q4" count="0" hidden="1">
      <extLst>
        <ext xmlns:x15="http://schemas.microsoft.com/office/spreadsheetml/2010/11/main" uri="{B97F6D7D-B522-45F9-BDA1-12C45D357490}">
          <x15:cacheHierarchy aggregatedColumn="13"/>
        </ext>
      </extLst>
    </cacheHierarchy>
    <cacheHierarchy uniqueName="[Measures].[Sum of Net_Profit[EBITDA]]]" caption="Sum of Net_Profit[EBITDA]" measure="1" displayFolder="" measureGroup="Q1_Q4"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Q1_Q4" count="0" hidden="1">
      <extLst>
        <ext xmlns:x15="http://schemas.microsoft.com/office/spreadsheetml/2010/11/main" uri="{B97F6D7D-B522-45F9-BDA1-12C45D357490}">
          <x15:cacheHierarchy aggregatedColumn="3"/>
        </ext>
      </extLst>
    </cacheHierarchy>
    <cacheHierarchy uniqueName="[Measures].[Sum of Offline_Revenue]" caption="Sum of Offline_Revenue" measure="1" displayFolder="" measureGroup="Q1_Q4" count="0" hidden="1">
      <extLst>
        <ext xmlns:x15="http://schemas.microsoft.com/office/spreadsheetml/2010/11/main" uri="{B97F6D7D-B522-45F9-BDA1-12C45D357490}">
          <x15:cacheHierarchy aggregatedColumn="4"/>
        </ext>
      </extLst>
    </cacheHierarchy>
    <cacheHierarchy uniqueName="[Measures].[Sum of JioMart_Revenue]" caption="Sum of JioMart_Revenue" measure="1" displayFolder="" measureGroup="Q1_Q4" count="0" hidden="1">
      <extLst>
        <ext xmlns:x15="http://schemas.microsoft.com/office/spreadsheetml/2010/11/main" uri="{B97F6D7D-B522-45F9-BDA1-12C45D357490}">
          <x15:cacheHierarchy aggregatedColumn="5"/>
        </ext>
      </extLst>
    </cacheHierarchy>
    <cacheHierarchy uniqueName="[Measures].[Sum of Total_COGS]" caption="Sum of Total_COGS" measure="1" displayFolder="" measureGroup="Q1_Q4" count="0" oneField="1" hidden="1">
      <fieldsUsage count="1">
        <fieldUsage x="6"/>
      </fieldsUsage>
      <extLst>
        <ext xmlns:x15="http://schemas.microsoft.com/office/spreadsheetml/2010/11/main" uri="{B97F6D7D-B522-45F9-BDA1-12C45D357490}">
          <x15:cacheHierarchy aggregatedColumn="8"/>
        </ext>
      </extLst>
    </cacheHierarchy>
    <cacheHierarchy uniqueName="[Measures].[Sum of COGS_HomeCare]" caption="Sum of COGS_HomeCare" measure="1" displayFolder="" measureGroup="Q1_Q4"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COGS_PersonalCare]" caption="Sum of COGS_PersonalCare" measure="1" displayFolder="" measureGroup="Q1_Q4"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COGS_Grocery]" caption="Sum of COGS_Grocery" measure="1" displayFolder="" measureGroup="Q1_Q4"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COGS_Fresh]" caption="Sum of COGS_Fresh" measure="1" displayFolder="" measureGroup="Q1_Q4"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COGS_Electronics]" caption="Sum of COGS_Electronics" measure="1" displayFolder="" measureGroup="Q1_Q4"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COGS_Apparel]" caption="Sum of COGS_Apparel" measure="1" displayFolder="" measureGroup="Q1_Q4" count="0" oneField="1" hidden="1">
      <fieldsUsage count="1">
        <fieldUsage x="5"/>
      </fieldsUsage>
      <extLst>
        <ext xmlns:x15="http://schemas.microsoft.com/office/spreadsheetml/2010/11/main" uri="{B97F6D7D-B522-45F9-BDA1-12C45D357490}">
          <x15:cacheHierarchy aggregatedColumn="20"/>
        </ext>
      </extLst>
    </cacheHierarchy>
    <cacheHierarchy uniqueName="[Measures].[Sum of Total_Sales]" caption="Sum of Total_Sales" measure="1" displayFolder="" measureGroup="Q1_Q4" count="0" hidden="1">
      <extLst>
        <ext xmlns:x15="http://schemas.microsoft.com/office/spreadsheetml/2010/11/main" uri="{B97F6D7D-B522-45F9-BDA1-12C45D357490}">
          <x15:cacheHierarchy aggregatedColumn="6"/>
        </ext>
      </extLst>
    </cacheHierarchy>
    <cacheHierarchy uniqueName="[Measures].[Sum of Total_Sales_By_Category]" caption="Sum of Total_Sales_By_Category" measure="1" displayFolder="" measureGroup="Q1_Q4" count="0" hidden="1">
      <extLst>
        <ext xmlns:x15="http://schemas.microsoft.com/office/spreadsheetml/2010/11/main" uri="{B97F6D7D-B522-45F9-BDA1-12C45D357490}">
          <x15:cacheHierarchy aggregatedColumn="7"/>
        </ext>
      </extLst>
    </cacheHierarchy>
    <cacheHierarchy uniqueName="[Measures].[Sum of Apparel]" caption="Sum of Apparel" measure="1" displayFolder="" measureGroup="Q1_Q4" count="0" hidden="1">
      <extLst>
        <ext xmlns:x15="http://schemas.microsoft.com/office/spreadsheetml/2010/11/main" uri="{B97F6D7D-B522-45F9-BDA1-12C45D357490}">
          <x15:cacheHierarchy aggregatedColumn="14"/>
        </ext>
      </extLst>
    </cacheHierarchy>
    <cacheHierarchy uniqueName="[Measures].[Sum of Electronics]" caption="Sum of Electronics" measure="1" displayFolder="" measureGroup="Q1_Q4" count="0" hidden="1">
      <extLst>
        <ext xmlns:x15="http://schemas.microsoft.com/office/spreadsheetml/2010/11/main" uri="{B97F6D7D-B522-45F9-BDA1-12C45D357490}">
          <x15:cacheHierarchy aggregatedColumn="15"/>
        </ext>
      </extLst>
    </cacheHierarchy>
    <cacheHierarchy uniqueName="[Measures].[Sum of Fresh]" caption="Sum of Fresh" measure="1" displayFolder="" measureGroup="Q1_Q4" count="0" hidden="1">
      <extLst>
        <ext xmlns:x15="http://schemas.microsoft.com/office/spreadsheetml/2010/11/main" uri="{B97F6D7D-B522-45F9-BDA1-12C45D357490}">
          <x15:cacheHierarchy aggregatedColumn="16"/>
        </ext>
      </extLst>
    </cacheHierarchy>
    <cacheHierarchy uniqueName="[Measures].[Sum of Grocery]" caption="Sum of Grocery" measure="1" displayFolder="" measureGroup="Q1_Q4" count="0" hidden="1">
      <extLst>
        <ext xmlns:x15="http://schemas.microsoft.com/office/spreadsheetml/2010/11/main" uri="{B97F6D7D-B522-45F9-BDA1-12C45D357490}">
          <x15:cacheHierarchy aggregatedColumn="17"/>
        </ext>
      </extLst>
    </cacheHierarchy>
    <cacheHierarchy uniqueName="[Measures].[Sum of HomeCare]" caption="Sum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PersonalCare]" caption="Sum of PersonalCare" measure="1" displayFolder="" measureGroup="Q1_Q4" count="0" hidden="1">
      <extLst>
        <ext xmlns:x15="http://schemas.microsoft.com/office/spreadsheetml/2010/11/main" uri="{B97F6D7D-B522-45F9-BDA1-12C45D357490}">
          <x15:cacheHierarchy aggregatedColumn="19"/>
        </ext>
      </extLst>
    </cacheHierarchy>
    <cacheHierarchy uniqueName="[Measures].[Sum of HR_Cost]" caption="Sum of HR_Cost" measure="1" displayFolder="" measureGroup="Q1_Q4" count="0" hidden="1">
      <extLst>
        <ext xmlns:x15="http://schemas.microsoft.com/office/spreadsheetml/2010/11/main" uri="{B97F6D7D-B522-45F9-BDA1-12C45D357490}">
          <x15:cacheHierarchy aggregatedColumn="31"/>
        </ext>
      </extLst>
    </cacheHierarchy>
    <cacheHierarchy uniqueName="[Measures].[Sum of Avg_Salary]" caption="Sum of Avg_Salary" measure="1" displayFolder="" measureGroup="Q1_Q4" count="0" hidden="1">
      <extLst>
        <ext xmlns:x15="http://schemas.microsoft.com/office/spreadsheetml/2010/11/main" uri="{B97F6D7D-B522-45F9-BDA1-12C45D357490}">
          <x15:cacheHierarchy aggregatedColumn="30"/>
        </ext>
      </extLst>
    </cacheHierarchy>
    <cacheHierarchy uniqueName="[Measures].[Sum of Employee_Count]" caption="Sum of Employee_Count" measure="1" displayFolder="" measureGroup="Q1_Q4" count="0" hidden="1">
      <extLst>
        <ext xmlns:x15="http://schemas.microsoft.com/office/spreadsheetml/2010/11/main" uri="{B97F6D7D-B522-45F9-BDA1-12C45D357490}">
          <x15:cacheHierarchy aggregatedColumn="29"/>
        </ext>
      </extLst>
    </cacheHierarchy>
    <cacheHierarchy uniqueName="[Measures].[Average of Avg_Salary]" caption="Average of Avg_Salary" measure="1" displayFolder="" measureGroup="Q1_Q4" count="0" hidden="1">
      <extLst>
        <ext xmlns:x15="http://schemas.microsoft.com/office/spreadsheetml/2010/11/main" uri="{B97F6D7D-B522-45F9-BDA1-12C45D357490}">
          <x15:cacheHierarchy aggregatedColumn="30"/>
        </ext>
      </extLst>
    </cacheHierarchy>
    <cacheHierarchy uniqueName="[Measures].[Count of Employee_Count]" caption="Count of Employee_Count" measure="1" displayFolder="" measureGroup="Q1_Q4" count="0" hidden="1">
      <extLst>
        <ext xmlns:x15="http://schemas.microsoft.com/office/spreadsheetml/2010/11/main" uri="{B97F6D7D-B522-45F9-BDA1-12C45D357490}">
          <x15:cacheHierarchy aggregatedColumn="29"/>
        </ext>
      </extLst>
    </cacheHierarchy>
    <cacheHierarchy uniqueName="[Measures].[Sum of SupplyChain_Cost]" caption="Sum of SupplyChain_Cost" measure="1" displayFolder="" measureGroup="Q1_Q4" count="0" hidden="1">
      <extLst>
        <ext xmlns:x15="http://schemas.microsoft.com/office/spreadsheetml/2010/11/main" uri="{B97F6D7D-B522-45F9-BDA1-12C45D357490}">
          <x15:cacheHierarchy aggregatedColumn="40"/>
        </ext>
      </extLst>
    </cacheHierarchy>
    <cacheHierarchy uniqueName="[Measures].[Sum of Inventory_Cost]" caption="Sum of Inventory_Cost" measure="1" displayFolder="" measureGroup="Q1_Q4" count="0" hidden="1">
      <extLst>
        <ext xmlns:x15="http://schemas.microsoft.com/office/spreadsheetml/2010/11/main" uri="{B97F6D7D-B522-45F9-BDA1-12C45D357490}">
          <x15:cacheHierarchy aggregatedColumn="39"/>
        </ext>
      </extLst>
    </cacheHierarchy>
    <cacheHierarchy uniqueName="[Measures].[Sum of Transportation_Cost]" caption="Sum of Transportation_Cost" measure="1" displayFolder="" measureGroup="Q1_Q4" count="0" hidden="1">
      <extLst>
        <ext xmlns:x15="http://schemas.microsoft.com/office/spreadsheetml/2010/11/main" uri="{B97F6D7D-B522-45F9-BDA1-12C45D357490}">
          <x15:cacheHierarchy aggregatedColumn="38"/>
        </ext>
      </extLst>
    </cacheHierarchy>
    <cacheHierarchy uniqueName="[Measures].[Sum of Marketing_Cost]" caption="Sum of Marketing_Cost" measure="1" displayFolder="" measureGroup="Q1_Q4" count="0" hidden="1">
      <extLst>
        <ext xmlns:x15="http://schemas.microsoft.com/office/spreadsheetml/2010/11/main" uri="{B97F6D7D-B522-45F9-BDA1-12C45D357490}">
          <x15:cacheHierarchy aggregatedColumn="34"/>
        </ext>
      </extLst>
    </cacheHierarchy>
    <cacheHierarchy uniqueName="[Measures].[Count of Region]" caption="Count of Region" measure="1" displayFolder="" measureGroup="Q1_Q4" count="0" hidden="1">
      <extLst>
        <ext xmlns:x15="http://schemas.microsoft.com/office/spreadsheetml/2010/11/main" uri="{B97F6D7D-B522-45F9-BDA1-12C45D357490}">
          <x15:cacheHierarchy aggregatedColumn="42"/>
        </ext>
      </extLst>
    </cacheHierarchy>
    <cacheHierarchy uniqueName="[Measures].[Count of Apparel]" caption="Count of Apparel" measure="1" displayFolder="" measureGroup="Q1_Q4" count="0" hidden="1">
      <extLst>
        <ext xmlns:x15="http://schemas.microsoft.com/office/spreadsheetml/2010/11/main" uri="{B97F6D7D-B522-45F9-BDA1-12C45D357490}">
          <x15:cacheHierarchy aggregatedColumn="14"/>
        </ext>
      </extLst>
    </cacheHierarchy>
    <cacheHierarchy uniqueName="[Measures].[Count of Electronics]" caption="Count of Electronics" measure="1" displayFolder="" measureGroup="Q1_Q4" count="0" hidden="1">
      <extLst>
        <ext xmlns:x15="http://schemas.microsoft.com/office/spreadsheetml/2010/11/main" uri="{B97F6D7D-B522-45F9-BDA1-12C45D357490}">
          <x15:cacheHierarchy aggregatedColumn="15"/>
        </ext>
      </extLst>
    </cacheHierarchy>
    <cacheHierarchy uniqueName="[Measures].[Count of PersonalCare]" caption="Count of PersonalCare" measure="1" displayFolder="" measureGroup="Q1_Q4" count="0" hidden="1">
      <extLst>
        <ext xmlns:x15="http://schemas.microsoft.com/office/spreadsheetml/2010/11/main" uri="{B97F6D7D-B522-45F9-BDA1-12C45D357490}">
          <x15:cacheHierarchy aggregatedColumn="19"/>
        </ext>
      </extLst>
    </cacheHierarchy>
    <cacheHierarchy uniqueName="[Measures].[Count of HomeCare]" caption="Count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Customer_Count]" caption="Sum of Customer_Count" measure="1" displayFolder="" measureGroup="Q1_Q4" count="0" hidden="1">
      <extLst>
        <ext xmlns:x15="http://schemas.microsoft.com/office/spreadsheetml/2010/11/main" uri="{B97F6D7D-B522-45F9-BDA1-12C45D357490}">
          <x15:cacheHierarchy aggregatedColumn="26"/>
        </ext>
      </extLst>
    </cacheHierarchy>
    <cacheHierarchy uniqueName="[Measures].[Count of Month_Year (Quarter)]" caption="Count of Month_Year (Quarter)" measure="1" displayFolder="" measureGroup="Q1_Q4" count="0" hidden="1">
      <extLst>
        <ext xmlns:x15="http://schemas.microsoft.com/office/spreadsheetml/2010/11/main" uri="{B97F6D7D-B522-45F9-BDA1-12C45D357490}">
          <x15:cacheHierarchy aggregatedColumn="54"/>
        </ext>
      </extLst>
    </cacheHierarchy>
    <cacheHierarchy uniqueName="[Measures].[Count of Business_Format]" caption="Count of Business_Format" measure="1" displayFolder="" measureGroup="Q1_Q4" count="0" hidden="1">
      <extLst>
        <ext xmlns:x15="http://schemas.microsoft.com/office/spreadsheetml/2010/11/main" uri="{B97F6D7D-B522-45F9-BDA1-12C45D357490}">
          <x15:cacheHierarchy aggregatedColumn="47"/>
        </ext>
      </extLst>
    </cacheHierarchy>
  </cacheHierarchies>
  <kpis count="0"/>
  <dimensions count="2">
    <dimension measure="1" name="Measures" uniqueName="[Measures]" caption="Measures"/>
    <dimension name="Q1_Q4" uniqueName="[Q1_Q4]" caption="Q1_Q4"/>
  </dimensions>
  <measureGroups count="1">
    <measureGroup name="Q1_Q4" caption="Q1_Q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gulnaaz shaikh" refreshedDate="46099.574415162038" backgroundQuery="1" createdVersion="8" refreshedVersion="8" minRefreshableVersion="3" recordCount="0" supportSubquery="1" supportAdvancedDrill="1" xr:uid="{4F9EEB9E-07D0-45A5-8DE1-50A624B9861F}">
  <cacheSource type="external" connectionId="13"/>
  <cacheFields count="4">
    <cacheField name="[Q1_Q4].[Business_Format].[Business_Format]" caption="Business_Format" numFmtId="0" hierarchy="47" level="1">
      <sharedItems count="6">
        <s v="Reliance Digital"/>
        <s v="Reliance Fresh"/>
        <s v="Reliance SMART"/>
        <s v="Reliance Smart Express"/>
        <s v="Reliance Trends"/>
        <s v="SMART Bazaar"/>
      </sharedItems>
    </cacheField>
    <cacheField name="[Measures].[Sum of HR_Cost]" caption="Sum of HR_Cost" numFmtId="0" hierarchy="81" level="32767"/>
    <cacheField name="[Measures].[Average of Avg_Salary]" caption="Average of Avg_Salary" numFmtId="0" hierarchy="84" level="32767"/>
    <cacheField name="[Measures].[Count of Employee_Count]" caption="Count of Employee_Count" numFmtId="0" hierarchy="85" level="32767"/>
  </cacheFields>
  <cacheHierarchies count="98">
    <cacheHierarchy uniqueName="[Q1_Q4].[Store_ID]" caption="Store_ID" attribute="1" defaultMemberUniqueName="[Q1_Q4].[Store_ID].[All]" allUniqueName="[Q1_Q4].[Store_ID].[All]" dimensionUniqueName="[Q1_Q4]" displayFolder="" count="0" memberValueDatatype="130" unbalanced="0"/>
    <cacheHierarchy uniqueName="[Q1_Q4].[Month_Year]" caption="Month_Year" attribute="1" time="1" defaultMemberUniqueName="[Q1_Q4].[Month_Year].[All]" allUniqueName="[Q1_Q4].[Month_Year].[All]" dimensionUniqueName="[Q1_Q4]" displayFolder="" count="0" memberValueDatatype="7" unbalanced="0"/>
    <cacheHierarchy uniqueName="[Q1_Q4].[Profitability_Status]" caption="Profitability_Status" attribute="1" defaultMemberUniqueName="[Q1_Q4].[Profitability_Status].[All]" allUniqueName="[Q1_Q4].[Profitability_Status].[All]" dimensionUniqueName="[Q1_Q4]" displayFolder="" count="0" memberValueDatatype="130" unbalanced="0"/>
    <cacheHierarchy uniqueName="[Q1_Q4].[Revenue]" caption="Revenue" attribute="1" defaultMemberUniqueName="[Q1_Q4].[Revenue].[All]" allUniqueName="[Q1_Q4].[Revenue].[All]" dimensionUniqueName="[Q1_Q4]" displayFolder="" count="0" memberValueDatatype="20" unbalanced="0"/>
    <cacheHierarchy uniqueName="[Q1_Q4].[Offline_Revenue]" caption="Offline_Revenue" attribute="1" defaultMemberUniqueName="[Q1_Q4].[Offline_Revenue].[All]" allUniqueName="[Q1_Q4].[Offline_Revenue].[All]" dimensionUniqueName="[Q1_Q4]" displayFolder="" count="0" memberValueDatatype="20" unbalanced="0"/>
    <cacheHierarchy uniqueName="[Q1_Q4].[JioMart_Revenue]" caption="JioMart_Revenue" attribute="1" defaultMemberUniqueName="[Q1_Q4].[JioMart_Revenue].[All]" allUniqueName="[Q1_Q4].[JioMart_Revenue].[All]" dimensionUniqueName="[Q1_Q4]" displayFolder="" count="0" memberValueDatatype="20" unbalanced="0"/>
    <cacheHierarchy uniqueName="[Q1_Q4].[Total_Sales]" caption="Total_Sales" attribute="1" defaultMemberUniqueName="[Q1_Q4].[Total_Sales].[All]" allUniqueName="[Q1_Q4].[Total_Sales].[All]" dimensionUniqueName="[Q1_Q4]" displayFolder="" count="0" memberValueDatatype="20" unbalanced="0"/>
    <cacheHierarchy uniqueName="[Q1_Q4].[Total_Sales_By_Category]" caption="Total_Sales_By_Category" attribute="1" defaultMemberUniqueName="[Q1_Q4].[Total_Sales_By_Category].[All]" allUniqueName="[Q1_Q4].[Total_Sales_By_Category].[All]" dimensionUniqueName="[Q1_Q4]" displayFolder="" count="0" memberValueDatatype="20" unbalanced="0"/>
    <cacheHierarchy uniqueName="[Q1_Q4].[Total_COGS]" caption="Total_COGS" attribute="1" defaultMemberUniqueName="[Q1_Q4].[Total_COGS].[All]" allUniqueName="[Q1_Q4].[Total_COGS].[All]" dimensionUniqueName="[Q1_Q4]" displayFolder="" count="0" memberValueDatatype="20" unbalanced="0"/>
    <cacheHierarchy uniqueName="[Q1_Q4].[Gross_Profit]" caption="Gross_Profit" attribute="1" defaultMemberUniqueName="[Q1_Q4].[Gross_Profit].[All]" allUniqueName="[Q1_Q4].[Gross_Profit].[All]" dimensionUniqueName="[Q1_Q4]" displayFolder="" count="0" memberValueDatatype="20" unbalanced="0"/>
    <cacheHierarchy uniqueName="[Q1_Q4].[Gross_Margin]" caption="Gross_Margin" attribute="1" defaultMemberUniqueName="[Q1_Q4].[Gross_Margin].[All]" allUniqueName="[Q1_Q4].[Gross_Margin].[All]" dimensionUniqueName="[Q1_Q4]" displayFolder="" count="0" memberValueDatatype="5" unbalanced="0"/>
    <cacheHierarchy uniqueName="[Q1_Q4].[Total_Expenses]" caption="Total_Expenses" attribute="1" defaultMemberUniqueName="[Q1_Q4].[Total_Expenses].[All]" allUniqueName="[Q1_Q4].[Total_Expenses].[All]" dimensionUniqueName="[Q1_Q4]" displayFolder="" count="0" memberValueDatatype="20" unbalanced="0"/>
    <cacheHierarchy uniqueName="[Q1_Q4].[Net_Profit[EBITDA]]]" caption="Net_Profit[EBITDA]" attribute="1" defaultMemberUniqueName="[Q1_Q4].[Net_Profit[EBITDA]]].[All]" allUniqueName="[Q1_Q4].[Net_Profit[EBITDA]]].[All]" dimensionUniqueName="[Q1_Q4]" displayFolder="" count="0" memberValueDatatype="20" unbalanced="0"/>
    <cacheHierarchy uniqueName="[Q1_Q4].[Profit_Margin]" caption="Profit_Margin" attribute="1" defaultMemberUniqueName="[Q1_Q4].[Profit_Margin].[All]" allUniqueName="[Q1_Q4].[Profit_Margin].[All]" dimensionUniqueName="[Q1_Q4]" displayFolder="" count="0" memberValueDatatype="5" unbalanced="0"/>
    <cacheHierarchy uniqueName="[Q1_Q4].[Apparel]" caption="Apparel" attribute="1" defaultMemberUniqueName="[Q1_Q4].[Apparel].[All]" allUniqueName="[Q1_Q4].[Apparel].[All]" dimensionUniqueName="[Q1_Q4]" displayFolder="" count="0" memberValueDatatype="20" unbalanced="0"/>
    <cacheHierarchy uniqueName="[Q1_Q4].[Electronics]" caption="Electronics" attribute="1" defaultMemberUniqueName="[Q1_Q4].[Electronics].[All]" allUniqueName="[Q1_Q4].[Electronics].[All]" dimensionUniqueName="[Q1_Q4]" displayFolder="" count="0" memberValueDatatype="20" unbalanced="0"/>
    <cacheHierarchy uniqueName="[Q1_Q4].[Fresh]" caption="Fresh" attribute="1" defaultMemberUniqueName="[Q1_Q4].[Fresh].[All]" allUniqueName="[Q1_Q4].[Fresh].[All]" dimensionUniqueName="[Q1_Q4]" displayFolder="" count="0" memberValueDatatype="20" unbalanced="0"/>
    <cacheHierarchy uniqueName="[Q1_Q4].[Grocery]" caption="Grocery" attribute="1" defaultMemberUniqueName="[Q1_Q4].[Grocery].[All]" allUniqueName="[Q1_Q4].[Grocery].[All]" dimensionUniqueName="[Q1_Q4]" displayFolder="" count="0" memberValueDatatype="20" unbalanced="0"/>
    <cacheHierarchy uniqueName="[Q1_Q4].[HomeCare]" caption="HomeCare" attribute="1" defaultMemberUniqueName="[Q1_Q4].[HomeCare].[All]" allUniqueName="[Q1_Q4].[HomeCare].[All]" dimensionUniqueName="[Q1_Q4]" displayFolder="" count="0" memberValueDatatype="20" unbalanced="0"/>
    <cacheHierarchy uniqueName="[Q1_Q4].[PersonalCare]" caption="PersonalCare" attribute="1" defaultMemberUniqueName="[Q1_Q4].[PersonalCare].[All]" allUniqueName="[Q1_Q4].[PersonalCare].[All]" dimensionUniqueName="[Q1_Q4]" displayFolder="" count="0" memberValueDatatype="20" unbalanced="0"/>
    <cacheHierarchy uniqueName="[Q1_Q4].[COGS_Apparel]" caption="COGS_Apparel" attribute="1" defaultMemberUniqueName="[Q1_Q4].[COGS_Apparel].[All]" allUniqueName="[Q1_Q4].[COGS_Apparel].[All]" dimensionUniqueName="[Q1_Q4]" displayFolder="" count="0" memberValueDatatype="20" unbalanced="0"/>
    <cacheHierarchy uniqueName="[Q1_Q4].[COGS_Electronics]" caption="COGS_Electronics" attribute="1" defaultMemberUniqueName="[Q1_Q4].[COGS_Electronics].[All]" allUniqueName="[Q1_Q4].[COGS_Electronics].[All]" dimensionUniqueName="[Q1_Q4]" displayFolder="" count="0" memberValueDatatype="20" unbalanced="0"/>
    <cacheHierarchy uniqueName="[Q1_Q4].[COGS_Fresh]" caption="COGS_Fresh" attribute="1" defaultMemberUniqueName="[Q1_Q4].[COGS_Fresh].[All]" allUniqueName="[Q1_Q4].[COGS_Fresh].[All]" dimensionUniqueName="[Q1_Q4]" displayFolder="" count="0" memberValueDatatype="20" unbalanced="0"/>
    <cacheHierarchy uniqueName="[Q1_Q4].[COGS_Grocery]" caption="COGS_Grocery" attribute="1" defaultMemberUniqueName="[Q1_Q4].[COGS_Grocery].[All]" allUniqueName="[Q1_Q4].[COGS_Grocery].[All]" dimensionUniqueName="[Q1_Q4]" displayFolder="" count="0" memberValueDatatype="20" unbalanced="0"/>
    <cacheHierarchy uniqueName="[Q1_Q4].[COGS_HomeCare]" caption="COGS_HomeCare" attribute="1" defaultMemberUniqueName="[Q1_Q4].[COGS_HomeCare].[All]" allUniqueName="[Q1_Q4].[COGS_HomeCare].[All]" dimensionUniqueName="[Q1_Q4]" displayFolder="" count="0" memberValueDatatype="20" unbalanced="0"/>
    <cacheHierarchy uniqueName="[Q1_Q4].[COGS_PersonalCare]" caption="COGS_PersonalCare" attribute="1" defaultMemberUniqueName="[Q1_Q4].[COGS_PersonalCare].[All]" allUniqueName="[Q1_Q4].[COGS_PersonalCare].[All]" dimensionUniqueName="[Q1_Q4]" displayFolder="" count="0" memberValueDatatype="20" unbalanced="0"/>
    <cacheHierarchy uniqueName="[Q1_Q4].[Customer_Count]" caption="Customer_Count" attribute="1" defaultMemberUniqueName="[Q1_Q4].[Customer_Count].[All]" allUniqueName="[Q1_Q4].[Customer_Count].[All]" dimensionUniqueName="[Q1_Q4]" displayFolder="" count="0" memberValueDatatype="20" unbalanced="0"/>
    <cacheHierarchy uniqueName="[Q1_Q4].[Avg_Bill_Value]" caption="Avg_Bill_Value" attribute="1" defaultMemberUniqueName="[Q1_Q4].[Avg_Bill_Value].[All]" allUniqueName="[Q1_Q4].[Avg_Bill_Value].[All]" dimensionUniqueName="[Q1_Q4]" displayFolder="" count="0" memberValueDatatype="20" unbalanced="0"/>
    <cacheHierarchy uniqueName="[Q1_Q4].[Training_Hours]" caption="Training_Hours" attribute="1" defaultMemberUniqueName="[Q1_Q4].[Training_Hours].[All]" allUniqueName="[Q1_Q4].[Training_Hours].[All]" dimensionUniqueName="[Q1_Q4]" displayFolder="" count="0" memberValueDatatype="20" unbalanced="0"/>
    <cacheHierarchy uniqueName="[Q1_Q4].[Employee_Count]" caption="Employee_Count" attribute="1" defaultMemberUniqueName="[Q1_Q4].[Employee_Count].[All]" allUniqueName="[Q1_Q4].[Employee_Count].[All]" dimensionUniqueName="[Q1_Q4]" displayFolder="" count="0" memberValueDatatype="20" unbalanced="0"/>
    <cacheHierarchy uniqueName="[Q1_Q4].[Avg_Salary]" caption="Avg_Salary" attribute="1" defaultMemberUniqueName="[Q1_Q4].[Avg_Salary].[All]" allUniqueName="[Q1_Q4].[Avg_Salary].[All]" dimensionUniqueName="[Q1_Q4]" displayFolder="" count="0" memberValueDatatype="20" unbalanced="0"/>
    <cacheHierarchy uniqueName="[Q1_Q4].[HR_Cost]" caption="HR_Cost" attribute="1" defaultMemberUniqueName="[Q1_Q4].[HR_Cost].[All]" allUniqueName="[Q1_Q4].[HR_Cost].[All]" dimensionUniqueName="[Q1_Q4]" displayFolder="" count="0" memberValueDatatype="20" unbalanced="0"/>
    <cacheHierarchy uniqueName="[Q1_Q4].[Campaign_Spend]" caption="Campaign_Spend" attribute="1" defaultMemberUniqueName="[Q1_Q4].[Campaign_Spend].[All]" allUniqueName="[Q1_Q4].[Campaign_Spend].[All]" dimensionUniqueName="[Q1_Q4]" displayFolder="" count="0" memberValueDatatype="20" unbalanced="0"/>
    <cacheHierarchy uniqueName="[Q1_Q4].[Promo_Cost]" caption="Promo_Cost" attribute="1" defaultMemberUniqueName="[Q1_Q4].[Promo_Cost].[All]" allUniqueName="[Q1_Q4].[Promo_Cost].[All]" dimensionUniqueName="[Q1_Q4]" displayFolder="" count="0" memberValueDatatype="20" unbalanced="0"/>
    <cacheHierarchy uniqueName="[Q1_Q4].[Marketing_Cost]" caption="Marketing_Cost" attribute="1" defaultMemberUniqueName="[Q1_Q4].[Marketing_Cost].[All]" allUniqueName="[Q1_Q4].[Marketing_Cost].[All]" dimensionUniqueName="[Q1_Q4]" displayFolder="" count="0" memberValueDatatype="20" unbalanced="0"/>
    <cacheHierarchy uniqueName="[Q1_Q4].[Electricity_Cost]" caption="Electricity_Cost" attribute="1" defaultMemberUniqueName="[Q1_Q4].[Electricity_Cost].[All]" allUniqueName="[Q1_Q4].[Electricity_Cost].[All]" dimensionUniqueName="[Q1_Q4]" displayFolder="" count="0" memberValueDatatype="20" unbalanced="0"/>
    <cacheHierarchy uniqueName="[Q1_Q4].[Maintenance_Cost]" caption="Maintenance_Cost" attribute="1" defaultMemberUniqueName="[Q1_Q4].[Maintenance_Cost].[All]" allUniqueName="[Q1_Q4].[Maintenance_Cost].[All]" dimensionUniqueName="[Q1_Q4]" displayFolder="" count="0" memberValueDatatype="20" unbalanced="0"/>
    <cacheHierarchy uniqueName="[Q1_Q4].[Operations_Cost]" caption="Operations_Cost" attribute="1" defaultMemberUniqueName="[Q1_Q4].[Operations_Cost].[All]" allUniqueName="[Q1_Q4].[Operations_Cost].[All]" dimensionUniqueName="[Q1_Q4]" displayFolder="" count="0" memberValueDatatype="20" unbalanced="0"/>
    <cacheHierarchy uniqueName="[Q1_Q4].[Transportation_Cost]" caption="Transportation_Cost" attribute="1" defaultMemberUniqueName="[Q1_Q4].[Transportation_Cost].[All]" allUniqueName="[Q1_Q4].[Transportation_Cost].[All]" dimensionUniqueName="[Q1_Q4]" displayFolder="" count="0" memberValueDatatype="20" unbalanced="0"/>
    <cacheHierarchy uniqueName="[Q1_Q4].[Inventory_Cost]" caption="Inventory_Cost" attribute="1" defaultMemberUniqueName="[Q1_Q4].[Inventory_Cost].[All]" allUniqueName="[Q1_Q4].[Inventory_Cost].[All]" dimensionUniqueName="[Q1_Q4]" displayFolder="" count="0" memberValueDatatype="20" unbalanced="0"/>
    <cacheHierarchy uniqueName="[Q1_Q4].[SupplyChain_Cost]" caption="SupplyChain_Cost" attribute="1" defaultMemberUniqueName="[Q1_Q4].[SupplyChain_Cost].[All]" allUniqueName="[Q1_Q4].[SupplyChain_Cost].[All]" dimensionUniqueName="[Q1_Q4]" displayFolder="" count="0" memberValueDatatype="20" unbalanced="0"/>
    <cacheHierarchy uniqueName="[Q1_Q4].[Store_Name]" caption="Store_Name" attribute="1" defaultMemberUniqueName="[Q1_Q4].[Store_Name].[All]" allUniqueName="[Q1_Q4].[Store_Name].[All]" dimensionUniqueName="[Q1_Q4]" displayFolder="" count="0" memberValueDatatype="130" unbalanced="0"/>
    <cacheHierarchy uniqueName="[Q1_Q4].[Region]" caption="Region" attribute="1" defaultMemberUniqueName="[Q1_Q4].[Region].[All]" allUniqueName="[Q1_Q4].[Region].[All]" dimensionUniqueName="[Q1_Q4]" displayFolder="" count="2" memberValueDatatype="130" unbalanced="0"/>
    <cacheHierarchy uniqueName="[Q1_Q4].[City]" caption="City" attribute="1" defaultMemberUniqueName="[Q1_Q4].[City].[All]" allUniqueName="[Q1_Q4].[City].[All]" dimensionUniqueName="[Q1_Q4]" displayFolder="" count="0" memberValueDatatype="130" unbalanced="0"/>
    <cacheHierarchy uniqueName="[Q1_Q4].[Address]" caption="Address" attribute="1" defaultMemberUniqueName="[Q1_Q4].[Address].[All]" allUniqueName="[Q1_Q4].[Address].[All]" dimensionUniqueName="[Q1_Q4]" displayFolder="" count="0" memberValueDatatype="130" unbalanced="0"/>
    <cacheHierarchy uniqueName="[Q1_Q4].[Manager_Name]" caption="Manager_Name" attribute="1" defaultMemberUniqueName="[Q1_Q4].[Manager_Name].[All]" allUniqueName="[Q1_Q4].[Manager_Name].[All]" dimensionUniqueName="[Q1_Q4]" displayFolder="" count="0" memberValueDatatype="130" unbalanced="0"/>
    <cacheHierarchy uniqueName="[Q1_Q4].[Format]" caption="Format" attribute="1" defaultMemberUniqueName="[Q1_Q4].[Format].[All]" allUniqueName="[Q1_Q4].[Format].[All]" dimensionUniqueName="[Q1_Q4]" displayFolder="" count="0" memberValueDatatype="130" unbalanced="0"/>
    <cacheHierarchy uniqueName="[Q1_Q4].[Business_Format]" caption="Business_Format" attribute="1" defaultMemberUniqueName="[Q1_Q4].[Business_Format].[All]" allUniqueName="[Q1_Q4].[Business_Format].[All]" dimensionUniqueName="[Q1_Q4]" displayFolder="" count="2" memberValueDatatype="130" unbalanced="0">
      <fieldsUsage count="2">
        <fieldUsage x="-1"/>
        <fieldUsage x="0"/>
      </fieldsUsage>
    </cacheHierarchy>
    <cacheHierarchy uniqueName="[Q1_Q4].[Opening_Date]" caption="Opening_Date" attribute="1" time="1" defaultMemberUniqueName="[Q1_Q4].[Opening_Date].[All]" allUniqueName="[Q1_Q4].[Opening_Date].[All]" dimensionUniqueName="[Q1_Q4]" displayFolder="" count="0" memberValueDatatype="7" unbalanced="0"/>
    <cacheHierarchy uniqueName="[Q1_Q4].[Area_sqft]" caption="Area_sqft" attribute="1" defaultMemberUniqueName="[Q1_Q4].[Area_sqft].[All]" allUniqueName="[Q1_Q4].[Area_sqft].[All]" dimensionUniqueName="[Q1_Q4]" displayFolder="" count="0" memberValueDatatype="20" unbalanced="0"/>
    <cacheHierarchy uniqueName="[Q1_Q4].[Locality]" caption="Locality" attribute="1" defaultMemberUniqueName="[Q1_Q4].[Locality].[All]" allUniqueName="[Q1_Q4].[Locality].[All]" dimensionUniqueName="[Q1_Q4]" displayFolder="" count="0" memberValueDatatype="130" unbalanced="0"/>
    <cacheHierarchy uniqueName="[Q1_Q4].[Latitude]" caption="Latitude" attribute="1" defaultMemberUniqueName="[Q1_Q4].[Latitude].[All]" allUniqueName="[Q1_Q4].[Latitude].[All]" dimensionUniqueName="[Q1_Q4]" displayFolder="" count="0" memberValueDatatype="5" unbalanced="0"/>
    <cacheHierarchy uniqueName="[Q1_Q4].[Longitude]" caption="Longitude" attribute="1" defaultMemberUniqueName="[Q1_Q4].[Longitude].[All]" allUniqueName="[Q1_Q4].[Longitude].[All]" dimensionUniqueName="[Q1_Q4]" displayFolder="" count="0" memberValueDatatype="5" unbalanced="0"/>
    <cacheHierarchy uniqueName="[Q1_Q4].[Month_Year (Year)]" caption="Month_Year (Year)" attribute="1" defaultMemberUniqueName="[Q1_Q4].[Month_Year (Year)].[All]" allUniqueName="[Q1_Q4].[Month_Year (Year)].[All]" dimensionUniqueName="[Q1_Q4]" displayFolder="" count="0" memberValueDatatype="130" unbalanced="0"/>
    <cacheHierarchy uniqueName="[Q1_Q4].[Month_Year (Quarter)]" caption="Month_Year (Quarter)" attribute="1" defaultMemberUniqueName="[Q1_Q4].[Month_Year (Quarter)].[All]" allUniqueName="[Q1_Q4].[Month_Year (Quarter)].[All]" dimensionUniqueName="[Q1_Q4]" displayFolder="" count="0" memberValueDatatype="130" unbalanced="0"/>
    <cacheHierarchy uniqueName="[Q1_Q4].[Month_Year (Month)]" caption="Month_Year (Month)" attribute="1" defaultMemberUniqueName="[Q1_Q4].[Month_Year (Month)].[All]" allUniqueName="[Q1_Q4].[Month_Year (Month)].[All]" dimensionUniqueName="[Q1_Q4]" displayFolder="" count="0" memberValueDatatype="130" unbalanced="0"/>
    <cacheHierarchy uniqueName="[Q1_Q4].[Month_Year (Month Index)]" caption="Month_Year (Month Index)" attribute="1" defaultMemberUniqueName="[Q1_Q4].[Month_Year (Month Index)].[All]" allUniqueName="[Q1_Q4].[Month_Year (Month Index)].[All]" dimensionUniqueName="[Q1_Q4]" displayFolder="" count="0" memberValueDatatype="20" unbalanced="0" hidden="1"/>
    <cacheHierarchy uniqueName="[Measures].[__XL_Count Q1_Q4]" caption="__XL_Count Q1_Q4" measure="1" displayFolder="" measureGroup="Q1_Q4" count="0" hidden="1"/>
    <cacheHierarchy uniqueName="[Measures].[__No measures defined]" caption="__No measures defined" measure="1" displayFolder="" count="0" hidden="1"/>
    <cacheHierarchy uniqueName="[Measures].[Count of Profitability_Status]" caption="Count of Profitability_Status" measure="1" displayFolder="" measureGroup="Q1_Q4" count="0" hidden="1">
      <extLst>
        <ext xmlns:x15="http://schemas.microsoft.com/office/spreadsheetml/2010/11/main" uri="{B97F6D7D-B522-45F9-BDA1-12C45D357490}">
          <x15:cacheHierarchy aggregatedColumn="2"/>
        </ext>
      </extLst>
    </cacheHierarchy>
    <cacheHierarchy uniqueName="[Measures].[Sum of Profit_Margin]" caption="Sum of Profit_Margin" measure="1" displayFolder="" measureGroup="Q1_Q4" count="0" hidden="1">
      <extLst>
        <ext xmlns:x15="http://schemas.microsoft.com/office/spreadsheetml/2010/11/main" uri="{B97F6D7D-B522-45F9-BDA1-12C45D357490}">
          <x15:cacheHierarchy aggregatedColumn="13"/>
        </ext>
      </extLst>
    </cacheHierarchy>
    <cacheHierarchy uniqueName="[Measures].[Average of Profit_Margin]" caption="Average of Profit_Margin" measure="1" displayFolder="" measureGroup="Q1_Q4" count="0" hidden="1">
      <extLst>
        <ext xmlns:x15="http://schemas.microsoft.com/office/spreadsheetml/2010/11/main" uri="{B97F6D7D-B522-45F9-BDA1-12C45D357490}">
          <x15:cacheHierarchy aggregatedColumn="13"/>
        </ext>
      </extLst>
    </cacheHierarchy>
    <cacheHierarchy uniqueName="[Measures].[Sum of Net_Profit[EBITDA]]]" caption="Sum of Net_Profit[EBITDA]" measure="1" displayFolder="" measureGroup="Q1_Q4"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Q1_Q4" count="0" hidden="1">
      <extLst>
        <ext xmlns:x15="http://schemas.microsoft.com/office/spreadsheetml/2010/11/main" uri="{B97F6D7D-B522-45F9-BDA1-12C45D357490}">
          <x15:cacheHierarchy aggregatedColumn="3"/>
        </ext>
      </extLst>
    </cacheHierarchy>
    <cacheHierarchy uniqueName="[Measures].[Sum of Offline_Revenue]" caption="Sum of Offline_Revenue" measure="1" displayFolder="" measureGroup="Q1_Q4" count="0" hidden="1">
      <extLst>
        <ext xmlns:x15="http://schemas.microsoft.com/office/spreadsheetml/2010/11/main" uri="{B97F6D7D-B522-45F9-BDA1-12C45D357490}">
          <x15:cacheHierarchy aggregatedColumn="4"/>
        </ext>
      </extLst>
    </cacheHierarchy>
    <cacheHierarchy uniqueName="[Measures].[Sum of JioMart_Revenue]" caption="Sum of JioMart_Revenue" measure="1" displayFolder="" measureGroup="Q1_Q4" count="0" hidden="1">
      <extLst>
        <ext xmlns:x15="http://schemas.microsoft.com/office/spreadsheetml/2010/11/main" uri="{B97F6D7D-B522-45F9-BDA1-12C45D357490}">
          <x15:cacheHierarchy aggregatedColumn="5"/>
        </ext>
      </extLst>
    </cacheHierarchy>
    <cacheHierarchy uniqueName="[Measures].[Sum of Total_COGS]" caption="Sum of Total_COGS" measure="1" displayFolder="" measureGroup="Q1_Q4" count="0" hidden="1">
      <extLst>
        <ext xmlns:x15="http://schemas.microsoft.com/office/spreadsheetml/2010/11/main" uri="{B97F6D7D-B522-45F9-BDA1-12C45D357490}">
          <x15:cacheHierarchy aggregatedColumn="8"/>
        </ext>
      </extLst>
    </cacheHierarchy>
    <cacheHierarchy uniqueName="[Measures].[Sum of COGS_HomeCare]" caption="Sum of COGS_HomeCare" measure="1" displayFolder="" measureGroup="Q1_Q4" count="0" hidden="1">
      <extLst>
        <ext xmlns:x15="http://schemas.microsoft.com/office/spreadsheetml/2010/11/main" uri="{B97F6D7D-B522-45F9-BDA1-12C45D357490}">
          <x15:cacheHierarchy aggregatedColumn="24"/>
        </ext>
      </extLst>
    </cacheHierarchy>
    <cacheHierarchy uniqueName="[Measures].[Sum of COGS_PersonalCare]" caption="Sum of COGS_PersonalCare" measure="1" displayFolder="" measureGroup="Q1_Q4" count="0" hidden="1">
      <extLst>
        <ext xmlns:x15="http://schemas.microsoft.com/office/spreadsheetml/2010/11/main" uri="{B97F6D7D-B522-45F9-BDA1-12C45D357490}">
          <x15:cacheHierarchy aggregatedColumn="25"/>
        </ext>
      </extLst>
    </cacheHierarchy>
    <cacheHierarchy uniqueName="[Measures].[Sum of COGS_Grocery]" caption="Sum of COGS_Grocery" measure="1" displayFolder="" measureGroup="Q1_Q4" count="0" hidden="1">
      <extLst>
        <ext xmlns:x15="http://schemas.microsoft.com/office/spreadsheetml/2010/11/main" uri="{B97F6D7D-B522-45F9-BDA1-12C45D357490}">
          <x15:cacheHierarchy aggregatedColumn="23"/>
        </ext>
      </extLst>
    </cacheHierarchy>
    <cacheHierarchy uniqueName="[Measures].[Sum of COGS_Fresh]" caption="Sum of COGS_Fresh" measure="1" displayFolder="" measureGroup="Q1_Q4" count="0" hidden="1">
      <extLst>
        <ext xmlns:x15="http://schemas.microsoft.com/office/spreadsheetml/2010/11/main" uri="{B97F6D7D-B522-45F9-BDA1-12C45D357490}">
          <x15:cacheHierarchy aggregatedColumn="22"/>
        </ext>
      </extLst>
    </cacheHierarchy>
    <cacheHierarchy uniqueName="[Measures].[Sum of COGS_Electronics]" caption="Sum of COGS_Electronics" measure="1" displayFolder="" measureGroup="Q1_Q4" count="0" hidden="1">
      <extLst>
        <ext xmlns:x15="http://schemas.microsoft.com/office/spreadsheetml/2010/11/main" uri="{B97F6D7D-B522-45F9-BDA1-12C45D357490}">
          <x15:cacheHierarchy aggregatedColumn="21"/>
        </ext>
      </extLst>
    </cacheHierarchy>
    <cacheHierarchy uniqueName="[Measures].[Sum of COGS_Apparel]" caption="Sum of COGS_Apparel" measure="1" displayFolder="" measureGroup="Q1_Q4" count="0" hidden="1">
      <extLst>
        <ext xmlns:x15="http://schemas.microsoft.com/office/spreadsheetml/2010/11/main" uri="{B97F6D7D-B522-45F9-BDA1-12C45D357490}">
          <x15:cacheHierarchy aggregatedColumn="20"/>
        </ext>
      </extLst>
    </cacheHierarchy>
    <cacheHierarchy uniqueName="[Measures].[Sum of Total_Sales]" caption="Sum of Total_Sales" measure="1" displayFolder="" measureGroup="Q1_Q4" count="0" hidden="1">
      <extLst>
        <ext xmlns:x15="http://schemas.microsoft.com/office/spreadsheetml/2010/11/main" uri="{B97F6D7D-B522-45F9-BDA1-12C45D357490}">
          <x15:cacheHierarchy aggregatedColumn="6"/>
        </ext>
      </extLst>
    </cacheHierarchy>
    <cacheHierarchy uniqueName="[Measures].[Sum of Total_Sales_By_Category]" caption="Sum of Total_Sales_By_Category" measure="1" displayFolder="" measureGroup="Q1_Q4" count="0" hidden="1">
      <extLst>
        <ext xmlns:x15="http://schemas.microsoft.com/office/spreadsheetml/2010/11/main" uri="{B97F6D7D-B522-45F9-BDA1-12C45D357490}">
          <x15:cacheHierarchy aggregatedColumn="7"/>
        </ext>
      </extLst>
    </cacheHierarchy>
    <cacheHierarchy uniqueName="[Measures].[Sum of Apparel]" caption="Sum of Apparel" measure="1" displayFolder="" measureGroup="Q1_Q4" count="0" hidden="1">
      <extLst>
        <ext xmlns:x15="http://schemas.microsoft.com/office/spreadsheetml/2010/11/main" uri="{B97F6D7D-B522-45F9-BDA1-12C45D357490}">
          <x15:cacheHierarchy aggregatedColumn="14"/>
        </ext>
      </extLst>
    </cacheHierarchy>
    <cacheHierarchy uniqueName="[Measures].[Sum of Electronics]" caption="Sum of Electronics" measure="1" displayFolder="" measureGroup="Q1_Q4" count="0" hidden="1">
      <extLst>
        <ext xmlns:x15="http://schemas.microsoft.com/office/spreadsheetml/2010/11/main" uri="{B97F6D7D-B522-45F9-BDA1-12C45D357490}">
          <x15:cacheHierarchy aggregatedColumn="15"/>
        </ext>
      </extLst>
    </cacheHierarchy>
    <cacheHierarchy uniqueName="[Measures].[Sum of Fresh]" caption="Sum of Fresh" measure="1" displayFolder="" measureGroup="Q1_Q4" count="0" hidden="1">
      <extLst>
        <ext xmlns:x15="http://schemas.microsoft.com/office/spreadsheetml/2010/11/main" uri="{B97F6D7D-B522-45F9-BDA1-12C45D357490}">
          <x15:cacheHierarchy aggregatedColumn="16"/>
        </ext>
      </extLst>
    </cacheHierarchy>
    <cacheHierarchy uniqueName="[Measures].[Sum of Grocery]" caption="Sum of Grocery" measure="1" displayFolder="" measureGroup="Q1_Q4" count="0" hidden="1">
      <extLst>
        <ext xmlns:x15="http://schemas.microsoft.com/office/spreadsheetml/2010/11/main" uri="{B97F6D7D-B522-45F9-BDA1-12C45D357490}">
          <x15:cacheHierarchy aggregatedColumn="17"/>
        </ext>
      </extLst>
    </cacheHierarchy>
    <cacheHierarchy uniqueName="[Measures].[Sum of HomeCare]" caption="Sum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PersonalCare]" caption="Sum of PersonalCare" measure="1" displayFolder="" measureGroup="Q1_Q4" count="0" hidden="1">
      <extLst>
        <ext xmlns:x15="http://schemas.microsoft.com/office/spreadsheetml/2010/11/main" uri="{B97F6D7D-B522-45F9-BDA1-12C45D357490}">
          <x15:cacheHierarchy aggregatedColumn="19"/>
        </ext>
      </extLst>
    </cacheHierarchy>
    <cacheHierarchy uniqueName="[Measures].[Sum of HR_Cost]" caption="Sum of HR_Cost" measure="1" displayFolder="" measureGroup="Q1_Q4"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Avg_Salary]" caption="Sum of Avg_Salary" measure="1" displayFolder="" measureGroup="Q1_Q4" count="0" hidden="1">
      <extLst>
        <ext xmlns:x15="http://schemas.microsoft.com/office/spreadsheetml/2010/11/main" uri="{B97F6D7D-B522-45F9-BDA1-12C45D357490}">
          <x15:cacheHierarchy aggregatedColumn="30"/>
        </ext>
      </extLst>
    </cacheHierarchy>
    <cacheHierarchy uniqueName="[Measures].[Sum of Employee_Count]" caption="Sum of Employee_Count" measure="1" displayFolder="" measureGroup="Q1_Q4" count="0" hidden="1">
      <extLst>
        <ext xmlns:x15="http://schemas.microsoft.com/office/spreadsheetml/2010/11/main" uri="{B97F6D7D-B522-45F9-BDA1-12C45D357490}">
          <x15:cacheHierarchy aggregatedColumn="29"/>
        </ext>
      </extLst>
    </cacheHierarchy>
    <cacheHierarchy uniqueName="[Measures].[Average of Avg_Salary]" caption="Average of Avg_Salary" measure="1" displayFolder="" measureGroup="Q1_Q4"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Employee_Count]" caption="Count of Employee_Count" measure="1" displayFolder="" measureGroup="Q1_Q4"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SupplyChain_Cost]" caption="Sum of SupplyChain_Cost" measure="1" displayFolder="" measureGroup="Q1_Q4" count="0" hidden="1">
      <extLst>
        <ext xmlns:x15="http://schemas.microsoft.com/office/spreadsheetml/2010/11/main" uri="{B97F6D7D-B522-45F9-BDA1-12C45D357490}">
          <x15:cacheHierarchy aggregatedColumn="40"/>
        </ext>
      </extLst>
    </cacheHierarchy>
    <cacheHierarchy uniqueName="[Measures].[Sum of Inventory_Cost]" caption="Sum of Inventory_Cost" measure="1" displayFolder="" measureGroup="Q1_Q4" count="0" hidden="1">
      <extLst>
        <ext xmlns:x15="http://schemas.microsoft.com/office/spreadsheetml/2010/11/main" uri="{B97F6D7D-B522-45F9-BDA1-12C45D357490}">
          <x15:cacheHierarchy aggregatedColumn="39"/>
        </ext>
      </extLst>
    </cacheHierarchy>
    <cacheHierarchy uniqueName="[Measures].[Sum of Transportation_Cost]" caption="Sum of Transportation_Cost" measure="1" displayFolder="" measureGroup="Q1_Q4" count="0" hidden="1">
      <extLst>
        <ext xmlns:x15="http://schemas.microsoft.com/office/spreadsheetml/2010/11/main" uri="{B97F6D7D-B522-45F9-BDA1-12C45D357490}">
          <x15:cacheHierarchy aggregatedColumn="38"/>
        </ext>
      </extLst>
    </cacheHierarchy>
    <cacheHierarchy uniqueName="[Measures].[Sum of Marketing_Cost]" caption="Sum of Marketing_Cost" measure="1" displayFolder="" measureGroup="Q1_Q4" count="0" hidden="1">
      <extLst>
        <ext xmlns:x15="http://schemas.microsoft.com/office/spreadsheetml/2010/11/main" uri="{B97F6D7D-B522-45F9-BDA1-12C45D357490}">
          <x15:cacheHierarchy aggregatedColumn="34"/>
        </ext>
      </extLst>
    </cacheHierarchy>
    <cacheHierarchy uniqueName="[Measures].[Count of Region]" caption="Count of Region" measure="1" displayFolder="" measureGroup="Q1_Q4" count="0" hidden="1">
      <extLst>
        <ext xmlns:x15="http://schemas.microsoft.com/office/spreadsheetml/2010/11/main" uri="{B97F6D7D-B522-45F9-BDA1-12C45D357490}">
          <x15:cacheHierarchy aggregatedColumn="42"/>
        </ext>
      </extLst>
    </cacheHierarchy>
    <cacheHierarchy uniqueName="[Measures].[Count of Apparel]" caption="Count of Apparel" measure="1" displayFolder="" measureGroup="Q1_Q4" count="0" hidden="1">
      <extLst>
        <ext xmlns:x15="http://schemas.microsoft.com/office/spreadsheetml/2010/11/main" uri="{B97F6D7D-B522-45F9-BDA1-12C45D357490}">
          <x15:cacheHierarchy aggregatedColumn="14"/>
        </ext>
      </extLst>
    </cacheHierarchy>
    <cacheHierarchy uniqueName="[Measures].[Count of Electronics]" caption="Count of Electronics" measure="1" displayFolder="" measureGroup="Q1_Q4" count="0" hidden="1">
      <extLst>
        <ext xmlns:x15="http://schemas.microsoft.com/office/spreadsheetml/2010/11/main" uri="{B97F6D7D-B522-45F9-BDA1-12C45D357490}">
          <x15:cacheHierarchy aggregatedColumn="15"/>
        </ext>
      </extLst>
    </cacheHierarchy>
    <cacheHierarchy uniqueName="[Measures].[Count of PersonalCare]" caption="Count of PersonalCare" measure="1" displayFolder="" measureGroup="Q1_Q4" count="0" hidden="1">
      <extLst>
        <ext xmlns:x15="http://schemas.microsoft.com/office/spreadsheetml/2010/11/main" uri="{B97F6D7D-B522-45F9-BDA1-12C45D357490}">
          <x15:cacheHierarchy aggregatedColumn="19"/>
        </ext>
      </extLst>
    </cacheHierarchy>
    <cacheHierarchy uniqueName="[Measures].[Count of HomeCare]" caption="Count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Customer_Count]" caption="Sum of Customer_Count" measure="1" displayFolder="" measureGroup="Q1_Q4" count="0" hidden="1">
      <extLst>
        <ext xmlns:x15="http://schemas.microsoft.com/office/spreadsheetml/2010/11/main" uri="{B97F6D7D-B522-45F9-BDA1-12C45D357490}">
          <x15:cacheHierarchy aggregatedColumn="26"/>
        </ext>
      </extLst>
    </cacheHierarchy>
    <cacheHierarchy uniqueName="[Measures].[Count of Month_Year (Quarter)]" caption="Count of Month_Year (Quarter)" measure="1" displayFolder="" measureGroup="Q1_Q4" count="0" hidden="1">
      <extLst>
        <ext xmlns:x15="http://schemas.microsoft.com/office/spreadsheetml/2010/11/main" uri="{B97F6D7D-B522-45F9-BDA1-12C45D357490}">
          <x15:cacheHierarchy aggregatedColumn="54"/>
        </ext>
      </extLst>
    </cacheHierarchy>
    <cacheHierarchy uniqueName="[Measures].[Count of Business_Format]" caption="Count of Business_Format" measure="1" displayFolder="" measureGroup="Q1_Q4" count="0" hidden="1">
      <extLst>
        <ext xmlns:x15="http://schemas.microsoft.com/office/spreadsheetml/2010/11/main" uri="{B97F6D7D-B522-45F9-BDA1-12C45D357490}">
          <x15:cacheHierarchy aggregatedColumn="47"/>
        </ext>
      </extLst>
    </cacheHierarchy>
  </cacheHierarchies>
  <kpis count="0"/>
  <dimensions count="2">
    <dimension measure="1" name="Measures" uniqueName="[Measures]" caption="Measures"/>
    <dimension name="Q1_Q4" uniqueName="[Q1_Q4]" caption="Q1_Q4"/>
  </dimensions>
  <measureGroups count="1">
    <measureGroup name="Q1_Q4" caption="Q1_Q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gulnaaz shaikh" refreshedDate="46099.574415856485" backgroundQuery="1" createdVersion="8" refreshedVersion="8" minRefreshableVersion="3" recordCount="0" supportSubquery="1" supportAdvancedDrill="1" xr:uid="{79BFA8DC-01A0-4744-A6E5-3A38E3D655D3}">
  <cacheSource type="external" connectionId="13"/>
  <cacheFields count="3">
    <cacheField name="[Q1_Q4].[Business_Format].[Business_Format]" caption="Business_Format" numFmtId="0" hierarchy="47" level="1">
      <sharedItems count="6">
        <s v="Reliance Digital"/>
        <s v="Reliance Fresh"/>
        <s v="Reliance SMART"/>
        <s v="Reliance Smart Express"/>
        <s v="Reliance Trends"/>
        <s v="SMART Bazaar"/>
      </sharedItems>
    </cacheField>
    <cacheField name="[Q1_Q4].[Profitability_Status].[Profitability_Status]" caption="Profitability_Status" numFmtId="0" hierarchy="2" level="1">
      <sharedItems count="2">
        <s v="No"/>
        <s v="Yes"/>
      </sharedItems>
    </cacheField>
    <cacheField name="[Measures].[Count of Profitability_Status]" caption="Count of Profitability_Status" numFmtId="0" hierarchy="59" level="32767"/>
  </cacheFields>
  <cacheHierarchies count="98">
    <cacheHierarchy uniqueName="[Q1_Q4].[Store_ID]" caption="Store_ID" attribute="1" defaultMemberUniqueName="[Q1_Q4].[Store_ID].[All]" allUniqueName="[Q1_Q4].[Store_ID].[All]" dimensionUniqueName="[Q1_Q4]" displayFolder="" count="0" memberValueDatatype="130" unbalanced="0"/>
    <cacheHierarchy uniqueName="[Q1_Q4].[Month_Year]" caption="Month_Year" attribute="1" time="1" defaultMemberUniqueName="[Q1_Q4].[Month_Year].[All]" allUniqueName="[Q1_Q4].[Month_Year].[All]" dimensionUniqueName="[Q1_Q4]" displayFolder="" count="0" memberValueDatatype="7" unbalanced="0"/>
    <cacheHierarchy uniqueName="[Q1_Q4].[Profitability_Status]" caption="Profitability_Status" attribute="1" defaultMemberUniqueName="[Q1_Q4].[Profitability_Status].[All]" allUniqueName="[Q1_Q4].[Profitability_Status].[All]" dimensionUniqueName="[Q1_Q4]" displayFolder="" count="2" memberValueDatatype="130" unbalanced="0">
      <fieldsUsage count="2">
        <fieldUsage x="-1"/>
        <fieldUsage x="1"/>
      </fieldsUsage>
    </cacheHierarchy>
    <cacheHierarchy uniqueName="[Q1_Q4].[Revenue]" caption="Revenue" attribute="1" defaultMemberUniqueName="[Q1_Q4].[Revenue].[All]" allUniqueName="[Q1_Q4].[Revenue].[All]" dimensionUniqueName="[Q1_Q4]" displayFolder="" count="0" memberValueDatatype="20" unbalanced="0"/>
    <cacheHierarchy uniqueName="[Q1_Q4].[Offline_Revenue]" caption="Offline_Revenue" attribute="1" defaultMemberUniqueName="[Q1_Q4].[Offline_Revenue].[All]" allUniqueName="[Q1_Q4].[Offline_Revenue].[All]" dimensionUniqueName="[Q1_Q4]" displayFolder="" count="0" memberValueDatatype="20" unbalanced="0"/>
    <cacheHierarchy uniqueName="[Q1_Q4].[JioMart_Revenue]" caption="JioMart_Revenue" attribute="1" defaultMemberUniqueName="[Q1_Q4].[JioMart_Revenue].[All]" allUniqueName="[Q1_Q4].[JioMart_Revenue].[All]" dimensionUniqueName="[Q1_Q4]" displayFolder="" count="0" memberValueDatatype="20" unbalanced="0"/>
    <cacheHierarchy uniqueName="[Q1_Q4].[Total_Sales]" caption="Total_Sales" attribute="1" defaultMemberUniqueName="[Q1_Q4].[Total_Sales].[All]" allUniqueName="[Q1_Q4].[Total_Sales].[All]" dimensionUniqueName="[Q1_Q4]" displayFolder="" count="0" memberValueDatatype="20" unbalanced="0"/>
    <cacheHierarchy uniqueName="[Q1_Q4].[Total_Sales_By_Category]" caption="Total_Sales_By_Category" attribute="1" defaultMemberUniqueName="[Q1_Q4].[Total_Sales_By_Category].[All]" allUniqueName="[Q1_Q4].[Total_Sales_By_Category].[All]" dimensionUniqueName="[Q1_Q4]" displayFolder="" count="0" memberValueDatatype="20" unbalanced="0"/>
    <cacheHierarchy uniqueName="[Q1_Q4].[Total_COGS]" caption="Total_COGS" attribute="1" defaultMemberUniqueName="[Q1_Q4].[Total_COGS].[All]" allUniqueName="[Q1_Q4].[Total_COGS].[All]" dimensionUniqueName="[Q1_Q4]" displayFolder="" count="0" memberValueDatatype="20" unbalanced="0"/>
    <cacheHierarchy uniqueName="[Q1_Q4].[Gross_Profit]" caption="Gross_Profit" attribute="1" defaultMemberUniqueName="[Q1_Q4].[Gross_Profit].[All]" allUniqueName="[Q1_Q4].[Gross_Profit].[All]" dimensionUniqueName="[Q1_Q4]" displayFolder="" count="0" memberValueDatatype="20" unbalanced="0"/>
    <cacheHierarchy uniqueName="[Q1_Q4].[Gross_Margin]" caption="Gross_Margin" attribute="1" defaultMemberUniqueName="[Q1_Q4].[Gross_Margin].[All]" allUniqueName="[Q1_Q4].[Gross_Margin].[All]" dimensionUniqueName="[Q1_Q4]" displayFolder="" count="0" memberValueDatatype="5" unbalanced="0"/>
    <cacheHierarchy uniqueName="[Q1_Q4].[Total_Expenses]" caption="Total_Expenses" attribute="1" defaultMemberUniqueName="[Q1_Q4].[Total_Expenses].[All]" allUniqueName="[Q1_Q4].[Total_Expenses].[All]" dimensionUniqueName="[Q1_Q4]" displayFolder="" count="0" memberValueDatatype="20" unbalanced="0"/>
    <cacheHierarchy uniqueName="[Q1_Q4].[Net_Profit[EBITDA]]]" caption="Net_Profit[EBITDA]" attribute="1" defaultMemberUniqueName="[Q1_Q4].[Net_Profit[EBITDA]]].[All]" allUniqueName="[Q1_Q4].[Net_Profit[EBITDA]]].[All]" dimensionUniqueName="[Q1_Q4]" displayFolder="" count="0" memberValueDatatype="20" unbalanced="0"/>
    <cacheHierarchy uniqueName="[Q1_Q4].[Profit_Margin]" caption="Profit_Margin" attribute="1" defaultMemberUniqueName="[Q1_Q4].[Profit_Margin].[All]" allUniqueName="[Q1_Q4].[Profit_Margin].[All]" dimensionUniqueName="[Q1_Q4]" displayFolder="" count="0" memberValueDatatype="5" unbalanced="0"/>
    <cacheHierarchy uniqueName="[Q1_Q4].[Apparel]" caption="Apparel" attribute="1" defaultMemberUniqueName="[Q1_Q4].[Apparel].[All]" allUniqueName="[Q1_Q4].[Apparel].[All]" dimensionUniqueName="[Q1_Q4]" displayFolder="" count="0" memberValueDatatype="20" unbalanced="0"/>
    <cacheHierarchy uniqueName="[Q1_Q4].[Electronics]" caption="Electronics" attribute="1" defaultMemberUniqueName="[Q1_Q4].[Electronics].[All]" allUniqueName="[Q1_Q4].[Electronics].[All]" dimensionUniqueName="[Q1_Q4]" displayFolder="" count="0" memberValueDatatype="20" unbalanced="0"/>
    <cacheHierarchy uniqueName="[Q1_Q4].[Fresh]" caption="Fresh" attribute="1" defaultMemberUniqueName="[Q1_Q4].[Fresh].[All]" allUniqueName="[Q1_Q4].[Fresh].[All]" dimensionUniqueName="[Q1_Q4]" displayFolder="" count="0" memberValueDatatype="20" unbalanced="0"/>
    <cacheHierarchy uniqueName="[Q1_Q4].[Grocery]" caption="Grocery" attribute="1" defaultMemberUniqueName="[Q1_Q4].[Grocery].[All]" allUniqueName="[Q1_Q4].[Grocery].[All]" dimensionUniqueName="[Q1_Q4]" displayFolder="" count="0" memberValueDatatype="20" unbalanced="0"/>
    <cacheHierarchy uniqueName="[Q1_Q4].[HomeCare]" caption="HomeCare" attribute="1" defaultMemberUniqueName="[Q1_Q4].[HomeCare].[All]" allUniqueName="[Q1_Q4].[HomeCare].[All]" dimensionUniqueName="[Q1_Q4]" displayFolder="" count="0" memberValueDatatype="20" unbalanced="0"/>
    <cacheHierarchy uniqueName="[Q1_Q4].[PersonalCare]" caption="PersonalCare" attribute="1" defaultMemberUniqueName="[Q1_Q4].[PersonalCare].[All]" allUniqueName="[Q1_Q4].[PersonalCare].[All]" dimensionUniqueName="[Q1_Q4]" displayFolder="" count="0" memberValueDatatype="20" unbalanced="0"/>
    <cacheHierarchy uniqueName="[Q1_Q4].[COGS_Apparel]" caption="COGS_Apparel" attribute="1" defaultMemberUniqueName="[Q1_Q4].[COGS_Apparel].[All]" allUniqueName="[Q1_Q4].[COGS_Apparel].[All]" dimensionUniqueName="[Q1_Q4]" displayFolder="" count="0" memberValueDatatype="20" unbalanced="0"/>
    <cacheHierarchy uniqueName="[Q1_Q4].[COGS_Electronics]" caption="COGS_Electronics" attribute="1" defaultMemberUniqueName="[Q1_Q4].[COGS_Electronics].[All]" allUniqueName="[Q1_Q4].[COGS_Electronics].[All]" dimensionUniqueName="[Q1_Q4]" displayFolder="" count="0" memberValueDatatype="20" unbalanced="0"/>
    <cacheHierarchy uniqueName="[Q1_Q4].[COGS_Fresh]" caption="COGS_Fresh" attribute="1" defaultMemberUniqueName="[Q1_Q4].[COGS_Fresh].[All]" allUniqueName="[Q1_Q4].[COGS_Fresh].[All]" dimensionUniqueName="[Q1_Q4]" displayFolder="" count="0" memberValueDatatype="20" unbalanced="0"/>
    <cacheHierarchy uniqueName="[Q1_Q4].[COGS_Grocery]" caption="COGS_Grocery" attribute="1" defaultMemberUniqueName="[Q1_Q4].[COGS_Grocery].[All]" allUniqueName="[Q1_Q4].[COGS_Grocery].[All]" dimensionUniqueName="[Q1_Q4]" displayFolder="" count="0" memberValueDatatype="20" unbalanced="0"/>
    <cacheHierarchy uniqueName="[Q1_Q4].[COGS_HomeCare]" caption="COGS_HomeCare" attribute="1" defaultMemberUniqueName="[Q1_Q4].[COGS_HomeCare].[All]" allUniqueName="[Q1_Q4].[COGS_HomeCare].[All]" dimensionUniqueName="[Q1_Q4]" displayFolder="" count="0" memberValueDatatype="20" unbalanced="0"/>
    <cacheHierarchy uniqueName="[Q1_Q4].[COGS_PersonalCare]" caption="COGS_PersonalCare" attribute="1" defaultMemberUniqueName="[Q1_Q4].[COGS_PersonalCare].[All]" allUniqueName="[Q1_Q4].[COGS_PersonalCare].[All]" dimensionUniqueName="[Q1_Q4]" displayFolder="" count="0" memberValueDatatype="20" unbalanced="0"/>
    <cacheHierarchy uniqueName="[Q1_Q4].[Customer_Count]" caption="Customer_Count" attribute="1" defaultMemberUniqueName="[Q1_Q4].[Customer_Count].[All]" allUniqueName="[Q1_Q4].[Customer_Count].[All]" dimensionUniqueName="[Q1_Q4]" displayFolder="" count="0" memberValueDatatype="20" unbalanced="0"/>
    <cacheHierarchy uniqueName="[Q1_Q4].[Avg_Bill_Value]" caption="Avg_Bill_Value" attribute="1" defaultMemberUniqueName="[Q1_Q4].[Avg_Bill_Value].[All]" allUniqueName="[Q1_Q4].[Avg_Bill_Value].[All]" dimensionUniqueName="[Q1_Q4]" displayFolder="" count="0" memberValueDatatype="20" unbalanced="0"/>
    <cacheHierarchy uniqueName="[Q1_Q4].[Training_Hours]" caption="Training_Hours" attribute="1" defaultMemberUniqueName="[Q1_Q4].[Training_Hours].[All]" allUniqueName="[Q1_Q4].[Training_Hours].[All]" dimensionUniqueName="[Q1_Q4]" displayFolder="" count="0" memberValueDatatype="20" unbalanced="0"/>
    <cacheHierarchy uniqueName="[Q1_Q4].[Employee_Count]" caption="Employee_Count" attribute="1" defaultMemberUniqueName="[Q1_Q4].[Employee_Count].[All]" allUniqueName="[Q1_Q4].[Employee_Count].[All]" dimensionUniqueName="[Q1_Q4]" displayFolder="" count="0" memberValueDatatype="20" unbalanced="0"/>
    <cacheHierarchy uniqueName="[Q1_Q4].[Avg_Salary]" caption="Avg_Salary" attribute="1" defaultMemberUniqueName="[Q1_Q4].[Avg_Salary].[All]" allUniqueName="[Q1_Q4].[Avg_Salary].[All]" dimensionUniqueName="[Q1_Q4]" displayFolder="" count="0" memberValueDatatype="20" unbalanced="0"/>
    <cacheHierarchy uniqueName="[Q1_Q4].[HR_Cost]" caption="HR_Cost" attribute="1" defaultMemberUniqueName="[Q1_Q4].[HR_Cost].[All]" allUniqueName="[Q1_Q4].[HR_Cost].[All]" dimensionUniqueName="[Q1_Q4]" displayFolder="" count="0" memberValueDatatype="20" unbalanced="0"/>
    <cacheHierarchy uniqueName="[Q1_Q4].[Campaign_Spend]" caption="Campaign_Spend" attribute="1" defaultMemberUniqueName="[Q1_Q4].[Campaign_Spend].[All]" allUniqueName="[Q1_Q4].[Campaign_Spend].[All]" dimensionUniqueName="[Q1_Q4]" displayFolder="" count="0" memberValueDatatype="20" unbalanced="0"/>
    <cacheHierarchy uniqueName="[Q1_Q4].[Promo_Cost]" caption="Promo_Cost" attribute="1" defaultMemberUniqueName="[Q1_Q4].[Promo_Cost].[All]" allUniqueName="[Q1_Q4].[Promo_Cost].[All]" dimensionUniqueName="[Q1_Q4]" displayFolder="" count="0" memberValueDatatype="20" unbalanced="0"/>
    <cacheHierarchy uniqueName="[Q1_Q4].[Marketing_Cost]" caption="Marketing_Cost" attribute="1" defaultMemberUniqueName="[Q1_Q4].[Marketing_Cost].[All]" allUniqueName="[Q1_Q4].[Marketing_Cost].[All]" dimensionUniqueName="[Q1_Q4]" displayFolder="" count="0" memberValueDatatype="20" unbalanced="0"/>
    <cacheHierarchy uniqueName="[Q1_Q4].[Electricity_Cost]" caption="Electricity_Cost" attribute="1" defaultMemberUniqueName="[Q1_Q4].[Electricity_Cost].[All]" allUniqueName="[Q1_Q4].[Electricity_Cost].[All]" dimensionUniqueName="[Q1_Q4]" displayFolder="" count="0" memberValueDatatype="20" unbalanced="0"/>
    <cacheHierarchy uniqueName="[Q1_Q4].[Maintenance_Cost]" caption="Maintenance_Cost" attribute="1" defaultMemberUniqueName="[Q1_Q4].[Maintenance_Cost].[All]" allUniqueName="[Q1_Q4].[Maintenance_Cost].[All]" dimensionUniqueName="[Q1_Q4]" displayFolder="" count="0" memberValueDatatype="20" unbalanced="0"/>
    <cacheHierarchy uniqueName="[Q1_Q4].[Operations_Cost]" caption="Operations_Cost" attribute="1" defaultMemberUniqueName="[Q1_Q4].[Operations_Cost].[All]" allUniqueName="[Q1_Q4].[Operations_Cost].[All]" dimensionUniqueName="[Q1_Q4]" displayFolder="" count="0" memberValueDatatype="20" unbalanced="0"/>
    <cacheHierarchy uniqueName="[Q1_Q4].[Transportation_Cost]" caption="Transportation_Cost" attribute="1" defaultMemberUniqueName="[Q1_Q4].[Transportation_Cost].[All]" allUniqueName="[Q1_Q4].[Transportation_Cost].[All]" dimensionUniqueName="[Q1_Q4]" displayFolder="" count="0" memberValueDatatype="20" unbalanced="0"/>
    <cacheHierarchy uniqueName="[Q1_Q4].[Inventory_Cost]" caption="Inventory_Cost" attribute="1" defaultMemberUniqueName="[Q1_Q4].[Inventory_Cost].[All]" allUniqueName="[Q1_Q4].[Inventory_Cost].[All]" dimensionUniqueName="[Q1_Q4]" displayFolder="" count="0" memberValueDatatype="20" unbalanced="0"/>
    <cacheHierarchy uniqueName="[Q1_Q4].[SupplyChain_Cost]" caption="SupplyChain_Cost" attribute="1" defaultMemberUniqueName="[Q1_Q4].[SupplyChain_Cost].[All]" allUniqueName="[Q1_Q4].[SupplyChain_Cost].[All]" dimensionUniqueName="[Q1_Q4]" displayFolder="" count="0" memberValueDatatype="20" unbalanced="0"/>
    <cacheHierarchy uniqueName="[Q1_Q4].[Store_Name]" caption="Store_Name" attribute="1" defaultMemberUniqueName="[Q1_Q4].[Store_Name].[All]" allUniqueName="[Q1_Q4].[Store_Name].[All]" dimensionUniqueName="[Q1_Q4]" displayFolder="" count="0" memberValueDatatype="130" unbalanced="0"/>
    <cacheHierarchy uniqueName="[Q1_Q4].[Region]" caption="Region" attribute="1" defaultMemberUniqueName="[Q1_Q4].[Region].[All]" allUniqueName="[Q1_Q4].[Region].[All]" dimensionUniqueName="[Q1_Q4]" displayFolder="" count="2" memberValueDatatype="130" unbalanced="0"/>
    <cacheHierarchy uniqueName="[Q1_Q4].[City]" caption="City" attribute="1" defaultMemberUniqueName="[Q1_Q4].[City].[All]" allUniqueName="[Q1_Q4].[City].[All]" dimensionUniqueName="[Q1_Q4]" displayFolder="" count="0" memberValueDatatype="130" unbalanced="0"/>
    <cacheHierarchy uniqueName="[Q1_Q4].[Address]" caption="Address" attribute="1" defaultMemberUniqueName="[Q1_Q4].[Address].[All]" allUniqueName="[Q1_Q4].[Address].[All]" dimensionUniqueName="[Q1_Q4]" displayFolder="" count="0" memberValueDatatype="130" unbalanced="0"/>
    <cacheHierarchy uniqueName="[Q1_Q4].[Manager_Name]" caption="Manager_Name" attribute="1" defaultMemberUniqueName="[Q1_Q4].[Manager_Name].[All]" allUniqueName="[Q1_Q4].[Manager_Name].[All]" dimensionUniqueName="[Q1_Q4]" displayFolder="" count="0" memberValueDatatype="130" unbalanced="0"/>
    <cacheHierarchy uniqueName="[Q1_Q4].[Format]" caption="Format" attribute="1" defaultMemberUniqueName="[Q1_Q4].[Format].[All]" allUniqueName="[Q1_Q4].[Format].[All]" dimensionUniqueName="[Q1_Q4]" displayFolder="" count="0" memberValueDatatype="130" unbalanced="0"/>
    <cacheHierarchy uniqueName="[Q1_Q4].[Business_Format]" caption="Business_Format" attribute="1" defaultMemberUniqueName="[Q1_Q4].[Business_Format].[All]" allUniqueName="[Q1_Q4].[Business_Format].[All]" dimensionUniqueName="[Q1_Q4]" displayFolder="" count="2" memberValueDatatype="130" unbalanced="0">
      <fieldsUsage count="2">
        <fieldUsage x="-1"/>
        <fieldUsage x="0"/>
      </fieldsUsage>
    </cacheHierarchy>
    <cacheHierarchy uniqueName="[Q1_Q4].[Opening_Date]" caption="Opening_Date" attribute="1" time="1" defaultMemberUniqueName="[Q1_Q4].[Opening_Date].[All]" allUniqueName="[Q1_Q4].[Opening_Date].[All]" dimensionUniqueName="[Q1_Q4]" displayFolder="" count="0" memberValueDatatype="7" unbalanced="0"/>
    <cacheHierarchy uniqueName="[Q1_Q4].[Area_sqft]" caption="Area_sqft" attribute="1" defaultMemberUniqueName="[Q1_Q4].[Area_sqft].[All]" allUniqueName="[Q1_Q4].[Area_sqft].[All]" dimensionUniqueName="[Q1_Q4]" displayFolder="" count="0" memberValueDatatype="20" unbalanced="0"/>
    <cacheHierarchy uniqueName="[Q1_Q4].[Locality]" caption="Locality" attribute="1" defaultMemberUniqueName="[Q1_Q4].[Locality].[All]" allUniqueName="[Q1_Q4].[Locality].[All]" dimensionUniqueName="[Q1_Q4]" displayFolder="" count="0" memberValueDatatype="130" unbalanced="0"/>
    <cacheHierarchy uniqueName="[Q1_Q4].[Latitude]" caption="Latitude" attribute="1" defaultMemberUniqueName="[Q1_Q4].[Latitude].[All]" allUniqueName="[Q1_Q4].[Latitude].[All]" dimensionUniqueName="[Q1_Q4]" displayFolder="" count="0" memberValueDatatype="5" unbalanced="0"/>
    <cacheHierarchy uniqueName="[Q1_Q4].[Longitude]" caption="Longitude" attribute="1" defaultMemberUniqueName="[Q1_Q4].[Longitude].[All]" allUniqueName="[Q1_Q4].[Longitude].[All]" dimensionUniqueName="[Q1_Q4]" displayFolder="" count="0" memberValueDatatype="5" unbalanced="0"/>
    <cacheHierarchy uniqueName="[Q1_Q4].[Month_Year (Year)]" caption="Month_Year (Year)" attribute="1" defaultMemberUniqueName="[Q1_Q4].[Month_Year (Year)].[All]" allUniqueName="[Q1_Q4].[Month_Year (Year)].[All]" dimensionUniqueName="[Q1_Q4]" displayFolder="" count="0" memberValueDatatype="130" unbalanced="0"/>
    <cacheHierarchy uniqueName="[Q1_Q4].[Month_Year (Quarter)]" caption="Month_Year (Quarter)" attribute="1" defaultMemberUniqueName="[Q1_Q4].[Month_Year (Quarter)].[All]" allUniqueName="[Q1_Q4].[Month_Year (Quarter)].[All]" dimensionUniqueName="[Q1_Q4]" displayFolder="" count="0" memberValueDatatype="130" unbalanced="0"/>
    <cacheHierarchy uniqueName="[Q1_Q4].[Month_Year (Month)]" caption="Month_Year (Month)" attribute="1" defaultMemberUniqueName="[Q1_Q4].[Month_Year (Month)].[All]" allUniqueName="[Q1_Q4].[Month_Year (Month)].[All]" dimensionUniqueName="[Q1_Q4]" displayFolder="" count="0" memberValueDatatype="130" unbalanced="0"/>
    <cacheHierarchy uniqueName="[Q1_Q4].[Month_Year (Month Index)]" caption="Month_Year (Month Index)" attribute="1" defaultMemberUniqueName="[Q1_Q4].[Month_Year (Month Index)].[All]" allUniqueName="[Q1_Q4].[Month_Year (Month Index)].[All]" dimensionUniqueName="[Q1_Q4]" displayFolder="" count="0" memberValueDatatype="20" unbalanced="0" hidden="1"/>
    <cacheHierarchy uniqueName="[Measures].[__XL_Count Q1_Q4]" caption="__XL_Count Q1_Q4" measure="1" displayFolder="" measureGroup="Q1_Q4" count="0" hidden="1"/>
    <cacheHierarchy uniqueName="[Measures].[__No measures defined]" caption="__No measures defined" measure="1" displayFolder="" count="0" hidden="1"/>
    <cacheHierarchy uniqueName="[Measures].[Count of Profitability_Status]" caption="Count of Profitability_Status" measure="1" displayFolder="" measureGroup="Q1_Q4"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Profit_Margin]" caption="Sum of Profit_Margin" measure="1" displayFolder="" measureGroup="Q1_Q4" count="0" hidden="1">
      <extLst>
        <ext xmlns:x15="http://schemas.microsoft.com/office/spreadsheetml/2010/11/main" uri="{B97F6D7D-B522-45F9-BDA1-12C45D357490}">
          <x15:cacheHierarchy aggregatedColumn="13"/>
        </ext>
      </extLst>
    </cacheHierarchy>
    <cacheHierarchy uniqueName="[Measures].[Average of Profit_Margin]" caption="Average of Profit_Margin" measure="1" displayFolder="" measureGroup="Q1_Q4" count="0" hidden="1">
      <extLst>
        <ext xmlns:x15="http://schemas.microsoft.com/office/spreadsheetml/2010/11/main" uri="{B97F6D7D-B522-45F9-BDA1-12C45D357490}">
          <x15:cacheHierarchy aggregatedColumn="13"/>
        </ext>
      </extLst>
    </cacheHierarchy>
    <cacheHierarchy uniqueName="[Measures].[Sum of Net_Profit[EBITDA]]]" caption="Sum of Net_Profit[EBITDA]" measure="1" displayFolder="" measureGroup="Q1_Q4"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Q1_Q4" count="0" hidden="1">
      <extLst>
        <ext xmlns:x15="http://schemas.microsoft.com/office/spreadsheetml/2010/11/main" uri="{B97F6D7D-B522-45F9-BDA1-12C45D357490}">
          <x15:cacheHierarchy aggregatedColumn="3"/>
        </ext>
      </extLst>
    </cacheHierarchy>
    <cacheHierarchy uniqueName="[Measures].[Sum of Offline_Revenue]" caption="Sum of Offline_Revenue" measure="1" displayFolder="" measureGroup="Q1_Q4" count="0" hidden="1">
      <extLst>
        <ext xmlns:x15="http://schemas.microsoft.com/office/spreadsheetml/2010/11/main" uri="{B97F6D7D-B522-45F9-BDA1-12C45D357490}">
          <x15:cacheHierarchy aggregatedColumn="4"/>
        </ext>
      </extLst>
    </cacheHierarchy>
    <cacheHierarchy uniqueName="[Measures].[Sum of JioMart_Revenue]" caption="Sum of JioMart_Revenue" measure="1" displayFolder="" measureGroup="Q1_Q4" count="0" hidden="1">
      <extLst>
        <ext xmlns:x15="http://schemas.microsoft.com/office/spreadsheetml/2010/11/main" uri="{B97F6D7D-B522-45F9-BDA1-12C45D357490}">
          <x15:cacheHierarchy aggregatedColumn="5"/>
        </ext>
      </extLst>
    </cacheHierarchy>
    <cacheHierarchy uniqueName="[Measures].[Sum of Total_COGS]" caption="Sum of Total_COGS" measure="1" displayFolder="" measureGroup="Q1_Q4" count="0" hidden="1">
      <extLst>
        <ext xmlns:x15="http://schemas.microsoft.com/office/spreadsheetml/2010/11/main" uri="{B97F6D7D-B522-45F9-BDA1-12C45D357490}">
          <x15:cacheHierarchy aggregatedColumn="8"/>
        </ext>
      </extLst>
    </cacheHierarchy>
    <cacheHierarchy uniqueName="[Measures].[Sum of COGS_HomeCare]" caption="Sum of COGS_HomeCare" measure="1" displayFolder="" measureGroup="Q1_Q4" count="0" hidden="1">
      <extLst>
        <ext xmlns:x15="http://schemas.microsoft.com/office/spreadsheetml/2010/11/main" uri="{B97F6D7D-B522-45F9-BDA1-12C45D357490}">
          <x15:cacheHierarchy aggregatedColumn="24"/>
        </ext>
      </extLst>
    </cacheHierarchy>
    <cacheHierarchy uniqueName="[Measures].[Sum of COGS_PersonalCare]" caption="Sum of COGS_PersonalCare" measure="1" displayFolder="" measureGroup="Q1_Q4" count="0" hidden="1">
      <extLst>
        <ext xmlns:x15="http://schemas.microsoft.com/office/spreadsheetml/2010/11/main" uri="{B97F6D7D-B522-45F9-BDA1-12C45D357490}">
          <x15:cacheHierarchy aggregatedColumn="25"/>
        </ext>
      </extLst>
    </cacheHierarchy>
    <cacheHierarchy uniqueName="[Measures].[Sum of COGS_Grocery]" caption="Sum of COGS_Grocery" measure="1" displayFolder="" measureGroup="Q1_Q4" count="0" hidden="1">
      <extLst>
        <ext xmlns:x15="http://schemas.microsoft.com/office/spreadsheetml/2010/11/main" uri="{B97F6D7D-B522-45F9-BDA1-12C45D357490}">
          <x15:cacheHierarchy aggregatedColumn="23"/>
        </ext>
      </extLst>
    </cacheHierarchy>
    <cacheHierarchy uniqueName="[Measures].[Sum of COGS_Fresh]" caption="Sum of COGS_Fresh" measure="1" displayFolder="" measureGroup="Q1_Q4" count="0" hidden="1">
      <extLst>
        <ext xmlns:x15="http://schemas.microsoft.com/office/spreadsheetml/2010/11/main" uri="{B97F6D7D-B522-45F9-BDA1-12C45D357490}">
          <x15:cacheHierarchy aggregatedColumn="22"/>
        </ext>
      </extLst>
    </cacheHierarchy>
    <cacheHierarchy uniqueName="[Measures].[Sum of COGS_Electronics]" caption="Sum of COGS_Electronics" measure="1" displayFolder="" measureGroup="Q1_Q4" count="0" hidden="1">
      <extLst>
        <ext xmlns:x15="http://schemas.microsoft.com/office/spreadsheetml/2010/11/main" uri="{B97F6D7D-B522-45F9-BDA1-12C45D357490}">
          <x15:cacheHierarchy aggregatedColumn="21"/>
        </ext>
      </extLst>
    </cacheHierarchy>
    <cacheHierarchy uniqueName="[Measures].[Sum of COGS_Apparel]" caption="Sum of COGS_Apparel" measure="1" displayFolder="" measureGroup="Q1_Q4" count="0" hidden="1">
      <extLst>
        <ext xmlns:x15="http://schemas.microsoft.com/office/spreadsheetml/2010/11/main" uri="{B97F6D7D-B522-45F9-BDA1-12C45D357490}">
          <x15:cacheHierarchy aggregatedColumn="20"/>
        </ext>
      </extLst>
    </cacheHierarchy>
    <cacheHierarchy uniqueName="[Measures].[Sum of Total_Sales]" caption="Sum of Total_Sales" measure="1" displayFolder="" measureGroup="Q1_Q4" count="0" hidden="1">
      <extLst>
        <ext xmlns:x15="http://schemas.microsoft.com/office/spreadsheetml/2010/11/main" uri="{B97F6D7D-B522-45F9-BDA1-12C45D357490}">
          <x15:cacheHierarchy aggregatedColumn="6"/>
        </ext>
      </extLst>
    </cacheHierarchy>
    <cacheHierarchy uniqueName="[Measures].[Sum of Total_Sales_By_Category]" caption="Sum of Total_Sales_By_Category" measure="1" displayFolder="" measureGroup="Q1_Q4" count="0" hidden="1">
      <extLst>
        <ext xmlns:x15="http://schemas.microsoft.com/office/spreadsheetml/2010/11/main" uri="{B97F6D7D-B522-45F9-BDA1-12C45D357490}">
          <x15:cacheHierarchy aggregatedColumn="7"/>
        </ext>
      </extLst>
    </cacheHierarchy>
    <cacheHierarchy uniqueName="[Measures].[Sum of Apparel]" caption="Sum of Apparel" measure="1" displayFolder="" measureGroup="Q1_Q4" count="0" hidden="1">
      <extLst>
        <ext xmlns:x15="http://schemas.microsoft.com/office/spreadsheetml/2010/11/main" uri="{B97F6D7D-B522-45F9-BDA1-12C45D357490}">
          <x15:cacheHierarchy aggregatedColumn="14"/>
        </ext>
      </extLst>
    </cacheHierarchy>
    <cacheHierarchy uniqueName="[Measures].[Sum of Electronics]" caption="Sum of Electronics" measure="1" displayFolder="" measureGroup="Q1_Q4" count="0" hidden="1">
      <extLst>
        <ext xmlns:x15="http://schemas.microsoft.com/office/spreadsheetml/2010/11/main" uri="{B97F6D7D-B522-45F9-BDA1-12C45D357490}">
          <x15:cacheHierarchy aggregatedColumn="15"/>
        </ext>
      </extLst>
    </cacheHierarchy>
    <cacheHierarchy uniqueName="[Measures].[Sum of Fresh]" caption="Sum of Fresh" measure="1" displayFolder="" measureGroup="Q1_Q4" count="0" hidden="1">
      <extLst>
        <ext xmlns:x15="http://schemas.microsoft.com/office/spreadsheetml/2010/11/main" uri="{B97F6D7D-B522-45F9-BDA1-12C45D357490}">
          <x15:cacheHierarchy aggregatedColumn="16"/>
        </ext>
      </extLst>
    </cacheHierarchy>
    <cacheHierarchy uniqueName="[Measures].[Sum of Grocery]" caption="Sum of Grocery" measure="1" displayFolder="" measureGroup="Q1_Q4" count="0" hidden="1">
      <extLst>
        <ext xmlns:x15="http://schemas.microsoft.com/office/spreadsheetml/2010/11/main" uri="{B97F6D7D-B522-45F9-BDA1-12C45D357490}">
          <x15:cacheHierarchy aggregatedColumn="17"/>
        </ext>
      </extLst>
    </cacheHierarchy>
    <cacheHierarchy uniqueName="[Measures].[Sum of HomeCare]" caption="Sum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PersonalCare]" caption="Sum of PersonalCare" measure="1" displayFolder="" measureGroup="Q1_Q4" count="0" hidden="1">
      <extLst>
        <ext xmlns:x15="http://schemas.microsoft.com/office/spreadsheetml/2010/11/main" uri="{B97F6D7D-B522-45F9-BDA1-12C45D357490}">
          <x15:cacheHierarchy aggregatedColumn="19"/>
        </ext>
      </extLst>
    </cacheHierarchy>
    <cacheHierarchy uniqueName="[Measures].[Sum of HR_Cost]" caption="Sum of HR_Cost" measure="1" displayFolder="" measureGroup="Q1_Q4" count="0" hidden="1">
      <extLst>
        <ext xmlns:x15="http://schemas.microsoft.com/office/spreadsheetml/2010/11/main" uri="{B97F6D7D-B522-45F9-BDA1-12C45D357490}">
          <x15:cacheHierarchy aggregatedColumn="31"/>
        </ext>
      </extLst>
    </cacheHierarchy>
    <cacheHierarchy uniqueName="[Measures].[Sum of Avg_Salary]" caption="Sum of Avg_Salary" measure="1" displayFolder="" measureGroup="Q1_Q4" count="0" hidden="1">
      <extLst>
        <ext xmlns:x15="http://schemas.microsoft.com/office/spreadsheetml/2010/11/main" uri="{B97F6D7D-B522-45F9-BDA1-12C45D357490}">
          <x15:cacheHierarchy aggregatedColumn="30"/>
        </ext>
      </extLst>
    </cacheHierarchy>
    <cacheHierarchy uniqueName="[Measures].[Sum of Employee_Count]" caption="Sum of Employee_Count" measure="1" displayFolder="" measureGroup="Q1_Q4" count="0" hidden="1">
      <extLst>
        <ext xmlns:x15="http://schemas.microsoft.com/office/spreadsheetml/2010/11/main" uri="{B97F6D7D-B522-45F9-BDA1-12C45D357490}">
          <x15:cacheHierarchy aggregatedColumn="29"/>
        </ext>
      </extLst>
    </cacheHierarchy>
    <cacheHierarchy uniqueName="[Measures].[Average of Avg_Salary]" caption="Average of Avg_Salary" measure="1" displayFolder="" measureGroup="Q1_Q4" count="0" hidden="1">
      <extLst>
        <ext xmlns:x15="http://schemas.microsoft.com/office/spreadsheetml/2010/11/main" uri="{B97F6D7D-B522-45F9-BDA1-12C45D357490}">
          <x15:cacheHierarchy aggregatedColumn="30"/>
        </ext>
      </extLst>
    </cacheHierarchy>
    <cacheHierarchy uniqueName="[Measures].[Count of Employee_Count]" caption="Count of Employee_Count" measure="1" displayFolder="" measureGroup="Q1_Q4" count="0" hidden="1">
      <extLst>
        <ext xmlns:x15="http://schemas.microsoft.com/office/spreadsheetml/2010/11/main" uri="{B97F6D7D-B522-45F9-BDA1-12C45D357490}">
          <x15:cacheHierarchy aggregatedColumn="29"/>
        </ext>
      </extLst>
    </cacheHierarchy>
    <cacheHierarchy uniqueName="[Measures].[Sum of SupplyChain_Cost]" caption="Sum of SupplyChain_Cost" measure="1" displayFolder="" measureGroup="Q1_Q4" count="0" hidden="1">
      <extLst>
        <ext xmlns:x15="http://schemas.microsoft.com/office/spreadsheetml/2010/11/main" uri="{B97F6D7D-B522-45F9-BDA1-12C45D357490}">
          <x15:cacheHierarchy aggregatedColumn="40"/>
        </ext>
      </extLst>
    </cacheHierarchy>
    <cacheHierarchy uniqueName="[Measures].[Sum of Inventory_Cost]" caption="Sum of Inventory_Cost" measure="1" displayFolder="" measureGroup="Q1_Q4" count="0" hidden="1">
      <extLst>
        <ext xmlns:x15="http://schemas.microsoft.com/office/spreadsheetml/2010/11/main" uri="{B97F6D7D-B522-45F9-BDA1-12C45D357490}">
          <x15:cacheHierarchy aggregatedColumn="39"/>
        </ext>
      </extLst>
    </cacheHierarchy>
    <cacheHierarchy uniqueName="[Measures].[Sum of Transportation_Cost]" caption="Sum of Transportation_Cost" measure="1" displayFolder="" measureGroup="Q1_Q4" count="0" hidden="1">
      <extLst>
        <ext xmlns:x15="http://schemas.microsoft.com/office/spreadsheetml/2010/11/main" uri="{B97F6D7D-B522-45F9-BDA1-12C45D357490}">
          <x15:cacheHierarchy aggregatedColumn="38"/>
        </ext>
      </extLst>
    </cacheHierarchy>
    <cacheHierarchy uniqueName="[Measures].[Sum of Marketing_Cost]" caption="Sum of Marketing_Cost" measure="1" displayFolder="" measureGroup="Q1_Q4" count="0" hidden="1">
      <extLst>
        <ext xmlns:x15="http://schemas.microsoft.com/office/spreadsheetml/2010/11/main" uri="{B97F6D7D-B522-45F9-BDA1-12C45D357490}">
          <x15:cacheHierarchy aggregatedColumn="34"/>
        </ext>
      </extLst>
    </cacheHierarchy>
    <cacheHierarchy uniqueName="[Measures].[Count of Region]" caption="Count of Region" measure="1" displayFolder="" measureGroup="Q1_Q4" count="0" hidden="1">
      <extLst>
        <ext xmlns:x15="http://schemas.microsoft.com/office/spreadsheetml/2010/11/main" uri="{B97F6D7D-B522-45F9-BDA1-12C45D357490}">
          <x15:cacheHierarchy aggregatedColumn="42"/>
        </ext>
      </extLst>
    </cacheHierarchy>
    <cacheHierarchy uniqueName="[Measures].[Count of Apparel]" caption="Count of Apparel" measure="1" displayFolder="" measureGroup="Q1_Q4" count="0" hidden="1">
      <extLst>
        <ext xmlns:x15="http://schemas.microsoft.com/office/spreadsheetml/2010/11/main" uri="{B97F6D7D-B522-45F9-BDA1-12C45D357490}">
          <x15:cacheHierarchy aggregatedColumn="14"/>
        </ext>
      </extLst>
    </cacheHierarchy>
    <cacheHierarchy uniqueName="[Measures].[Count of Electronics]" caption="Count of Electronics" measure="1" displayFolder="" measureGroup="Q1_Q4" count="0" hidden="1">
      <extLst>
        <ext xmlns:x15="http://schemas.microsoft.com/office/spreadsheetml/2010/11/main" uri="{B97F6D7D-B522-45F9-BDA1-12C45D357490}">
          <x15:cacheHierarchy aggregatedColumn="15"/>
        </ext>
      </extLst>
    </cacheHierarchy>
    <cacheHierarchy uniqueName="[Measures].[Count of PersonalCare]" caption="Count of PersonalCare" measure="1" displayFolder="" measureGroup="Q1_Q4" count="0" hidden="1">
      <extLst>
        <ext xmlns:x15="http://schemas.microsoft.com/office/spreadsheetml/2010/11/main" uri="{B97F6D7D-B522-45F9-BDA1-12C45D357490}">
          <x15:cacheHierarchy aggregatedColumn="19"/>
        </ext>
      </extLst>
    </cacheHierarchy>
    <cacheHierarchy uniqueName="[Measures].[Count of HomeCare]" caption="Count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Customer_Count]" caption="Sum of Customer_Count" measure="1" displayFolder="" measureGroup="Q1_Q4" count="0" hidden="1">
      <extLst>
        <ext xmlns:x15="http://schemas.microsoft.com/office/spreadsheetml/2010/11/main" uri="{B97F6D7D-B522-45F9-BDA1-12C45D357490}">
          <x15:cacheHierarchy aggregatedColumn="26"/>
        </ext>
      </extLst>
    </cacheHierarchy>
    <cacheHierarchy uniqueName="[Measures].[Count of Month_Year (Quarter)]" caption="Count of Month_Year (Quarter)" measure="1" displayFolder="" measureGroup="Q1_Q4" count="0" hidden="1">
      <extLst>
        <ext xmlns:x15="http://schemas.microsoft.com/office/spreadsheetml/2010/11/main" uri="{B97F6D7D-B522-45F9-BDA1-12C45D357490}">
          <x15:cacheHierarchy aggregatedColumn="54"/>
        </ext>
      </extLst>
    </cacheHierarchy>
    <cacheHierarchy uniqueName="[Measures].[Count of Business_Format]" caption="Count of Business_Format" measure="1" displayFolder="" measureGroup="Q1_Q4" count="0" hidden="1">
      <extLst>
        <ext xmlns:x15="http://schemas.microsoft.com/office/spreadsheetml/2010/11/main" uri="{B97F6D7D-B522-45F9-BDA1-12C45D357490}">
          <x15:cacheHierarchy aggregatedColumn="47"/>
        </ext>
      </extLst>
    </cacheHierarchy>
  </cacheHierarchies>
  <kpis count="0"/>
  <dimensions count="2">
    <dimension measure="1" name="Measures" uniqueName="[Measures]" caption="Measures"/>
    <dimension name="Q1_Q4" uniqueName="[Q1_Q4]" caption="Q1_Q4"/>
  </dimensions>
  <measureGroups count="1">
    <measureGroup name="Q1_Q4" caption="Q1_Q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gulnaaz shaikh" refreshedDate="46099.574416898147" backgroundQuery="1" createdVersion="8" refreshedVersion="8" minRefreshableVersion="3" recordCount="0" supportSubquery="1" supportAdvancedDrill="1" xr:uid="{F0BC7BAD-EF67-461F-AA8B-D2D8E593CD17}">
  <cacheSource type="external" connectionId="13"/>
  <cacheFields count="2">
    <cacheField name="[Q1_Q4].[Business_Format].[Business_Format]" caption="Business_Format" numFmtId="0" hierarchy="47" level="1">
      <sharedItems count="6">
        <s v="Reliance Digital"/>
        <s v="Reliance Fresh"/>
        <s v="Reliance SMART"/>
        <s v="Reliance Smart Express"/>
        <s v="Reliance Trends"/>
        <s v="SMART Bazaar"/>
      </sharedItems>
    </cacheField>
    <cacheField name="[Measures].[Sum of Total_Sales]" caption="Sum of Total_Sales" numFmtId="0" hierarchy="73" level="32767"/>
  </cacheFields>
  <cacheHierarchies count="98">
    <cacheHierarchy uniqueName="[Q1_Q4].[Store_ID]" caption="Store_ID" attribute="1" defaultMemberUniqueName="[Q1_Q4].[Store_ID].[All]" allUniqueName="[Q1_Q4].[Store_ID].[All]" dimensionUniqueName="[Q1_Q4]" displayFolder="" count="0" memberValueDatatype="130" unbalanced="0"/>
    <cacheHierarchy uniqueName="[Q1_Q4].[Month_Year]" caption="Month_Year" attribute="1" time="1" defaultMemberUniqueName="[Q1_Q4].[Month_Year].[All]" allUniqueName="[Q1_Q4].[Month_Year].[All]" dimensionUniqueName="[Q1_Q4]" displayFolder="" count="0" memberValueDatatype="7" unbalanced="0"/>
    <cacheHierarchy uniqueName="[Q1_Q4].[Profitability_Status]" caption="Profitability_Status" attribute="1" defaultMemberUniqueName="[Q1_Q4].[Profitability_Status].[All]" allUniqueName="[Q1_Q4].[Profitability_Status].[All]" dimensionUniqueName="[Q1_Q4]" displayFolder="" count="0" memberValueDatatype="130" unbalanced="0"/>
    <cacheHierarchy uniqueName="[Q1_Q4].[Revenue]" caption="Revenue" attribute="1" defaultMemberUniqueName="[Q1_Q4].[Revenue].[All]" allUniqueName="[Q1_Q4].[Revenue].[All]" dimensionUniqueName="[Q1_Q4]" displayFolder="" count="0" memberValueDatatype="20" unbalanced="0"/>
    <cacheHierarchy uniqueName="[Q1_Q4].[Offline_Revenue]" caption="Offline_Revenue" attribute="1" defaultMemberUniqueName="[Q1_Q4].[Offline_Revenue].[All]" allUniqueName="[Q1_Q4].[Offline_Revenue].[All]" dimensionUniqueName="[Q1_Q4]" displayFolder="" count="0" memberValueDatatype="20" unbalanced="0"/>
    <cacheHierarchy uniqueName="[Q1_Q4].[JioMart_Revenue]" caption="JioMart_Revenue" attribute="1" defaultMemberUniqueName="[Q1_Q4].[JioMart_Revenue].[All]" allUniqueName="[Q1_Q4].[JioMart_Revenue].[All]" dimensionUniqueName="[Q1_Q4]" displayFolder="" count="0" memberValueDatatype="20" unbalanced="0"/>
    <cacheHierarchy uniqueName="[Q1_Q4].[Total_Sales]" caption="Total_Sales" attribute="1" defaultMemberUniqueName="[Q1_Q4].[Total_Sales].[All]" allUniqueName="[Q1_Q4].[Total_Sales].[All]" dimensionUniqueName="[Q1_Q4]" displayFolder="" count="0" memberValueDatatype="20" unbalanced="0"/>
    <cacheHierarchy uniqueName="[Q1_Q4].[Total_Sales_By_Category]" caption="Total_Sales_By_Category" attribute="1" defaultMemberUniqueName="[Q1_Q4].[Total_Sales_By_Category].[All]" allUniqueName="[Q1_Q4].[Total_Sales_By_Category].[All]" dimensionUniqueName="[Q1_Q4]" displayFolder="" count="0" memberValueDatatype="20" unbalanced="0"/>
    <cacheHierarchy uniqueName="[Q1_Q4].[Total_COGS]" caption="Total_COGS" attribute="1" defaultMemberUniqueName="[Q1_Q4].[Total_COGS].[All]" allUniqueName="[Q1_Q4].[Total_COGS].[All]" dimensionUniqueName="[Q1_Q4]" displayFolder="" count="0" memberValueDatatype="20" unbalanced="0"/>
    <cacheHierarchy uniqueName="[Q1_Q4].[Gross_Profit]" caption="Gross_Profit" attribute="1" defaultMemberUniqueName="[Q1_Q4].[Gross_Profit].[All]" allUniqueName="[Q1_Q4].[Gross_Profit].[All]" dimensionUniqueName="[Q1_Q4]" displayFolder="" count="0" memberValueDatatype="20" unbalanced="0"/>
    <cacheHierarchy uniqueName="[Q1_Q4].[Gross_Margin]" caption="Gross_Margin" attribute="1" defaultMemberUniqueName="[Q1_Q4].[Gross_Margin].[All]" allUniqueName="[Q1_Q4].[Gross_Margin].[All]" dimensionUniqueName="[Q1_Q4]" displayFolder="" count="0" memberValueDatatype="5" unbalanced="0"/>
    <cacheHierarchy uniqueName="[Q1_Q4].[Total_Expenses]" caption="Total_Expenses" attribute="1" defaultMemberUniqueName="[Q1_Q4].[Total_Expenses].[All]" allUniqueName="[Q1_Q4].[Total_Expenses].[All]" dimensionUniqueName="[Q1_Q4]" displayFolder="" count="0" memberValueDatatype="20" unbalanced="0"/>
    <cacheHierarchy uniqueName="[Q1_Q4].[Net_Profit[EBITDA]]]" caption="Net_Profit[EBITDA]" attribute="1" defaultMemberUniqueName="[Q1_Q4].[Net_Profit[EBITDA]]].[All]" allUniqueName="[Q1_Q4].[Net_Profit[EBITDA]]].[All]" dimensionUniqueName="[Q1_Q4]" displayFolder="" count="0" memberValueDatatype="20" unbalanced="0"/>
    <cacheHierarchy uniqueName="[Q1_Q4].[Profit_Margin]" caption="Profit_Margin" attribute="1" defaultMemberUniqueName="[Q1_Q4].[Profit_Margin].[All]" allUniqueName="[Q1_Q4].[Profit_Margin].[All]" dimensionUniqueName="[Q1_Q4]" displayFolder="" count="0" memberValueDatatype="5" unbalanced="0"/>
    <cacheHierarchy uniqueName="[Q1_Q4].[Apparel]" caption="Apparel" attribute="1" defaultMemberUniqueName="[Q1_Q4].[Apparel].[All]" allUniqueName="[Q1_Q4].[Apparel].[All]" dimensionUniqueName="[Q1_Q4]" displayFolder="" count="0" memberValueDatatype="20" unbalanced="0"/>
    <cacheHierarchy uniqueName="[Q1_Q4].[Electronics]" caption="Electronics" attribute="1" defaultMemberUniqueName="[Q1_Q4].[Electronics].[All]" allUniqueName="[Q1_Q4].[Electronics].[All]" dimensionUniqueName="[Q1_Q4]" displayFolder="" count="0" memberValueDatatype="20" unbalanced="0"/>
    <cacheHierarchy uniqueName="[Q1_Q4].[Fresh]" caption="Fresh" attribute="1" defaultMemberUniqueName="[Q1_Q4].[Fresh].[All]" allUniqueName="[Q1_Q4].[Fresh].[All]" dimensionUniqueName="[Q1_Q4]" displayFolder="" count="0" memberValueDatatype="20" unbalanced="0"/>
    <cacheHierarchy uniqueName="[Q1_Q4].[Grocery]" caption="Grocery" attribute="1" defaultMemberUniqueName="[Q1_Q4].[Grocery].[All]" allUniqueName="[Q1_Q4].[Grocery].[All]" dimensionUniqueName="[Q1_Q4]" displayFolder="" count="0" memberValueDatatype="20" unbalanced="0"/>
    <cacheHierarchy uniqueName="[Q1_Q4].[HomeCare]" caption="HomeCare" attribute="1" defaultMemberUniqueName="[Q1_Q4].[HomeCare].[All]" allUniqueName="[Q1_Q4].[HomeCare].[All]" dimensionUniqueName="[Q1_Q4]" displayFolder="" count="0" memberValueDatatype="20" unbalanced="0"/>
    <cacheHierarchy uniqueName="[Q1_Q4].[PersonalCare]" caption="PersonalCare" attribute="1" defaultMemberUniqueName="[Q1_Q4].[PersonalCare].[All]" allUniqueName="[Q1_Q4].[PersonalCare].[All]" dimensionUniqueName="[Q1_Q4]" displayFolder="" count="0" memberValueDatatype="20" unbalanced="0"/>
    <cacheHierarchy uniqueName="[Q1_Q4].[COGS_Apparel]" caption="COGS_Apparel" attribute="1" defaultMemberUniqueName="[Q1_Q4].[COGS_Apparel].[All]" allUniqueName="[Q1_Q4].[COGS_Apparel].[All]" dimensionUniqueName="[Q1_Q4]" displayFolder="" count="0" memberValueDatatype="20" unbalanced="0"/>
    <cacheHierarchy uniqueName="[Q1_Q4].[COGS_Electronics]" caption="COGS_Electronics" attribute="1" defaultMemberUniqueName="[Q1_Q4].[COGS_Electronics].[All]" allUniqueName="[Q1_Q4].[COGS_Electronics].[All]" dimensionUniqueName="[Q1_Q4]" displayFolder="" count="0" memberValueDatatype="20" unbalanced="0"/>
    <cacheHierarchy uniqueName="[Q1_Q4].[COGS_Fresh]" caption="COGS_Fresh" attribute="1" defaultMemberUniqueName="[Q1_Q4].[COGS_Fresh].[All]" allUniqueName="[Q1_Q4].[COGS_Fresh].[All]" dimensionUniqueName="[Q1_Q4]" displayFolder="" count="0" memberValueDatatype="20" unbalanced="0"/>
    <cacheHierarchy uniqueName="[Q1_Q4].[COGS_Grocery]" caption="COGS_Grocery" attribute="1" defaultMemberUniqueName="[Q1_Q4].[COGS_Grocery].[All]" allUniqueName="[Q1_Q4].[COGS_Grocery].[All]" dimensionUniqueName="[Q1_Q4]" displayFolder="" count="0" memberValueDatatype="20" unbalanced="0"/>
    <cacheHierarchy uniqueName="[Q1_Q4].[COGS_HomeCare]" caption="COGS_HomeCare" attribute="1" defaultMemberUniqueName="[Q1_Q4].[COGS_HomeCare].[All]" allUniqueName="[Q1_Q4].[COGS_HomeCare].[All]" dimensionUniqueName="[Q1_Q4]" displayFolder="" count="0" memberValueDatatype="20" unbalanced="0"/>
    <cacheHierarchy uniqueName="[Q1_Q4].[COGS_PersonalCare]" caption="COGS_PersonalCare" attribute="1" defaultMemberUniqueName="[Q1_Q4].[COGS_PersonalCare].[All]" allUniqueName="[Q1_Q4].[COGS_PersonalCare].[All]" dimensionUniqueName="[Q1_Q4]" displayFolder="" count="0" memberValueDatatype="20" unbalanced="0"/>
    <cacheHierarchy uniqueName="[Q1_Q4].[Customer_Count]" caption="Customer_Count" attribute="1" defaultMemberUniqueName="[Q1_Q4].[Customer_Count].[All]" allUniqueName="[Q1_Q4].[Customer_Count].[All]" dimensionUniqueName="[Q1_Q4]" displayFolder="" count="0" memberValueDatatype="20" unbalanced="0"/>
    <cacheHierarchy uniqueName="[Q1_Q4].[Avg_Bill_Value]" caption="Avg_Bill_Value" attribute="1" defaultMemberUniqueName="[Q1_Q4].[Avg_Bill_Value].[All]" allUniqueName="[Q1_Q4].[Avg_Bill_Value].[All]" dimensionUniqueName="[Q1_Q4]" displayFolder="" count="0" memberValueDatatype="20" unbalanced="0"/>
    <cacheHierarchy uniqueName="[Q1_Q4].[Training_Hours]" caption="Training_Hours" attribute="1" defaultMemberUniqueName="[Q1_Q4].[Training_Hours].[All]" allUniqueName="[Q1_Q4].[Training_Hours].[All]" dimensionUniqueName="[Q1_Q4]" displayFolder="" count="0" memberValueDatatype="20" unbalanced="0"/>
    <cacheHierarchy uniqueName="[Q1_Q4].[Employee_Count]" caption="Employee_Count" attribute="1" defaultMemberUniqueName="[Q1_Q4].[Employee_Count].[All]" allUniqueName="[Q1_Q4].[Employee_Count].[All]" dimensionUniqueName="[Q1_Q4]" displayFolder="" count="0" memberValueDatatype="20" unbalanced="0"/>
    <cacheHierarchy uniqueName="[Q1_Q4].[Avg_Salary]" caption="Avg_Salary" attribute="1" defaultMemberUniqueName="[Q1_Q4].[Avg_Salary].[All]" allUniqueName="[Q1_Q4].[Avg_Salary].[All]" dimensionUniqueName="[Q1_Q4]" displayFolder="" count="0" memberValueDatatype="20" unbalanced="0"/>
    <cacheHierarchy uniqueName="[Q1_Q4].[HR_Cost]" caption="HR_Cost" attribute="1" defaultMemberUniqueName="[Q1_Q4].[HR_Cost].[All]" allUniqueName="[Q1_Q4].[HR_Cost].[All]" dimensionUniqueName="[Q1_Q4]" displayFolder="" count="0" memberValueDatatype="20" unbalanced="0"/>
    <cacheHierarchy uniqueName="[Q1_Q4].[Campaign_Spend]" caption="Campaign_Spend" attribute="1" defaultMemberUniqueName="[Q1_Q4].[Campaign_Spend].[All]" allUniqueName="[Q1_Q4].[Campaign_Spend].[All]" dimensionUniqueName="[Q1_Q4]" displayFolder="" count="0" memberValueDatatype="20" unbalanced="0"/>
    <cacheHierarchy uniqueName="[Q1_Q4].[Promo_Cost]" caption="Promo_Cost" attribute="1" defaultMemberUniqueName="[Q1_Q4].[Promo_Cost].[All]" allUniqueName="[Q1_Q4].[Promo_Cost].[All]" dimensionUniqueName="[Q1_Q4]" displayFolder="" count="0" memberValueDatatype="20" unbalanced="0"/>
    <cacheHierarchy uniqueName="[Q1_Q4].[Marketing_Cost]" caption="Marketing_Cost" attribute="1" defaultMemberUniqueName="[Q1_Q4].[Marketing_Cost].[All]" allUniqueName="[Q1_Q4].[Marketing_Cost].[All]" dimensionUniqueName="[Q1_Q4]" displayFolder="" count="0" memberValueDatatype="20" unbalanced="0"/>
    <cacheHierarchy uniqueName="[Q1_Q4].[Electricity_Cost]" caption="Electricity_Cost" attribute="1" defaultMemberUniqueName="[Q1_Q4].[Electricity_Cost].[All]" allUniqueName="[Q1_Q4].[Electricity_Cost].[All]" dimensionUniqueName="[Q1_Q4]" displayFolder="" count="0" memberValueDatatype="20" unbalanced="0"/>
    <cacheHierarchy uniqueName="[Q1_Q4].[Maintenance_Cost]" caption="Maintenance_Cost" attribute="1" defaultMemberUniqueName="[Q1_Q4].[Maintenance_Cost].[All]" allUniqueName="[Q1_Q4].[Maintenance_Cost].[All]" dimensionUniqueName="[Q1_Q4]" displayFolder="" count="0" memberValueDatatype="20" unbalanced="0"/>
    <cacheHierarchy uniqueName="[Q1_Q4].[Operations_Cost]" caption="Operations_Cost" attribute="1" defaultMemberUniqueName="[Q1_Q4].[Operations_Cost].[All]" allUniqueName="[Q1_Q4].[Operations_Cost].[All]" dimensionUniqueName="[Q1_Q4]" displayFolder="" count="0" memberValueDatatype="20" unbalanced="0"/>
    <cacheHierarchy uniqueName="[Q1_Q4].[Transportation_Cost]" caption="Transportation_Cost" attribute="1" defaultMemberUniqueName="[Q1_Q4].[Transportation_Cost].[All]" allUniqueName="[Q1_Q4].[Transportation_Cost].[All]" dimensionUniqueName="[Q1_Q4]" displayFolder="" count="0" memberValueDatatype="20" unbalanced="0"/>
    <cacheHierarchy uniqueName="[Q1_Q4].[Inventory_Cost]" caption="Inventory_Cost" attribute="1" defaultMemberUniqueName="[Q1_Q4].[Inventory_Cost].[All]" allUniqueName="[Q1_Q4].[Inventory_Cost].[All]" dimensionUniqueName="[Q1_Q4]" displayFolder="" count="0" memberValueDatatype="20" unbalanced="0"/>
    <cacheHierarchy uniqueName="[Q1_Q4].[SupplyChain_Cost]" caption="SupplyChain_Cost" attribute="1" defaultMemberUniqueName="[Q1_Q4].[SupplyChain_Cost].[All]" allUniqueName="[Q1_Q4].[SupplyChain_Cost].[All]" dimensionUniqueName="[Q1_Q4]" displayFolder="" count="0" memberValueDatatype="20" unbalanced="0"/>
    <cacheHierarchy uniqueName="[Q1_Q4].[Store_Name]" caption="Store_Name" attribute="1" defaultMemberUniqueName="[Q1_Q4].[Store_Name].[All]" allUniqueName="[Q1_Q4].[Store_Name].[All]" dimensionUniqueName="[Q1_Q4]" displayFolder="" count="0" memberValueDatatype="130" unbalanced="0"/>
    <cacheHierarchy uniqueName="[Q1_Q4].[Region]" caption="Region" attribute="1" defaultMemberUniqueName="[Q1_Q4].[Region].[All]" allUniqueName="[Q1_Q4].[Region].[All]" dimensionUniqueName="[Q1_Q4]" displayFolder="" count="2" memberValueDatatype="130" unbalanced="0"/>
    <cacheHierarchy uniqueName="[Q1_Q4].[City]" caption="City" attribute="1" defaultMemberUniqueName="[Q1_Q4].[City].[All]" allUniqueName="[Q1_Q4].[City].[All]" dimensionUniqueName="[Q1_Q4]" displayFolder="" count="0" memberValueDatatype="130" unbalanced="0"/>
    <cacheHierarchy uniqueName="[Q1_Q4].[Address]" caption="Address" attribute="1" defaultMemberUniqueName="[Q1_Q4].[Address].[All]" allUniqueName="[Q1_Q4].[Address].[All]" dimensionUniqueName="[Q1_Q4]" displayFolder="" count="0" memberValueDatatype="130" unbalanced="0"/>
    <cacheHierarchy uniqueName="[Q1_Q4].[Manager_Name]" caption="Manager_Name" attribute="1" defaultMemberUniqueName="[Q1_Q4].[Manager_Name].[All]" allUniqueName="[Q1_Q4].[Manager_Name].[All]" dimensionUniqueName="[Q1_Q4]" displayFolder="" count="0" memberValueDatatype="130" unbalanced="0"/>
    <cacheHierarchy uniqueName="[Q1_Q4].[Format]" caption="Format" attribute="1" defaultMemberUniqueName="[Q1_Q4].[Format].[All]" allUniqueName="[Q1_Q4].[Format].[All]" dimensionUniqueName="[Q1_Q4]" displayFolder="" count="0" memberValueDatatype="130" unbalanced="0"/>
    <cacheHierarchy uniqueName="[Q1_Q4].[Business_Format]" caption="Business_Format" attribute="1" defaultMemberUniqueName="[Q1_Q4].[Business_Format].[All]" allUniqueName="[Q1_Q4].[Business_Format].[All]" dimensionUniqueName="[Q1_Q4]" displayFolder="" count="2" memberValueDatatype="130" unbalanced="0">
      <fieldsUsage count="2">
        <fieldUsage x="-1"/>
        <fieldUsage x="0"/>
      </fieldsUsage>
    </cacheHierarchy>
    <cacheHierarchy uniqueName="[Q1_Q4].[Opening_Date]" caption="Opening_Date" attribute="1" time="1" defaultMemberUniqueName="[Q1_Q4].[Opening_Date].[All]" allUniqueName="[Q1_Q4].[Opening_Date].[All]" dimensionUniqueName="[Q1_Q4]" displayFolder="" count="0" memberValueDatatype="7" unbalanced="0"/>
    <cacheHierarchy uniqueName="[Q1_Q4].[Area_sqft]" caption="Area_sqft" attribute="1" defaultMemberUniqueName="[Q1_Q4].[Area_sqft].[All]" allUniqueName="[Q1_Q4].[Area_sqft].[All]" dimensionUniqueName="[Q1_Q4]" displayFolder="" count="0" memberValueDatatype="20" unbalanced="0"/>
    <cacheHierarchy uniqueName="[Q1_Q4].[Locality]" caption="Locality" attribute="1" defaultMemberUniqueName="[Q1_Q4].[Locality].[All]" allUniqueName="[Q1_Q4].[Locality].[All]" dimensionUniqueName="[Q1_Q4]" displayFolder="" count="0" memberValueDatatype="130" unbalanced="0"/>
    <cacheHierarchy uniqueName="[Q1_Q4].[Latitude]" caption="Latitude" attribute="1" defaultMemberUniqueName="[Q1_Q4].[Latitude].[All]" allUniqueName="[Q1_Q4].[Latitude].[All]" dimensionUniqueName="[Q1_Q4]" displayFolder="" count="0" memberValueDatatype="5" unbalanced="0"/>
    <cacheHierarchy uniqueName="[Q1_Q4].[Longitude]" caption="Longitude" attribute="1" defaultMemberUniqueName="[Q1_Q4].[Longitude].[All]" allUniqueName="[Q1_Q4].[Longitude].[All]" dimensionUniqueName="[Q1_Q4]" displayFolder="" count="0" memberValueDatatype="5" unbalanced="0"/>
    <cacheHierarchy uniqueName="[Q1_Q4].[Month_Year (Year)]" caption="Month_Year (Year)" attribute="1" defaultMemberUniqueName="[Q1_Q4].[Month_Year (Year)].[All]" allUniqueName="[Q1_Q4].[Month_Year (Year)].[All]" dimensionUniqueName="[Q1_Q4]" displayFolder="" count="0" memberValueDatatype="130" unbalanced="0"/>
    <cacheHierarchy uniqueName="[Q1_Q4].[Month_Year (Quarter)]" caption="Month_Year (Quarter)" attribute="1" defaultMemberUniqueName="[Q1_Q4].[Month_Year (Quarter)].[All]" allUniqueName="[Q1_Q4].[Month_Year (Quarter)].[All]" dimensionUniqueName="[Q1_Q4]" displayFolder="" count="0" memberValueDatatype="130" unbalanced="0"/>
    <cacheHierarchy uniqueName="[Q1_Q4].[Month_Year (Month)]" caption="Month_Year (Month)" attribute="1" defaultMemberUniqueName="[Q1_Q4].[Month_Year (Month)].[All]" allUniqueName="[Q1_Q4].[Month_Year (Month)].[All]" dimensionUniqueName="[Q1_Q4]" displayFolder="" count="0" memberValueDatatype="130" unbalanced="0"/>
    <cacheHierarchy uniqueName="[Q1_Q4].[Month_Year (Month Index)]" caption="Month_Year (Month Index)" attribute="1" defaultMemberUniqueName="[Q1_Q4].[Month_Year (Month Index)].[All]" allUniqueName="[Q1_Q4].[Month_Year (Month Index)].[All]" dimensionUniqueName="[Q1_Q4]" displayFolder="" count="0" memberValueDatatype="20" unbalanced="0" hidden="1"/>
    <cacheHierarchy uniqueName="[Measures].[__XL_Count Q1_Q4]" caption="__XL_Count Q1_Q4" measure="1" displayFolder="" measureGroup="Q1_Q4" count="0" hidden="1"/>
    <cacheHierarchy uniqueName="[Measures].[__No measures defined]" caption="__No measures defined" measure="1" displayFolder="" count="0" hidden="1"/>
    <cacheHierarchy uniqueName="[Measures].[Count of Profitability_Status]" caption="Count of Profitability_Status" measure="1" displayFolder="" measureGroup="Q1_Q4" count="0" hidden="1">
      <extLst>
        <ext xmlns:x15="http://schemas.microsoft.com/office/spreadsheetml/2010/11/main" uri="{B97F6D7D-B522-45F9-BDA1-12C45D357490}">
          <x15:cacheHierarchy aggregatedColumn="2"/>
        </ext>
      </extLst>
    </cacheHierarchy>
    <cacheHierarchy uniqueName="[Measures].[Sum of Profit_Margin]" caption="Sum of Profit_Margin" measure="1" displayFolder="" measureGroup="Q1_Q4" count="0" hidden="1">
      <extLst>
        <ext xmlns:x15="http://schemas.microsoft.com/office/spreadsheetml/2010/11/main" uri="{B97F6D7D-B522-45F9-BDA1-12C45D357490}">
          <x15:cacheHierarchy aggregatedColumn="13"/>
        </ext>
      </extLst>
    </cacheHierarchy>
    <cacheHierarchy uniqueName="[Measures].[Average of Profit_Margin]" caption="Average of Profit_Margin" measure="1" displayFolder="" measureGroup="Q1_Q4" count="0" hidden="1">
      <extLst>
        <ext xmlns:x15="http://schemas.microsoft.com/office/spreadsheetml/2010/11/main" uri="{B97F6D7D-B522-45F9-BDA1-12C45D357490}">
          <x15:cacheHierarchy aggregatedColumn="13"/>
        </ext>
      </extLst>
    </cacheHierarchy>
    <cacheHierarchy uniqueName="[Measures].[Sum of Net_Profit[EBITDA]]]" caption="Sum of Net_Profit[EBITDA]" measure="1" displayFolder="" measureGroup="Q1_Q4"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Q1_Q4" count="0" hidden="1">
      <extLst>
        <ext xmlns:x15="http://schemas.microsoft.com/office/spreadsheetml/2010/11/main" uri="{B97F6D7D-B522-45F9-BDA1-12C45D357490}">
          <x15:cacheHierarchy aggregatedColumn="3"/>
        </ext>
      </extLst>
    </cacheHierarchy>
    <cacheHierarchy uniqueName="[Measures].[Sum of Offline_Revenue]" caption="Sum of Offline_Revenue" measure="1" displayFolder="" measureGroup="Q1_Q4" count="0" hidden="1">
      <extLst>
        <ext xmlns:x15="http://schemas.microsoft.com/office/spreadsheetml/2010/11/main" uri="{B97F6D7D-B522-45F9-BDA1-12C45D357490}">
          <x15:cacheHierarchy aggregatedColumn="4"/>
        </ext>
      </extLst>
    </cacheHierarchy>
    <cacheHierarchy uniqueName="[Measures].[Sum of JioMart_Revenue]" caption="Sum of JioMart_Revenue" measure="1" displayFolder="" measureGroup="Q1_Q4" count="0" hidden="1">
      <extLst>
        <ext xmlns:x15="http://schemas.microsoft.com/office/spreadsheetml/2010/11/main" uri="{B97F6D7D-B522-45F9-BDA1-12C45D357490}">
          <x15:cacheHierarchy aggregatedColumn="5"/>
        </ext>
      </extLst>
    </cacheHierarchy>
    <cacheHierarchy uniqueName="[Measures].[Sum of Total_COGS]" caption="Sum of Total_COGS" measure="1" displayFolder="" measureGroup="Q1_Q4" count="0" hidden="1">
      <extLst>
        <ext xmlns:x15="http://schemas.microsoft.com/office/spreadsheetml/2010/11/main" uri="{B97F6D7D-B522-45F9-BDA1-12C45D357490}">
          <x15:cacheHierarchy aggregatedColumn="8"/>
        </ext>
      </extLst>
    </cacheHierarchy>
    <cacheHierarchy uniqueName="[Measures].[Sum of COGS_HomeCare]" caption="Sum of COGS_HomeCare" measure="1" displayFolder="" measureGroup="Q1_Q4" count="0" hidden="1">
      <extLst>
        <ext xmlns:x15="http://schemas.microsoft.com/office/spreadsheetml/2010/11/main" uri="{B97F6D7D-B522-45F9-BDA1-12C45D357490}">
          <x15:cacheHierarchy aggregatedColumn="24"/>
        </ext>
      </extLst>
    </cacheHierarchy>
    <cacheHierarchy uniqueName="[Measures].[Sum of COGS_PersonalCare]" caption="Sum of COGS_PersonalCare" measure="1" displayFolder="" measureGroup="Q1_Q4" count="0" hidden="1">
      <extLst>
        <ext xmlns:x15="http://schemas.microsoft.com/office/spreadsheetml/2010/11/main" uri="{B97F6D7D-B522-45F9-BDA1-12C45D357490}">
          <x15:cacheHierarchy aggregatedColumn="25"/>
        </ext>
      </extLst>
    </cacheHierarchy>
    <cacheHierarchy uniqueName="[Measures].[Sum of COGS_Grocery]" caption="Sum of COGS_Grocery" measure="1" displayFolder="" measureGroup="Q1_Q4" count="0" hidden="1">
      <extLst>
        <ext xmlns:x15="http://schemas.microsoft.com/office/spreadsheetml/2010/11/main" uri="{B97F6D7D-B522-45F9-BDA1-12C45D357490}">
          <x15:cacheHierarchy aggregatedColumn="23"/>
        </ext>
      </extLst>
    </cacheHierarchy>
    <cacheHierarchy uniqueName="[Measures].[Sum of COGS_Fresh]" caption="Sum of COGS_Fresh" measure="1" displayFolder="" measureGroup="Q1_Q4" count="0" hidden="1">
      <extLst>
        <ext xmlns:x15="http://schemas.microsoft.com/office/spreadsheetml/2010/11/main" uri="{B97F6D7D-B522-45F9-BDA1-12C45D357490}">
          <x15:cacheHierarchy aggregatedColumn="22"/>
        </ext>
      </extLst>
    </cacheHierarchy>
    <cacheHierarchy uniqueName="[Measures].[Sum of COGS_Electronics]" caption="Sum of COGS_Electronics" measure="1" displayFolder="" measureGroup="Q1_Q4" count="0" hidden="1">
      <extLst>
        <ext xmlns:x15="http://schemas.microsoft.com/office/spreadsheetml/2010/11/main" uri="{B97F6D7D-B522-45F9-BDA1-12C45D357490}">
          <x15:cacheHierarchy aggregatedColumn="21"/>
        </ext>
      </extLst>
    </cacheHierarchy>
    <cacheHierarchy uniqueName="[Measures].[Sum of COGS_Apparel]" caption="Sum of COGS_Apparel" measure="1" displayFolder="" measureGroup="Q1_Q4" count="0" hidden="1">
      <extLst>
        <ext xmlns:x15="http://schemas.microsoft.com/office/spreadsheetml/2010/11/main" uri="{B97F6D7D-B522-45F9-BDA1-12C45D357490}">
          <x15:cacheHierarchy aggregatedColumn="20"/>
        </ext>
      </extLst>
    </cacheHierarchy>
    <cacheHierarchy uniqueName="[Measures].[Sum of Total_Sales]" caption="Sum of Total_Sales" measure="1" displayFolder="" measureGroup="Q1_Q4"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Total_Sales_By_Category]" caption="Sum of Total_Sales_By_Category" measure="1" displayFolder="" measureGroup="Q1_Q4" count="0" hidden="1">
      <extLst>
        <ext xmlns:x15="http://schemas.microsoft.com/office/spreadsheetml/2010/11/main" uri="{B97F6D7D-B522-45F9-BDA1-12C45D357490}">
          <x15:cacheHierarchy aggregatedColumn="7"/>
        </ext>
      </extLst>
    </cacheHierarchy>
    <cacheHierarchy uniqueName="[Measures].[Sum of Apparel]" caption="Sum of Apparel" measure="1" displayFolder="" measureGroup="Q1_Q4" count="0" hidden="1">
      <extLst>
        <ext xmlns:x15="http://schemas.microsoft.com/office/spreadsheetml/2010/11/main" uri="{B97F6D7D-B522-45F9-BDA1-12C45D357490}">
          <x15:cacheHierarchy aggregatedColumn="14"/>
        </ext>
      </extLst>
    </cacheHierarchy>
    <cacheHierarchy uniqueName="[Measures].[Sum of Electronics]" caption="Sum of Electronics" measure="1" displayFolder="" measureGroup="Q1_Q4" count="0" hidden="1">
      <extLst>
        <ext xmlns:x15="http://schemas.microsoft.com/office/spreadsheetml/2010/11/main" uri="{B97F6D7D-B522-45F9-BDA1-12C45D357490}">
          <x15:cacheHierarchy aggregatedColumn="15"/>
        </ext>
      </extLst>
    </cacheHierarchy>
    <cacheHierarchy uniqueName="[Measures].[Sum of Fresh]" caption="Sum of Fresh" measure="1" displayFolder="" measureGroup="Q1_Q4" count="0" hidden="1">
      <extLst>
        <ext xmlns:x15="http://schemas.microsoft.com/office/spreadsheetml/2010/11/main" uri="{B97F6D7D-B522-45F9-BDA1-12C45D357490}">
          <x15:cacheHierarchy aggregatedColumn="16"/>
        </ext>
      </extLst>
    </cacheHierarchy>
    <cacheHierarchy uniqueName="[Measures].[Sum of Grocery]" caption="Sum of Grocery" measure="1" displayFolder="" measureGroup="Q1_Q4" count="0" hidden="1">
      <extLst>
        <ext xmlns:x15="http://schemas.microsoft.com/office/spreadsheetml/2010/11/main" uri="{B97F6D7D-B522-45F9-BDA1-12C45D357490}">
          <x15:cacheHierarchy aggregatedColumn="17"/>
        </ext>
      </extLst>
    </cacheHierarchy>
    <cacheHierarchy uniqueName="[Measures].[Sum of HomeCare]" caption="Sum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PersonalCare]" caption="Sum of PersonalCare" measure="1" displayFolder="" measureGroup="Q1_Q4" count="0" hidden="1">
      <extLst>
        <ext xmlns:x15="http://schemas.microsoft.com/office/spreadsheetml/2010/11/main" uri="{B97F6D7D-B522-45F9-BDA1-12C45D357490}">
          <x15:cacheHierarchy aggregatedColumn="19"/>
        </ext>
      </extLst>
    </cacheHierarchy>
    <cacheHierarchy uniqueName="[Measures].[Sum of HR_Cost]" caption="Sum of HR_Cost" measure="1" displayFolder="" measureGroup="Q1_Q4" count="0" hidden="1">
      <extLst>
        <ext xmlns:x15="http://schemas.microsoft.com/office/spreadsheetml/2010/11/main" uri="{B97F6D7D-B522-45F9-BDA1-12C45D357490}">
          <x15:cacheHierarchy aggregatedColumn="31"/>
        </ext>
      </extLst>
    </cacheHierarchy>
    <cacheHierarchy uniqueName="[Measures].[Sum of Avg_Salary]" caption="Sum of Avg_Salary" measure="1" displayFolder="" measureGroup="Q1_Q4" count="0" hidden="1">
      <extLst>
        <ext xmlns:x15="http://schemas.microsoft.com/office/spreadsheetml/2010/11/main" uri="{B97F6D7D-B522-45F9-BDA1-12C45D357490}">
          <x15:cacheHierarchy aggregatedColumn="30"/>
        </ext>
      </extLst>
    </cacheHierarchy>
    <cacheHierarchy uniqueName="[Measures].[Sum of Employee_Count]" caption="Sum of Employee_Count" measure="1" displayFolder="" measureGroup="Q1_Q4" count="0" hidden="1">
      <extLst>
        <ext xmlns:x15="http://schemas.microsoft.com/office/spreadsheetml/2010/11/main" uri="{B97F6D7D-B522-45F9-BDA1-12C45D357490}">
          <x15:cacheHierarchy aggregatedColumn="29"/>
        </ext>
      </extLst>
    </cacheHierarchy>
    <cacheHierarchy uniqueName="[Measures].[Average of Avg_Salary]" caption="Average of Avg_Salary" measure="1" displayFolder="" measureGroup="Q1_Q4" count="0" hidden="1">
      <extLst>
        <ext xmlns:x15="http://schemas.microsoft.com/office/spreadsheetml/2010/11/main" uri="{B97F6D7D-B522-45F9-BDA1-12C45D357490}">
          <x15:cacheHierarchy aggregatedColumn="30"/>
        </ext>
      </extLst>
    </cacheHierarchy>
    <cacheHierarchy uniqueName="[Measures].[Count of Employee_Count]" caption="Count of Employee_Count" measure="1" displayFolder="" measureGroup="Q1_Q4" count="0" hidden="1">
      <extLst>
        <ext xmlns:x15="http://schemas.microsoft.com/office/spreadsheetml/2010/11/main" uri="{B97F6D7D-B522-45F9-BDA1-12C45D357490}">
          <x15:cacheHierarchy aggregatedColumn="29"/>
        </ext>
      </extLst>
    </cacheHierarchy>
    <cacheHierarchy uniqueName="[Measures].[Sum of SupplyChain_Cost]" caption="Sum of SupplyChain_Cost" measure="1" displayFolder="" measureGroup="Q1_Q4" count="0" hidden="1">
      <extLst>
        <ext xmlns:x15="http://schemas.microsoft.com/office/spreadsheetml/2010/11/main" uri="{B97F6D7D-B522-45F9-BDA1-12C45D357490}">
          <x15:cacheHierarchy aggregatedColumn="40"/>
        </ext>
      </extLst>
    </cacheHierarchy>
    <cacheHierarchy uniqueName="[Measures].[Sum of Inventory_Cost]" caption="Sum of Inventory_Cost" measure="1" displayFolder="" measureGroup="Q1_Q4" count="0" hidden="1">
      <extLst>
        <ext xmlns:x15="http://schemas.microsoft.com/office/spreadsheetml/2010/11/main" uri="{B97F6D7D-B522-45F9-BDA1-12C45D357490}">
          <x15:cacheHierarchy aggregatedColumn="39"/>
        </ext>
      </extLst>
    </cacheHierarchy>
    <cacheHierarchy uniqueName="[Measures].[Sum of Transportation_Cost]" caption="Sum of Transportation_Cost" measure="1" displayFolder="" measureGroup="Q1_Q4" count="0" hidden="1">
      <extLst>
        <ext xmlns:x15="http://schemas.microsoft.com/office/spreadsheetml/2010/11/main" uri="{B97F6D7D-B522-45F9-BDA1-12C45D357490}">
          <x15:cacheHierarchy aggregatedColumn="38"/>
        </ext>
      </extLst>
    </cacheHierarchy>
    <cacheHierarchy uniqueName="[Measures].[Sum of Marketing_Cost]" caption="Sum of Marketing_Cost" measure="1" displayFolder="" measureGroup="Q1_Q4" count="0" hidden="1">
      <extLst>
        <ext xmlns:x15="http://schemas.microsoft.com/office/spreadsheetml/2010/11/main" uri="{B97F6D7D-B522-45F9-BDA1-12C45D357490}">
          <x15:cacheHierarchy aggregatedColumn="34"/>
        </ext>
      </extLst>
    </cacheHierarchy>
    <cacheHierarchy uniqueName="[Measures].[Count of Region]" caption="Count of Region" measure="1" displayFolder="" measureGroup="Q1_Q4" count="0" hidden="1">
      <extLst>
        <ext xmlns:x15="http://schemas.microsoft.com/office/spreadsheetml/2010/11/main" uri="{B97F6D7D-B522-45F9-BDA1-12C45D357490}">
          <x15:cacheHierarchy aggregatedColumn="42"/>
        </ext>
      </extLst>
    </cacheHierarchy>
    <cacheHierarchy uniqueName="[Measures].[Count of Apparel]" caption="Count of Apparel" measure="1" displayFolder="" measureGroup="Q1_Q4" count="0" hidden="1">
      <extLst>
        <ext xmlns:x15="http://schemas.microsoft.com/office/spreadsheetml/2010/11/main" uri="{B97F6D7D-B522-45F9-BDA1-12C45D357490}">
          <x15:cacheHierarchy aggregatedColumn="14"/>
        </ext>
      </extLst>
    </cacheHierarchy>
    <cacheHierarchy uniqueName="[Measures].[Count of Electronics]" caption="Count of Electronics" measure="1" displayFolder="" measureGroup="Q1_Q4" count="0" hidden="1">
      <extLst>
        <ext xmlns:x15="http://schemas.microsoft.com/office/spreadsheetml/2010/11/main" uri="{B97F6D7D-B522-45F9-BDA1-12C45D357490}">
          <x15:cacheHierarchy aggregatedColumn="15"/>
        </ext>
      </extLst>
    </cacheHierarchy>
    <cacheHierarchy uniqueName="[Measures].[Count of PersonalCare]" caption="Count of PersonalCare" measure="1" displayFolder="" measureGroup="Q1_Q4" count="0" hidden="1">
      <extLst>
        <ext xmlns:x15="http://schemas.microsoft.com/office/spreadsheetml/2010/11/main" uri="{B97F6D7D-B522-45F9-BDA1-12C45D357490}">
          <x15:cacheHierarchy aggregatedColumn="19"/>
        </ext>
      </extLst>
    </cacheHierarchy>
    <cacheHierarchy uniqueName="[Measures].[Count of HomeCare]" caption="Count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Customer_Count]" caption="Sum of Customer_Count" measure="1" displayFolder="" measureGroup="Q1_Q4" count="0" hidden="1">
      <extLst>
        <ext xmlns:x15="http://schemas.microsoft.com/office/spreadsheetml/2010/11/main" uri="{B97F6D7D-B522-45F9-BDA1-12C45D357490}">
          <x15:cacheHierarchy aggregatedColumn="26"/>
        </ext>
      </extLst>
    </cacheHierarchy>
    <cacheHierarchy uniqueName="[Measures].[Count of Month_Year (Quarter)]" caption="Count of Month_Year (Quarter)" measure="1" displayFolder="" measureGroup="Q1_Q4" count="0" hidden="1">
      <extLst>
        <ext xmlns:x15="http://schemas.microsoft.com/office/spreadsheetml/2010/11/main" uri="{B97F6D7D-B522-45F9-BDA1-12C45D357490}">
          <x15:cacheHierarchy aggregatedColumn="54"/>
        </ext>
      </extLst>
    </cacheHierarchy>
    <cacheHierarchy uniqueName="[Measures].[Count of Business_Format]" caption="Count of Business_Format" measure="1" displayFolder="" measureGroup="Q1_Q4" count="0" hidden="1">
      <extLst>
        <ext xmlns:x15="http://schemas.microsoft.com/office/spreadsheetml/2010/11/main" uri="{B97F6D7D-B522-45F9-BDA1-12C45D357490}">
          <x15:cacheHierarchy aggregatedColumn="47"/>
        </ext>
      </extLst>
    </cacheHierarchy>
  </cacheHierarchies>
  <kpis count="0"/>
  <dimensions count="2">
    <dimension measure="1" name="Measures" uniqueName="[Measures]" caption="Measures"/>
    <dimension name="Q1_Q4" uniqueName="[Q1_Q4]" caption="Q1_Q4"/>
  </dimensions>
  <measureGroups count="1">
    <measureGroup name="Q1_Q4" caption="Q1_Q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gulnaaz shaikh" refreshedDate="46099.574417476855" backgroundQuery="1" createdVersion="8" refreshedVersion="8" minRefreshableVersion="3" recordCount="0" supportSubquery="1" supportAdvancedDrill="1" xr:uid="{E1AF3AF0-E116-4276-9EB3-8868274EAD15}">
  <cacheSource type="external" connectionId="13"/>
  <cacheFields count="5">
    <cacheField name="[Q1_Q4].[Business_Format].[Business_Format]" caption="Business_Format" numFmtId="0" hierarchy="47" level="1">
      <sharedItems count="6">
        <s v="Reliance Digital"/>
        <s v="Reliance Fresh"/>
        <s v="Reliance SMART"/>
        <s v="Reliance Smart Express"/>
        <s v="Reliance Trends"/>
        <s v="SMART Bazaar"/>
      </sharedItems>
    </cacheField>
    <cacheField name="[Measures].[Sum of Transportation_Cost]" caption="Sum of Transportation_Cost" numFmtId="0" hierarchy="88" level="32767"/>
    <cacheField name="[Measures].[Sum of Inventory_Cost]" caption="Sum of Inventory_Cost" numFmtId="0" hierarchy="87" level="32767"/>
    <cacheField name="[Measures].[Sum of SupplyChain_Cost]" caption="Sum of SupplyChain_Cost" numFmtId="0" hierarchy="86" level="32767"/>
    <cacheField name="[Q1_Q4].[Total_Sales_By_Category].[Total_Sales_By_Category]" caption="Total_Sales_By_Category" numFmtId="0" hierarchy="7" level="1">
      <sharedItems containsSemiMixedTypes="0" containsNonDate="0" containsString="0"/>
    </cacheField>
  </cacheFields>
  <cacheHierarchies count="98">
    <cacheHierarchy uniqueName="[Q1_Q4].[Store_ID]" caption="Store_ID" attribute="1" defaultMemberUniqueName="[Q1_Q4].[Store_ID].[All]" allUniqueName="[Q1_Q4].[Store_ID].[All]" dimensionUniqueName="[Q1_Q4]" displayFolder="" count="0" memberValueDatatype="130" unbalanced="0"/>
    <cacheHierarchy uniqueName="[Q1_Q4].[Month_Year]" caption="Month_Year" attribute="1" time="1" defaultMemberUniqueName="[Q1_Q4].[Month_Year].[All]" allUniqueName="[Q1_Q4].[Month_Year].[All]" dimensionUniqueName="[Q1_Q4]" displayFolder="" count="0" memberValueDatatype="7" unbalanced="0"/>
    <cacheHierarchy uniqueName="[Q1_Q4].[Profitability_Status]" caption="Profitability_Status" attribute="1" defaultMemberUniqueName="[Q1_Q4].[Profitability_Status].[All]" allUniqueName="[Q1_Q4].[Profitability_Status].[All]" dimensionUniqueName="[Q1_Q4]" displayFolder="" count="0" memberValueDatatype="130" unbalanced="0"/>
    <cacheHierarchy uniqueName="[Q1_Q4].[Revenue]" caption="Revenue" attribute="1" defaultMemberUniqueName="[Q1_Q4].[Revenue].[All]" allUniqueName="[Q1_Q4].[Revenue].[All]" dimensionUniqueName="[Q1_Q4]" displayFolder="" count="0" memberValueDatatype="20" unbalanced="0"/>
    <cacheHierarchy uniqueName="[Q1_Q4].[Offline_Revenue]" caption="Offline_Revenue" attribute="1" defaultMemberUniqueName="[Q1_Q4].[Offline_Revenue].[All]" allUniqueName="[Q1_Q4].[Offline_Revenue].[All]" dimensionUniqueName="[Q1_Q4]" displayFolder="" count="0" memberValueDatatype="20" unbalanced="0"/>
    <cacheHierarchy uniqueName="[Q1_Q4].[JioMart_Revenue]" caption="JioMart_Revenue" attribute="1" defaultMemberUniqueName="[Q1_Q4].[JioMart_Revenue].[All]" allUniqueName="[Q1_Q4].[JioMart_Revenue].[All]" dimensionUniqueName="[Q1_Q4]" displayFolder="" count="0" memberValueDatatype="20" unbalanced="0"/>
    <cacheHierarchy uniqueName="[Q1_Q4].[Total_Sales]" caption="Total_Sales" attribute="1" defaultMemberUniqueName="[Q1_Q4].[Total_Sales].[All]" allUniqueName="[Q1_Q4].[Total_Sales].[All]" dimensionUniqueName="[Q1_Q4]" displayFolder="" count="0" memberValueDatatype="20" unbalanced="0"/>
    <cacheHierarchy uniqueName="[Q1_Q4].[Total_Sales_By_Category]" caption="Total_Sales_By_Category" attribute="1" defaultMemberUniqueName="[Q1_Q4].[Total_Sales_By_Category].[All]" allUniqueName="[Q1_Q4].[Total_Sales_By_Category].[All]" dimensionUniqueName="[Q1_Q4]" displayFolder="" count="2" memberValueDatatype="20" unbalanced="0">
      <fieldsUsage count="2">
        <fieldUsage x="-1"/>
        <fieldUsage x="4"/>
      </fieldsUsage>
    </cacheHierarchy>
    <cacheHierarchy uniqueName="[Q1_Q4].[Total_COGS]" caption="Total_COGS" attribute="1" defaultMemberUniqueName="[Q1_Q4].[Total_COGS].[All]" allUniqueName="[Q1_Q4].[Total_COGS].[All]" dimensionUniqueName="[Q1_Q4]" displayFolder="" count="0" memberValueDatatype="20" unbalanced="0"/>
    <cacheHierarchy uniqueName="[Q1_Q4].[Gross_Profit]" caption="Gross_Profit" attribute="1" defaultMemberUniqueName="[Q1_Q4].[Gross_Profit].[All]" allUniqueName="[Q1_Q4].[Gross_Profit].[All]" dimensionUniqueName="[Q1_Q4]" displayFolder="" count="0" memberValueDatatype="20" unbalanced="0"/>
    <cacheHierarchy uniqueName="[Q1_Q4].[Gross_Margin]" caption="Gross_Margin" attribute="1" defaultMemberUniqueName="[Q1_Q4].[Gross_Margin].[All]" allUniqueName="[Q1_Q4].[Gross_Margin].[All]" dimensionUniqueName="[Q1_Q4]" displayFolder="" count="0" memberValueDatatype="5" unbalanced="0"/>
    <cacheHierarchy uniqueName="[Q1_Q4].[Total_Expenses]" caption="Total_Expenses" attribute="1" defaultMemberUniqueName="[Q1_Q4].[Total_Expenses].[All]" allUniqueName="[Q1_Q4].[Total_Expenses].[All]" dimensionUniqueName="[Q1_Q4]" displayFolder="" count="0" memberValueDatatype="20" unbalanced="0"/>
    <cacheHierarchy uniqueName="[Q1_Q4].[Net_Profit[EBITDA]]]" caption="Net_Profit[EBITDA]" attribute="1" defaultMemberUniqueName="[Q1_Q4].[Net_Profit[EBITDA]]].[All]" allUniqueName="[Q1_Q4].[Net_Profit[EBITDA]]].[All]" dimensionUniqueName="[Q1_Q4]" displayFolder="" count="0" memberValueDatatype="20" unbalanced="0"/>
    <cacheHierarchy uniqueName="[Q1_Q4].[Profit_Margin]" caption="Profit_Margin" attribute="1" defaultMemberUniqueName="[Q1_Q4].[Profit_Margin].[All]" allUniqueName="[Q1_Q4].[Profit_Margin].[All]" dimensionUniqueName="[Q1_Q4]" displayFolder="" count="0" memberValueDatatype="5" unbalanced="0"/>
    <cacheHierarchy uniqueName="[Q1_Q4].[Apparel]" caption="Apparel" attribute="1" defaultMemberUniqueName="[Q1_Q4].[Apparel].[All]" allUniqueName="[Q1_Q4].[Apparel].[All]" dimensionUniqueName="[Q1_Q4]" displayFolder="" count="0" memberValueDatatype="20" unbalanced="0"/>
    <cacheHierarchy uniqueName="[Q1_Q4].[Electronics]" caption="Electronics" attribute="1" defaultMemberUniqueName="[Q1_Q4].[Electronics].[All]" allUniqueName="[Q1_Q4].[Electronics].[All]" dimensionUniqueName="[Q1_Q4]" displayFolder="" count="0" memberValueDatatype="20" unbalanced="0"/>
    <cacheHierarchy uniqueName="[Q1_Q4].[Fresh]" caption="Fresh" attribute="1" defaultMemberUniqueName="[Q1_Q4].[Fresh].[All]" allUniqueName="[Q1_Q4].[Fresh].[All]" dimensionUniqueName="[Q1_Q4]" displayFolder="" count="0" memberValueDatatype="20" unbalanced="0"/>
    <cacheHierarchy uniqueName="[Q1_Q4].[Grocery]" caption="Grocery" attribute="1" defaultMemberUniqueName="[Q1_Q4].[Grocery].[All]" allUniqueName="[Q1_Q4].[Grocery].[All]" dimensionUniqueName="[Q1_Q4]" displayFolder="" count="0" memberValueDatatype="20" unbalanced="0"/>
    <cacheHierarchy uniqueName="[Q1_Q4].[HomeCare]" caption="HomeCare" attribute="1" defaultMemberUniqueName="[Q1_Q4].[HomeCare].[All]" allUniqueName="[Q1_Q4].[HomeCare].[All]" dimensionUniqueName="[Q1_Q4]" displayFolder="" count="0" memberValueDatatype="20" unbalanced="0"/>
    <cacheHierarchy uniqueName="[Q1_Q4].[PersonalCare]" caption="PersonalCare" attribute="1" defaultMemberUniqueName="[Q1_Q4].[PersonalCare].[All]" allUniqueName="[Q1_Q4].[PersonalCare].[All]" dimensionUniqueName="[Q1_Q4]" displayFolder="" count="0" memberValueDatatype="20" unbalanced="0"/>
    <cacheHierarchy uniqueName="[Q1_Q4].[COGS_Apparel]" caption="COGS_Apparel" attribute="1" defaultMemberUniqueName="[Q1_Q4].[COGS_Apparel].[All]" allUniqueName="[Q1_Q4].[COGS_Apparel].[All]" dimensionUniqueName="[Q1_Q4]" displayFolder="" count="0" memberValueDatatype="20" unbalanced="0"/>
    <cacheHierarchy uniqueName="[Q1_Q4].[COGS_Electronics]" caption="COGS_Electronics" attribute="1" defaultMemberUniqueName="[Q1_Q4].[COGS_Electronics].[All]" allUniqueName="[Q1_Q4].[COGS_Electronics].[All]" dimensionUniqueName="[Q1_Q4]" displayFolder="" count="0" memberValueDatatype="20" unbalanced="0"/>
    <cacheHierarchy uniqueName="[Q1_Q4].[COGS_Fresh]" caption="COGS_Fresh" attribute="1" defaultMemberUniqueName="[Q1_Q4].[COGS_Fresh].[All]" allUniqueName="[Q1_Q4].[COGS_Fresh].[All]" dimensionUniqueName="[Q1_Q4]" displayFolder="" count="0" memberValueDatatype="20" unbalanced="0"/>
    <cacheHierarchy uniqueName="[Q1_Q4].[COGS_Grocery]" caption="COGS_Grocery" attribute="1" defaultMemberUniqueName="[Q1_Q4].[COGS_Grocery].[All]" allUniqueName="[Q1_Q4].[COGS_Grocery].[All]" dimensionUniqueName="[Q1_Q4]" displayFolder="" count="0" memberValueDatatype="20" unbalanced="0"/>
    <cacheHierarchy uniqueName="[Q1_Q4].[COGS_HomeCare]" caption="COGS_HomeCare" attribute="1" defaultMemberUniqueName="[Q1_Q4].[COGS_HomeCare].[All]" allUniqueName="[Q1_Q4].[COGS_HomeCare].[All]" dimensionUniqueName="[Q1_Q4]" displayFolder="" count="0" memberValueDatatype="20" unbalanced="0"/>
    <cacheHierarchy uniqueName="[Q1_Q4].[COGS_PersonalCare]" caption="COGS_PersonalCare" attribute="1" defaultMemberUniqueName="[Q1_Q4].[COGS_PersonalCare].[All]" allUniqueName="[Q1_Q4].[COGS_PersonalCare].[All]" dimensionUniqueName="[Q1_Q4]" displayFolder="" count="0" memberValueDatatype="20" unbalanced="0"/>
    <cacheHierarchy uniqueName="[Q1_Q4].[Customer_Count]" caption="Customer_Count" attribute="1" defaultMemberUniqueName="[Q1_Q4].[Customer_Count].[All]" allUniqueName="[Q1_Q4].[Customer_Count].[All]" dimensionUniqueName="[Q1_Q4]" displayFolder="" count="0" memberValueDatatype="20" unbalanced="0"/>
    <cacheHierarchy uniqueName="[Q1_Q4].[Avg_Bill_Value]" caption="Avg_Bill_Value" attribute="1" defaultMemberUniqueName="[Q1_Q4].[Avg_Bill_Value].[All]" allUniqueName="[Q1_Q4].[Avg_Bill_Value].[All]" dimensionUniqueName="[Q1_Q4]" displayFolder="" count="0" memberValueDatatype="20" unbalanced="0"/>
    <cacheHierarchy uniqueName="[Q1_Q4].[Training_Hours]" caption="Training_Hours" attribute="1" defaultMemberUniqueName="[Q1_Q4].[Training_Hours].[All]" allUniqueName="[Q1_Q4].[Training_Hours].[All]" dimensionUniqueName="[Q1_Q4]" displayFolder="" count="0" memberValueDatatype="20" unbalanced="0"/>
    <cacheHierarchy uniqueName="[Q1_Q4].[Employee_Count]" caption="Employee_Count" attribute="1" defaultMemberUniqueName="[Q1_Q4].[Employee_Count].[All]" allUniqueName="[Q1_Q4].[Employee_Count].[All]" dimensionUniqueName="[Q1_Q4]" displayFolder="" count="0" memberValueDatatype="20" unbalanced="0"/>
    <cacheHierarchy uniqueName="[Q1_Q4].[Avg_Salary]" caption="Avg_Salary" attribute="1" defaultMemberUniqueName="[Q1_Q4].[Avg_Salary].[All]" allUniqueName="[Q1_Q4].[Avg_Salary].[All]" dimensionUniqueName="[Q1_Q4]" displayFolder="" count="0" memberValueDatatype="20" unbalanced="0"/>
    <cacheHierarchy uniqueName="[Q1_Q4].[HR_Cost]" caption="HR_Cost" attribute="1" defaultMemberUniqueName="[Q1_Q4].[HR_Cost].[All]" allUniqueName="[Q1_Q4].[HR_Cost].[All]" dimensionUniqueName="[Q1_Q4]" displayFolder="" count="0" memberValueDatatype="20" unbalanced="0"/>
    <cacheHierarchy uniqueName="[Q1_Q4].[Campaign_Spend]" caption="Campaign_Spend" attribute="1" defaultMemberUniqueName="[Q1_Q4].[Campaign_Spend].[All]" allUniqueName="[Q1_Q4].[Campaign_Spend].[All]" dimensionUniqueName="[Q1_Q4]" displayFolder="" count="0" memberValueDatatype="20" unbalanced="0"/>
    <cacheHierarchy uniqueName="[Q1_Q4].[Promo_Cost]" caption="Promo_Cost" attribute="1" defaultMemberUniqueName="[Q1_Q4].[Promo_Cost].[All]" allUniqueName="[Q1_Q4].[Promo_Cost].[All]" dimensionUniqueName="[Q1_Q4]" displayFolder="" count="0" memberValueDatatype="20" unbalanced="0"/>
    <cacheHierarchy uniqueName="[Q1_Q4].[Marketing_Cost]" caption="Marketing_Cost" attribute="1" defaultMemberUniqueName="[Q1_Q4].[Marketing_Cost].[All]" allUniqueName="[Q1_Q4].[Marketing_Cost].[All]" dimensionUniqueName="[Q1_Q4]" displayFolder="" count="0" memberValueDatatype="20" unbalanced="0"/>
    <cacheHierarchy uniqueName="[Q1_Q4].[Electricity_Cost]" caption="Electricity_Cost" attribute="1" defaultMemberUniqueName="[Q1_Q4].[Electricity_Cost].[All]" allUniqueName="[Q1_Q4].[Electricity_Cost].[All]" dimensionUniqueName="[Q1_Q4]" displayFolder="" count="0" memberValueDatatype="20" unbalanced="0"/>
    <cacheHierarchy uniqueName="[Q1_Q4].[Maintenance_Cost]" caption="Maintenance_Cost" attribute="1" defaultMemberUniqueName="[Q1_Q4].[Maintenance_Cost].[All]" allUniqueName="[Q1_Q4].[Maintenance_Cost].[All]" dimensionUniqueName="[Q1_Q4]" displayFolder="" count="0" memberValueDatatype="20" unbalanced="0"/>
    <cacheHierarchy uniqueName="[Q1_Q4].[Operations_Cost]" caption="Operations_Cost" attribute="1" defaultMemberUniqueName="[Q1_Q4].[Operations_Cost].[All]" allUniqueName="[Q1_Q4].[Operations_Cost].[All]" dimensionUniqueName="[Q1_Q4]" displayFolder="" count="0" memberValueDatatype="20" unbalanced="0"/>
    <cacheHierarchy uniqueName="[Q1_Q4].[Transportation_Cost]" caption="Transportation_Cost" attribute="1" defaultMemberUniqueName="[Q1_Q4].[Transportation_Cost].[All]" allUniqueName="[Q1_Q4].[Transportation_Cost].[All]" dimensionUniqueName="[Q1_Q4]" displayFolder="" count="0" memberValueDatatype="20" unbalanced="0"/>
    <cacheHierarchy uniqueName="[Q1_Q4].[Inventory_Cost]" caption="Inventory_Cost" attribute="1" defaultMemberUniqueName="[Q1_Q4].[Inventory_Cost].[All]" allUniqueName="[Q1_Q4].[Inventory_Cost].[All]" dimensionUniqueName="[Q1_Q4]" displayFolder="" count="0" memberValueDatatype="20" unbalanced="0"/>
    <cacheHierarchy uniqueName="[Q1_Q4].[SupplyChain_Cost]" caption="SupplyChain_Cost" attribute="1" defaultMemberUniqueName="[Q1_Q4].[SupplyChain_Cost].[All]" allUniqueName="[Q1_Q4].[SupplyChain_Cost].[All]" dimensionUniqueName="[Q1_Q4]" displayFolder="" count="0" memberValueDatatype="20" unbalanced="0"/>
    <cacheHierarchy uniqueName="[Q1_Q4].[Store_Name]" caption="Store_Name" attribute="1" defaultMemberUniqueName="[Q1_Q4].[Store_Name].[All]" allUniqueName="[Q1_Q4].[Store_Name].[All]" dimensionUniqueName="[Q1_Q4]" displayFolder="" count="0" memberValueDatatype="130" unbalanced="0"/>
    <cacheHierarchy uniqueName="[Q1_Q4].[Region]" caption="Region" attribute="1" defaultMemberUniqueName="[Q1_Q4].[Region].[All]" allUniqueName="[Q1_Q4].[Region].[All]" dimensionUniqueName="[Q1_Q4]" displayFolder="" count="2" memberValueDatatype="130" unbalanced="0"/>
    <cacheHierarchy uniqueName="[Q1_Q4].[City]" caption="City" attribute="1" defaultMemberUniqueName="[Q1_Q4].[City].[All]" allUniqueName="[Q1_Q4].[City].[All]" dimensionUniqueName="[Q1_Q4]" displayFolder="" count="0" memberValueDatatype="130" unbalanced="0"/>
    <cacheHierarchy uniqueName="[Q1_Q4].[Address]" caption="Address" attribute="1" defaultMemberUniqueName="[Q1_Q4].[Address].[All]" allUniqueName="[Q1_Q4].[Address].[All]" dimensionUniqueName="[Q1_Q4]" displayFolder="" count="0" memberValueDatatype="130" unbalanced="0"/>
    <cacheHierarchy uniqueName="[Q1_Q4].[Manager_Name]" caption="Manager_Name" attribute="1" defaultMemberUniqueName="[Q1_Q4].[Manager_Name].[All]" allUniqueName="[Q1_Q4].[Manager_Name].[All]" dimensionUniqueName="[Q1_Q4]" displayFolder="" count="0" memberValueDatatype="130" unbalanced="0"/>
    <cacheHierarchy uniqueName="[Q1_Q4].[Format]" caption="Format" attribute="1" defaultMemberUniqueName="[Q1_Q4].[Format].[All]" allUniqueName="[Q1_Q4].[Format].[All]" dimensionUniqueName="[Q1_Q4]" displayFolder="" count="0" memberValueDatatype="130" unbalanced="0"/>
    <cacheHierarchy uniqueName="[Q1_Q4].[Business_Format]" caption="Business_Format" attribute="1" defaultMemberUniqueName="[Q1_Q4].[Business_Format].[All]" allUniqueName="[Q1_Q4].[Business_Format].[All]" dimensionUniqueName="[Q1_Q4]" displayFolder="" count="2" memberValueDatatype="130" unbalanced="0">
      <fieldsUsage count="2">
        <fieldUsage x="-1"/>
        <fieldUsage x="0"/>
      </fieldsUsage>
    </cacheHierarchy>
    <cacheHierarchy uniqueName="[Q1_Q4].[Opening_Date]" caption="Opening_Date" attribute="1" time="1" defaultMemberUniqueName="[Q1_Q4].[Opening_Date].[All]" allUniqueName="[Q1_Q4].[Opening_Date].[All]" dimensionUniqueName="[Q1_Q4]" displayFolder="" count="0" memberValueDatatype="7" unbalanced="0"/>
    <cacheHierarchy uniqueName="[Q1_Q4].[Area_sqft]" caption="Area_sqft" attribute="1" defaultMemberUniqueName="[Q1_Q4].[Area_sqft].[All]" allUniqueName="[Q1_Q4].[Area_sqft].[All]" dimensionUniqueName="[Q1_Q4]" displayFolder="" count="0" memberValueDatatype="20" unbalanced="0"/>
    <cacheHierarchy uniqueName="[Q1_Q4].[Locality]" caption="Locality" attribute="1" defaultMemberUniqueName="[Q1_Q4].[Locality].[All]" allUniqueName="[Q1_Q4].[Locality].[All]" dimensionUniqueName="[Q1_Q4]" displayFolder="" count="0" memberValueDatatype="130" unbalanced="0"/>
    <cacheHierarchy uniqueName="[Q1_Q4].[Latitude]" caption="Latitude" attribute="1" defaultMemberUniqueName="[Q1_Q4].[Latitude].[All]" allUniqueName="[Q1_Q4].[Latitude].[All]" dimensionUniqueName="[Q1_Q4]" displayFolder="" count="0" memberValueDatatype="5" unbalanced="0"/>
    <cacheHierarchy uniqueName="[Q1_Q4].[Longitude]" caption="Longitude" attribute="1" defaultMemberUniqueName="[Q1_Q4].[Longitude].[All]" allUniqueName="[Q1_Q4].[Longitude].[All]" dimensionUniqueName="[Q1_Q4]" displayFolder="" count="0" memberValueDatatype="5" unbalanced="0"/>
    <cacheHierarchy uniqueName="[Q1_Q4].[Month_Year (Year)]" caption="Month_Year (Year)" attribute="1" defaultMemberUniqueName="[Q1_Q4].[Month_Year (Year)].[All]" allUniqueName="[Q1_Q4].[Month_Year (Year)].[All]" dimensionUniqueName="[Q1_Q4]" displayFolder="" count="0" memberValueDatatype="130" unbalanced="0"/>
    <cacheHierarchy uniqueName="[Q1_Q4].[Month_Year (Quarter)]" caption="Month_Year (Quarter)" attribute="1" defaultMemberUniqueName="[Q1_Q4].[Month_Year (Quarter)].[All]" allUniqueName="[Q1_Q4].[Month_Year (Quarter)].[All]" dimensionUniqueName="[Q1_Q4]" displayFolder="" count="0" memberValueDatatype="130" unbalanced="0"/>
    <cacheHierarchy uniqueName="[Q1_Q4].[Month_Year (Month)]" caption="Month_Year (Month)" attribute="1" defaultMemberUniqueName="[Q1_Q4].[Month_Year (Month)].[All]" allUniqueName="[Q1_Q4].[Month_Year (Month)].[All]" dimensionUniqueName="[Q1_Q4]" displayFolder="" count="0" memberValueDatatype="130" unbalanced="0"/>
    <cacheHierarchy uniqueName="[Q1_Q4].[Month_Year (Month Index)]" caption="Month_Year (Month Index)" attribute="1" defaultMemberUniqueName="[Q1_Q4].[Month_Year (Month Index)].[All]" allUniqueName="[Q1_Q4].[Month_Year (Month Index)].[All]" dimensionUniqueName="[Q1_Q4]" displayFolder="" count="0" memberValueDatatype="20" unbalanced="0" hidden="1"/>
    <cacheHierarchy uniqueName="[Measures].[__XL_Count Q1_Q4]" caption="__XL_Count Q1_Q4" measure="1" displayFolder="" measureGroup="Q1_Q4" count="0" hidden="1"/>
    <cacheHierarchy uniqueName="[Measures].[__No measures defined]" caption="__No measures defined" measure="1" displayFolder="" count="0" hidden="1"/>
    <cacheHierarchy uniqueName="[Measures].[Count of Profitability_Status]" caption="Count of Profitability_Status" measure="1" displayFolder="" measureGroup="Q1_Q4" count="0" hidden="1">
      <extLst>
        <ext xmlns:x15="http://schemas.microsoft.com/office/spreadsheetml/2010/11/main" uri="{B97F6D7D-B522-45F9-BDA1-12C45D357490}">
          <x15:cacheHierarchy aggregatedColumn="2"/>
        </ext>
      </extLst>
    </cacheHierarchy>
    <cacheHierarchy uniqueName="[Measures].[Sum of Profit_Margin]" caption="Sum of Profit_Margin" measure="1" displayFolder="" measureGroup="Q1_Q4" count="0" hidden="1">
      <extLst>
        <ext xmlns:x15="http://schemas.microsoft.com/office/spreadsheetml/2010/11/main" uri="{B97F6D7D-B522-45F9-BDA1-12C45D357490}">
          <x15:cacheHierarchy aggregatedColumn="13"/>
        </ext>
      </extLst>
    </cacheHierarchy>
    <cacheHierarchy uniqueName="[Measures].[Average of Profit_Margin]" caption="Average of Profit_Margin" measure="1" displayFolder="" measureGroup="Q1_Q4" count="0" hidden="1">
      <extLst>
        <ext xmlns:x15="http://schemas.microsoft.com/office/spreadsheetml/2010/11/main" uri="{B97F6D7D-B522-45F9-BDA1-12C45D357490}">
          <x15:cacheHierarchy aggregatedColumn="13"/>
        </ext>
      </extLst>
    </cacheHierarchy>
    <cacheHierarchy uniqueName="[Measures].[Sum of Net_Profit[EBITDA]]]" caption="Sum of Net_Profit[EBITDA]" measure="1" displayFolder="" measureGroup="Q1_Q4"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Q1_Q4" count="0" hidden="1">
      <extLst>
        <ext xmlns:x15="http://schemas.microsoft.com/office/spreadsheetml/2010/11/main" uri="{B97F6D7D-B522-45F9-BDA1-12C45D357490}">
          <x15:cacheHierarchy aggregatedColumn="3"/>
        </ext>
      </extLst>
    </cacheHierarchy>
    <cacheHierarchy uniqueName="[Measures].[Sum of Offline_Revenue]" caption="Sum of Offline_Revenue" measure="1" displayFolder="" measureGroup="Q1_Q4" count="0" hidden="1">
      <extLst>
        <ext xmlns:x15="http://schemas.microsoft.com/office/spreadsheetml/2010/11/main" uri="{B97F6D7D-B522-45F9-BDA1-12C45D357490}">
          <x15:cacheHierarchy aggregatedColumn="4"/>
        </ext>
      </extLst>
    </cacheHierarchy>
    <cacheHierarchy uniqueName="[Measures].[Sum of JioMart_Revenue]" caption="Sum of JioMart_Revenue" measure="1" displayFolder="" measureGroup="Q1_Q4" count="0" hidden="1">
      <extLst>
        <ext xmlns:x15="http://schemas.microsoft.com/office/spreadsheetml/2010/11/main" uri="{B97F6D7D-B522-45F9-BDA1-12C45D357490}">
          <x15:cacheHierarchy aggregatedColumn="5"/>
        </ext>
      </extLst>
    </cacheHierarchy>
    <cacheHierarchy uniqueName="[Measures].[Sum of Total_COGS]" caption="Sum of Total_COGS" measure="1" displayFolder="" measureGroup="Q1_Q4" count="0" hidden="1">
      <extLst>
        <ext xmlns:x15="http://schemas.microsoft.com/office/spreadsheetml/2010/11/main" uri="{B97F6D7D-B522-45F9-BDA1-12C45D357490}">
          <x15:cacheHierarchy aggregatedColumn="8"/>
        </ext>
      </extLst>
    </cacheHierarchy>
    <cacheHierarchy uniqueName="[Measures].[Sum of COGS_HomeCare]" caption="Sum of COGS_HomeCare" measure="1" displayFolder="" measureGroup="Q1_Q4" count="0" hidden="1">
      <extLst>
        <ext xmlns:x15="http://schemas.microsoft.com/office/spreadsheetml/2010/11/main" uri="{B97F6D7D-B522-45F9-BDA1-12C45D357490}">
          <x15:cacheHierarchy aggregatedColumn="24"/>
        </ext>
      </extLst>
    </cacheHierarchy>
    <cacheHierarchy uniqueName="[Measures].[Sum of COGS_PersonalCare]" caption="Sum of COGS_PersonalCare" measure="1" displayFolder="" measureGroup="Q1_Q4" count="0" hidden="1">
      <extLst>
        <ext xmlns:x15="http://schemas.microsoft.com/office/spreadsheetml/2010/11/main" uri="{B97F6D7D-B522-45F9-BDA1-12C45D357490}">
          <x15:cacheHierarchy aggregatedColumn="25"/>
        </ext>
      </extLst>
    </cacheHierarchy>
    <cacheHierarchy uniqueName="[Measures].[Sum of COGS_Grocery]" caption="Sum of COGS_Grocery" measure="1" displayFolder="" measureGroup="Q1_Q4" count="0" hidden="1">
      <extLst>
        <ext xmlns:x15="http://schemas.microsoft.com/office/spreadsheetml/2010/11/main" uri="{B97F6D7D-B522-45F9-BDA1-12C45D357490}">
          <x15:cacheHierarchy aggregatedColumn="23"/>
        </ext>
      </extLst>
    </cacheHierarchy>
    <cacheHierarchy uniqueName="[Measures].[Sum of COGS_Fresh]" caption="Sum of COGS_Fresh" measure="1" displayFolder="" measureGroup="Q1_Q4" count="0" hidden="1">
      <extLst>
        <ext xmlns:x15="http://schemas.microsoft.com/office/spreadsheetml/2010/11/main" uri="{B97F6D7D-B522-45F9-BDA1-12C45D357490}">
          <x15:cacheHierarchy aggregatedColumn="22"/>
        </ext>
      </extLst>
    </cacheHierarchy>
    <cacheHierarchy uniqueName="[Measures].[Sum of COGS_Electronics]" caption="Sum of COGS_Electronics" measure="1" displayFolder="" measureGroup="Q1_Q4" count="0" hidden="1">
      <extLst>
        <ext xmlns:x15="http://schemas.microsoft.com/office/spreadsheetml/2010/11/main" uri="{B97F6D7D-B522-45F9-BDA1-12C45D357490}">
          <x15:cacheHierarchy aggregatedColumn="21"/>
        </ext>
      </extLst>
    </cacheHierarchy>
    <cacheHierarchy uniqueName="[Measures].[Sum of COGS_Apparel]" caption="Sum of COGS_Apparel" measure="1" displayFolder="" measureGroup="Q1_Q4" count="0" hidden="1">
      <extLst>
        <ext xmlns:x15="http://schemas.microsoft.com/office/spreadsheetml/2010/11/main" uri="{B97F6D7D-B522-45F9-BDA1-12C45D357490}">
          <x15:cacheHierarchy aggregatedColumn="20"/>
        </ext>
      </extLst>
    </cacheHierarchy>
    <cacheHierarchy uniqueName="[Measures].[Sum of Total_Sales]" caption="Sum of Total_Sales" measure="1" displayFolder="" measureGroup="Q1_Q4" count="0" hidden="1">
      <extLst>
        <ext xmlns:x15="http://schemas.microsoft.com/office/spreadsheetml/2010/11/main" uri="{B97F6D7D-B522-45F9-BDA1-12C45D357490}">
          <x15:cacheHierarchy aggregatedColumn="6"/>
        </ext>
      </extLst>
    </cacheHierarchy>
    <cacheHierarchy uniqueName="[Measures].[Sum of Total_Sales_By_Category]" caption="Sum of Total_Sales_By_Category" measure="1" displayFolder="" measureGroup="Q1_Q4" count="0" hidden="1">
      <extLst>
        <ext xmlns:x15="http://schemas.microsoft.com/office/spreadsheetml/2010/11/main" uri="{B97F6D7D-B522-45F9-BDA1-12C45D357490}">
          <x15:cacheHierarchy aggregatedColumn="7"/>
        </ext>
      </extLst>
    </cacheHierarchy>
    <cacheHierarchy uniqueName="[Measures].[Sum of Apparel]" caption="Sum of Apparel" measure="1" displayFolder="" measureGroup="Q1_Q4" count="0" hidden="1">
      <extLst>
        <ext xmlns:x15="http://schemas.microsoft.com/office/spreadsheetml/2010/11/main" uri="{B97F6D7D-B522-45F9-BDA1-12C45D357490}">
          <x15:cacheHierarchy aggregatedColumn="14"/>
        </ext>
      </extLst>
    </cacheHierarchy>
    <cacheHierarchy uniqueName="[Measures].[Sum of Electronics]" caption="Sum of Electronics" measure="1" displayFolder="" measureGroup="Q1_Q4" count="0" hidden="1">
      <extLst>
        <ext xmlns:x15="http://schemas.microsoft.com/office/spreadsheetml/2010/11/main" uri="{B97F6D7D-B522-45F9-BDA1-12C45D357490}">
          <x15:cacheHierarchy aggregatedColumn="15"/>
        </ext>
      </extLst>
    </cacheHierarchy>
    <cacheHierarchy uniqueName="[Measures].[Sum of Fresh]" caption="Sum of Fresh" measure="1" displayFolder="" measureGroup="Q1_Q4" count="0" hidden="1">
      <extLst>
        <ext xmlns:x15="http://schemas.microsoft.com/office/spreadsheetml/2010/11/main" uri="{B97F6D7D-B522-45F9-BDA1-12C45D357490}">
          <x15:cacheHierarchy aggregatedColumn="16"/>
        </ext>
      </extLst>
    </cacheHierarchy>
    <cacheHierarchy uniqueName="[Measures].[Sum of Grocery]" caption="Sum of Grocery" measure="1" displayFolder="" measureGroup="Q1_Q4" count="0" hidden="1">
      <extLst>
        <ext xmlns:x15="http://schemas.microsoft.com/office/spreadsheetml/2010/11/main" uri="{B97F6D7D-B522-45F9-BDA1-12C45D357490}">
          <x15:cacheHierarchy aggregatedColumn="17"/>
        </ext>
      </extLst>
    </cacheHierarchy>
    <cacheHierarchy uniqueName="[Measures].[Sum of HomeCare]" caption="Sum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PersonalCare]" caption="Sum of PersonalCare" measure="1" displayFolder="" measureGroup="Q1_Q4" count="0" hidden="1">
      <extLst>
        <ext xmlns:x15="http://schemas.microsoft.com/office/spreadsheetml/2010/11/main" uri="{B97F6D7D-B522-45F9-BDA1-12C45D357490}">
          <x15:cacheHierarchy aggregatedColumn="19"/>
        </ext>
      </extLst>
    </cacheHierarchy>
    <cacheHierarchy uniqueName="[Measures].[Sum of HR_Cost]" caption="Sum of HR_Cost" measure="1" displayFolder="" measureGroup="Q1_Q4" count="0" hidden="1">
      <extLst>
        <ext xmlns:x15="http://schemas.microsoft.com/office/spreadsheetml/2010/11/main" uri="{B97F6D7D-B522-45F9-BDA1-12C45D357490}">
          <x15:cacheHierarchy aggregatedColumn="31"/>
        </ext>
      </extLst>
    </cacheHierarchy>
    <cacheHierarchy uniqueName="[Measures].[Sum of Avg_Salary]" caption="Sum of Avg_Salary" measure="1" displayFolder="" measureGroup="Q1_Q4" count="0" hidden="1">
      <extLst>
        <ext xmlns:x15="http://schemas.microsoft.com/office/spreadsheetml/2010/11/main" uri="{B97F6D7D-B522-45F9-BDA1-12C45D357490}">
          <x15:cacheHierarchy aggregatedColumn="30"/>
        </ext>
      </extLst>
    </cacheHierarchy>
    <cacheHierarchy uniqueName="[Measures].[Sum of Employee_Count]" caption="Sum of Employee_Count" measure="1" displayFolder="" measureGroup="Q1_Q4" count="0" hidden="1">
      <extLst>
        <ext xmlns:x15="http://schemas.microsoft.com/office/spreadsheetml/2010/11/main" uri="{B97F6D7D-B522-45F9-BDA1-12C45D357490}">
          <x15:cacheHierarchy aggregatedColumn="29"/>
        </ext>
      </extLst>
    </cacheHierarchy>
    <cacheHierarchy uniqueName="[Measures].[Average of Avg_Salary]" caption="Average of Avg_Salary" measure="1" displayFolder="" measureGroup="Q1_Q4" count="0" hidden="1">
      <extLst>
        <ext xmlns:x15="http://schemas.microsoft.com/office/spreadsheetml/2010/11/main" uri="{B97F6D7D-B522-45F9-BDA1-12C45D357490}">
          <x15:cacheHierarchy aggregatedColumn="30"/>
        </ext>
      </extLst>
    </cacheHierarchy>
    <cacheHierarchy uniqueName="[Measures].[Count of Employee_Count]" caption="Count of Employee_Count" measure="1" displayFolder="" measureGroup="Q1_Q4" count="0" hidden="1">
      <extLst>
        <ext xmlns:x15="http://schemas.microsoft.com/office/spreadsheetml/2010/11/main" uri="{B97F6D7D-B522-45F9-BDA1-12C45D357490}">
          <x15:cacheHierarchy aggregatedColumn="29"/>
        </ext>
      </extLst>
    </cacheHierarchy>
    <cacheHierarchy uniqueName="[Measures].[Sum of SupplyChain_Cost]" caption="Sum of SupplyChain_Cost" measure="1" displayFolder="" measureGroup="Q1_Q4" count="0" oneField="1" hidden="1">
      <fieldsUsage count="1">
        <fieldUsage x="3"/>
      </fieldsUsage>
      <extLst>
        <ext xmlns:x15="http://schemas.microsoft.com/office/spreadsheetml/2010/11/main" uri="{B97F6D7D-B522-45F9-BDA1-12C45D357490}">
          <x15:cacheHierarchy aggregatedColumn="40"/>
        </ext>
      </extLst>
    </cacheHierarchy>
    <cacheHierarchy uniqueName="[Measures].[Sum of Inventory_Cost]" caption="Sum of Inventory_Cost" measure="1" displayFolder="" measureGroup="Q1_Q4" count="0" oneField="1" hidden="1">
      <fieldsUsage count="1">
        <fieldUsage x="2"/>
      </fieldsUsage>
      <extLst>
        <ext xmlns:x15="http://schemas.microsoft.com/office/spreadsheetml/2010/11/main" uri="{B97F6D7D-B522-45F9-BDA1-12C45D357490}">
          <x15:cacheHierarchy aggregatedColumn="39"/>
        </ext>
      </extLst>
    </cacheHierarchy>
    <cacheHierarchy uniqueName="[Measures].[Sum of Transportation_Cost]" caption="Sum of Transportation_Cost" measure="1" displayFolder="" measureGroup="Q1_Q4"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Marketing_Cost]" caption="Sum of Marketing_Cost" measure="1" displayFolder="" measureGroup="Q1_Q4" count="0" hidden="1">
      <extLst>
        <ext xmlns:x15="http://schemas.microsoft.com/office/spreadsheetml/2010/11/main" uri="{B97F6D7D-B522-45F9-BDA1-12C45D357490}">
          <x15:cacheHierarchy aggregatedColumn="34"/>
        </ext>
      </extLst>
    </cacheHierarchy>
    <cacheHierarchy uniqueName="[Measures].[Count of Region]" caption="Count of Region" measure="1" displayFolder="" measureGroup="Q1_Q4" count="0" hidden="1">
      <extLst>
        <ext xmlns:x15="http://schemas.microsoft.com/office/spreadsheetml/2010/11/main" uri="{B97F6D7D-B522-45F9-BDA1-12C45D357490}">
          <x15:cacheHierarchy aggregatedColumn="42"/>
        </ext>
      </extLst>
    </cacheHierarchy>
    <cacheHierarchy uniqueName="[Measures].[Count of Apparel]" caption="Count of Apparel" measure="1" displayFolder="" measureGroup="Q1_Q4" count="0" hidden="1">
      <extLst>
        <ext xmlns:x15="http://schemas.microsoft.com/office/spreadsheetml/2010/11/main" uri="{B97F6D7D-B522-45F9-BDA1-12C45D357490}">
          <x15:cacheHierarchy aggregatedColumn="14"/>
        </ext>
      </extLst>
    </cacheHierarchy>
    <cacheHierarchy uniqueName="[Measures].[Count of Electronics]" caption="Count of Electronics" measure="1" displayFolder="" measureGroup="Q1_Q4" count="0" hidden="1">
      <extLst>
        <ext xmlns:x15="http://schemas.microsoft.com/office/spreadsheetml/2010/11/main" uri="{B97F6D7D-B522-45F9-BDA1-12C45D357490}">
          <x15:cacheHierarchy aggregatedColumn="15"/>
        </ext>
      </extLst>
    </cacheHierarchy>
    <cacheHierarchy uniqueName="[Measures].[Count of PersonalCare]" caption="Count of PersonalCare" measure="1" displayFolder="" measureGroup="Q1_Q4" count="0" hidden="1">
      <extLst>
        <ext xmlns:x15="http://schemas.microsoft.com/office/spreadsheetml/2010/11/main" uri="{B97F6D7D-B522-45F9-BDA1-12C45D357490}">
          <x15:cacheHierarchy aggregatedColumn="19"/>
        </ext>
      </extLst>
    </cacheHierarchy>
    <cacheHierarchy uniqueName="[Measures].[Count of HomeCare]" caption="Count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Customer_Count]" caption="Sum of Customer_Count" measure="1" displayFolder="" measureGroup="Q1_Q4" count="0" hidden="1">
      <extLst>
        <ext xmlns:x15="http://schemas.microsoft.com/office/spreadsheetml/2010/11/main" uri="{B97F6D7D-B522-45F9-BDA1-12C45D357490}">
          <x15:cacheHierarchy aggregatedColumn="26"/>
        </ext>
      </extLst>
    </cacheHierarchy>
    <cacheHierarchy uniqueName="[Measures].[Count of Month_Year (Quarter)]" caption="Count of Month_Year (Quarter)" measure="1" displayFolder="" measureGroup="Q1_Q4" count="0" hidden="1">
      <extLst>
        <ext xmlns:x15="http://schemas.microsoft.com/office/spreadsheetml/2010/11/main" uri="{B97F6D7D-B522-45F9-BDA1-12C45D357490}">
          <x15:cacheHierarchy aggregatedColumn="54"/>
        </ext>
      </extLst>
    </cacheHierarchy>
    <cacheHierarchy uniqueName="[Measures].[Count of Business_Format]" caption="Count of Business_Format" measure="1" displayFolder="" measureGroup="Q1_Q4" count="0" hidden="1">
      <extLst>
        <ext xmlns:x15="http://schemas.microsoft.com/office/spreadsheetml/2010/11/main" uri="{B97F6D7D-B522-45F9-BDA1-12C45D357490}">
          <x15:cacheHierarchy aggregatedColumn="47"/>
        </ext>
      </extLst>
    </cacheHierarchy>
  </cacheHierarchies>
  <kpis count="0"/>
  <dimensions count="2">
    <dimension measure="1" name="Measures" uniqueName="[Measures]" caption="Measures"/>
    <dimension name="Q1_Q4" uniqueName="[Q1_Q4]" caption="Q1_Q4"/>
  </dimensions>
  <measureGroups count="1">
    <measureGroup name="Q1_Q4" caption="Q1_Q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gulnaaz shaikh" refreshedDate="46099.574418055556" backgroundQuery="1" createdVersion="8" refreshedVersion="8" minRefreshableVersion="3" recordCount="0" supportSubquery="1" supportAdvancedDrill="1" xr:uid="{89CD270F-D6D1-45D8-A56F-772807B3ECEA}">
  <cacheSource type="external" connectionId="13"/>
  <cacheFields count="3">
    <cacheField name="[Q1_Q4].[Store_ID].[Store_ID]" caption="Store_ID" numFmtId="0" level="1">
      <sharedItems count="50">
        <s v="ST001"/>
        <s v="ST002"/>
        <s v="ST003"/>
        <s v="ST004"/>
        <s v="ST005"/>
        <s v="ST006"/>
        <s v="ST007"/>
        <s v="ST008"/>
        <s v="ST009"/>
        <s v="ST010"/>
        <s v="ST011"/>
        <s v="ST012"/>
        <s v="ST013"/>
        <s v="ST014"/>
        <s v="ST015"/>
        <s v="ST016"/>
        <s v="ST017"/>
        <s v="ST018"/>
        <s v="ST019"/>
        <s v="ST020"/>
        <s v="ST021"/>
        <s v="ST022"/>
        <s v="ST023"/>
        <s v="ST024"/>
        <s v="ST025"/>
        <s v="ST026"/>
        <s v="ST027"/>
        <s v="ST028"/>
        <s v="ST029"/>
        <s v="ST030"/>
        <s v="ST031"/>
        <s v="ST032"/>
        <s v="ST033"/>
        <s v="ST034"/>
        <s v="ST035"/>
        <s v="ST036"/>
        <s v="ST037"/>
        <s v="ST038"/>
        <s v="ST039"/>
        <s v="ST040"/>
        <s v="ST041"/>
        <s v="ST042"/>
        <s v="ST043"/>
        <s v="ST044"/>
        <s v="ST045"/>
        <s v="ST046"/>
        <s v="ST047"/>
        <s v="ST048"/>
        <s v="ST049"/>
        <s v="ST050"/>
      </sharedItems>
    </cacheField>
    <cacheField name="[Measures].[Sum of Net_Profit[EBITDA]]]" caption="Sum of Net_Profit[EBITDA]" numFmtId="0" hierarchy="62" level="32767"/>
    <cacheField name="[Q1_Q4].[Business_Format].[Business_Format]" caption="Business_Format" numFmtId="0" hierarchy="47" level="1">
      <sharedItems containsSemiMixedTypes="0" containsNonDate="0" containsString="0"/>
    </cacheField>
  </cacheFields>
  <cacheHierarchies count="98">
    <cacheHierarchy uniqueName="[Q1_Q4].[Store_ID]" caption="Store_ID" attribute="1" defaultMemberUniqueName="[Q1_Q4].[Store_ID].[All]" allUniqueName="[Q1_Q4].[Store_ID].[All]" dimensionUniqueName="[Q1_Q4]" displayFolder="" count="2" memberValueDatatype="130" unbalanced="0">
      <fieldsUsage count="2">
        <fieldUsage x="-1"/>
        <fieldUsage x="0"/>
      </fieldsUsage>
    </cacheHierarchy>
    <cacheHierarchy uniqueName="[Q1_Q4].[Month_Year]" caption="Month_Year" attribute="1" time="1" defaultMemberUniqueName="[Q1_Q4].[Month_Year].[All]" allUniqueName="[Q1_Q4].[Month_Year].[All]" dimensionUniqueName="[Q1_Q4]" displayFolder="" count="0" memberValueDatatype="7" unbalanced="0"/>
    <cacheHierarchy uniqueName="[Q1_Q4].[Profitability_Status]" caption="Profitability_Status" attribute="1" defaultMemberUniqueName="[Q1_Q4].[Profitability_Status].[All]" allUniqueName="[Q1_Q4].[Profitability_Status].[All]" dimensionUniqueName="[Q1_Q4]" displayFolder="" count="0" memberValueDatatype="130" unbalanced="0"/>
    <cacheHierarchy uniqueName="[Q1_Q4].[Revenue]" caption="Revenue" attribute="1" defaultMemberUniqueName="[Q1_Q4].[Revenue].[All]" allUniqueName="[Q1_Q4].[Revenue].[All]" dimensionUniqueName="[Q1_Q4]" displayFolder="" count="0" memberValueDatatype="20" unbalanced="0"/>
    <cacheHierarchy uniqueName="[Q1_Q4].[Offline_Revenue]" caption="Offline_Revenue" attribute="1" defaultMemberUniqueName="[Q1_Q4].[Offline_Revenue].[All]" allUniqueName="[Q1_Q4].[Offline_Revenue].[All]" dimensionUniqueName="[Q1_Q4]" displayFolder="" count="0" memberValueDatatype="20" unbalanced="0"/>
    <cacheHierarchy uniqueName="[Q1_Q4].[JioMart_Revenue]" caption="JioMart_Revenue" attribute="1" defaultMemberUniqueName="[Q1_Q4].[JioMart_Revenue].[All]" allUniqueName="[Q1_Q4].[JioMart_Revenue].[All]" dimensionUniqueName="[Q1_Q4]" displayFolder="" count="0" memberValueDatatype="20" unbalanced="0"/>
    <cacheHierarchy uniqueName="[Q1_Q4].[Total_Sales]" caption="Total_Sales" attribute="1" defaultMemberUniqueName="[Q1_Q4].[Total_Sales].[All]" allUniqueName="[Q1_Q4].[Total_Sales].[All]" dimensionUniqueName="[Q1_Q4]" displayFolder="" count="0" memberValueDatatype="20" unbalanced="0"/>
    <cacheHierarchy uniqueName="[Q1_Q4].[Total_Sales_By_Category]" caption="Total_Sales_By_Category" attribute="1" defaultMemberUniqueName="[Q1_Q4].[Total_Sales_By_Category].[All]" allUniqueName="[Q1_Q4].[Total_Sales_By_Category].[All]" dimensionUniqueName="[Q1_Q4]" displayFolder="" count="0" memberValueDatatype="20" unbalanced="0"/>
    <cacheHierarchy uniqueName="[Q1_Q4].[Total_COGS]" caption="Total_COGS" attribute="1" defaultMemberUniqueName="[Q1_Q4].[Total_COGS].[All]" allUniqueName="[Q1_Q4].[Total_COGS].[All]" dimensionUniqueName="[Q1_Q4]" displayFolder="" count="0" memberValueDatatype="20" unbalanced="0"/>
    <cacheHierarchy uniqueName="[Q1_Q4].[Gross_Profit]" caption="Gross_Profit" attribute="1" defaultMemberUniqueName="[Q1_Q4].[Gross_Profit].[All]" allUniqueName="[Q1_Q4].[Gross_Profit].[All]" dimensionUniqueName="[Q1_Q4]" displayFolder="" count="0" memberValueDatatype="20" unbalanced="0"/>
    <cacheHierarchy uniqueName="[Q1_Q4].[Gross_Margin]" caption="Gross_Margin" attribute="1" defaultMemberUniqueName="[Q1_Q4].[Gross_Margin].[All]" allUniqueName="[Q1_Q4].[Gross_Margin].[All]" dimensionUniqueName="[Q1_Q4]" displayFolder="" count="0" memberValueDatatype="5" unbalanced="0"/>
    <cacheHierarchy uniqueName="[Q1_Q4].[Total_Expenses]" caption="Total_Expenses" attribute="1" defaultMemberUniqueName="[Q1_Q4].[Total_Expenses].[All]" allUniqueName="[Q1_Q4].[Total_Expenses].[All]" dimensionUniqueName="[Q1_Q4]" displayFolder="" count="0" memberValueDatatype="20" unbalanced="0"/>
    <cacheHierarchy uniqueName="[Q1_Q4].[Net_Profit[EBITDA]]]" caption="Net_Profit[EBITDA]" attribute="1" defaultMemberUniqueName="[Q1_Q4].[Net_Profit[EBITDA]]].[All]" allUniqueName="[Q1_Q4].[Net_Profit[EBITDA]]].[All]" dimensionUniqueName="[Q1_Q4]" displayFolder="" count="0" memberValueDatatype="20" unbalanced="0"/>
    <cacheHierarchy uniqueName="[Q1_Q4].[Profit_Margin]" caption="Profit_Margin" attribute="1" defaultMemberUniqueName="[Q1_Q4].[Profit_Margin].[All]" allUniqueName="[Q1_Q4].[Profit_Margin].[All]" dimensionUniqueName="[Q1_Q4]" displayFolder="" count="0" memberValueDatatype="5" unbalanced="0"/>
    <cacheHierarchy uniqueName="[Q1_Q4].[Apparel]" caption="Apparel" attribute="1" defaultMemberUniqueName="[Q1_Q4].[Apparel].[All]" allUniqueName="[Q1_Q4].[Apparel].[All]" dimensionUniqueName="[Q1_Q4]" displayFolder="" count="0" memberValueDatatype="20" unbalanced="0"/>
    <cacheHierarchy uniqueName="[Q1_Q4].[Electronics]" caption="Electronics" attribute="1" defaultMemberUniqueName="[Q1_Q4].[Electronics].[All]" allUniqueName="[Q1_Q4].[Electronics].[All]" dimensionUniqueName="[Q1_Q4]" displayFolder="" count="0" memberValueDatatype="20" unbalanced="0"/>
    <cacheHierarchy uniqueName="[Q1_Q4].[Fresh]" caption="Fresh" attribute="1" defaultMemberUniqueName="[Q1_Q4].[Fresh].[All]" allUniqueName="[Q1_Q4].[Fresh].[All]" dimensionUniqueName="[Q1_Q4]" displayFolder="" count="0" memberValueDatatype="20" unbalanced="0"/>
    <cacheHierarchy uniqueName="[Q1_Q4].[Grocery]" caption="Grocery" attribute="1" defaultMemberUniqueName="[Q1_Q4].[Grocery].[All]" allUniqueName="[Q1_Q4].[Grocery].[All]" dimensionUniqueName="[Q1_Q4]" displayFolder="" count="0" memberValueDatatype="20" unbalanced="0"/>
    <cacheHierarchy uniqueName="[Q1_Q4].[HomeCare]" caption="HomeCare" attribute="1" defaultMemberUniqueName="[Q1_Q4].[HomeCare].[All]" allUniqueName="[Q1_Q4].[HomeCare].[All]" dimensionUniqueName="[Q1_Q4]" displayFolder="" count="0" memberValueDatatype="20" unbalanced="0"/>
    <cacheHierarchy uniqueName="[Q1_Q4].[PersonalCare]" caption="PersonalCare" attribute="1" defaultMemberUniqueName="[Q1_Q4].[PersonalCare].[All]" allUniqueName="[Q1_Q4].[PersonalCare].[All]" dimensionUniqueName="[Q1_Q4]" displayFolder="" count="0" memberValueDatatype="20" unbalanced="0"/>
    <cacheHierarchy uniqueName="[Q1_Q4].[COGS_Apparel]" caption="COGS_Apparel" attribute="1" defaultMemberUniqueName="[Q1_Q4].[COGS_Apparel].[All]" allUniqueName="[Q1_Q4].[COGS_Apparel].[All]" dimensionUniqueName="[Q1_Q4]" displayFolder="" count="0" memberValueDatatype="20" unbalanced="0"/>
    <cacheHierarchy uniqueName="[Q1_Q4].[COGS_Electronics]" caption="COGS_Electronics" attribute="1" defaultMemberUniqueName="[Q1_Q4].[COGS_Electronics].[All]" allUniqueName="[Q1_Q4].[COGS_Electronics].[All]" dimensionUniqueName="[Q1_Q4]" displayFolder="" count="0" memberValueDatatype="20" unbalanced="0"/>
    <cacheHierarchy uniqueName="[Q1_Q4].[COGS_Fresh]" caption="COGS_Fresh" attribute="1" defaultMemberUniqueName="[Q1_Q4].[COGS_Fresh].[All]" allUniqueName="[Q1_Q4].[COGS_Fresh].[All]" dimensionUniqueName="[Q1_Q4]" displayFolder="" count="0" memberValueDatatype="20" unbalanced="0"/>
    <cacheHierarchy uniqueName="[Q1_Q4].[COGS_Grocery]" caption="COGS_Grocery" attribute="1" defaultMemberUniqueName="[Q1_Q4].[COGS_Grocery].[All]" allUniqueName="[Q1_Q4].[COGS_Grocery].[All]" dimensionUniqueName="[Q1_Q4]" displayFolder="" count="0" memberValueDatatype="20" unbalanced="0"/>
    <cacheHierarchy uniqueName="[Q1_Q4].[COGS_HomeCare]" caption="COGS_HomeCare" attribute="1" defaultMemberUniqueName="[Q1_Q4].[COGS_HomeCare].[All]" allUniqueName="[Q1_Q4].[COGS_HomeCare].[All]" dimensionUniqueName="[Q1_Q4]" displayFolder="" count="0" memberValueDatatype="20" unbalanced="0"/>
    <cacheHierarchy uniqueName="[Q1_Q4].[COGS_PersonalCare]" caption="COGS_PersonalCare" attribute="1" defaultMemberUniqueName="[Q1_Q4].[COGS_PersonalCare].[All]" allUniqueName="[Q1_Q4].[COGS_PersonalCare].[All]" dimensionUniqueName="[Q1_Q4]" displayFolder="" count="0" memberValueDatatype="20" unbalanced="0"/>
    <cacheHierarchy uniqueName="[Q1_Q4].[Customer_Count]" caption="Customer_Count" attribute="1" defaultMemberUniqueName="[Q1_Q4].[Customer_Count].[All]" allUniqueName="[Q1_Q4].[Customer_Count].[All]" dimensionUniqueName="[Q1_Q4]" displayFolder="" count="0" memberValueDatatype="20" unbalanced="0"/>
    <cacheHierarchy uniqueName="[Q1_Q4].[Avg_Bill_Value]" caption="Avg_Bill_Value" attribute="1" defaultMemberUniqueName="[Q1_Q4].[Avg_Bill_Value].[All]" allUniqueName="[Q1_Q4].[Avg_Bill_Value].[All]" dimensionUniqueName="[Q1_Q4]" displayFolder="" count="0" memberValueDatatype="20" unbalanced="0"/>
    <cacheHierarchy uniqueName="[Q1_Q4].[Training_Hours]" caption="Training_Hours" attribute="1" defaultMemberUniqueName="[Q1_Q4].[Training_Hours].[All]" allUniqueName="[Q1_Q4].[Training_Hours].[All]" dimensionUniqueName="[Q1_Q4]" displayFolder="" count="0" memberValueDatatype="20" unbalanced="0"/>
    <cacheHierarchy uniqueName="[Q1_Q4].[Employee_Count]" caption="Employee_Count" attribute="1" defaultMemberUniqueName="[Q1_Q4].[Employee_Count].[All]" allUniqueName="[Q1_Q4].[Employee_Count].[All]" dimensionUniqueName="[Q1_Q4]" displayFolder="" count="0" memberValueDatatype="20" unbalanced="0"/>
    <cacheHierarchy uniqueName="[Q1_Q4].[Avg_Salary]" caption="Avg_Salary" attribute="1" defaultMemberUniqueName="[Q1_Q4].[Avg_Salary].[All]" allUniqueName="[Q1_Q4].[Avg_Salary].[All]" dimensionUniqueName="[Q1_Q4]" displayFolder="" count="0" memberValueDatatype="20" unbalanced="0"/>
    <cacheHierarchy uniqueName="[Q1_Q4].[HR_Cost]" caption="HR_Cost" attribute="1" defaultMemberUniqueName="[Q1_Q4].[HR_Cost].[All]" allUniqueName="[Q1_Q4].[HR_Cost].[All]" dimensionUniqueName="[Q1_Q4]" displayFolder="" count="0" memberValueDatatype="20" unbalanced="0"/>
    <cacheHierarchy uniqueName="[Q1_Q4].[Campaign_Spend]" caption="Campaign_Spend" attribute="1" defaultMemberUniqueName="[Q1_Q4].[Campaign_Spend].[All]" allUniqueName="[Q1_Q4].[Campaign_Spend].[All]" dimensionUniqueName="[Q1_Q4]" displayFolder="" count="0" memberValueDatatype="20" unbalanced="0"/>
    <cacheHierarchy uniqueName="[Q1_Q4].[Promo_Cost]" caption="Promo_Cost" attribute="1" defaultMemberUniqueName="[Q1_Q4].[Promo_Cost].[All]" allUniqueName="[Q1_Q4].[Promo_Cost].[All]" dimensionUniqueName="[Q1_Q4]" displayFolder="" count="0" memberValueDatatype="20" unbalanced="0"/>
    <cacheHierarchy uniqueName="[Q1_Q4].[Marketing_Cost]" caption="Marketing_Cost" attribute="1" defaultMemberUniqueName="[Q1_Q4].[Marketing_Cost].[All]" allUniqueName="[Q1_Q4].[Marketing_Cost].[All]" dimensionUniqueName="[Q1_Q4]" displayFolder="" count="0" memberValueDatatype="20" unbalanced="0"/>
    <cacheHierarchy uniqueName="[Q1_Q4].[Electricity_Cost]" caption="Electricity_Cost" attribute="1" defaultMemberUniqueName="[Q1_Q4].[Electricity_Cost].[All]" allUniqueName="[Q1_Q4].[Electricity_Cost].[All]" dimensionUniqueName="[Q1_Q4]" displayFolder="" count="0" memberValueDatatype="20" unbalanced="0"/>
    <cacheHierarchy uniqueName="[Q1_Q4].[Maintenance_Cost]" caption="Maintenance_Cost" attribute="1" defaultMemberUniqueName="[Q1_Q4].[Maintenance_Cost].[All]" allUniqueName="[Q1_Q4].[Maintenance_Cost].[All]" dimensionUniqueName="[Q1_Q4]" displayFolder="" count="0" memberValueDatatype="20" unbalanced="0"/>
    <cacheHierarchy uniqueName="[Q1_Q4].[Operations_Cost]" caption="Operations_Cost" attribute="1" defaultMemberUniqueName="[Q1_Q4].[Operations_Cost].[All]" allUniqueName="[Q1_Q4].[Operations_Cost].[All]" dimensionUniqueName="[Q1_Q4]" displayFolder="" count="0" memberValueDatatype="20" unbalanced="0"/>
    <cacheHierarchy uniqueName="[Q1_Q4].[Transportation_Cost]" caption="Transportation_Cost" attribute="1" defaultMemberUniqueName="[Q1_Q4].[Transportation_Cost].[All]" allUniqueName="[Q1_Q4].[Transportation_Cost].[All]" dimensionUniqueName="[Q1_Q4]" displayFolder="" count="0" memberValueDatatype="20" unbalanced="0"/>
    <cacheHierarchy uniqueName="[Q1_Q4].[Inventory_Cost]" caption="Inventory_Cost" attribute="1" defaultMemberUniqueName="[Q1_Q4].[Inventory_Cost].[All]" allUniqueName="[Q1_Q4].[Inventory_Cost].[All]" dimensionUniqueName="[Q1_Q4]" displayFolder="" count="0" memberValueDatatype="20" unbalanced="0"/>
    <cacheHierarchy uniqueName="[Q1_Q4].[SupplyChain_Cost]" caption="SupplyChain_Cost" attribute="1" defaultMemberUniqueName="[Q1_Q4].[SupplyChain_Cost].[All]" allUniqueName="[Q1_Q4].[SupplyChain_Cost].[All]" dimensionUniqueName="[Q1_Q4]" displayFolder="" count="0" memberValueDatatype="20" unbalanced="0"/>
    <cacheHierarchy uniqueName="[Q1_Q4].[Store_Name]" caption="Store_Name" attribute="1" defaultMemberUniqueName="[Q1_Q4].[Store_Name].[All]" allUniqueName="[Q1_Q4].[Store_Name].[All]" dimensionUniqueName="[Q1_Q4]" displayFolder="" count="0" memberValueDatatype="130" unbalanced="0"/>
    <cacheHierarchy uniqueName="[Q1_Q4].[Region]" caption="Region" attribute="1" defaultMemberUniqueName="[Q1_Q4].[Region].[All]" allUniqueName="[Q1_Q4].[Region].[All]" dimensionUniqueName="[Q1_Q4]" displayFolder="" count="2" memberValueDatatype="130" unbalanced="0"/>
    <cacheHierarchy uniqueName="[Q1_Q4].[City]" caption="City" attribute="1" defaultMemberUniqueName="[Q1_Q4].[City].[All]" allUniqueName="[Q1_Q4].[City].[All]" dimensionUniqueName="[Q1_Q4]" displayFolder="" count="0" memberValueDatatype="130" unbalanced="0"/>
    <cacheHierarchy uniqueName="[Q1_Q4].[Address]" caption="Address" attribute="1" defaultMemberUniqueName="[Q1_Q4].[Address].[All]" allUniqueName="[Q1_Q4].[Address].[All]" dimensionUniqueName="[Q1_Q4]" displayFolder="" count="0" memberValueDatatype="130" unbalanced="0"/>
    <cacheHierarchy uniqueName="[Q1_Q4].[Manager_Name]" caption="Manager_Name" attribute="1" defaultMemberUniqueName="[Q1_Q4].[Manager_Name].[All]" allUniqueName="[Q1_Q4].[Manager_Name].[All]" dimensionUniqueName="[Q1_Q4]" displayFolder="" count="0" memberValueDatatype="130" unbalanced="0"/>
    <cacheHierarchy uniqueName="[Q1_Q4].[Format]" caption="Format" attribute="1" defaultMemberUniqueName="[Q1_Q4].[Format].[All]" allUniqueName="[Q1_Q4].[Format].[All]" dimensionUniqueName="[Q1_Q4]" displayFolder="" count="0" memberValueDatatype="130" unbalanced="0"/>
    <cacheHierarchy uniqueName="[Q1_Q4].[Business_Format]" caption="Business_Format" attribute="1" defaultMemberUniqueName="[Q1_Q4].[Business_Format].[All]" allUniqueName="[Q1_Q4].[Business_Format].[All]" dimensionUniqueName="[Q1_Q4]" displayFolder="" count="2" memberValueDatatype="130" unbalanced="0">
      <fieldsUsage count="2">
        <fieldUsage x="-1"/>
        <fieldUsage x="2"/>
      </fieldsUsage>
    </cacheHierarchy>
    <cacheHierarchy uniqueName="[Q1_Q4].[Opening_Date]" caption="Opening_Date" attribute="1" time="1" defaultMemberUniqueName="[Q1_Q4].[Opening_Date].[All]" allUniqueName="[Q1_Q4].[Opening_Date].[All]" dimensionUniqueName="[Q1_Q4]" displayFolder="" count="0" memberValueDatatype="7" unbalanced="0"/>
    <cacheHierarchy uniqueName="[Q1_Q4].[Area_sqft]" caption="Area_sqft" attribute="1" defaultMemberUniqueName="[Q1_Q4].[Area_sqft].[All]" allUniqueName="[Q1_Q4].[Area_sqft].[All]" dimensionUniqueName="[Q1_Q4]" displayFolder="" count="0" memberValueDatatype="20" unbalanced="0"/>
    <cacheHierarchy uniqueName="[Q1_Q4].[Locality]" caption="Locality" attribute="1" defaultMemberUniqueName="[Q1_Q4].[Locality].[All]" allUniqueName="[Q1_Q4].[Locality].[All]" dimensionUniqueName="[Q1_Q4]" displayFolder="" count="0" memberValueDatatype="130" unbalanced="0"/>
    <cacheHierarchy uniqueName="[Q1_Q4].[Latitude]" caption="Latitude" attribute="1" defaultMemberUniqueName="[Q1_Q4].[Latitude].[All]" allUniqueName="[Q1_Q4].[Latitude].[All]" dimensionUniqueName="[Q1_Q4]" displayFolder="" count="0" memberValueDatatype="5" unbalanced="0"/>
    <cacheHierarchy uniqueName="[Q1_Q4].[Longitude]" caption="Longitude" attribute="1" defaultMemberUniqueName="[Q1_Q4].[Longitude].[All]" allUniqueName="[Q1_Q4].[Longitude].[All]" dimensionUniqueName="[Q1_Q4]" displayFolder="" count="0" memberValueDatatype="5" unbalanced="0"/>
    <cacheHierarchy uniqueName="[Q1_Q4].[Month_Year (Year)]" caption="Month_Year (Year)" attribute="1" defaultMemberUniqueName="[Q1_Q4].[Month_Year (Year)].[All]" allUniqueName="[Q1_Q4].[Month_Year (Year)].[All]" dimensionUniqueName="[Q1_Q4]" displayFolder="" count="0" memberValueDatatype="130" unbalanced="0"/>
    <cacheHierarchy uniqueName="[Q1_Q4].[Month_Year (Quarter)]" caption="Month_Year (Quarter)" attribute="1" defaultMemberUniqueName="[Q1_Q4].[Month_Year (Quarter)].[All]" allUniqueName="[Q1_Q4].[Month_Year (Quarter)].[All]" dimensionUniqueName="[Q1_Q4]" displayFolder="" count="0" memberValueDatatype="130" unbalanced="0"/>
    <cacheHierarchy uniqueName="[Q1_Q4].[Month_Year (Month)]" caption="Month_Year (Month)" attribute="1" defaultMemberUniqueName="[Q1_Q4].[Month_Year (Month)].[All]" allUniqueName="[Q1_Q4].[Month_Year (Month)].[All]" dimensionUniqueName="[Q1_Q4]" displayFolder="" count="0" memberValueDatatype="130" unbalanced="0"/>
    <cacheHierarchy uniqueName="[Q1_Q4].[Month_Year (Month Index)]" caption="Month_Year (Month Index)" attribute="1" defaultMemberUniqueName="[Q1_Q4].[Month_Year (Month Index)].[All]" allUniqueName="[Q1_Q4].[Month_Year (Month Index)].[All]" dimensionUniqueName="[Q1_Q4]" displayFolder="" count="0" memberValueDatatype="20" unbalanced="0" hidden="1"/>
    <cacheHierarchy uniqueName="[Measures].[__XL_Count Q1_Q4]" caption="__XL_Count Q1_Q4" measure="1" displayFolder="" measureGroup="Q1_Q4" count="0" hidden="1"/>
    <cacheHierarchy uniqueName="[Measures].[__No measures defined]" caption="__No measures defined" measure="1" displayFolder="" count="0" hidden="1"/>
    <cacheHierarchy uniqueName="[Measures].[Count of Profitability_Status]" caption="Count of Profitability_Status" measure="1" displayFolder="" measureGroup="Q1_Q4" count="0" hidden="1">
      <extLst>
        <ext xmlns:x15="http://schemas.microsoft.com/office/spreadsheetml/2010/11/main" uri="{B97F6D7D-B522-45F9-BDA1-12C45D357490}">
          <x15:cacheHierarchy aggregatedColumn="2"/>
        </ext>
      </extLst>
    </cacheHierarchy>
    <cacheHierarchy uniqueName="[Measures].[Sum of Profit_Margin]" caption="Sum of Profit_Margin" measure="1" displayFolder="" measureGroup="Q1_Q4" count="0" hidden="1">
      <extLst>
        <ext xmlns:x15="http://schemas.microsoft.com/office/spreadsheetml/2010/11/main" uri="{B97F6D7D-B522-45F9-BDA1-12C45D357490}">
          <x15:cacheHierarchy aggregatedColumn="13"/>
        </ext>
      </extLst>
    </cacheHierarchy>
    <cacheHierarchy uniqueName="[Measures].[Average of Profit_Margin]" caption="Average of Profit_Margin" measure="1" displayFolder="" measureGroup="Q1_Q4" count="0" hidden="1">
      <extLst>
        <ext xmlns:x15="http://schemas.microsoft.com/office/spreadsheetml/2010/11/main" uri="{B97F6D7D-B522-45F9-BDA1-12C45D357490}">
          <x15:cacheHierarchy aggregatedColumn="13"/>
        </ext>
      </extLst>
    </cacheHierarchy>
    <cacheHierarchy uniqueName="[Measures].[Sum of Net_Profit[EBITDA]]]" caption="Sum of Net_Profit[EBITDA]" measure="1" displayFolder="" measureGroup="Q1_Q4"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Revenue]" caption="Sum of Revenue" measure="1" displayFolder="" measureGroup="Q1_Q4" count="0" hidden="1">
      <extLst>
        <ext xmlns:x15="http://schemas.microsoft.com/office/spreadsheetml/2010/11/main" uri="{B97F6D7D-B522-45F9-BDA1-12C45D357490}">
          <x15:cacheHierarchy aggregatedColumn="3"/>
        </ext>
      </extLst>
    </cacheHierarchy>
    <cacheHierarchy uniqueName="[Measures].[Sum of Offline_Revenue]" caption="Sum of Offline_Revenue" measure="1" displayFolder="" measureGroup="Q1_Q4" count="0" hidden="1">
      <extLst>
        <ext xmlns:x15="http://schemas.microsoft.com/office/spreadsheetml/2010/11/main" uri="{B97F6D7D-B522-45F9-BDA1-12C45D357490}">
          <x15:cacheHierarchy aggregatedColumn="4"/>
        </ext>
      </extLst>
    </cacheHierarchy>
    <cacheHierarchy uniqueName="[Measures].[Sum of JioMart_Revenue]" caption="Sum of JioMart_Revenue" measure="1" displayFolder="" measureGroup="Q1_Q4" count="0" hidden="1">
      <extLst>
        <ext xmlns:x15="http://schemas.microsoft.com/office/spreadsheetml/2010/11/main" uri="{B97F6D7D-B522-45F9-BDA1-12C45D357490}">
          <x15:cacheHierarchy aggregatedColumn="5"/>
        </ext>
      </extLst>
    </cacheHierarchy>
    <cacheHierarchy uniqueName="[Measures].[Sum of Total_COGS]" caption="Sum of Total_COGS" measure="1" displayFolder="" measureGroup="Q1_Q4" count="0" hidden="1">
      <extLst>
        <ext xmlns:x15="http://schemas.microsoft.com/office/spreadsheetml/2010/11/main" uri="{B97F6D7D-B522-45F9-BDA1-12C45D357490}">
          <x15:cacheHierarchy aggregatedColumn="8"/>
        </ext>
      </extLst>
    </cacheHierarchy>
    <cacheHierarchy uniqueName="[Measures].[Sum of COGS_HomeCare]" caption="Sum of COGS_HomeCare" measure="1" displayFolder="" measureGroup="Q1_Q4" count="0" hidden="1">
      <extLst>
        <ext xmlns:x15="http://schemas.microsoft.com/office/spreadsheetml/2010/11/main" uri="{B97F6D7D-B522-45F9-BDA1-12C45D357490}">
          <x15:cacheHierarchy aggregatedColumn="24"/>
        </ext>
      </extLst>
    </cacheHierarchy>
    <cacheHierarchy uniqueName="[Measures].[Sum of COGS_PersonalCare]" caption="Sum of COGS_PersonalCare" measure="1" displayFolder="" measureGroup="Q1_Q4" count="0" hidden="1">
      <extLst>
        <ext xmlns:x15="http://schemas.microsoft.com/office/spreadsheetml/2010/11/main" uri="{B97F6D7D-B522-45F9-BDA1-12C45D357490}">
          <x15:cacheHierarchy aggregatedColumn="25"/>
        </ext>
      </extLst>
    </cacheHierarchy>
    <cacheHierarchy uniqueName="[Measures].[Sum of COGS_Grocery]" caption="Sum of COGS_Grocery" measure="1" displayFolder="" measureGroup="Q1_Q4" count="0" hidden="1">
      <extLst>
        <ext xmlns:x15="http://schemas.microsoft.com/office/spreadsheetml/2010/11/main" uri="{B97F6D7D-B522-45F9-BDA1-12C45D357490}">
          <x15:cacheHierarchy aggregatedColumn="23"/>
        </ext>
      </extLst>
    </cacheHierarchy>
    <cacheHierarchy uniqueName="[Measures].[Sum of COGS_Fresh]" caption="Sum of COGS_Fresh" measure="1" displayFolder="" measureGroup="Q1_Q4" count="0" hidden="1">
      <extLst>
        <ext xmlns:x15="http://schemas.microsoft.com/office/spreadsheetml/2010/11/main" uri="{B97F6D7D-B522-45F9-BDA1-12C45D357490}">
          <x15:cacheHierarchy aggregatedColumn="22"/>
        </ext>
      </extLst>
    </cacheHierarchy>
    <cacheHierarchy uniqueName="[Measures].[Sum of COGS_Electronics]" caption="Sum of COGS_Electronics" measure="1" displayFolder="" measureGroup="Q1_Q4" count="0" hidden="1">
      <extLst>
        <ext xmlns:x15="http://schemas.microsoft.com/office/spreadsheetml/2010/11/main" uri="{B97F6D7D-B522-45F9-BDA1-12C45D357490}">
          <x15:cacheHierarchy aggregatedColumn="21"/>
        </ext>
      </extLst>
    </cacheHierarchy>
    <cacheHierarchy uniqueName="[Measures].[Sum of COGS_Apparel]" caption="Sum of COGS_Apparel" measure="1" displayFolder="" measureGroup="Q1_Q4" count="0" hidden="1">
      <extLst>
        <ext xmlns:x15="http://schemas.microsoft.com/office/spreadsheetml/2010/11/main" uri="{B97F6D7D-B522-45F9-BDA1-12C45D357490}">
          <x15:cacheHierarchy aggregatedColumn="20"/>
        </ext>
      </extLst>
    </cacheHierarchy>
    <cacheHierarchy uniqueName="[Measures].[Sum of Total_Sales]" caption="Sum of Total_Sales" measure="1" displayFolder="" measureGroup="Q1_Q4" count="0" hidden="1">
      <extLst>
        <ext xmlns:x15="http://schemas.microsoft.com/office/spreadsheetml/2010/11/main" uri="{B97F6D7D-B522-45F9-BDA1-12C45D357490}">
          <x15:cacheHierarchy aggregatedColumn="6"/>
        </ext>
      </extLst>
    </cacheHierarchy>
    <cacheHierarchy uniqueName="[Measures].[Sum of Total_Sales_By_Category]" caption="Sum of Total_Sales_By_Category" measure="1" displayFolder="" measureGroup="Q1_Q4" count="0" hidden="1">
      <extLst>
        <ext xmlns:x15="http://schemas.microsoft.com/office/spreadsheetml/2010/11/main" uri="{B97F6D7D-B522-45F9-BDA1-12C45D357490}">
          <x15:cacheHierarchy aggregatedColumn="7"/>
        </ext>
      </extLst>
    </cacheHierarchy>
    <cacheHierarchy uniqueName="[Measures].[Sum of Apparel]" caption="Sum of Apparel" measure="1" displayFolder="" measureGroup="Q1_Q4" count="0" hidden="1">
      <extLst>
        <ext xmlns:x15="http://schemas.microsoft.com/office/spreadsheetml/2010/11/main" uri="{B97F6D7D-B522-45F9-BDA1-12C45D357490}">
          <x15:cacheHierarchy aggregatedColumn="14"/>
        </ext>
      </extLst>
    </cacheHierarchy>
    <cacheHierarchy uniqueName="[Measures].[Sum of Electronics]" caption="Sum of Electronics" measure="1" displayFolder="" measureGroup="Q1_Q4" count="0" hidden="1">
      <extLst>
        <ext xmlns:x15="http://schemas.microsoft.com/office/spreadsheetml/2010/11/main" uri="{B97F6D7D-B522-45F9-BDA1-12C45D357490}">
          <x15:cacheHierarchy aggregatedColumn="15"/>
        </ext>
      </extLst>
    </cacheHierarchy>
    <cacheHierarchy uniqueName="[Measures].[Sum of Fresh]" caption="Sum of Fresh" measure="1" displayFolder="" measureGroup="Q1_Q4" count="0" hidden="1">
      <extLst>
        <ext xmlns:x15="http://schemas.microsoft.com/office/spreadsheetml/2010/11/main" uri="{B97F6D7D-B522-45F9-BDA1-12C45D357490}">
          <x15:cacheHierarchy aggregatedColumn="16"/>
        </ext>
      </extLst>
    </cacheHierarchy>
    <cacheHierarchy uniqueName="[Measures].[Sum of Grocery]" caption="Sum of Grocery" measure="1" displayFolder="" measureGroup="Q1_Q4" count="0" hidden="1">
      <extLst>
        <ext xmlns:x15="http://schemas.microsoft.com/office/spreadsheetml/2010/11/main" uri="{B97F6D7D-B522-45F9-BDA1-12C45D357490}">
          <x15:cacheHierarchy aggregatedColumn="17"/>
        </ext>
      </extLst>
    </cacheHierarchy>
    <cacheHierarchy uniqueName="[Measures].[Sum of HomeCare]" caption="Sum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PersonalCare]" caption="Sum of PersonalCare" measure="1" displayFolder="" measureGroup="Q1_Q4" count="0" hidden="1">
      <extLst>
        <ext xmlns:x15="http://schemas.microsoft.com/office/spreadsheetml/2010/11/main" uri="{B97F6D7D-B522-45F9-BDA1-12C45D357490}">
          <x15:cacheHierarchy aggregatedColumn="19"/>
        </ext>
      </extLst>
    </cacheHierarchy>
    <cacheHierarchy uniqueName="[Measures].[Sum of HR_Cost]" caption="Sum of HR_Cost" measure="1" displayFolder="" measureGroup="Q1_Q4" count="0" hidden="1">
      <extLst>
        <ext xmlns:x15="http://schemas.microsoft.com/office/spreadsheetml/2010/11/main" uri="{B97F6D7D-B522-45F9-BDA1-12C45D357490}">
          <x15:cacheHierarchy aggregatedColumn="31"/>
        </ext>
      </extLst>
    </cacheHierarchy>
    <cacheHierarchy uniqueName="[Measures].[Sum of Avg_Salary]" caption="Sum of Avg_Salary" measure="1" displayFolder="" measureGroup="Q1_Q4" count="0" hidden="1">
      <extLst>
        <ext xmlns:x15="http://schemas.microsoft.com/office/spreadsheetml/2010/11/main" uri="{B97F6D7D-B522-45F9-BDA1-12C45D357490}">
          <x15:cacheHierarchy aggregatedColumn="30"/>
        </ext>
      </extLst>
    </cacheHierarchy>
    <cacheHierarchy uniqueName="[Measures].[Sum of Employee_Count]" caption="Sum of Employee_Count" measure="1" displayFolder="" measureGroup="Q1_Q4" count="0" hidden="1">
      <extLst>
        <ext xmlns:x15="http://schemas.microsoft.com/office/spreadsheetml/2010/11/main" uri="{B97F6D7D-B522-45F9-BDA1-12C45D357490}">
          <x15:cacheHierarchy aggregatedColumn="29"/>
        </ext>
      </extLst>
    </cacheHierarchy>
    <cacheHierarchy uniqueName="[Measures].[Average of Avg_Salary]" caption="Average of Avg_Salary" measure="1" displayFolder="" measureGroup="Q1_Q4" count="0" hidden="1">
      <extLst>
        <ext xmlns:x15="http://schemas.microsoft.com/office/spreadsheetml/2010/11/main" uri="{B97F6D7D-B522-45F9-BDA1-12C45D357490}">
          <x15:cacheHierarchy aggregatedColumn="30"/>
        </ext>
      </extLst>
    </cacheHierarchy>
    <cacheHierarchy uniqueName="[Measures].[Count of Employee_Count]" caption="Count of Employee_Count" measure="1" displayFolder="" measureGroup="Q1_Q4" count="0" hidden="1">
      <extLst>
        <ext xmlns:x15="http://schemas.microsoft.com/office/spreadsheetml/2010/11/main" uri="{B97F6D7D-B522-45F9-BDA1-12C45D357490}">
          <x15:cacheHierarchy aggregatedColumn="29"/>
        </ext>
      </extLst>
    </cacheHierarchy>
    <cacheHierarchy uniqueName="[Measures].[Sum of SupplyChain_Cost]" caption="Sum of SupplyChain_Cost" measure="1" displayFolder="" measureGroup="Q1_Q4" count="0" hidden="1">
      <extLst>
        <ext xmlns:x15="http://schemas.microsoft.com/office/spreadsheetml/2010/11/main" uri="{B97F6D7D-B522-45F9-BDA1-12C45D357490}">
          <x15:cacheHierarchy aggregatedColumn="40"/>
        </ext>
      </extLst>
    </cacheHierarchy>
    <cacheHierarchy uniqueName="[Measures].[Sum of Inventory_Cost]" caption="Sum of Inventory_Cost" measure="1" displayFolder="" measureGroup="Q1_Q4" count="0" hidden="1">
      <extLst>
        <ext xmlns:x15="http://schemas.microsoft.com/office/spreadsheetml/2010/11/main" uri="{B97F6D7D-B522-45F9-BDA1-12C45D357490}">
          <x15:cacheHierarchy aggregatedColumn="39"/>
        </ext>
      </extLst>
    </cacheHierarchy>
    <cacheHierarchy uniqueName="[Measures].[Sum of Transportation_Cost]" caption="Sum of Transportation_Cost" measure="1" displayFolder="" measureGroup="Q1_Q4" count="0" hidden="1">
      <extLst>
        <ext xmlns:x15="http://schemas.microsoft.com/office/spreadsheetml/2010/11/main" uri="{B97F6D7D-B522-45F9-BDA1-12C45D357490}">
          <x15:cacheHierarchy aggregatedColumn="38"/>
        </ext>
      </extLst>
    </cacheHierarchy>
    <cacheHierarchy uniqueName="[Measures].[Sum of Marketing_Cost]" caption="Sum of Marketing_Cost" measure="1" displayFolder="" measureGroup="Q1_Q4" count="0" hidden="1">
      <extLst>
        <ext xmlns:x15="http://schemas.microsoft.com/office/spreadsheetml/2010/11/main" uri="{B97F6D7D-B522-45F9-BDA1-12C45D357490}">
          <x15:cacheHierarchy aggregatedColumn="34"/>
        </ext>
      </extLst>
    </cacheHierarchy>
    <cacheHierarchy uniqueName="[Measures].[Count of Region]" caption="Count of Region" measure="1" displayFolder="" measureGroup="Q1_Q4" count="0" hidden="1">
      <extLst>
        <ext xmlns:x15="http://schemas.microsoft.com/office/spreadsheetml/2010/11/main" uri="{B97F6D7D-B522-45F9-BDA1-12C45D357490}">
          <x15:cacheHierarchy aggregatedColumn="42"/>
        </ext>
      </extLst>
    </cacheHierarchy>
    <cacheHierarchy uniqueName="[Measures].[Count of Apparel]" caption="Count of Apparel" measure="1" displayFolder="" measureGroup="Q1_Q4" count="0" hidden="1">
      <extLst>
        <ext xmlns:x15="http://schemas.microsoft.com/office/spreadsheetml/2010/11/main" uri="{B97F6D7D-B522-45F9-BDA1-12C45D357490}">
          <x15:cacheHierarchy aggregatedColumn="14"/>
        </ext>
      </extLst>
    </cacheHierarchy>
    <cacheHierarchy uniqueName="[Measures].[Count of Electronics]" caption="Count of Electronics" measure="1" displayFolder="" measureGroup="Q1_Q4" count="0" hidden="1">
      <extLst>
        <ext xmlns:x15="http://schemas.microsoft.com/office/spreadsheetml/2010/11/main" uri="{B97F6D7D-B522-45F9-BDA1-12C45D357490}">
          <x15:cacheHierarchy aggregatedColumn="15"/>
        </ext>
      </extLst>
    </cacheHierarchy>
    <cacheHierarchy uniqueName="[Measures].[Count of PersonalCare]" caption="Count of PersonalCare" measure="1" displayFolder="" measureGroup="Q1_Q4" count="0" hidden="1">
      <extLst>
        <ext xmlns:x15="http://schemas.microsoft.com/office/spreadsheetml/2010/11/main" uri="{B97F6D7D-B522-45F9-BDA1-12C45D357490}">
          <x15:cacheHierarchy aggregatedColumn="19"/>
        </ext>
      </extLst>
    </cacheHierarchy>
    <cacheHierarchy uniqueName="[Measures].[Count of HomeCare]" caption="Count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Customer_Count]" caption="Sum of Customer_Count" measure="1" displayFolder="" measureGroup="Q1_Q4" count="0" hidden="1">
      <extLst>
        <ext xmlns:x15="http://schemas.microsoft.com/office/spreadsheetml/2010/11/main" uri="{B97F6D7D-B522-45F9-BDA1-12C45D357490}">
          <x15:cacheHierarchy aggregatedColumn="26"/>
        </ext>
      </extLst>
    </cacheHierarchy>
    <cacheHierarchy uniqueName="[Measures].[Count of Month_Year (Quarter)]" caption="Count of Month_Year (Quarter)" measure="1" displayFolder="" measureGroup="Q1_Q4" count="0" hidden="1">
      <extLst>
        <ext xmlns:x15="http://schemas.microsoft.com/office/spreadsheetml/2010/11/main" uri="{B97F6D7D-B522-45F9-BDA1-12C45D357490}">
          <x15:cacheHierarchy aggregatedColumn="54"/>
        </ext>
      </extLst>
    </cacheHierarchy>
    <cacheHierarchy uniqueName="[Measures].[Count of Business_Format]" caption="Count of Business_Format" measure="1" displayFolder="" measureGroup="Q1_Q4" count="0" hidden="1">
      <extLst>
        <ext xmlns:x15="http://schemas.microsoft.com/office/spreadsheetml/2010/11/main" uri="{B97F6D7D-B522-45F9-BDA1-12C45D357490}">
          <x15:cacheHierarchy aggregatedColumn="47"/>
        </ext>
      </extLst>
    </cacheHierarchy>
  </cacheHierarchies>
  <kpis count="0"/>
  <dimensions count="2">
    <dimension measure="1" name="Measures" uniqueName="[Measures]" caption="Measures"/>
    <dimension name="Q1_Q4" uniqueName="[Q1_Q4]" caption="Q1_Q4"/>
  </dimensions>
  <measureGroups count="1">
    <measureGroup name="Q1_Q4" caption="Q1_Q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gulnaaz shaikh" refreshedDate="46099.574418634256" backgroundQuery="1" createdVersion="8" refreshedVersion="8" minRefreshableVersion="3" recordCount="0" supportSubquery="1" supportAdvancedDrill="1" xr:uid="{5EB85B51-90E5-49FD-8F0A-C83232FB00CA}">
  <cacheSource type="external" connectionId="13"/>
  <cacheFields count="3">
    <cacheField name="[Q1_Q4].[Business_Format].[Business_Format]" caption="Business_Format" numFmtId="0" hierarchy="47" level="1">
      <sharedItems count="6">
        <s v="Reliance Digital"/>
        <s v="Reliance Fresh"/>
        <s v="Reliance SMART"/>
        <s v="Reliance Smart Express"/>
        <s v="Reliance Trends"/>
        <s v="SMART Bazaar"/>
      </sharedItems>
    </cacheField>
    <cacheField name="[Measures].[Sum of Marketing_Cost]" caption="Sum of Marketing_Cost" numFmtId="0" hierarchy="89" level="32767"/>
    <cacheField name="[Measures].[Sum of Revenue]" caption="Sum of Revenue" numFmtId="0" hierarchy="63" level="32767"/>
  </cacheFields>
  <cacheHierarchies count="98">
    <cacheHierarchy uniqueName="[Q1_Q4].[Store_ID]" caption="Store_ID" attribute="1" defaultMemberUniqueName="[Q1_Q4].[Store_ID].[All]" allUniqueName="[Q1_Q4].[Store_ID].[All]" dimensionUniqueName="[Q1_Q4]" displayFolder="" count="0" memberValueDatatype="130" unbalanced="0"/>
    <cacheHierarchy uniqueName="[Q1_Q4].[Month_Year]" caption="Month_Year" attribute="1" time="1" defaultMemberUniqueName="[Q1_Q4].[Month_Year].[All]" allUniqueName="[Q1_Q4].[Month_Year].[All]" dimensionUniqueName="[Q1_Q4]" displayFolder="" count="0" memberValueDatatype="7" unbalanced="0"/>
    <cacheHierarchy uniqueName="[Q1_Q4].[Profitability_Status]" caption="Profitability_Status" attribute="1" defaultMemberUniqueName="[Q1_Q4].[Profitability_Status].[All]" allUniqueName="[Q1_Q4].[Profitability_Status].[All]" dimensionUniqueName="[Q1_Q4]" displayFolder="" count="0" memberValueDatatype="130" unbalanced="0"/>
    <cacheHierarchy uniqueName="[Q1_Q4].[Revenue]" caption="Revenue" attribute="1" defaultMemberUniqueName="[Q1_Q4].[Revenue].[All]" allUniqueName="[Q1_Q4].[Revenue].[All]" dimensionUniqueName="[Q1_Q4]" displayFolder="" count="0" memberValueDatatype="20" unbalanced="0"/>
    <cacheHierarchy uniqueName="[Q1_Q4].[Offline_Revenue]" caption="Offline_Revenue" attribute="1" defaultMemberUniqueName="[Q1_Q4].[Offline_Revenue].[All]" allUniqueName="[Q1_Q4].[Offline_Revenue].[All]" dimensionUniqueName="[Q1_Q4]" displayFolder="" count="0" memberValueDatatype="20" unbalanced="0"/>
    <cacheHierarchy uniqueName="[Q1_Q4].[JioMart_Revenue]" caption="JioMart_Revenue" attribute="1" defaultMemberUniqueName="[Q1_Q4].[JioMart_Revenue].[All]" allUniqueName="[Q1_Q4].[JioMart_Revenue].[All]" dimensionUniqueName="[Q1_Q4]" displayFolder="" count="0" memberValueDatatype="20" unbalanced="0"/>
    <cacheHierarchy uniqueName="[Q1_Q4].[Total_Sales]" caption="Total_Sales" attribute="1" defaultMemberUniqueName="[Q1_Q4].[Total_Sales].[All]" allUniqueName="[Q1_Q4].[Total_Sales].[All]" dimensionUniqueName="[Q1_Q4]" displayFolder="" count="0" memberValueDatatype="20" unbalanced="0"/>
    <cacheHierarchy uniqueName="[Q1_Q4].[Total_Sales_By_Category]" caption="Total_Sales_By_Category" attribute="1" defaultMemberUniqueName="[Q1_Q4].[Total_Sales_By_Category].[All]" allUniqueName="[Q1_Q4].[Total_Sales_By_Category].[All]" dimensionUniqueName="[Q1_Q4]" displayFolder="" count="0" memberValueDatatype="20" unbalanced="0"/>
    <cacheHierarchy uniqueName="[Q1_Q4].[Total_COGS]" caption="Total_COGS" attribute="1" defaultMemberUniqueName="[Q1_Q4].[Total_COGS].[All]" allUniqueName="[Q1_Q4].[Total_COGS].[All]" dimensionUniqueName="[Q1_Q4]" displayFolder="" count="0" memberValueDatatype="20" unbalanced="0"/>
    <cacheHierarchy uniqueName="[Q1_Q4].[Gross_Profit]" caption="Gross_Profit" attribute="1" defaultMemberUniqueName="[Q1_Q4].[Gross_Profit].[All]" allUniqueName="[Q1_Q4].[Gross_Profit].[All]" dimensionUniqueName="[Q1_Q4]" displayFolder="" count="0" memberValueDatatype="20" unbalanced="0"/>
    <cacheHierarchy uniqueName="[Q1_Q4].[Gross_Margin]" caption="Gross_Margin" attribute="1" defaultMemberUniqueName="[Q1_Q4].[Gross_Margin].[All]" allUniqueName="[Q1_Q4].[Gross_Margin].[All]" dimensionUniqueName="[Q1_Q4]" displayFolder="" count="0" memberValueDatatype="5" unbalanced="0"/>
    <cacheHierarchy uniqueName="[Q1_Q4].[Total_Expenses]" caption="Total_Expenses" attribute="1" defaultMemberUniqueName="[Q1_Q4].[Total_Expenses].[All]" allUniqueName="[Q1_Q4].[Total_Expenses].[All]" dimensionUniqueName="[Q1_Q4]" displayFolder="" count="0" memberValueDatatype="20" unbalanced="0"/>
    <cacheHierarchy uniqueName="[Q1_Q4].[Net_Profit[EBITDA]]]" caption="Net_Profit[EBITDA]" attribute="1" defaultMemberUniqueName="[Q1_Q4].[Net_Profit[EBITDA]]].[All]" allUniqueName="[Q1_Q4].[Net_Profit[EBITDA]]].[All]" dimensionUniqueName="[Q1_Q4]" displayFolder="" count="0" memberValueDatatype="20" unbalanced="0"/>
    <cacheHierarchy uniqueName="[Q1_Q4].[Profit_Margin]" caption="Profit_Margin" attribute="1" defaultMemberUniqueName="[Q1_Q4].[Profit_Margin].[All]" allUniqueName="[Q1_Q4].[Profit_Margin].[All]" dimensionUniqueName="[Q1_Q4]" displayFolder="" count="0" memberValueDatatype="5" unbalanced="0"/>
    <cacheHierarchy uniqueName="[Q1_Q4].[Apparel]" caption="Apparel" attribute="1" defaultMemberUniqueName="[Q1_Q4].[Apparel].[All]" allUniqueName="[Q1_Q4].[Apparel].[All]" dimensionUniqueName="[Q1_Q4]" displayFolder="" count="0" memberValueDatatype="20" unbalanced="0"/>
    <cacheHierarchy uniqueName="[Q1_Q4].[Electronics]" caption="Electronics" attribute="1" defaultMemberUniqueName="[Q1_Q4].[Electronics].[All]" allUniqueName="[Q1_Q4].[Electronics].[All]" dimensionUniqueName="[Q1_Q4]" displayFolder="" count="0" memberValueDatatype="20" unbalanced="0"/>
    <cacheHierarchy uniqueName="[Q1_Q4].[Fresh]" caption="Fresh" attribute="1" defaultMemberUniqueName="[Q1_Q4].[Fresh].[All]" allUniqueName="[Q1_Q4].[Fresh].[All]" dimensionUniqueName="[Q1_Q4]" displayFolder="" count="0" memberValueDatatype="20" unbalanced="0"/>
    <cacheHierarchy uniqueName="[Q1_Q4].[Grocery]" caption="Grocery" attribute="1" defaultMemberUniqueName="[Q1_Q4].[Grocery].[All]" allUniqueName="[Q1_Q4].[Grocery].[All]" dimensionUniqueName="[Q1_Q4]" displayFolder="" count="0" memberValueDatatype="20" unbalanced="0"/>
    <cacheHierarchy uniqueName="[Q1_Q4].[HomeCare]" caption="HomeCare" attribute="1" defaultMemberUniqueName="[Q1_Q4].[HomeCare].[All]" allUniqueName="[Q1_Q4].[HomeCare].[All]" dimensionUniqueName="[Q1_Q4]" displayFolder="" count="0" memberValueDatatype="20" unbalanced="0"/>
    <cacheHierarchy uniqueName="[Q1_Q4].[PersonalCare]" caption="PersonalCare" attribute="1" defaultMemberUniqueName="[Q1_Q4].[PersonalCare].[All]" allUniqueName="[Q1_Q4].[PersonalCare].[All]" dimensionUniqueName="[Q1_Q4]" displayFolder="" count="0" memberValueDatatype="20" unbalanced="0"/>
    <cacheHierarchy uniqueName="[Q1_Q4].[COGS_Apparel]" caption="COGS_Apparel" attribute="1" defaultMemberUniqueName="[Q1_Q4].[COGS_Apparel].[All]" allUniqueName="[Q1_Q4].[COGS_Apparel].[All]" dimensionUniqueName="[Q1_Q4]" displayFolder="" count="0" memberValueDatatype="20" unbalanced="0"/>
    <cacheHierarchy uniqueName="[Q1_Q4].[COGS_Electronics]" caption="COGS_Electronics" attribute="1" defaultMemberUniqueName="[Q1_Q4].[COGS_Electronics].[All]" allUniqueName="[Q1_Q4].[COGS_Electronics].[All]" dimensionUniqueName="[Q1_Q4]" displayFolder="" count="0" memberValueDatatype="20" unbalanced="0"/>
    <cacheHierarchy uniqueName="[Q1_Q4].[COGS_Fresh]" caption="COGS_Fresh" attribute="1" defaultMemberUniqueName="[Q1_Q4].[COGS_Fresh].[All]" allUniqueName="[Q1_Q4].[COGS_Fresh].[All]" dimensionUniqueName="[Q1_Q4]" displayFolder="" count="0" memberValueDatatype="20" unbalanced="0"/>
    <cacheHierarchy uniqueName="[Q1_Q4].[COGS_Grocery]" caption="COGS_Grocery" attribute="1" defaultMemberUniqueName="[Q1_Q4].[COGS_Grocery].[All]" allUniqueName="[Q1_Q4].[COGS_Grocery].[All]" dimensionUniqueName="[Q1_Q4]" displayFolder="" count="0" memberValueDatatype="20" unbalanced="0"/>
    <cacheHierarchy uniqueName="[Q1_Q4].[COGS_HomeCare]" caption="COGS_HomeCare" attribute="1" defaultMemberUniqueName="[Q1_Q4].[COGS_HomeCare].[All]" allUniqueName="[Q1_Q4].[COGS_HomeCare].[All]" dimensionUniqueName="[Q1_Q4]" displayFolder="" count="0" memberValueDatatype="20" unbalanced="0"/>
    <cacheHierarchy uniqueName="[Q1_Q4].[COGS_PersonalCare]" caption="COGS_PersonalCare" attribute="1" defaultMemberUniqueName="[Q1_Q4].[COGS_PersonalCare].[All]" allUniqueName="[Q1_Q4].[COGS_PersonalCare].[All]" dimensionUniqueName="[Q1_Q4]" displayFolder="" count="0" memberValueDatatype="20" unbalanced="0"/>
    <cacheHierarchy uniqueName="[Q1_Q4].[Customer_Count]" caption="Customer_Count" attribute="1" defaultMemberUniqueName="[Q1_Q4].[Customer_Count].[All]" allUniqueName="[Q1_Q4].[Customer_Count].[All]" dimensionUniqueName="[Q1_Q4]" displayFolder="" count="0" memberValueDatatype="20" unbalanced="0"/>
    <cacheHierarchy uniqueName="[Q1_Q4].[Avg_Bill_Value]" caption="Avg_Bill_Value" attribute="1" defaultMemberUniqueName="[Q1_Q4].[Avg_Bill_Value].[All]" allUniqueName="[Q1_Q4].[Avg_Bill_Value].[All]" dimensionUniqueName="[Q1_Q4]" displayFolder="" count="0" memberValueDatatype="20" unbalanced="0"/>
    <cacheHierarchy uniqueName="[Q1_Q4].[Training_Hours]" caption="Training_Hours" attribute="1" defaultMemberUniqueName="[Q1_Q4].[Training_Hours].[All]" allUniqueName="[Q1_Q4].[Training_Hours].[All]" dimensionUniqueName="[Q1_Q4]" displayFolder="" count="0" memberValueDatatype="20" unbalanced="0"/>
    <cacheHierarchy uniqueName="[Q1_Q4].[Employee_Count]" caption="Employee_Count" attribute="1" defaultMemberUniqueName="[Q1_Q4].[Employee_Count].[All]" allUniqueName="[Q1_Q4].[Employee_Count].[All]" dimensionUniqueName="[Q1_Q4]" displayFolder="" count="0" memberValueDatatype="20" unbalanced="0"/>
    <cacheHierarchy uniqueName="[Q1_Q4].[Avg_Salary]" caption="Avg_Salary" attribute="1" defaultMemberUniqueName="[Q1_Q4].[Avg_Salary].[All]" allUniqueName="[Q1_Q4].[Avg_Salary].[All]" dimensionUniqueName="[Q1_Q4]" displayFolder="" count="0" memberValueDatatype="20" unbalanced="0"/>
    <cacheHierarchy uniqueName="[Q1_Q4].[HR_Cost]" caption="HR_Cost" attribute="1" defaultMemberUniqueName="[Q1_Q4].[HR_Cost].[All]" allUniqueName="[Q1_Q4].[HR_Cost].[All]" dimensionUniqueName="[Q1_Q4]" displayFolder="" count="0" memberValueDatatype="20" unbalanced="0"/>
    <cacheHierarchy uniqueName="[Q1_Q4].[Campaign_Spend]" caption="Campaign_Spend" attribute="1" defaultMemberUniqueName="[Q1_Q4].[Campaign_Spend].[All]" allUniqueName="[Q1_Q4].[Campaign_Spend].[All]" dimensionUniqueName="[Q1_Q4]" displayFolder="" count="0" memberValueDatatype="20" unbalanced="0"/>
    <cacheHierarchy uniqueName="[Q1_Q4].[Promo_Cost]" caption="Promo_Cost" attribute="1" defaultMemberUniqueName="[Q1_Q4].[Promo_Cost].[All]" allUniqueName="[Q1_Q4].[Promo_Cost].[All]" dimensionUniqueName="[Q1_Q4]" displayFolder="" count="0" memberValueDatatype="20" unbalanced="0"/>
    <cacheHierarchy uniqueName="[Q1_Q4].[Marketing_Cost]" caption="Marketing_Cost" attribute="1" defaultMemberUniqueName="[Q1_Q4].[Marketing_Cost].[All]" allUniqueName="[Q1_Q4].[Marketing_Cost].[All]" dimensionUniqueName="[Q1_Q4]" displayFolder="" count="0" memberValueDatatype="20" unbalanced="0"/>
    <cacheHierarchy uniqueName="[Q1_Q4].[Electricity_Cost]" caption="Electricity_Cost" attribute="1" defaultMemberUniqueName="[Q1_Q4].[Electricity_Cost].[All]" allUniqueName="[Q1_Q4].[Electricity_Cost].[All]" dimensionUniqueName="[Q1_Q4]" displayFolder="" count="0" memberValueDatatype="20" unbalanced="0"/>
    <cacheHierarchy uniqueName="[Q1_Q4].[Maintenance_Cost]" caption="Maintenance_Cost" attribute="1" defaultMemberUniqueName="[Q1_Q4].[Maintenance_Cost].[All]" allUniqueName="[Q1_Q4].[Maintenance_Cost].[All]" dimensionUniqueName="[Q1_Q4]" displayFolder="" count="0" memberValueDatatype="20" unbalanced="0"/>
    <cacheHierarchy uniqueName="[Q1_Q4].[Operations_Cost]" caption="Operations_Cost" attribute="1" defaultMemberUniqueName="[Q1_Q4].[Operations_Cost].[All]" allUniqueName="[Q1_Q4].[Operations_Cost].[All]" dimensionUniqueName="[Q1_Q4]" displayFolder="" count="0" memberValueDatatype="20" unbalanced="0"/>
    <cacheHierarchy uniqueName="[Q1_Q4].[Transportation_Cost]" caption="Transportation_Cost" attribute="1" defaultMemberUniqueName="[Q1_Q4].[Transportation_Cost].[All]" allUniqueName="[Q1_Q4].[Transportation_Cost].[All]" dimensionUniqueName="[Q1_Q4]" displayFolder="" count="0" memberValueDatatype="20" unbalanced="0"/>
    <cacheHierarchy uniqueName="[Q1_Q4].[Inventory_Cost]" caption="Inventory_Cost" attribute="1" defaultMemberUniqueName="[Q1_Q4].[Inventory_Cost].[All]" allUniqueName="[Q1_Q4].[Inventory_Cost].[All]" dimensionUniqueName="[Q1_Q4]" displayFolder="" count="0" memberValueDatatype="20" unbalanced="0"/>
    <cacheHierarchy uniqueName="[Q1_Q4].[SupplyChain_Cost]" caption="SupplyChain_Cost" attribute="1" defaultMemberUniqueName="[Q1_Q4].[SupplyChain_Cost].[All]" allUniqueName="[Q1_Q4].[SupplyChain_Cost].[All]" dimensionUniqueName="[Q1_Q4]" displayFolder="" count="0" memberValueDatatype="20" unbalanced="0"/>
    <cacheHierarchy uniqueName="[Q1_Q4].[Store_Name]" caption="Store_Name" attribute="1" defaultMemberUniqueName="[Q1_Q4].[Store_Name].[All]" allUniqueName="[Q1_Q4].[Store_Name].[All]" dimensionUniqueName="[Q1_Q4]" displayFolder="" count="0" memberValueDatatype="130" unbalanced="0"/>
    <cacheHierarchy uniqueName="[Q1_Q4].[Region]" caption="Region" attribute="1" defaultMemberUniqueName="[Q1_Q4].[Region].[All]" allUniqueName="[Q1_Q4].[Region].[All]" dimensionUniqueName="[Q1_Q4]" displayFolder="" count="2" memberValueDatatype="130" unbalanced="0"/>
    <cacheHierarchy uniqueName="[Q1_Q4].[City]" caption="City" attribute="1" defaultMemberUniqueName="[Q1_Q4].[City].[All]" allUniqueName="[Q1_Q4].[City].[All]" dimensionUniqueName="[Q1_Q4]" displayFolder="" count="0" memberValueDatatype="130" unbalanced="0"/>
    <cacheHierarchy uniqueName="[Q1_Q4].[Address]" caption="Address" attribute="1" defaultMemberUniqueName="[Q1_Q4].[Address].[All]" allUniqueName="[Q1_Q4].[Address].[All]" dimensionUniqueName="[Q1_Q4]" displayFolder="" count="0" memberValueDatatype="130" unbalanced="0"/>
    <cacheHierarchy uniqueName="[Q1_Q4].[Manager_Name]" caption="Manager_Name" attribute="1" defaultMemberUniqueName="[Q1_Q4].[Manager_Name].[All]" allUniqueName="[Q1_Q4].[Manager_Name].[All]" dimensionUniqueName="[Q1_Q4]" displayFolder="" count="0" memberValueDatatype="130" unbalanced="0"/>
    <cacheHierarchy uniqueName="[Q1_Q4].[Format]" caption="Format" attribute="1" defaultMemberUniqueName="[Q1_Q4].[Format].[All]" allUniqueName="[Q1_Q4].[Format].[All]" dimensionUniqueName="[Q1_Q4]" displayFolder="" count="0" memberValueDatatype="130" unbalanced="0"/>
    <cacheHierarchy uniqueName="[Q1_Q4].[Business_Format]" caption="Business_Format" attribute="1" defaultMemberUniqueName="[Q1_Q4].[Business_Format].[All]" allUniqueName="[Q1_Q4].[Business_Format].[All]" dimensionUniqueName="[Q1_Q4]" displayFolder="" count="2" memberValueDatatype="130" unbalanced="0">
      <fieldsUsage count="2">
        <fieldUsage x="-1"/>
        <fieldUsage x="0"/>
      </fieldsUsage>
    </cacheHierarchy>
    <cacheHierarchy uniqueName="[Q1_Q4].[Opening_Date]" caption="Opening_Date" attribute="1" time="1" defaultMemberUniqueName="[Q1_Q4].[Opening_Date].[All]" allUniqueName="[Q1_Q4].[Opening_Date].[All]" dimensionUniqueName="[Q1_Q4]" displayFolder="" count="0" memberValueDatatype="7" unbalanced="0"/>
    <cacheHierarchy uniqueName="[Q1_Q4].[Area_sqft]" caption="Area_sqft" attribute="1" defaultMemberUniqueName="[Q1_Q4].[Area_sqft].[All]" allUniqueName="[Q1_Q4].[Area_sqft].[All]" dimensionUniqueName="[Q1_Q4]" displayFolder="" count="0" memberValueDatatype="20" unbalanced="0"/>
    <cacheHierarchy uniqueName="[Q1_Q4].[Locality]" caption="Locality" attribute="1" defaultMemberUniqueName="[Q1_Q4].[Locality].[All]" allUniqueName="[Q1_Q4].[Locality].[All]" dimensionUniqueName="[Q1_Q4]" displayFolder="" count="0" memberValueDatatype="130" unbalanced="0"/>
    <cacheHierarchy uniqueName="[Q1_Q4].[Latitude]" caption="Latitude" attribute="1" defaultMemberUniqueName="[Q1_Q4].[Latitude].[All]" allUniqueName="[Q1_Q4].[Latitude].[All]" dimensionUniqueName="[Q1_Q4]" displayFolder="" count="0" memberValueDatatype="5" unbalanced="0"/>
    <cacheHierarchy uniqueName="[Q1_Q4].[Longitude]" caption="Longitude" attribute="1" defaultMemberUniqueName="[Q1_Q4].[Longitude].[All]" allUniqueName="[Q1_Q4].[Longitude].[All]" dimensionUniqueName="[Q1_Q4]" displayFolder="" count="0" memberValueDatatype="5" unbalanced="0"/>
    <cacheHierarchy uniqueName="[Q1_Q4].[Month_Year (Year)]" caption="Month_Year (Year)" attribute="1" defaultMemberUniqueName="[Q1_Q4].[Month_Year (Year)].[All]" allUniqueName="[Q1_Q4].[Month_Year (Year)].[All]" dimensionUniqueName="[Q1_Q4]" displayFolder="" count="0" memberValueDatatype="130" unbalanced="0"/>
    <cacheHierarchy uniqueName="[Q1_Q4].[Month_Year (Quarter)]" caption="Month_Year (Quarter)" attribute="1" defaultMemberUniqueName="[Q1_Q4].[Month_Year (Quarter)].[All]" allUniqueName="[Q1_Q4].[Month_Year (Quarter)].[All]" dimensionUniqueName="[Q1_Q4]" displayFolder="" count="0" memberValueDatatype="130" unbalanced="0"/>
    <cacheHierarchy uniqueName="[Q1_Q4].[Month_Year (Month)]" caption="Month_Year (Month)" attribute="1" defaultMemberUniqueName="[Q1_Q4].[Month_Year (Month)].[All]" allUniqueName="[Q1_Q4].[Month_Year (Month)].[All]" dimensionUniqueName="[Q1_Q4]" displayFolder="" count="0" memberValueDatatype="130" unbalanced="0"/>
    <cacheHierarchy uniqueName="[Q1_Q4].[Month_Year (Month Index)]" caption="Month_Year (Month Index)" attribute="1" defaultMemberUniqueName="[Q1_Q4].[Month_Year (Month Index)].[All]" allUniqueName="[Q1_Q4].[Month_Year (Month Index)].[All]" dimensionUniqueName="[Q1_Q4]" displayFolder="" count="0" memberValueDatatype="20" unbalanced="0" hidden="1"/>
    <cacheHierarchy uniqueName="[Measures].[__XL_Count Q1_Q4]" caption="__XL_Count Q1_Q4" measure="1" displayFolder="" measureGroup="Q1_Q4" count="0" hidden="1"/>
    <cacheHierarchy uniqueName="[Measures].[__No measures defined]" caption="__No measures defined" measure="1" displayFolder="" count="0" hidden="1"/>
    <cacheHierarchy uniqueName="[Measures].[Count of Profitability_Status]" caption="Count of Profitability_Status" measure="1" displayFolder="" measureGroup="Q1_Q4" count="0" hidden="1">
      <extLst>
        <ext xmlns:x15="http://schemas.microsoft.com/office/spreadsheetml/2010/11/main" uri="{B97F6D7D-B522-45F9-BDA1-12C45D357490}">
          <x15:cacheHierarchy aggregatedColumn="2"/>
        </ext>
      </extLst>
    </cacheHierarchy>
    <cacheHierarchy uniqueName="[Measures].[Sum of Profit_Margin]" caption="Sum of Profit_Margin" measure="1" displayFolder="" measureGroup="Q1_Q4" count="0" hidden="1">
      <extLst>
        <ext xmlns:x15="http://schemas.microsoft.com/office/spreadsheetml/2010/11/main" uri="{B97F6D7D-B522-45F9-BDA1-12C45D357490}">
          <x15:cacheHierarchy aggregatedColumn="13"/>
        </ext>
      </extLst>
    </cacheHierarchy>
    <cacheHierarchy uniqueName="[Measures].[Average of Profit_Margin]" caption="Average of Profit_Margin" measure="1" displayFolder="" measureGroup="Q1_Q4" count="0" hidden="1">
      <extLst>
        <ext xmlns:x15="http://schemas.microsoft.com/office/spreadsheetml/2010/11/main" uri="{B97F6D7D-B522-45F9-BDA1-12C45D357490}">
          <x15:cacheHierarchy aggregatedColumn="13"/>
        </ext>
      </extLst>
    </cacheHierarchy>
    <cacheHierarchy uniqueName="[Measures].[Sum of Net_Profit[EBITDA]]]" caption="Sum of Net_Profit[EBITDA]" measure="1" displayFolder="" measureGroup="Q1_Q4"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Q1_Q4"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Offline_Revenue]" caption="Sum of Offline_Revenue" measure="1" displayFolder="" measureGroup="Q1_Q4" count="0" hidden="1">
      <extLst>
        <ext xmlns:x15="http://schemas.microsoft.com/office/spreadsheetml/2010/11/main" uri="{B97F6D7D-B522-45F9-BDA1-12C45D357490}">
          <x15:cacheHierarchy aggregatedColumn="4"/>
        </ext>
      </extLst>
    </cacheHierarchy>
    <cacheHierarchy uniqueName="[Measures].[Sum of JioMart_Revenue]" caption="Sum of JioMart_Revenue" measure="1" displayFolder="" measureGroup="Q1_Q4" count="0" hidden="1">
      <extLst>
        <ext xmlns:x15="http://schemas.microsoft.com/office/spreadsheetml/2010/11/main" uri="{B97F6D7D-B522-45F9-BDA1-12C45D357490}">
          <x15:cacheHierarchy aggregatedColumn="5"/>
        </ext>
      </extLst>
    </cacheHierarchy>
    <cacheHierarchy uniqueName="[Measures].[Sum of Total_COGS]" caption="Sum of Total_COGS" measure="1" displayFolder="" measureGroup="Q1_Q4" count="0" hidden="1">
      <extLst>
        <ext xmlns:x15="http://schemas.microsoft.com/office/spreadsheetml/2010/11/main" uri="{B97F6D7D-B522-45F9-BDA1-12C45D357490}">
          <x15:cacheHierarchy aggregatedColumn="8"/>
        </ext>
      </extLst>
    </cacheHierarchy>
    <cacheHierarchy uniqueName="[Measures].[Sum of COGS_HomeCare]" caption="Sum of COGS_HomeCare" measure="1" displayFolder="" measureGroup="Q1_Q4" count="0" hidden="1">
      <extLst>
        <ext xmlns:x15="http://schemas.microsoft.com/office/spreadsheetml/2010/11/main" uri="{B97F6D7D-B522-45F9-BDA1-12C45D357490}">
          <x15:cacheHierarchy aggregatedColumn="24"/>
        </ext>
      </extLst>
    </cacheHierarchy>
    <cacheHierarchy uniqueName="[Measures].[Sum of COGS_PersonalCare]" caption="Sum of COGS_PersonalCare" measure="1" displayFolder="" measureGroup="Q1_Q4" count="0" hidden="1">
      <extLst>
        <ext xmlns:x15="http://schemas.microsoft.com/office/spreadsheetml/2010/11/main" uri="{B97F6D7D-B522-45F9-BDA1-12C45D357490}">
          <x15:cacheHierarchy aggregatedColumn="25"/>
        </ext>
      </extLst>
    </cacheHierarchy>
    <cacheHierarchy uniqueName="[Measures].[Sum of COGS_Grocery]" caption="Sum of COGS_Grocery" measure="1" displayFolder="" measureGroup="Q1_Q4" count="0" hidden="1">
      <extLst>
        <ext xmlns:x15="http://schemas.microsoft.com/office/spreadsheetml/2010/11/main" uri="{B97F6D7D-B522-45F9-BDA1-12C45D357490}">
          <x15:cacheHierarchy aggregatedColumn="23"/>
        </ext>
      </extLst>
    </cacheHierarchy>
    <cacheHierarchy uniqueName="[Measures].[Sum of COGS_Fresh]" caption="Sum of COGS_Fresh" measure="1" displayFolder="" measureGroup="Q1_Q4" count="0" hidden="1">
      <extLst>
        <ext xmlns:x15="http://schemas.microsoft.com/office/spreadsheetml/2010/11/main" uri="{B97F6D7D-B522-45F9-BDA1-12C45D357490}">
          <x15:cacheHierarchy aggregatedColumn="22"/>
        </ext>
      </extLst>
    </cacheHierarchy>
    <cacheHierarchy uniqueName="[Measures].[Sum of COGS_Electronics]" caption="Sum of COGS_Electronics" measure="1" displayFolder="" measureGroup="Q1_Q4" count="0" hidden="1">
      <extLst>
        <ext xmlns:x15="http://schemas.microsoft.com/office/spreadsheetml/2010/11/main" uri="{B97F6D7D-B522-45F9-BDA1-12C45D357490}">
          <x15:cacheHierarchy aggregatedColumn="21"/>
        </ext>
      </extLst>
    </cacheHierarchy>
    <cacheHierarchy uniqueName="[Measures].[Sum of COGS_Apparel]" caption="Sum of COGS_Apparel" measure="1" displayFolder="" measureGroup="Q1_Q4" count="0" hidden="1">
      <extLst>
        <ext xmlns:x15="http://schemas.microsoft.com/office/spreadsheetml/2010/11/main" uri="{B97F6D7D-B522-45F9-BDA1-12C45D357490}">
          <x15:cacheHierarchy aggregatedColumn="20"/>
        </ext>
      </extLst>
    </cacheHierarchy>
    <cacheHierarchy uniqueName="[Measures].[Sum of Total_Sales]" caption="Sum of Total_Sales" measure="1" displayFolder="" measureGroup="Q1_Q4" count="0" hidden="1">
      <extLst>
        <ext xmlns:x15="http://schemas.microsoft.com/office/spreadsheetml/2010/11/main" uri="{B97F6D7D-B522-45F9-BDA1-12C45D357490}">
          <x15:cacheHierarchy aggregatedColumn="6"/>
        </ext>
      </extLst>
    </cacheHierarchy>
    <cacheHierarchy uniqueName="[Measures].[Sum of Total_Sales_By_Category]" caption="Sum of Total_Sales_By_Category" measure="1" displayFolder="" measureGroup="Q1_Q4" count="0" hidden="1">
      <extLst>
        <ext xmlns:x15="http://schemas.microsoft.com/office/spreadsheetml/2010/11/main" uri="{B97F6D7D-B522-45F9-BDA1-12C45D357490}">
          <x15:cacheHierarchy aggregatedColumn="7"/>
        </ext>
      </extLst>
    </cacheHierarchy>
    <cacheHierarchy uniqueName="[Measures].[Sum of Apparel]" caption="Sum of Apparel" measure="1" displayFolder="" measureGroup="Q1_Q4" count="0" hidden="1">
      <extLst>
        <ext xmlns:x15="http://schemas.microsoft.com/office/spreadsheetml/2010/11/main" uri="{B97F6D7D-B522-45F9-BDA1-12C45D357490}">
          <x15:cacheHierarchy aggregatedColumn="14"/>
        </ext>
      </extLst>
    </cacheHierarchy>
    <cacheHierarchy uniqueName="[Measures].[Sum of Electronics]" caption="Sum of Electronics" measure="1" displayFolder="" measureGroup="Q1_Q4" count="0" hidden="1">
      <extLst>
        <ext xmlns:x15="http://schemas.microsoft.com/office/spreadsheetml/2010/11/main" uri="{B97F6D7D-B522-45F9-BDA1-12C45D357490}">
          <x15:cacheHierarchy aggregatedColumn="15"/>
        </ext>
      </extLst>
    </cacheHierarchy>
    <cacheHierarchy uniqueName="[Measures].[Sum of Fresh]" caption="Sum of Fresh" measure="1" displayFolder="" measureGroup="Q1_Q4" count="0" hidden="1">
      <extLst>
        <ext xmlns:x15="http://schemas.microsoft.com/office/spreadsheetml/2010/11/main" uri="{B97F6D7D-B522-45F9-BDA1-12C45D357490}">
          <x15:cacheHierarchy aggregatedColumn="16"/>
        </ext>
      </extLst>
    </cacheHierarchy>
    <cacheHierarchy uniqueName="[Measures].[Sum of Grocery]" caption="Sum of Grocery" measure="1" displayFolder="" measureGroup="Q1_Q4" count="0" hidden="1">
      <extLst>
        <ext xmlns:x15="http://schemas.microsoft.com/office/spreadsheetml/2010/11/main" uri="{B97F6D7D-B522-45F9-BDA1-12C45D357490}">
          <x15:cacheHierarchy aggregatedColumn="17"/>
        </ext>
      </extLst>
    </cacheHierarchy>
    <cacheHierarchy uniqueName="[Measures].[Sum of HomeCare]" caption="Sum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PersonalCare]" caption="Sum of PersonalCare" measure="1" displayFolder="" measureGroup="Q1_Q4" count="0" hidden="1">
      <extLst>
        <ext xmlns:x15="http://schemas.microsoft.com/office/spreadsheetml/2010/11/main" uri="{B97F6D7D-B522-45F9-BDA1-12C45D357490}">
          <x15:cacheHierarchy aggregatedColumn="19"/>
        </ext>
      </extLst>
    </cacheHierarchy>
    <cacheHierarchy uniqueName="[Measures].[Sum of HR_Cost]" caption="Sum of HR_Cost" measure="1" displayFolder="" measureGroup="Q1_Q4" count="0" hidden="1">
      <extLst>
        <ext xmlns:x15="http://schemas.microsoft.com/office/spreadsheetml/2010/11/main" uri="{B97F6D7D-B522-45F9-BDA1-12C45D357490}">
          <x15:cacheHierarchy aggregatedColumn="31"/>
        </ext>
      </extLst>
    </cacheHierarchy>
    <cacheHierarchy uniqueName="[Measures].[Sum of Avg_Salary]" caption="Sum of Avg_Salary" measure="1" displayFolder="" measureGroup="Q1_Q4" count="0" hidden="1">
      <extLst>
        <ext xmlns:x15="http://schemas.microsoft.com/office/spreadsheetml/2010/11/main" uri="{B97F6D7D-B522-45F9-BDA1-12C45D357490}">
          <x15:cacheHierarchy aggregatedColumn="30"/>
        </ext>
      </extLst>
    </cacheHierarchy>
    <cacheHierarchy uniqueName="[Measures].[Sum of Employee_Count]" caption="Sum of Employee_Count" measure="1" displayFolder="" measureGroup="Q1_Q4" count="0" hidden="1">
      <extLst>
        <ext xmlns:x15="http://schemas.microsoft.com/office/spreadsheetml/2010/11/main" uri="{B97F6D7D-B522-45F9-BDA1-12C45D357490}">
          <x15:cacheHierarchy aggregatedColumn="29"/>
        </ext>
      </extLst>
    </cacheHierarchy>
    <cacheHierarchy uniqueName="[Measures].[Average of Avg_Salary]" caption="Average of Avg_Salary" measure="1" displayFolder="" measureGroup="Q1_Q4" count="0" hidden="1">
      <extLst>
        <ext xmlns:x15="http://schemas.microsoft.com/office/spreadsheetml/2010/11/main" uri="{B97F6D7D-B522-45F9-BDA1-12C45D357490}">
          <x15:cacheHierarchy aggregatedColumn="30"/>
        </ext>
      </extLst>
    </cacheHierarchy>
    <cacheHierarchy uniqueName="[Measures].[Count of Employee_Count]" caption="Count of Employee_Count" measure="1" displayFolder="" measureGroup="Q1_Q4" count="0" hidden="1">
      <extLst>
        <ext xmlns:x15="http://schemas.microsoft.com/office/spreadsheetml/2010/11/main" uri="{B97F6D7D-B522-45F9-BDA1-12C45D357490}">
          <x15:cacheHierarchy aggregatedColumn="29"/>
        </ext>
      </extLst>
    </cacheHierarchy>
    <cacheHierarchy uniqueName="[Measures].[Sum of SupplyChain_Cost]" caption="Sum of SupplyChain_Cost" measure="1" displayFolder="" measureGroup="Q1_Q4" count="0" hidden="1">
      <extLst>
        <ext xmlns:x15="http://schemas.microsoft.com/office/spreadsheetml/2010/11/main" uri="{B97F6D7D-B522-45F9-BDA1-12C45D357490}">
          <x15:cacheHierarchy aggregatedColumn="40"/>
        </ext>
      </extLst>
    </cacheHierarchy>
    <cacheHierarchy uniqueName="[Measures].[Sum of Inventory_Cost]" caption="Sum of Inventory_Cost" measure="1" displayFolder="" measureGroup="Q1_Q4" count="0" hidden="1">
      <extLst>
        <ext xmlns:x15="http://schemas.microsoft.com/office/spreadsheetml/2010/11/main" uri="{B97F6D7D-B522-45F9-BDA1-12C45D357490}">
          <x15:cacheHierarchy aggregatedColumn="39"/>
        </ext>
      </extLst>
    </cacheHierarchy>
    <cacheHierarchy uniqueName="[Measures].[Sum of Transportation_Cost]" caption="Sum of Transportation_Cost" measure="1" displayFolder="" measureGroup="Q1_Q4" count="0" hidden="1">
      <extLst>
        <ext xmlns:x15="http://schemas.microsoft.com/office/spreadsheetml/2010/11/main" uri="{B97F6D7D-B522-45F9-BDA1-12C45D357490}">
          <x15:cacheHierarchy aggregatedColumn="38"/>
        </ext>
      </extLst>
    </cacheHierarchy>
    <cacheHierarchy uniqueName="[Measures].[Sum of Marketing_Cost]" caption="Sum of Marketing_Cost" measure="1" displayFolder="" measureGroup="Q1_Q4" count="0" oneField="1" hidden="1">
      <fieldsUsage count="1">
        <fieldUsage x="1"/>
      </fieldsUsage>
      <extLst>
        <ext xmlns:x15="http://schemas.microsoft.com/office/spreadsheetml/2010/11/main" uri="{B97F6D7D-B522-45F9-BDA1-12C45D357490}">
          <x15:cacheHierarchy aggregatedColumn="34"/>
        </ext>
      </extLst>
    </cacheHierarchy>
    <cacheHierarchy uniqueName="[Measures].[Count of Region]" caption="Count of Region" measure="1" displayFolder="" measureGroup="Q1_Q4" count="0" hidden="1">
      <extLst>
        <ext xmlns:x15="http://schemas.microsoft.com/office/spreadsheetml/2010/11/main" uri="{B97F6D7D-B522-45F9-BDA1-12C45D357490}">
          <x15:cacheHierarchy aggregatedColumn="42"/>
        </ext>
      </extLst>
    </cacheHierarchy>
    <cacheHierarchy uniqueName="[Measures].[Count of Apparel]" caption="Count of Apparel" measure="1" displayFolder="" measureGroup="Q1_Q4" count="0" hidden="1">
      <extLst>
        <ext xmlns:x15="http://schemas.microsoft.com/office/spreadsheetml/2010/11/main" uri="{B97F6D7D-B522-45F9-BDA1-12C45D357490}">
          <x15:cacheHierarchy aggregatedColumn="14"/>
        </ext>
      </extLst>
    </cacheHierarchy>
    <cacheHierarchy uniqueName="[Measures].[Count of Electronics]" caption="Count of Electronics" measure="1" displayFolder="" measureGroup="Q1_Q4" count="0" hidden="1">
      <extLst>
        <ext xmlns:x15="http://schemas.microsoft.com/office/spreadsheetml/2010/11/main" uri="{B97F6D7D-B522-45F9-BDA1-12C45D357490}">
          <x15:cacheHierarchy aggregatedColumn="15"/>
        </ext>
      </extLst>
    </cacheHierarchy>
    <cacheHierarchy uniqueName="[Measures].[Count of PersonalCare]" caption="Count of PersonalCare" measure="1" displayFolder="" measureGroup="Q1_Q4" count="0" hidden="1">
      <extLst>
        <ext xmlns:x15="http://schemas.microsoft.com/office/spreadsheetml/2010/11/main" uri="{B97F6D7D-B522-45F9-BDA1-12C45D357490}">
          <x15:cacheHierarchy aggregatedColumn="19"/>
        </ext>
      </extLst>
    </cacheHierarchy>
    <cacheHierarchy uniqueName="[Measures].[Count of HomeCare]" caption="Count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Customer_Count]" caption="Sum of Customer_Count" measure="1" displayFolder="" measureGroup="Q1_Q4" count="0" hidden="1">
      <extLst>
        <ext xmlns:x15="http://schemas.microsoft.com/office/spreadsheetml/2010/11/main" uri="{B97F6D7D-B522-45F9-BDA1-12C45D357490}">
          <x15:cacheHierarchy aggregatedColumn="26"/>
        </ext>
      </extLst>
    </cacheHierarchy>
    <cacheHierarchy uniqueName="[Measures].[Count of Month_Year (Quarter)]" caption="Count of Month_Year (Quarter)" measure="1" displayFolder="" measureGroup="Q1_Q4" count="0" hidden="1">
      <extLst>
        <ext xmlns:x15="http://schemas.microsoft.com/office/spreadsheetml/2010/11/main" uri="{B97F6D7D-B522-45F9-BDA1-12C45D357490}">
          <x15:cacheHierarchy aggregatedColumn="54"/>
        </ext>
      </extLst>
    </cacheHierarchy>
    <cacheHierarchy uniqueName="[Measures].[Count of Business_Format]" caption="Count of Business_Format" measure="1" displayFolder="" measureGroup="Q1_Q4" count="0" hidden="1">
      <extLst>
        <ext xmlns:x15="http://schemas.microsoft.com/office/spreadsheetml/2010/11/main" uri="{B97F6D7D-B522-45F9-BDA1-12C45D357490}">
          <x15:cacheHierarchy aggregatedColumn="47"/>
        </ext>
      </extLst>
    </cacheHierarchy>
  </cacheHierarchies>
  <kpis count="0"/>
  <dimensions count="2">
    <dimension measure="1" name="Measures" uniqueName="[Measures]" caption="Measures"/>
    <dimension name="Q1_Q4" uniqueName="[Q1_Q4]" caption="Q1_Q4"/>
  </dimensions>
  <measureGroups count="1">
    <measureGroup name="Q1_Q4" caption="Q1_Q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gulnaaz shaikh" refreshedDate="46110.620814004629" backgroundQuery="1" createdVersion="8" refreshedVersion="8" minRefreshableVersion="3" recordCount="0" supportSubquery="1" supportAdvancedDrill="1" xr:uid="{C627A7CD-4D75-4ED9-B884-7C9E902CE1E8}">
  <cacheSource type="external" connectionId="13"/>
  <cacheFields count="2">
    <cacheField name="[Measures].[Sum of Revenue]" caption="Sum of Revenue" numFmtId="0" hierarchy="63" level="32767"/>
    <cacheField name="[Q1_Q4].[Month_Year (Quarter)].[Month_Year (Quarter)]" caption="Month_Year (Quarter)" numFmtId="0" hierarchy="54" level="1">
      <sharedItems count="4">
        <s v="Qtr1"/>
        <s v="Qtr2"/>
        <s v="Qtr3"/>
        <s v="Qtr4"/>
      </sharedItems>
    </cacheField>
  </cacheFields>
  <cacheHierarchies count="98">
    <cacheHierarchy uniqueName="[Q1_Q4].[Store_ID]" caption="Store_ID" attribute="1" defaultMemberUniqueName="[Q1_Q4].[Store_ID].[All]" allUniqueName="[Q1_Q4].[Store_ID].[All]" dimensionUniqueName="[Q1_Q4]" displayFolder="" count="2" memberValueDatatype="130" unbalanced="0"/>
    <cacheHierarchy uniqueName="[Q1_Q4].[Month_Year]" caption="Month_Year" attribute="1" time="1" defaultMemberUniqueName="[Q1_Q4].[Month_Year].[All]" allUniqueName="[Q1_Q4].[Month_Year].[All]" dimensionUniqueName="[Q1_Q4]" displayFolder="" count="2" memberValueDatatype="7" unbalanced="0"/>
    <cacheHierarchy uniqueName="[Q1_Q4].[Profitability_Status]" caption="Profitability_Status" attribute="1" defaultMemberUniqueName="[Q1_Q4].[Profitability_Status].[All]" allUniqueName="[Q1_Q4].[Profitability_Status].[All]" dimensionUniqueName="[Q1_Q4]" displayFolder="" count="2" memberValueDatatype="130" unbalanced="0"/>
    <cacheHierarchy uniqueName="[Q1_Q4].[Revenue]" caption="Revenue" attribute="1" defaultMemberUniqueName="[Q1_Q4].[Revenue].[All]" allUniqueName="[Q1_Q4].[Revenue].[All]" dimensionUniqueName="[Q1_Q4]" displayFolder="" count="2" memberValueDatatype="20" unbalanced="0"/>
    <cacheHierarchy uniqueName="[Q1_Q4].[Offline_Revenue]" caption="Offline_Revenue" attribute="1" defaultMemberUniqueName="[Q1_Q4].[Offline_Revenue].[All]" allUniqueName="[Q1_Q4].[Offline_Revenue].[All]" dimensionUniqueName="[Q1_Q4]" displayFolder="" count="2" memberValueDatatype="20" unbalanced="0"/>
    <cacheHierarchy uniqueName="[Q1_Q4].[JioMart_Revenue]" caption="JioMart_Revenue" attribute="1" defaultMemberUniqueName="[Q1_Q4].[JioMart_Revenue].[All]" allUniqueName="[Q1_Q4].[JioMart_Revenue].[All]" dimensionUniqueName="[Q1_Q4]" displayFolder="" count="2" memberValueDatatype="20" unbalanced="0"/>
    <cacheHierarchy uniqueName="[Q1_Q4].[Total_Sales]" caption="Total_Sales" attribute="1" defaultMemberUniqueName="[Q1_Q4].[Total_Sales].[All]" allUniqueName="[Q1_Q4].[Total_Sales].[All]" dimensionUniqueName="[Q1_Q4]" displayFolder="" count="2" memberValueDatatype="20" unbalanced="0"/>
    <cacheHierarchy uniqueName="[Q1_Q4].[Total_Sales_By_Category]" caption="Total_Sales_By_Category" attribute="1" defaultMemberUniqueName="[Q1_Q4].[Total_Sales_By_Category].[All]" allUniqueName="[Q1_Q4].[Total_Sales_By_Category].[All]" dimensionUniqueName="[Q1_Q4]" displayFolder="" count="2" memberValueDatatype="20" unbalanced="0"/>
    <cacheHierarchy uniqueName="[Q1_Q4].[Total_COGS]" caption="Total_COGS" attribute="1" defaultMemberUniqueName="[Q1_Q4].[Total_COGS].[All]" allUniqueName="[Q1_Q4].[Total_COGS].[All]" dimensionUniqueName="[Q1_Q4]" displayFolder="" count="2" memberValueDatatype="20" unbalanced="0"/>
    <cacheHierarchy uniqueName="[Q1_Q4].[Gross_Profit]" caption="Gross_Profit" attribute="1" defaultMemberUniqueName="[Q1_Q4].[Gross_Profit].[All]" allUniqueName="[Q1_Q4].[Gross_Profit].[All]" dimensionUniqueName="[Q1_Q4]" displayFolder="" count="2" memberValueDatatype="20" unbalanced="0"/>
    <cacheHierarchy uniqueName="[Q1_Q4].[Gross_Margin]" caption="Gross_Margin" attribute="1" defaultMemberUniqueName="[Q1_Q4].[Gross_Margin].[All]" allUniqueName="[Q1_Q4].[Gross_Margin].[All]" dimensionUniqueName="[Q1_Q4]" displayFolder="" count="2" memberValueDatatype="5" unbalanced="0"/>
    <cacheHierarchy uniqueName="[Q1_Q4].[Total_Expenses]" caption="Total_Expenses" attribute="1" defaultMemberUniqueName="[Q1_Q4].[Total_Expenses].[All]" allUniqueName="[Q1_Q4].[Total_Expenses].[All]" dimensionUniqueName="[Q1_Q4]" displayFolder="" count="2" memberValueDatatype="20" unbalanced="0"/>
    <cacheHierarchy uniqueName="[Q1_Q4].[Net_Profit[EBITDA]]]" caption="Net_Profit[EBITDA]" attribute="1" defaultMemberUniqueName="[Q1_Q4].[Net_Profit[EBITDA]]].[All]" allUniqueName="[Q1_Q4].[Net_Profit[EBITDA]]].[All]" dimensionUniqueName="[Q1_Q4]" displayFolder="" count="2" memberValueDatatype="20" unbalanced="0"/>
    <cacheHierarchy uniqueName="[Q1_Q4].[Profit_Margin]" caption="Profit_Margin" attribute="1" defaultMemberUniqueName="[Q1_Q4].[Profit_Margin].[All]" allUniqueName="[Q1_Q4].[Profit_Margin].[All]" dimensionUniqueName="[Q1_Q4]" displayFolder="" count="2" memberValueDatatype="5" unbalanced="0"/>
    <cacheHierarchy uniqueName="[Q1_Q4].[Apparel]" caption="Apparel" attribute="1" defaultMemberUniqueName="[Q1_Q4].[Apparel].[All]" allUniqueName="[Q1_Q4].[Apparel].[All]" dimensionUniqueName="[Q1_Q4]" displayFolder="" count="2" memberValueDatatype="20" unbalanced="0"/>
    <cacheHierarchy uniqueName="[Q1_Q4].[Electronics]" caption="Electronics" attribute="1" defaultMemberUniqueName="[Q1_Q4].[Electronics].[All]" allUniqueName="[Q1_Q4].[Electronics].[All]" dimensionUniqueName="[Q1_Q4]" displayFolder="" count="2" memberValueDatatype="20" unbalanced="0"/>
    <cacheHierarchy uniqueName="[Q1_Q4].[Fresh]" caption="Fresh" attribute="1" defaultMemberUniqueName="[Q1_Q4].[Fresh].[All]" allUniqueName="[Q1_Q4].[Fresh].[All]" dimensionUniqueName="[Q1_Q4]" displayFolder="" count="2" memberValueDatatype="20" unbalanced="0"/>
    <cacheHierarchy uniqueName="[Q1_Q4].[Grocery]" caption="Grocery" attribute="1" defaultMemberUniqueName="[Q1_Q4].[Grocery].[All]" allUniqueName="[Q1_Q4].[Grocery].[All]" dimensionUniqueName="[Q1_Q4]" displayFolder="" count="2" memberValueDatatype="20" unbalanced="0"/>
    <cacheHierarchy uniqueName="[Q1_Q4].[HomeCare]" caption="HomeCare" attribute="1" defaultMemberUniqueName="[Q1_Q4].[HomeCare].[All]" allUniqueName="[Q1_Q4].[HomeCare].[All]" dimensionUniqueName="[Q1_Q4]" displayFolder="" count="2" memberValueDatatype="20" unbalanced="0"/>
    <cacheHierarchy uniqueName="[Q1_Q4].[PersonalCare]" caption="PersonalCare" attribute="1" defaultMemberUniqueName="[Q1_Q4].[PersonalCare].[All]" allUniqueName="[Q1_Q4].[PersonalCare].[All]" dimensionUniqueName="[Q1_Q4]" displayFolder="" count="2" memberValueDatatype="20" unbalanced="0"/>
    <cacheHierarchy uniqueName="[Q1_Q4].[COGS_Apparel]" caption="COGS_Apparel" attribute="1" defaultMemberUniqueName="[Q1_Q4].[COGS_Apparel].[All]" allUniqueName="[Q1_Q4].[COGS_Apparel].[All]" dimensionUniqueName="[Q1_Q4]" displayFolder="" count="2" memberValueDatatype="20" unbalanced="0"/>
    <cacheHierarchy uniqueName="[Q1_Q4].[COGS_Electronics]" caption="COGS_Electronics" attribute="1" defaultMemberUniqueName="[Q1_Q4].[COGS_Electronics].[All]" allUniqueName="[Q1_Q4].[COGS_Electronics].[All]" dimensionUniqueName="[Q1_Q4]" displayFolder="" count="2" memberValueDatatype="20" unbalanced="0"/>
    <cacheHierarchy uniqueName="[Q1_Q4].[COGS_Fresh]" caption="COGS_Fresh" attribute="1" defaultMemberUniqueName="[Q1_Q4].[COGS_Fresh].[All]" allUniqueName="[Q1_Q4].[COGS_Fresh].[All]" dimensionUniqueName="[Q1_Q4]" displayFolder="" count="2" memberValueDatatype="20" unbalanced="0"/>
    <cacheHierarchy uniqueName="[Q1_Q4].[COGS_Grocery]" caption="COGS_Grocery" attribute="1" defaultMemberUniqueName="[Q1_Q4].[COGS_Grocery].[All]" allUniqueName="[Q1_Q4].[COGS_Grocery].[All]" dimensionUniqueName="[Q1_Q4]" displayFolder="" count="2" memberValueDatatype="20" unbalanced="0"/>
    <cacheHierarchy uniqueName="[Q1_Q4].[COGS_HomeCare]" caption="COGS_HomeCare" attribute="1" defaultMemberUniqueName="[Q1_Q4].[COGS_HomeCare].[All]" allUniqueName="[Q1_Q4].[COGS_HomeCare].[All]" dimensionUniqueName="[Q1_Q4]" displayFolder="" count="2" memberValueDatatype="20" unbalanced="0"/>
    <cacheHierarchy uniqueName="[Q1_Q4].[COGS_PersonalCare]" caption="COGS_PersonalCare" attribute="1" defaultMemberUniqueName="[Q1_Q4].[COGS_PersonalCare].[All]" allUniqueName="[Q1_Q4].[COGS_PersonalCare].[All]" dimensionUniqueName="[Q1_Q4]" displayFolder="" count="2" memberValueDatatype="20" unbalanced="0"/>
    <cacheHierarchy uniqueName="[Q1_Q4].[Customer_Count]" caption="Customer_Count" attribute="1" defaultMemberUniqueName="[Q1_Q4].[Customer_Count].[All]" allUniqueName="[Q1_Q4].[Customer_Count].[All]" dimensionUniqueName="[Q1_Q4]" displayFolder="" count="2" memberValueDatatype="20" unbalanced="0"/>
    <cacheHierarchy uniqueName="[Q1_Q4].[Avg_Bill_Value]" caption="Avg_Bill_Value" attribute="1" defaultMemberUniqueName="[Q1_Q4].[Avg_Bill_Value].[All]" allUniqueName="[Q1_Q4].[Avg_Bill_Value].[All]" dimensionUniqueName="[Q1_Q4]" displayFolder="" count="2" memberValueDatatype="20" unbalanced="0"/>
    <cacheHierarchy uniqueName="[Q1_Q4].[Training_Hours]" caption="Training_Hours" attribute="1" defaultMemberUniqueName="[Q1_Q4].[Training_Hours].[All]" allUniqueName="[Q1_Q4].[Training_Hours].[All]" dimensionUniqueName="[Q1_Q4]" displayFolder="" count="2" memberValueDatatype="20" unbalanced="0"/>
    <cacheHierarchy uniqueName="[Q1_Q4].[Employee_Count]" caption="Employee_Count" attribute="1" defaultMemberUniqueName="[Q1_Q4].[Employee_Count].[All]" allUniqueName="[Q1_Q4].[Employee_Count].[All]" dimensionUniqueName="[Q1_Q4]" displayFolder="" count="2" memberValueDatatype="20" unbalanced="0"/>
    <cacheHierarchy uniqueName="[Q1_Q4].[Avg_Salary]" caption="Avg_Salary" attribute="1" defaultMemberUniqueName="[Q1_Q4].[Avg_Salary].[All]" allUniqueName="[Q1_Q4].[Avg_Salary].[All]" dimensionUniqueName="[Q1_Q4]" displayFolder="" count="2" memberValueDatatype="20" unbalanced="0"/>
    <cacheHierarchy uniqueName="[Q1_Q4].[HR_Cost]" caption="HR_Cost" attribute="1" defaultMemberUniqueName="[Q1_Q4].[HR_Cost].[All]" allUniqueName="[Q1_Q4].[HR_Cost].[All]" dimensionUniqueName="[Q1_Q4]" displayFolder="" count="2" memberValueDatatype="20" unbalanced="0"/>
    <cacheHierarchy uniqueName="[Q1_Q4].[Campaign_Spend]" caption="Campaign_Spend" attribute="1" defaultMemberUniqueName="[Q1_Q4].[Campaign_Spend].[All]" allUniqueName="[Q1_Q4].[Campaign_Spend].[All]" dimensionUniqueName="[Q1_Q4]" displayFolder="" count="2" memberValueDatatype="20" unbalanced="0"/>
    <cacheHierarchy uniqueName="[Q1_Q4].[Promo_Cost]" caption="Promo_Cost" attribute="1" defaultMemberUniqueName="[Q1_Q4].[Promo_Cost].[All]" allUniqueName="[Q1_Q4].[Promo_Cost].[All]" dimensionUniqueName="[Q1_Q4]" displayFolder="" count="2" memberValueDatatype="20" unbalanced="0"/>
    <cacheHierarchy uniqueName="[Q1_Q4].[Marketing_Cost]" caption="Marketing_Cost" attribute="1" defaultMemberUniqueName="[Q1_Q4].[Marketing_Cost].[All]" allUniqueName="[Q1_Q4].[Marketing_Cost].[All]" dimensionUniqueName="[Q1_Q4]" displayFolder="" count="2" memberValueDatatype="20" unbalanced="0"/>
    <cacheHierarchy uniqueName="[Q1_Q4].[Electricity_Cost]" caption="Electricity_Cost" attribute="1" defaultMemberUniqueName="[Q1_Q4].[Electricity_Cost].[All]" allUniqueName="[Q1_Q4].[Electricity_Cost].[All]" dimensionUniqueName="[Q1_Q4]" displayFolder="" count="2" memberValueDatatype="20" unbalanced="0"/>
    <cacheHierarchy uniqueName="[Q1_Q4].[Maintenance_Cost]" caption="Maintenance_Cost" attribute="1" defaultMemberUniqueName="[Q1_Q4].[Maintenance_Cost].[All]" allUniqueName="[Q1_Q4].[Maintenance_Cost].[All]" dimensionUniqueName="[Q1_Q4]" displayFolder="" count="2" memberValueDatatype="20" unbalanced="0"/>
    <cacheHierarchy uniqueName="[Q1_Q4].[Operations_Cost]" caption="Operations_Cost" attribute="1" defaultMemberUniqueName="[Q1_Q4].[Operations_Cost].[All]" allUniqueName="[Q1_Q4].[Operations_Cost].[All]" dimensionUniqueName="[Q1_Q4]" displayFolder="" count="2" memberValueDatatype="20" unbalanced="0"/>
    <cacheHierarchy uniqueName="[Q1_Q4].[Transportation_Cost]" caption="Transportation_Cost" attribute="1" defaultMemberUniqueName="[Q1_Q4].[Transportation_Cost].[All]" allUniqueName="[Q1_Q4].[Transportation_Cost].[All]" dimensionUniqueName="[Q1_Q4]" displayFolder="" count="2" memberValueDatatype="20" unbalanced="0"/>
    <cacheHierarchy uniqueName="[Q1_Q4].[Inventory_Cost]" caption="Inventory_Cost" attribute="1" defaultMemberUniqueName="[Q1_Q4].[Inventory_Cost].[All]" allUniqueName="[Q1_Q4].[Inventory_Cost].[All]" dimensionUniqueName="[Q1_Q4]" displayFolder="" count="2" memberValueDatatype="20" unbalanced="0"/>
    <cacheHierarchy uniqueName="[Q1_Q4].[SupplyChain_Cost]" caption="SupplyChain_Cost" attribute="1" defaultMemberUniqueName="[Q1_Q4].[SupplyChain_Cost].[All]" allUniqueName="[Q1_Q4].[SupplyChain_Cost].[All]" dimensionUniqueName="[Q1_Q4]" displayFolder="" count="2" memberValueDatatype="20" unbalanced="0"/>
    <cacheHierarchy uniqueName="[Q1_Q4].[Store_Name]" caption="Store_Name" attribute="1" defaultMemberUniqueName="[Q1_Q4].[Store_Name].[All]" allUniqueName="[Q1_Q4].[Store_Name].[All]" dimensionUniqueName="[Q1_Q4]" displayFolder="" count="2" memberValueDatatype="130" unbalanced="0"/>
    <cacheHierarchy uniqueName="[Q1_Q4].[Region]" caption="Region" attribute="1" defaultMemberUniqueName="[Q1_Q4].[Region].[All]" allUniqueName="[Q1_Q4].[Region].[All]" dimensionUniqueName="[Q1_Q4]" displayFolder="" count="2" memberValueDatatype="130" unbalanced="0"/>
    <cacheHierarchy uniqueName="[Q1_Q4].[City]" caption="City" attribute="1" defaultMemberUniqueName="[Q1_Q4].[City].[All]" allUniqueName="[Q1_Q4].[City].[All]" dimensionUniqueName="[Q1_Q4]" displayFolder="" count="2" memberValueDatatype="130" unbalanced="0"/>
    <cacheHierarchy uniqueName="[Q1_Q4].[Address]" caption="Address" attribute="1" defaultMemberUniqueName="[Q1_Q4].[Address].[All]" allUniqueName="[Q1_Q4].[Address].[All]" dimensionUniqueName="[Q1_Q4]" displayFolder="" count="2" memberValueDatatype="130" unbalanced="0"/>
    <cacheHierarchy uniqueName="[Q1_Q4].[Manager_Name]" caption="Manager_Name" attribute="1" defaultMemberUniqueName="[Q1_Q4].[Manager_Name].[All]" allUniqueName="[Q1_Q4].[Manager_Name].[All]" dimensionUniqueName="[Q1_Q4]" displayFolder="" count="2" memberValueDatatype="130" unbalanced="0"/>
    <cacheHierarchy uniqueName="[Q1_Q4].[Format]" caption="Format" attribute="1" defaultMemberUniqueName="[Q1_Q4].[Format].[All]" allUniqueName="[Q1_Q4].[Format].[All]" dimensionUniqueName="[Q1_Q4]" displayFolder="" count="2" memberValueDatatype="130" unbalanced="0"/>
    <cacheHierarchy uniqueName="[Q1_Q4].[Business_Format]" caption="Business_Format" attribute="1" defaultMemberUniqueName="[Q1_Q4].[Business_Format].[All]" allUniqueName="[Q1_Q4].[Business_Format].[All]" dimensionUniqueName="[Q1_Q4]" displayFolder="" count="2" memberValueDatatype="130" unbalanced="0"/>
    <cacheHierarchy uniqueName="[Q1_Q4].[Opening_Date]" caption="Opening_Date" attribute="1" time="1" defaultMemberUniqueName="[Q1_Q4].[Opening_Date].[All]" allUniqueName="[Q1_Q4].[Opening_Date].[All]" dimensionUniqueName="[Q1_Q4]" displayFolder="" count="2" memberValueDatatype="7" unbalanced="0"/>
    <cacheHierarchy uniqueName="[Q1_Q4].[Area_sqft]" caption="Area_sqft" attribute="1" defaultMemberUniqueName="[Q1_Q4].[Area_sqft].[All]" allUniqueName="[Q1_Q4].[Area_sqft].[All]" dimensionUniqueName="[Q1_Q4]" displayFolder="" count="2" memberValueDatatype="20" unbalanced="0"/>
    <cacheHierarchy uniqueName="[Q1_Q4].[Locality]" caption="Locality" attribute="1" defaultMemberUniqueName="[Q1_Q4].[Locality].[All]" allUniqueName="[Q1_Q4].[Locality].[All]" dimensionUniqueName="[Q1_Q4]" displayFolder="" count="2" memberValueDatatype="130" unbalanced="0"/>
    <cacheHierarchy uniqueName="[Q1_Q4].[Latitude]" caption="Latitude" attribute="1" defaultMemberUniqueName="[Q1_Q4].[Latitude].[All]" allUniqueName="[Q1_Q4].[Latitude].[All]" dimensionUniqueName="[Q1_Q4]" displayFolder="" count="2" memberValueDatatype="5" unbalanced="0"/>
    <cacheHierarchy uniqueName="[Q1_Q4].[Longitude]" caption="Longitude" attribute="1" defaultMemberUniqueName="[Q1_Q4].[Longitude].[All]" allUniqueName="[Q1_Q4].[Longitude].[All]" dimensionUniqueName="[Q1_Q4]" displayFolder="" count="2" memberValueDatatype="5" unbalanced="0"/>
    <cacheHierarchy uniqueName="[Q1_Q4].[Month_Year (Year)]" caption="Month_Year (Year)" attribute="1" defaultMemberUniqueName="[Q1_Q4].[Month_Year (Year)].[All]" allUniqueName="[Q1_Q4].[Month_Year (Year)].[All]" dimensionUniqueName="[Q1_Q4]" displayFolder="" count="2" memberValueDatatype="130" unbalanced="0"/>
    <cacheHierarchy uniqueName="[Q1_Q4].[Month_Year (Quarter)]" caption="Month_Year (Quarter)" attribute="1" defaultMemberUniqueName="[Q1_Q4].[Month_Year (Quarter)].[All]" allUniqueName="[Q1_Q4].[Month_Year (Quarter)].[All]" dimensionUniqueName="[Q1_Q4]" displayFolder="" count="2" memberValueDatatype="130" unbalanced="0">
      <fieldsUsage count="2">
        <fieldUsage x="-1"/>
        <fieldUsage x="1"/>
      </fieldsUsage>
    </cacheHierarchy>
    <cacheHierarchy uniqueName="[Q1_Q4].[Month_Year (Month)]" caption="Month_Year (Month)" attribute="1" defaultMemberUniqueName="[Q1_Q4].[Month_Year (Month)].[All]" allUniqueName="[Q1_Q4].[Month_Year (Month)].[All]" dimensionUniqueName="[Q1_Q4]" displayFolder="" count="2" memberValueDatatype="130" unbalanced="0"/>
    <cacheHierarchy uniqueName="[Q1_Q4].[Month_Year (Month Index)]" caption="Month_Year (Month Index)" attribute="1" defaultMemberUniqueName="[Q1_Q4].[Month_Year (Month Index)].[All]" allUniqueName="[Q1_Q4].[Month_Year (Month Index)].[All]" dimensionUniqueName="[Q1_Q4]" displayFolder="" count="2" memberValueDatatype="20" unbalanced="0" hidden="1"/>
    <cacheHierarchy uniqueName="[Measures].[__XL_Count Q1_Q4]" caption="__XL_Count Q1_Q4" measure="1" displayFolder="" measureGroup="Q1_Q4" count="0" hidden="1"/>
    <cacheHierarchy uniqueName="[Measures].[__No measures defined]" caption="__No measures defined" measure="1" displayFolder="" count="0" hidden="1"/>
    <cacheHierarchy uniqueName="[Measures].[Count of Profitability_Status]" caption="Count of Profitability_Status" measure="1" displayFolder="" measureGroup="Q1_Q4" count="0" hidden="1">
      <extLst>
        <ext xmlns:x15="http://schemas.microsoft.com/office/spreadsheetml/2010/11/main" uri="{B97F6D7D-B522-45F9-BDA1-12C45D357490}">
          <x15:cacheHierarchy aggregatedColumn="2"/>
        </ext>
      </extLst>
    </cacheHierarchy>
    <cacheHierarchy uniqueName="[Measures].[Sum of Profit_Margin]" caption="Sum of Profit_Margin" measure="1" displayFolder="" measureGroup="Q1_Q4" count="0" hidden="1">
      <extLst>
        <ext xmlns:x15="http://schemas.microsoft.com/office/spreadsheetml/2010/11/main" uri="{B97F6D7D-B522-45F9-BDA1-12C45D357490}">
          <x15:cacheHierarchy aggregatedColumn="13"/>
        </ext>
      </extLst>
    </cacheHierarchy>
    <cacheHierarchy uniqueName="[Measures].[Average of Profit_Margin]" caption="Average of Profit_Margin" measure="1" displayFolder="" measureGroup="Q1_Q4" count="0" hidden="1">
      <extLst>
        <ext xmlns:x15="http://schemas.microsoft.com/office/spreadsheetml/2010/11/main" uri="{B97F6D7D-B522-45F9-BDA1-12C45D357490}">
          <x15:cacheHierarchy aggregatedColumn="13"/>
        </ext>
      </extLst>
    </cacheHierarchy>
    <cacheHierarchy uniqueName="[Measures].[Sum of Net_Profit[EBITDA]]]" caption="Sum of Net_Profit[EBITDA]" measure="1" displayFolder="" measureGroup="Q1_Q4"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Q1_Q4"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Offline_Revenue]" caption="Sum of Offline_Revenue" measure="1" displayFolder="" measureGroup="Q1_Q4" count="0" hidden="1">
      <extLst>
        <ext xmlns:x15="http://schemas.microsoft.com/office/spreadsheetml/2010/11/main" uri="{B97F6D7D-B522-45F9-BDA1-12C45D357490}">
          <x15:cacheHierarchy aggregatedColumn="4"/>
        </ext>
      </extLst>
    </cacheHierarchy>
    <cacheHierarchy uniqueName="[Measures].[Sum of JioMart_Revenue]" caption="Sum of JioMart_Revenue" measure="1" displayFolder="" measureGroup="Q1_Q4" count="0" hidden="1">
      <extLst>
        <ext xmlns:x15="http://schemas.microsoft.com/office/spreadsheetml/2010/11/main" uri="{B97F6D7D-B522-45F9-BDA1-12C45D357490}">
          <x15:cacheHierarchy aggregatedColumn="5"/>
        </ext>
      </extLst>
    </cacheHierarchy>
    <cacheHierarchy uniqueName="[Measures].[Sum of Total_COGS]" caption="Sum of Total_COGS" measure="1" displayFolder="" measureGroup="Q1_Q4" count="0" hidden="1">
      <extLst>
        <ext xmlns:x15="http://schemas.microsoft.com/office/spreadsheetml/2010/11/main" uri="{B97F6D7D-B522-45F9-BDA1-12C45D357490}">
          <x15:cacheHierarchy aggregatedColumn="8"/>
        </ext>
      </extLst>
    </cacheHierarchy>
    <cacheHierarchy uniqueName="[Measures].[Sum of COGS_HomeCare]" caption="Sum of COGS_HomeCare" measure="1" displayFolder="" measureGroup="Q1_Q4" count="0" hidden="1">
      <extLst>
        <ext xmlns:x15="http://schemas.microsoft.com/office/spreadsheetml/2010/11/main" uri="{B97F6D7D-B522-45F9-BDA1-12C45D357490}">
          <x15:cacheHierarchy aggregatedColumn="24"/>
        </ext>
      </extLst>
    </cacheHierarchy>
    <cacheHierarchy uniqueName="[Measures].[Sum of COGS_PersonalCare]" caption="Sum of COGS_PersonalCare" measure="1" displayFolder="" measureGroup="Q1_Q4" count="0" hidden="1">
      <extLst>
        <ext xmlns:x15="http://schemas.microsoft.com/office/spreadsheetml/2010/11/main" uri="{B97F6D7D-B522-45F9-BDA1-12C45D357490}">
          <x15:cacheHierarchy aggregatedColumn="25"/>
        </ext>
      </extLst>
    </cacheHierarchy>
    <cacheHierarchy uniqueName="[Measures].[Sum of COGS_Grocery]" caption="Sum of COGS_Grocery" measure="1" displayFolder="" measureGroup="Q1_Q4" count="0" hidden="1">
      <extLst>
        <ext xmlns:x15="http://schemas.microsoft.com/office/spreadsheetml/2010/11/main" uri="{B97F6D7D-B522-45F9-BDA1-12C45D357490}">
          <x15:cacheHierarchy aggregatedColumn="23"/>
        </ext>
      </extLst>
    </cacheHierarchy>
    <cacheHierarchy uniqueName="[Measures].[Sum of COGS_Fresh]" caption="Sum of COGS_Fresh" measure="1" displayFolder="" measureGroup="Q1_Q4" count="0" hidden="1">
      <extLst>
        <ext xmlns:x15="http://schemas.microsoft.com/office/spreadsheetml/2010/11/main" uri="{B97F6D7D-B522-45F9-BDA1-12C45D357490}">
          <x15:cacheHierarchy aggregatedColumn="22"/>
        </ext>
      </extLst>
    </cacheHierarchy>
    <cacheHierarchy uniqueName="[Measures].[Sum of COGS_Electronics]" caption="Sum of COGS_Electronics" measure="1" displayFolder="" measureGroup="Q1_Q4" count="0" hidden="1">
      <extLst>
        <ext xmlns:x15="http://schemas.microsoft.com/office/spreadsheetml/2010/11/main" uri="{B97F6D7D-B522-45F9-BDA1-12C45D357490}">
          <x15:cacheHierarchy aggregatedColumn="21"/>
        </ext>
      </extLst>
    </cacheHierarchy>
    <cacheHierarchy uniqueName="[Measures].[Sum of COGS_Apparel]" caption="Sum of COGS_Apparel" measure="1" displayFolder="" measureGroup="Q1_Q4" count="0" hidden="1">
      <extLst>
        <ext xmlns:x15="http://schemas.microsoft.com/office/spreadsheetml/2010/11/main" uri="{B97F6D7D-B522-45F9-BDA1-12C45D357490}">
          <x15:cacheHierarchy aggregatedColumn="20"/>
        </ext>
      </extLst>
    </cacheHierarchy>
    <cacheHierarchy uniqueName="[Measures].[Sum of Total_Sales]" caption="Sum of Total_Sales" measure="1" displayFolder="" measureGroup="Q1_Q4" count="0" hidden="1">
      <extLst>
        <ext xmlns:x15="http://schemas.microsoft.com/office/spreadsheetml/2010/11/main" uri="{B97F6D7D-B522-45F9-BDA1-12C45D357490}">
          <x15:cacheHierarchy aggregatedColumn="6"/>
        </ext>
      </extLst>
    </cacheHierarchy>
    <cacheHierarchy uniqueName="[Measures].[Sum of Total_Sales_By_Category]" caption="Sum of Total_Sales_By_Category" measure="1" displayFolder="" measureGroup="Q1_Q4" count="0" hidden="1">
      <extLst>
        <ext xmlns:x15="http://schemas.microsoft.com/office/spreadsheetml/2010/11/main" uri="{B97F6D7D-B522-45F9-BDA1-12C45D357490}">
          <x15:cacheHierarchy aggregatedColumn="7"/>
        </ext>
      </extLst>
    </cacheHierarchy>
    <cacheHierarchy uniqueName="[Measures].[Sum of Apparel]" caption="Sum of Apparel" measure="1" displayFolder="" measureGroup="Q1_Q4" count="0" hidden="1">
      <extLst>
        <ext xmlns:x15="http://schemas.microsoft.com/office/spreadsheetml/2010/11/main" uri="{B97F6D7D-B522-45F9-BDA1-12C45D357490}">
          <x15:cacheHierarchy aggregatedColumn="14"/>
        </ext>
      </extLst>
    </cacheHierarchy>
    <cacheHierarchy uniqueName="[Measures].[Sum of Electronics]" caption="Sum of Electronics" measure="1" displayFolder="" measureGroup="Q1_Q4" count="0" hidden="1">
      <extLst>
        <ext xmlns:x15="http://schemas.microsoft.com/office/spreadsheetml/2010/11/main" uri="{B97F6D7D-B522-45F9-BDA1-12C45D357490}">
          <x15:cacheHierarchy aggregatedColumn="15"/>
        </ext>
      </extLst>
    </cacheHierarchy>
    <cacheHierarchy uniqueName="[Measures].[Sum of Fresh]" caption="Sum of Fresh" measure="1" displayFolder="" measureGroup="Q1_Q4" count="0" hidden="1">
      <extLst>
        <ext xmlns:x15="http://schemas.microsoft.com/office/spreadsheetml/2010/11/main" uri="{B97F6D7D-B522-45F9-BDA1-12C45D357490}">
          <x15:cacheHierarchy aggregatedColumn="16"/>
        </ext>
      </extLst>
    </cacheHierarchy>
    <cacheHierarchy uniqueName="[Measures].[Sum of Grocery]" caption="Sum of Grocery" measure="1" displayFolder="" measureGroup="Q1_Q4" count="0" hidden="1">
      <extLst>
        <ext xmlns:x15="http://schemas.microsoft.com/office/spreadsheetml/2010/11/main" uri="{B97F6D7D-B522-45F9-BDA1-12C45D357490}">
          <x15:cacheHierarchy aggregatedColumn="17"/>
        </ext>
      </extLst>
    </cacheHierarchy>
    <cacheHierarchy uniqueName="[Measures].[Sum of HomeCare]" caption="Sum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PersonalCare]" caption="Sum of PersonalCare" measure="1" displayFolder="" measureGroup="Q1_Q4" count="0" hidden="1">
      <extLst>
        <ext xmlns:x15="http://schemas.microsoft.com/office/spreadsheetml/2010/11/main" uri="{B97F6D7D-B522-45F9-BDA1-12C45D357490}">
          <x15:cacheHierarchy aggregatedColumn="19"/>
        </ext>
      </extLst>
    </cacheHierarchy>
    <cacheHierarchy uniqueName="[Measures].[Sum of HR_Cost]" caption="Sum of HR_Cost" measure="1" displayFolder="" measureGroup="Q1_Q4" count="0" hidden="1">
      <extLst>
        <ext xmlns:x15="http://schemas.microsoft.com/office/spreadsheetml/2010/11/main" uri="{B97F6D7D-B522-45F9-BDA1-12C45D357490}">
          <x15:cacheHierarchy aggregatedColumn="31"/>
        </ext>
      </extLst>
    </cacheHierarchy>
    <cacheHierarchy uniqueName="[Measures].[Sum of Avg_Salary]" caption="Sum of Avg_Salary" measure="1" displayFolder="" measureGroup="Q1_Q4" count="0" hidden="1">
      <extLst>
        <ext xmlns:x15="http://schemas.microsoft.com/office/spreadsheetml/2010/11/main" uri="{B97F6D7D-B522-45F9-BDA1-12C45D357490}">
          <x15:cacheHierarchy aggregatedColumn="30"/>
        </ext>
      </extLst>
    </cacheHierarchy>
    <cacheHierarchy uniqueName="[Measures].[Sum of Employee_Count]" caption="Sum of Employee_Count" measure="1" displayFolder="" measureGroup="Q1_Q4" count="0" hidden="1">
      <extLst>
        <ext xmlns:x15="http://schemas.microsoft.com/office/spreadsheetml/2010/11/main" uri="{B97F6D7D-B522-45F9-BDA1-12C45D357490}">
          <x15:cacheHierarchy aggregatedColumn="29"/>
        </ext>
      </extLst>
    </cacheHierarchy>
    <cacheHierarchy uniqueName="[Measures].[Average of Avg_Salary]" caption="Average of Avg_Salary" measure="1" displayFolder="" measureGroup="Q1_Q4" count="0" hidden="1">
      <extLst>
        <ext xmlns:x15="http://schemas.microsoft.com/office/spreadsheetml/2010/11/main" uri="{B97F6D7D-B522-45F9-BDA1-12C45D357490}">
          <x15:cacheHierarchy aggregatedColumn="30"/>
        </ext>
      </extLst>
    </cacheHierarchy>
    <cacheHierarchy uniqueName="[Measures].[Count of Employee_Count]" caption="Count of Employee_Count" measure="1" displayFolder="" measureGroup="Q1_Q4" count="0" hidden="1">
      <extLst>
        <ext xmlns:x15="http://schemas.microsoft.com/office/spreadsheetml/2010/11/main" uri="{B97F6D7D-B522-45F9-BDA1-12C45D357490}">
          <x15:cacheHierarchy aggregatedColumn="29"/>
        </ext>
      </extLst>
    </cacheHierarchy>
    <cacheHierarchy uniqueName="[Measures].[Sum of SupplyChain_Cost]" caption="Sum of SupplyChain_Cost" measure="1" displayFolder="" measureGroup="Q1_Q4" count="0" hidden="1">
      <extLst>
        <ext xmlns:x15="http://schemas.microsoft.com/office/spreadsheetml/2010/11/main" uri="{B97F6D7D-B522-45F9-BDA1-12C45D357490}">
          <x15:cacheHierarchy aggregatedColumn="40"/>
        </ext>
      </extLst>
    </cacheHierarchy>
    <cacheHierarchy uniqueName="[Measures].[Sum of Inventory_Cost]" caption="Sum of Inventory_Cost" measure="1" displayFolder="" measureGroup="Q1_Q4" count="0" hidden="1">
      <extLst>
        <ext xmlns:x15="http://schemas.microsoft.com/office/spreadsheetml/2010/11/main" uri="{B97F6D7D-B522-45F9-BDA1-12C45D357490}">
          <x15:cacheHierarchy aggregatedColumn="39"/>
        </ext>
      </extLst>
    </cacheHierarchy>
    <cacheHierarchy uniqueName="[Measures].[Sum of Transportation_Cost]" caption="Sum of Transportation_Cost" measure="1" displayFolder="" measureGroup="Q1_Q4" count="0" hidden="1">
      <extLst>
        <ext xmlns:x15="http://schemas.microsoft.com/office/spreadsheetml/2010/11/main" uri="{B97F6D7D-B522-45F9-BDA1-12C45D357490}">
          <x15:cacheHierarchy aggregatedColumn="38"/>
        </ext>
      </extLst>
    </cacheHierarchy>
    <cacheHierarchy uniqueName="[Measures].[Sum of Marketing_Cost]" caption="Sum of Marketing_Cost" measure="1" displayFolder="" measureGroup="Q1_Q4" count="0" hidden="1">
      <extLst>
        <ext xmlns:x15="http://schemas.microsoft.com/office/spreadsheetml/2010/11/main" uri="{B97F6D7D-B522-45F9-BDA1-12C45D357490}">
          <x15:cacheHierarchy aggregatedColumn="34"/>
        </ext>
      </extLst>
    </cacheHierarchy>
    <cacheHierarchy uniqueName="[Measures].[Count of Region]" caption="Count of Region" measure="1" displayFolder="" measureGroup="Q1_Q4" count="0" hidden="1">
      <extLst>
        <ext xmlns:x15="http://schemas.microsoft.com/office/spreadsheetml/2010/11/main" uri="{B97F6D7D-B522-45F9-BDA1-12C45D357490}">
          <x15:cacheHierarchy aggregatedColumn="42"/>
        </ext>
      </extLst>
    </cacheHierarchy>
    <cacheHierarchy uniqueName="[Measures].[Count of Apparel]" caption="Count of Apparel" measure="1" displayFolder="" measureGroup="Q1_Q4" count="0" hidden="1">
      <extLst>
        <ext xmlns:x15="http://schemas.microsoft.com/office/spreadsheetml/2010/11/main" uri="{B97F6D7D-B522-45F9-BDA1-12C45D357490}">
          <x15:cacheHierarchy aggregatedColumn="14"/>
        </ext>
      </extLst>
    </cacheHierarchy>
    <cacheHierarchy uniqueName="[Measures].[Count of Electronics]" caption="Count of Electronics" measure="1" displayFolder="" measureGroup="Q1_Q4" count="0" hidden="1">
      <extLst>
        <ext xmlns:x15="http://schemas.microsoft.com/office/spreadsheetml/2010/11/main" uri="{B97F6D7D-B522-45F9-BDA1-12C45D357490}">
          <x15:cacheHierarchy aggregatedColumn="15"/>
        </ext>
      </extLst>
    </cacheHierarchy>
    <cacheHierarchy uniqueName="[Measures].[Count of PersonalCare]" caption="Count of PersonalCare" measure="1" displayFolder="" measureGroup="Q1_Q4" count="0" hidden="1">
      <extLst>
        <ext xmlns:x15="http://schemas.microsoft.com/office/spreadsheetml/2010/11/main" uri="{B97F6D7D-B522-45F9-BDA1-12C45D357490}">
          <x15:cacheHierarchy aggregatedColumn="19"/>
        </ext>
      </extLst>
    </cacheHierarchy>
    <cacheHierarchy uniqueName="[Measures].[Count of HomeCare]" caption="Count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Customer_Count]" caption="Sum of Customer_Count" measure="1" displayFolder="" measureGroup="Q1_Q4" count="0" hidden="1">
      <extLst>
        <ext xmlns:x15="http://schemas.microsoft.com/office/spreadsheetml/2010/11/main" uri="{B97F6D7D-B522-45F9-BDA1-12C45D357490}">
          <x15:cacheHierarchy aggregatedColumn="26"/>
        </ext>
      </extLst>
    </cacheHierarchy>
    <cacheHierarchy uniqueName="[Measures].[Count of Month_Year (Quarter)]" caption="Count of Month_Year (Quarter)" measure="1" displayFolder="" measureGroup="Q1_Q4" count="0" hidden="1">
      <extLst>
        <ext xmlns:x15="http://schemas.microsoft.com/office/spreadsheetml/2010/11/main" uri="{B97F6D7D-B522-45F9-BDA1-12C45D357490}">
          <x15:cacheHierarchy aggregatedColumn="54"/>
        </ext>
      </extLst>
    </cacheHierarchy>
    <cacheHierarchy uniqueName="[Measures].[Count of Business_Format]" caption="Count of Business_Format" measure="1" displayFolder="" measureGroup="Q1_Q4" count="0" hidden="1">
      <extLst>
        <ext xmlns:x15="http://schemas.microsoft.com/office/spreadsheetml/2010/11/main" uri="{B97F6D7D-B522-45F9-BDA1-12C45D357490}">
          <x15:cacheHierarchy aggregatedColumn="47"/>
        </ext>
      </extLst>
    </cacheHierarchy>
  </cacheHierarchies>
  <kpis count="0"/>
  <dimensions count="2">
    <dimension measure="1" name="Measures" uniqueName="[Measures]" caption="Measures"/>
    <dimension name="Q1_Q4" uniqueName="[Q1_Q4]" caption="Q1_Q4"/>
  </dimensions>
  <measureGroups count="1">
    <measureGroup name="Q1_Q4" caption="Q1_Q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naaz shaikh" refreshedDate="46074.521767361111" backgroundQuery="1" createdVersion="3" refreshedVersion="8" minRefreshableVersion="3" recordCount="0" supportSubquery="1" supportAdvancedDrill="1" xr:uid="{737BAADE-58F4-4DBD-9729-924A0552CD2D}">
  <cacheSource type="external" connectionId="13">
    <extLst>
      <ext xmlns:x14="http://schemas.microsoft.com/office/spreadsheetml/2009/9/main" uri="{F057638F-6D5F-4e77-A914-E7F072B9BCA8}">
        <x14:sourceConnection name="ThisWorkbookDataModel"/>
      </ext>
    </extLst>
  </cacheSource>
  <cacheFields count="0"/>
  <cacheHierarchies count="96">
    <cacheHierarchy uniqueName="[Q1_Q4].[Store_ID]" caption="Store_ID" attribute="1" defaultMemberUniqueName="[Q1_Q4].[Store_ID].[All]" allUniqueName="[Q1_Q4].[Store_ID].[All]" dimensionUniqueName="[Q1_Q4]" displayFolder="" count="0" memberValueDatatype="130" unbalanced="0"/>
    <cacheHierarchy uniqueName="[Q1_Q4].[Month_Year]" caption="Month_Year" attribute="1" time="1" defaultMemberUniqueName="[Q1_Q4].[Month_Year].[All]" allUniqueName="[Q1_Q4].[Month_Year].[All]" dimensionUniqueName="[Q1_Q4]" displayFolder="" count="0" memberValueDatatype="7" unbalanced="0"/>
    <cacheHierarchy uniqueName="[Q1_Q4].[Profitability_Status]" caption="Profitability_Status" attribute="1" defaultMemberUniqueName="[Q1_Q4].[Profitability_Status].[All]" allUniqueName="[Q1_Q4].[Profitability_Status].[All]" dimensionUniqueName="[Q1_Q4]" displayFolder="" count="0" memberValueDatatype="130" unbalanced="0"/>
    <cacheHierarchy uniqueName="[Q1_Q4].[Revenue]" caption="Revenue" attribute="1" defaultMemberUniqueName="[Q1_Q4].[Revenue].[All]" allUniqueName="[Q1_Q4].[Revenue].[All]" dimensionUniqueName="[Q1_Q4]" displayFolder="" count="2" memberValueDatatype="20" unbalanced="0"/>
    <cacheHierarchy uniqueName="[Q1_Q4].[Offline_Revenue]" caption="Offline_Revenue" attribute="1" defaultMemberUniqueName="[Q1_Q4].[Offline_Revenue].[All]" allUniqueName="[Q1_Q4].[Offline_Revenue].[All]" dimensionUniqueName="[Q1_Q4]" displayFolder="" count="0" memberValueDatatype="20" unbalanced="0"/>
    <cacheHierarchy uniqueName="[Q1_Q4].[JioMart_Revenue]" caption="JioMart_Revenue" attribute="1" defaultMemberUniqueName="[Q1_Q4].[JioMart_Revenue].[All]" allUniqueName="[Q1_Q4].[JioMart_Revenue].[All]" dimensionUniqueName="[Q1_Q4]" displayFolder="" count="0" memberValueDatatype="20" unbalanced="0"/>
    <cacheHierarchy uniqueName="[Q1_Q4].[Total_Sales]" caption="Total_Sales" attribute="1" defaultMemberUniqueName="[Q1_Q4].[Total_Sales].[All]" allUniqueName="[Q1_Q4].[Total_Sales].[All]" dimensionUniqueName="[Q1_Q4]" displayFolder="" count="0" memberValueDatatype="20" unbalanced="0"/>
    <cacheHierarchy uniqueName="[Q1_Q4].[Total_Sales_By_Category]" caption="Total_Sales_By_Category" attribute="1" defaultMemberUniqueName="[Q1_Q4].[Total_Sales_By_Category].[All]" allUniqueName="[Q1_Q4].[Total_Sales_By_Category].[All]" dimensionUniqueName="[Q1_Q4]" displayFolder="" count="0" memberValueDatatype="20" unbalanced="0"/>
    <cacheHierarchy uniqueName="[Q1_Q4].[Total_COGS]" caption="Total_COGS" attribute="1" defaultMemberUniqueName="[Q1_Q4].[Total_COGS].[All]" allUniqueName="[Q1_Q4].[Total_COGS].[All]" dimensionUniqueName="[Q1_Q4]" displayFolder="" count="0" memberValueDatatype="20" unbalanced="0"/>
    <cacheHierarchy uniqueName="[Q1_Q4].[Gross_Profit]" caption="Gross_Profit" attribute="1" defaultMemberUniqueName="[Q1_Q4].[Gross_Profit].[All]" allUniqueName="[Q1_Q4].[Gross_Profit].[All]" dimensionUniqueName="[Q1_Q4]" displayFolder="" count="0" memberValueDatatype="20" unbalanced="0"/>
    <cacheHierarchy uniqueName="[Q1_Q4].[Gross_Margin]" caption="Gross_Margin" attribute="1" defaultMemberUniqueName="[Q1_Q4].[Gross_Margin].[All]" allUniqueName="[Q1_Q4].[Gross_Margin].[All]" dimensionUniqueName="[Q1_Q4]" displayFolder="" count="0" memberValueDatatype="5" unbalanced="0"/>
    <cacheHierarchy uniqueName="[Q1_Q4].[Total_Expenses]" caption="Total_Expenses" attribute="1" defaultMemberUniqueName="[Q1_Q4].[Total_Expenses].[All]" allUniqueName="[Q1_Q4].[Total_Expenses].[All]" dimensionUniqueName="[Q1_Q4]" displayFolder="" count="0" memberValueDatatype="20" unbalanced="0"/>
    <cacheHierarchy uniqueName="[Q1_Q4].[Net_Profit[EBITDA]]]" caption="Net_Profit[EBITDA]" attribute="1" defaultMemberUniqueName="[Q1_Q4].[Net_Profit[EBITDA]]].[All]" allUniqueName="[Q1_Q4].[Net_Profit[EBITDA]]].[All]" dimensionUniqueName="[Q1_Q4]" displayFolder="" count="0" memberValueDatatype="20" unbalanced="0"/>
    <cacheHierarchy uniqueName="[Q1_Q4].[Profit_Margin]" caption="Profit_Margin" attribute="1" defaultMemberUniqueName="[Q1_Q4].[Profit_Margin].[All]" allUniqueName="[Q1_Q4].[Profit_Margin].[All]" dimensionUniqueName="[Q1_Q4]" displayFolder="" count="0" memberValueDatatype="5" unbalanced="0"/>
    <cacheHierarchy uniqueName="[Q1_Q4].[Apparel]" caption="Apparel" attribute="1" defaultMemberUniqueName="[Q1_Q4].[Apparel].[All]" allUniqueName="[Q1_Q4].[Apparel].[All]" dimensionUniqueName="[Q1_Q4]" displayFolder="" count="0" memberValueDatatype="20" unbalanced="0"/>
    <cacheHierarchy uniqueName="[Q1_Q4].[Electronics]" caption="Electronics" attribute="1" defaultMemberUniqueName="[Q1_Q4].[Electronics].[All]" allUniqueName="[Q1_Q4].[Electronics].[All]" dimensionUniqueName="[Q1_Q4]" displayFolder="" count="0" memberValueDatatype="20" unbalanced="0"/>
    <cacheHierarchy uniqueName="[Q1_Q4].[Fresh]" caption="Fresh" attribute="1" defaultMemberUniqueName="[Q1_Q4].[Fresh].[All]" allUniqueName="[Q1_Q4].[Fresh].[All]" dimensionUniqueName="[Q1_Q4]" displayFolder="" count="0" memberValueDatatype="20" unbalanced="0"/>
    <cacheHierarchy uniqueName="[Q1_Q4].[Grocery]" caption="Grocery" attribute="1" defaultMemberUniqueName="[Q1_Q4].[Grocery].[All]" allUniqueName="[Q1_Q4].[Grocery].[All]" dimensionUniqueName="[Q1_Q4]" displayFolder="" count="0" memberValueDatatype="20" unbalanced="0"/>
    <cacheHierarchy uniqueName="[Q1_Q4].[HomeCare]" caption="HomeCare" attribute="1" defaultMemberUniqueName="[Q1_Q4].[HomeCare].[All]" allUniqueName="[Q1_Q4].[HomeCare].[All]" dimensionUniqueName="[Q1_Q4]" displayFolder="" count="0" memberValueDatatype="20" unbalanced="0"/>
    <cacheHierarchy uniqueName="[Q1_Q4].[PersonalCare]" caption="PersonalCare" attribute="1" defaultMemberUniqueName="[Q1_Q4].[PersonalCare].[All]" allUniqueName="[Q1_Q4].[PersonalCare].[All]" dimensionUniqueName="[Q1_Q4]" displayFolder="" count="0" memberValueDatatype="20" unbalanced="0"/>
    <cacheHierarchy uniqueName="[Q1_Q4].[COGS_Apparel]" caption="COGS_Apparel" attribute="1" defaultMemberUniqueName="[Q1_Q4].[COGS_Apparel].[All]" allUniqueName="[Q1_Q4].[COGS_Apparel].[All]" dimensionUniqueName="[Q1_Q4]" displayFolder="" count="0" memberValueDatatype="20" unbalanced="0"/>
    <cacheHierarchy uniqueName="[Q1_Q4].[COGS_Electronics]" caption="COGS_Electronics" attribute="1" defaultMemberUniqueName="[Q1_Q4].[COGS_Electronics].[All]" allUniqueName="[Q1_Q4].[COGS_Electronics].[All]" dimensionUniqueName="[Q1_Q4]" displayFolder="" count="0" memberValueDatatype="20" unbalanced="0"/>
    <cacheHierarchy uniqueName="[Q1_Q4].[COGS_Fresh]" caption="COGS_Fresh" attribute="1" defaultMemberUniqueName="[Q1_Q4].[COGS_Fresh].[All]" allUniqueName="[Q1_Q4].[COGS_Fresh].[All]" dimensionUniqueName="[Q1_Q4]" displayFolder="" count="0" memberValueDatatype="20" unbalanced="0"/>
    <cacheHierarchy uniqueName="[Q1_Q4].[COGS_Grocery]" caption="COGS_Grocery" attribute="1" defaultMemberUniqueName="[Q1_Q4].[COGS_Grocery].[All]" allUniqueName="[Q1_Q4].[COGS_Grocery].[All]" dimensionUniqueName="[Q1_Q4]" displayFolder="" count="0" memberValueDatatype="20" unbalanced="0"/>
    <cacheHierarchy uniqueName="[Q1_Q4].[COGS_HomeCare]" caption="COGS_HomeCare" attribute="1" defaultMemberUniqueName="[Q1_Q4].[COGS_HomeCare].[All]" allUniqueName="[Q1_Q4].[COGS_HomeCare].[All]" dimensionUniqueName="[Q1_Q4]" displayFolder="" count="0" memberValueDatatype="20" unbalanced="0"/>
    <cacheHierarchy uniqueName="[Q1_Q4].[COGS_PersonalCare]" caption="COGS_PersonalCare" attribute="1" defaultMemberUniqueName="[Q1_Q4].[COGS_PersonalCare].[All]" allUniqueName="[Q1_Q4].[COGS_PersonalCare].[All]" dimensionUniqueName="[Q1_Q4]" displayFolder="" count="0" memberValueDatatype="20" unbalanced="0"/>
    <cacheHierarchy uniqueName="[Q1_Q4].[Customer_Count]" caption="Customer_Count" attribute="1" defaultMemberUniqueName="[Q1_Q4].[Customer_Count].[All]" allUniqueName="[Q1_Q4].[Customer_Count].[All]" dimensionUniqueName="[Q1_Q4]" displayFolder="" count="0" memberValueDatatype="20" unbalanced="0"/>
    <cacheHierarchy uniqueName="[Q1_Q4].[Avg_Bill_Value]" caption="Avg_Bill_Value" attribute="1" defaultMemberUniqueName="[Q1_Q4].[Avg_Bill_Value].[All]" allUniqueName="[Q1_Q4].[Avg_Bill_Value].[All]" dimensionUniqueName="[Q1_Q4]" displayFolder="" count="0" memberValueDatatype="20" unbalanced="0"/>
    <cacheHierarchy uniqueName="[Q1_Q4].[Training_Hours]" caption="Training_Hours" attribute="1" defaultMemberUniqueName="[Q1_Q4].[Training_Hours].[All]" allUniqueName="[Q1_Q4].[Training_Hours].[All]" dimensionUniqueName="[Q1_Q4]" displayFolder="" count="0" memberValueDatatype="20" unbalanced="0"/>
    <cacheHierarchy uniqueName="[Q1_Q4].[Employee_Count]" caption="Employee_Count" attribute="1" defaultMemberUniqueName="[Q1_Q4].[Employee_Count].[All]" allUniqueName="[Q1_Q4].[Employee_Count].[All]" dimensionUniqueName="[Q1_Q4]" displayFolder="" count="0" memberValueDatatype="20" unbalanced="0"/>
    <cacheHierarchy uniqueName="[Q1_Q4].[Avg_Salary]" caption="Avg_Salary" attribute="1" defaultMemberUniqueName="[Q1_Q4].[Avg_Salary].[All]" allUniqueName="[Q1_Q4].[Avg_Salary].[All]" dimensionUniqueName="[Q1_Q4]" displayFolder="" count="0" memberValueDatatype="20" unbalanced="0"/>
    <cacheHierarchy uniqueName="[Q1_Q4].[HR_Cost]" caption="HR_Cost" attribute="1" defaultMemberUniqueName="[Q1_Q4].[HR_Cost].[All]" allUniqueName="[Q1_Q4].[HR_Cost].[All]" dimensionUniqueName="[Q1_Q4]" displayFolder="" count="0" memberValueDatatype="20" unbalanced="0"/>
    <cacheHierarchy uniqueName="[Q1_Q4].[Campaign_Spend]" caption="Campaign_Spend" attribute="1" defaultMemberUniqueName="[Q1_Q4].[Campaign_Spend].[All]" allUniqueName="[Q1_Q4].[Campaign_Spend].[All]" dimensionUniqueName="[Q1_Q4]" displayFolder="" count="0" memberValueDatatype="20" unbalanced="0"/>
    <cacheHierarchy uniqueName="[Q1_Q4].[Promo_Cost]" caption="Promo_Cost" attribute="1" defaultMemberUniqueName="[Q1_Q4].[Promo_Cost].[All]" allUniqueName="[Q1_Q4].[Promo_Cost].[All]" dimensionUniqueName="[Q1_Q4]" displayFolder="" count="0" memberValueDatatype="20" unbalanced="0"/>
    <cacheHierarchy uniqueName="[Q1_Q4].[Marketing_Cost]" caption="Marketing_Cost" attribute="1" defaultMemberUniqueName="[Q1_Q4].[Marketing_Cost].[All]" allUniqueName="[Q1_Q4].[Marketing_Cost].[All]" dimensionUniqueName="[Q1_Q4]" displayFolder="" count="0" memberValueDatatype="20" unbalanced="0"/>
    <cacheHierarchy uniqueName="[Q1_Q4].[Electricity_Cost]" caption="Electricity_Cost" attribute="1" defaultMemberUniqueName="[Q1_Q4].[Electricity_Cost].[All]" allUniqueName="[Q1_Q4].[Electricity_Cost].[All]" dimensionUniqueName="[Q1_Q4]" displayFolder="" count="0" memberValueDatatype="20" unbalanced="0"/>
    <cacheHierarchy uniqueName="[Q1_Q4].[Maintenance_Cost]" caption="Maintenance_Cost" attribute="1" defaultMemberUniqueName="[Q1_Q4].[Maintenance_Cost].[All]" allUniqueName="[Q1_Q4].[Maintenance_Cost].[All]" dimensionUniqueName="[Q1_Q4]" displayFolder="" count="0" memberValueDatatype="20" unbalanced="0"/>
    <cacheHierarchy uniqueName="[Q1_Q4].[Operations_Cost]" caption="Operations_Cost" attribute="1" defaultMemberUniqueName="[Q1_Q4].[Operations_Cost].[All]" allUniqueName="[Q1_Q4].[Operations_Cost].[All]" dimensionUniqueName="[Q1_Q4]" displayFolder="" count="0" memberValueDatatype="20" unbalanced="0"/>
    <cacheHierarchy uniqueName="[Q1_Q4].[Transportation_Cost]" caption="Transportation_Cost" attribute="1" defaultMemberUniqueName="[Q1_Q4].[Transportation_Cost].[All]" allUniqueName="[Q1_Q4].[Transportation_Cost].[All]" dimensionUniqueName="[Q1_Q4]" displayFolder="" count="0" memberValueDatatype="20" unbalanced="0"/>
    <cacheHierarchy uniqueName="[Q1_Q4].[Inventory_Cost]" caption="Inventory_Cost" attribute="1" defaultMemberUniqueName="[Q1_Q4].[Inventory_Cost].[All]" allUniqueName="[Q1_Q4].[Inventory_Cost].[All]" dimensionUniqueName="[Q1_Q4]" displayFolder="" count="0" memberValueDatatype="20" unbalanced="0"/>
    <cacheHierarchy uniqueName="[Q1_Q4].[SupplyChain_Cost]" caption="SupplyChain_Cost" attribute="1" defaultMemberUniqueName="[Q1_Q4].[SupplyChain_Cost].[All]" allUniqueName="[Q1_Q4].[SupplyChain_Cost].[All]" dimensionUniqueName="[Q1_Q4]" displayFolder="" count="0" memberValueDatatype="20" unbalanced="0"/>
    <cacheHierarchy uniqueName="[Q1_Q4].[Store_Name]" caption="Store_Name" attribute="1" defaultMemberUniqueName="[Q1_Q4].[Store_Name].[All]" allUniqueName="[Q1_Q4].[Store_Name].[All]" dimensionUniqueName="[Q1_Q4]" displayFolder="" count="0" memberValueDatatype="130" unbalanced="0"/>
    <cacheHierarchy uniqueName="[Q1_Q4].[Region]" caption="Region" attribute="1" defaultMemberUniqueName="[Q1_Q4].[Region].[All]" allUniqueName="[Q1_Q4].[Region].[All]" dimensionUniqueName="[Q1_Q4]" displayFolder="" count="2" memberValueDatatype="130" unbalanced="0"/>
    <cacheHierarchy uniqueName="[Q1_Q4].[City]" caption="City" attribute="1" defaultMemberUniqueName="[Q1_Q4].[City].[All]" allUniqueName="[Q1_Q4].[City].[All]" dimensionUniqueName="[Q1_Q4]" displayFolder="" count="2" memberValueDatatype="130" unbalanced="0"/>
    <cacheHierarchy uniqueName="[Q1_Q4].[Address]" caption="Address" attribute="1" defaultMemberUniqueName="[Q1_Q4].[Address].[All]" allUniqueName="[Q1_Q4].[Address].[All]" dimensionUniqueName="[Q1_Q4]" displayFolder="" count="0" memberValueDatatype="130" unbalanced="0"/>
    <cacheHierarchy uniqueName="[Q1_Q4].[Manager_Name]" caption="Manager_Name" attribute="1" defaultMemberUniqueName="[Q1_Q4].[Manager_Name].[All]" allUniqueName="[Q1_Q4].[Manager_Name].[All]" dimensionUniqueName="[Q1_Q4]" displayFolder="" count="0" memberValueDatatype="130" unbalanced="0"/>
    <cacheHierarchy uniqueName="[Q1_Q4].[Format]" caption="Format" attribute="1" defaultMemberUniqueName="[Q1_Q4].[Format].[All]" allUniqueName="[Q1_Q4].[Format].[All]" dimensionUniqueName="[Q1_Q4]" displayFolder="" count="0" memberValueDatatype="130" unbalanced="0"/>
    <cacheHierarchy uniqueName="[Q1_Q4].[Business_Format]" caption="Business_Format" attribute="1" defaultMemberUniqueName="[Q1_Q4].[Business_Format].[All]" allUniqueName="[Q1_Q4].[Business_Format].[All]" dimensionUniqueName="[Q1_Q4]" displayFolder="" count="2" memberValueDatatype="130" unbalanced="0"/>
    <cacheHierarchy uniqueName="[Q1_Q4].[Opening_Date]" caption="Opening_Date" attribute="1" time="1" defaultMemberUniqueName="[Q1_Q4].[Opening_Date].[All]" allUniqueName="[Q1_Q4].[Opening_Date].[All]" dimensionUniqueName="[Q1_Q4]" displayFolder="" count="0" memberValueDatatype="7" unbalanced="0"/>
    <cacheHierarchy uniqueName="[Q1_Q4].[Area_sqft]" caption="Area_sqft" attribute="1" defaultMemberUniqueName="[Q1_Q4].[Area_sqft].[All]" allUniqueName="[Q1_Q4].[Area_sqft].[All]" dimensionUniqueName="[Q1_Q4]" displayFolder="" count="0" memberValueDatatype="20" unbalanced="0"/>
    <cacheHierarchy uniqueName="[Q1_Q4].[Locality]" caption="Locality" attribute="1" defaultMemberUniqueName="[Q1_Q4].[Locality].[All]" allUniqueName="[Q1_Q4].[Locality].[All]" dimensionUniqueName="[Q1_Q4]" displayFolder="" count="0" memberValueDatatype="130" unbalanced="0"/>
    <cacheHierarchy uniqueName="[Q1_Q4].[Latitude]" caption="Latitude" attribute="1" defaultMemberUniqueName="[Q1_Q4].[Latitude].[All]" allUniqueName="[Q1_Q4].[Latitude].[All]" dimensionUniqueName="[Q1_Q4]" displayFolder="" count="0" memberValueDatatype="5" unbalanced="0"/>
    <cacheHierarchy uniqueName="[Q1_Q4].[Longitude]" caption="Longitude" attribute="1" defaultMemberUniqueName="[Q1_Q4].[Longitude].[All]" allUniqueName="[Q1_Q4].[Longitude].[All]" dimensionUniqueName="[Q1_Q4]" displayFolder="" count="0" memberValueDatatype="5" unbalanced="0"/>
    <cacheHierarchy uniqueName="[Q1_Q4].[Month_Year (Year)]" caption="Month_Year (Year)" attribute="1" defaultMemberUniqueName="[Q1_Q4].[Month_Year (Year)].[All]" allUniqueName="[Q1_Q4].[Month_Year (Year)].[All]" dimensionUniqueName="[Q1_Q4]" displayFolder="" count="0" memberValueDatatype="130" unbalanced="0"/>
    <cacheHierarchy uniqueName="[Q1_Q4].[Month_Year (Quarter)]" caption="Month_Year (Quarter)" attribute="1" defaultMemberUniqueName="[Q1_Q4].[Month_Year (Quarter)].[All]" allUniqueName="[Q1_Q4].[Month_Year (Quarter)].[All]" dimensionUniqueName="[Q1_Q4]" displayFolder="" count="0" memberValueDatatype="130" unbalanced="0"/>
    <cacheHierarchy uniqueName="[Q1_Q4].[Month_Year (Month)]" caption="Month_Year (Month)" attribute="1" defaultMemberUniqueName="[Q1_Q4].[Month_Year (Month)].[All]" allUniqueName="[Q1_Q4].[Month_Year (Month)].[All]" dimensionUniqueName="[Q1_Q4]" displayFolder="" count="0" memberValueDatatype="130" unbalanced="0"/>
    <cacheHierarchy uniqueName="[Q1_Q4].[Month_Year (Month Index)]" caption="Month_Year (Month Index)" attribute="1" defaultMemberUniqueName="[Q1_Q4].[Month_Year (Month Index)].[All]" allUniqueName="[Q1_Q4].[Month_Year (Month Index)].[All]" dimensionUniqueName="[Q1_Q4]" displayFolder="" count="0" memberValueDatatype="20" unbalanced="0" hidden="1"/>
    <cacheHierarchy uniqueName="[Measures].[__XL_Count Q1_Q4]" caption="__XL_Count Q1_Q4" measure="1" displayFolder="" measureGroup="Q1_Q4" count="0" hidden="1"/>
    <cacheHierarchy uniqueName="[Measures].[__No measures defined]" caption="__No measures defined" measure="1" displayFolder="" count="0" hidden="1"/>
    <cacheHierarchy uniqueName="[Measures].[Count of Profitability_Status]" caption="Count of Profitability_Status" measure="1" displayFolder="" measureGroup="Q1_Q4" count="0" hidden="1">
      <extLst>
        <ext xmlns:x15="http://schemas.microsoft.com/office/spreadsheetml/2010/11/main" uri="{B97F6D7D-B522-45F9-BDA1-12C45D357490}">
          <x15:cacheHierarchy aggregatedColumn="2"/>
        </ext>
      </extLst>
    </cacheHierarchy>
    <cacheHierarchy uniqueName="[Measures].[Sum of Profit_Margin]" caption="Sum of Profit_Margin" measure="1" displayFolder="" measureGroup="Q1_Q4" count="0" hidden="1">
      <extLst>
        <ext xmlns:x15="http://schemas.microsoft.com/office/spreadsheetml/2010/11/main" uri="{B97F6D7D-B522-45F9-BDA1-12C45D357490}">
          <x15:cacheHierarchy aggregatedColumn="13"/>
        </ext>
      </extLst>
    </cacheHierarchy>
    <cacheHierarchy uniqueName="[Measures].[Average of Profit_Margin]" caption="Average of Profit_Margin" measure="1" displayFolder="" measureGroup="Q1_Q4" count="0" hidden="1">
      <extLst>
        <ext xmlns:x15="http://schemas.microsoft.com/office/spreadsheetml/2010/11/main" uri="{B97F6D7D-B522-45F9-BDA1-12C45D357490}">
          <x15:cacheHierarchy aggregatedColumn="13"/>
        </ext>
      </extLst>
    </cacheHierarchy>
    <cacheHierarchy uniqueName="[Measures].[Sum of Net_Profit[EBITDA]]]" caption="Sum of Net_Profit[EBITDA]" measure="1" displayFolder="" measureGroup="Q1_Q4"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Q1_Q4" count="0" hidden="1">
      <extLst>
        <ext xmlns:x15="http://schemas.microsoft.com/office/spreadsheetml/2010/11/main" uri="{B97F6D7D-B522-45F9-BDA1-12C45D357490}">
          <x15:cacheHierarchy aggregatedColumn="3"/>
        </ext>
      </extLst>
    </cacheHierarchy>
    <cacheHierarchy uniqueName="[Measures].[Sum of Offline_Revenue]" caption="Sum of Offline_Revenue" measure="1" displayFolder="" measureGroup="Q1_Q4" count="0" hidden="1">
      <extLst>
        <ext xmlns:x15="http://schemas.microsoft.com/office/spreadsheetml/2010/11/main" uri="{B97F6D7D-B522-45F9-BDA1-12C45D357490}">
          <x15:cacheHierarchy aggregatedColumn="4"/>
        </ext>
      </extLst>
    </cacheHierarchy>
    <cacheHierarchy uniqueName="[Measures].[Sum of JioMart_Revenue]" caption="Sum of JioMart_Revenue" measure="1" displayFolder="" measureGroup="Q1_Q4" count="0" hidden="1">
      <extLst>
        <ext xmlns:x15="http://schemas.microsoft.com/office/spreadsheetml/2010/11/main" uri="{B97F6D7D-B522-45F9-BDA1-12C45D357490}">
          <x15:cacheHierarchy aggregatedColumn="5"/>
        </ext>
      </extLst>
    </cacheHierarchy>
    <cacheHierarchy uniqueName="[Measures].[Sum of Total_COGS]" caption="Sum of Total_COGS" measure="1" displayFolder="" measureGroup="Q1_Q4" count="0" hidden="1">
      <extLst>
        <ext xmlns:x15="http://schemas.microsoft.com/office/spreadsheetml/2010/11/main" uri="{B97F6D7D-B522-45F9-BDA1-12C45D357490}">
          <x15:cacheHierarchy aggregatedColumn="8"/>
        </ext>
      </extLst>
    </cacheHierarchy>
    <cacheHierarchy uniqueName="[Measures].[Sum of COGS_HomeCare]" caption="Sum of COGS_HomeCare" measure="1" displayFolder="" measureGroup="Q1_Q4" count="0" hidden="1">
      <extLst>
        <ext xmlns:x15="http://schemas.microsoft.com/office/spreadsheetml/2010/11/main" uri="{B97F6D7D-B522-45F9-BDA1-12C45D357490}">
          <x15:cacheHierarchy aggregatedColumn="24"/>
        </ext>
      </extLst>
    </cacheHierarchy>
    <cacheHierarchy uniqueName="[Measures].[Sum of COGS_PersonalCare]" caption="Sum of COGS_PersonalCare" measure="1" displayFolder="" measureGroup="Q1_Q4" count="0" hidden="1">
      <extLst>
        <ext xmlns:x15="http://schemas.microsoft.com/office/spreadsheetml/2010/11/main" uri="{B97F6D7D-B522-45F9-BDA1-12C45D357490}">
          <x15:cacheHierarchy aggregatedColumn="25"/>
        </ext>
      </extLst>
    </cacheHierarchy>
    <cacheHierarchy uniqueName="[Measures].[Sum of COGS_Grocery]" caption="Sum of COGS_Grocery" measure="1" displayFolder="" measureGroup="Q1_Q4" count="0" hidden="1">
      <extLst>
        <ext xmlns:x15="http://schemas.microsoft.com/office/spreadsheetml/2010/11/main" uri="{B97F6D7D-B522-45F9-BDA1-12C45D357490}">
          <x15:cacheHierarchy aggregatedColumn="23"/>
        </ext>
      </extLst>
    </cacheHierarchy>
    <cacheHierarchy uniqueName="[Measures].[Sum of COGS_Fresh]" caption="Sum of COGS_Fresh" measure="1" displayFolder="" measureGroup="Q1_Q4" count="0" hidden="1">
      <extLst>
        <ext xmlns:x15="http://schemas.microsoft.com/office/spreadsheetml/2010/11/main" uri="{B97F6D7D-B522-45F9-BDA1-12C45D357490}">
          <x15:cacheHierarchy aggregatedColumn="22"/>
        </ext>
      </extLst>
    </cacheHierarchy>
    <cacheHierarchy uniqueName="[Measures].[Sum of COGS_Electronics]" caption="Sum of COGS_Electronics" measure="1" displayFolder="" measureGroup="Q1_Q4" count="0" hidden="1">
      <extLst>
        <ext xmlns:x15="http://schemas.microsoft.com/office/spreadsheetml/2010/11/main" uri="{B97F6D7D-B522-45F9-BDA1-12C45D357490}">
          <x15:cacheHierarchy aggregatedColumn="21"/>
        </ext>
      </extLst>
    </cacheHierarchy>
    <cacheHierarchy uniqueName="[Measures].[Sum of COGS_Apparel]" caption="Sum of COGS_Apparel" measure="1" displayFolder="" measureGroup="Q1_Q4" count="0" hidden="1">
      <extLst>
        <ext xmlns:x15="http://schemas.microsoft.com/office/spreadsheetml/2010/11/main" uri="{B97F6D7D-B522-45F9-BDA1-12C45D357490}">
          <x15:cacheHierarchy aggregatedColumn="20"/>
        </ext>
      </extLst>
    </cacheHierarchy>
    <cacheHierarchy uniqueName="[Measures].[Sum of Total_Sales]" caption="Sum of Total_Sales" measure="1" displayFolder="" measureGroup="Q1_Q4" count="0" hidden="1">
      <extLst>
        <ext xmlns:x15="http://schemas.microsoft.com/office/spreadsheetml/2010/11/main" uri="{B97F6D7D-B522-45F9-BDA1-12C45D357490}">
          <x15:cacheHierarchy aggregatedColumn="6"/>
        </ext>
      </extLst>
    </cacheHierarchy>
    <cacheHierarchy uniqueName="[Measures].[Sum of Total_Sales_By_Category]" caption="Sum of Total_Sales_By_Category" measure="1" displayFolder="" measureGroup="Q1_Q4" count="0" hidden="1">
      <extLst>
        <ext xmlns:x15="http://schemas.microsoft.com/office/spreadsheetml/2010/11/main" uri="{B97F6D7D-B522-45F9-BDA1-12C45D357490}">
          <x15:cacheHierarchy aggregatedColumn="7"/>
        </ext>
      </extLst>
    </cacheHierarchy>
    <cacheHierarchy uniqueName="[Measures].[Sum of Apparel]" caption="Sum of Apparel" measure="1" displayFolder="" measureGroup="Q1_Q4" count="0" hidden="1">
      <extLst>
        <ext xmlns:x15="http://schemas.microsoft.com/office/spreadsheetml/2010/11/main" uri="{B97F6D7D-B522-45F9-BDA1-12C45D357490}">
          <x15:cacheHierarchy aggregatedColumn="14"/>
        </ext>
      </extLst>
    </cacheHierarchy>
    <cacheHierarchy uniqueName="[Measures].[Sum of Electronics]" caption="Sum of Electronics" measure="1" displayFolder="" measureGroup="Q1_Q4" count="0" hidden="1">
      <extLst>
        <ext xmlns:x15="http://schemas.microsoft.com/office/spreadsheetml/2010/11/main" uri="{B97F6D7D-B522-45F9-BDA1-12C45D357490}">
          <x15:cacheHierarchy aggregatedColumn="15"/>
        </ext>
      </extLst>
    </cacheHierarchy>
    <cacheHierarchy uniqueName="[Measures].[Sum of Fresh]" caption="Sum of Fresh" measure="1" displayFolder="" measureGroup="Q1_Q4" count="0" hidden="1">
      <extLst>
        <ext xmlns:x15="http://schemas.microsoft.com/office/spreadsheetml/2010/11/main" uri="{B97F6D7D-B522-45F9-BDA1-12C45D357490}">
          <x15:cacheHierarchy aggregatedColumn="16"/>
        </ext>
      </extLst>
    </cacheHierarchy>
    <cacheHierarchy uniqueName="[Measures].[Sum of Grocery]" caption="Sum of Grocery" measure="1" displayFolder="" measureGroup="Q1_Q4" count="0" hidden="1">
      <extLst>
        <ext xmlns:x15="http://schemas.microsoft.com/office/spreadsheetml/2010/11/main" uri="{B97F6D7D-B522-45F9-BDA1-12C45D357490}">
          <x15:cacheHierarchy aggregatedColumn="17"/>
        </ext>
      </extLst>
    </cacheHierarchy>
    <cacheHierarchy uniqueName="[Measures].[Sum of HomeCare]" caption="Sum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PersonalCare]" caption="Sum of PersonalCare" measure="1" displayFolder="" measureGroup="Q1_Q4" count="0" hidden="1">
      <extLst>
        <ext xmlns:x15="http://schemas.microsoft.com/office/spreadsheetml/2010/11/main" uri="{B97F6D7D-B522-45F9-BDA1-12C45D357490}">
          <x15:cacheHierarchy aggregatedColumn="19"/>
        </ext>
      </extLst>
    </cacheHierarchy>
    <cacheHierarchy uniqueName="[Measures].[Sum of HR_Cost]" caption="Sum of HR_Cost" measure="1" displayFolder="" measureGroup="Q1_Q4" count="0" hidden="1">
      <extLst>
        <ext xmlns:x15="http://schemas.microsoft.com/office/spreadsheetml/2010/11/main" uri="{B97F6D7D-B522-45F9-BDA1-12C45D357490}">
          <x15:cacheHierarchy aggregatedColumn="31"/>
        </ext>
      </extLst>
    </cacheHierarchy>
    <cacheHierarchy uniqueName="[Measures].[Sum of Avg_Salary]" caption="Sum of Avg_Salary" measure="1" displayFolder="" measureGroup="Q1_Q4" count="0" hidden="1">
      <extLst>
        <ext xmlns:x15="http://schemas.microsoft.com/office/spreadsheetml/2010/11/main" uri="{B97F6D7D-B522-45F9-BDA1-12C45D357490}">
          <x15:cacheHierarchy aggregatedColumn="30"/>
        </ext>
      </extLst>
    </cacheHierarchy>
    <cacheHierarchy uniqueName="[Measures].[Sum of Employee_Count]" caption="Sum of Employee_Count" measure="1" displayFolder="" measureGroup="Q1_Q4" count="0" hidden="1">
      <extLst>
        <ext xmlns:x15="http://schemas.microsoft.com/office/spreadsheetml/2010/11/main" uri="{B97F6D7D-B522-45F9-BDA1-12C45D357490}">
          <x15:cacheHierarchy aggregatedColumn="29"/>
        </ext>
      </extLst>
    </cacheHierarchy>
    <cacheHierarchy uniqueName="[Measures].[Average of Avg_Salary]" caption="Average of Avg_Salary" measure="1" displayFolder="" measureGroup="Q1_Q4" count="0" hidden="1">
      <extLst>
        <ext xmlns:x15="http://schemas.microsoft.com/office/spreadsheetml/2010/11/main" uri="{B97F6D7D-B522-45F9-BDA1-12C45D357490}">
          <x15:cacheHierarchy aggregatedColumn="30"/>
        </ext>
      </extLst>
    </cacheHierarchy>
    <cacheHierarchy uniqueName="[Measures].[Count of Employee_Count]" caption="Count of Employee_Count" measure="1" displayFolder="" measureGroup="Q1_Q4" count="0" hidden="1">
      <extLst>
        <ext xmlns:x15="http://schemas.microsoft.com/office/spreadsheetml/2010/11/main" uri="{B97F6D7D-B522-45F9-BDA1-12C45D357490}">
          <x15:cacheHierarchy aggregatedColumn="29"/>
        </ext>
      </extLst>
    </cacheHierarchy>
    <cacheHierarchy uniqueName="[Measures].[Sum of SupplyChain_Cost]" caption="Sum of SupplyChain_Cost" measure="1" displayFolder="" measureGroup="Q1_Q4" count="0" hidden="1">
      <extLst>
        <ext xmlns:x15="http://schemas.microsoft.com/office/spreadsheetml/2010/11/main" uri="{B97F6D7D-B522-45F9-BDA1-12C45D357490}">
          <x15:cacheHierarchy aggregatedColumn="40"/>
        </ext>
      </extLst>
    </cacheHierarchy>
    <cacheHierarchy uniqueName="[Measures].[Sum of Inventory_Cost]" caption="Sum of Inventory_Cost" measure="1" displayFolder="" measureGroup="Q1_Q4" count="0" hidden="1">
      <extLst>
        <ext xmlns:x15="http://schemas.microsoft.com/office/spreadsheetml/2010/11/main" uri="{B97F6D7D-B522-45F9-BDA1-12C45D357490}">
          <x15:cacheHierarchy aggregatedColumn="39"/>
        </ext>
      </extLst>
    </cacheHierarchy>
    <cacheHierarchy uniqueName="[Measures].[Sum of Transportation_Cost]" caption="Sum of Transportation_Cost" measure="1" displayFolder="" measureGroup="Q1_Q4" count="0" hidden="1">
      <extLst>
        <ext xmlns:x15="http://schemas.microsoft.com/office/spreadsheetml/2010/11/main" uri="{B97F6D7D-B522-45F9-BDA1-12C45D357490}">
          <x15:cacheHierarchy aggregatedColumn="38"/>
        </ext>
      </extLst>
    </cacheHierarchy>
    <cacheHierarchy uniqueName="[Measures].[Sum of Marketing_Cost]" caption="Sum of Marketing_Cost" measure="1" displayFolder="" measureGroup="Q1_Q4" count="0" hidden="1">
      <extLst>
        <ext xmlns:x15="http://schemas.microsoft.com/office/spreadsheetml/2010/11/main" uri="{B97F6D7D-B522-45F9-BDA1-12C45D357490}">
          <x15:cacheHierarchy aggregatedColumn="34"/>
        </ext>
      </extLst>
    </cacheHierarchy>
    <cacheHierarchy uniqueName="[Measures].[Count of Region]" caption="Count of Region" measure="1" displayFolder="" measureGroup="Q1_Q4" count="0" hidden="1">
      <extLst>
        <ext xmlns:x15="http://schemas.microsoft.com/office/spreadsheetml/2010/11/main" uri="{B97F6D7D-B522-45F9-BDA1-12C45D357490}">
          <x15:cacheHierarchy aggregatedColumn="42"/>
        </ext>
      </extLst>
    </cacheHierarchy>
    <cacheHierarchy uniqueName="[Measures].[Count of Apparel]" caption="Count of Apparel" measure="1" displayFolder="" measureGroup="Q1_Q4" count="0" hidden="1">
      <extLst>
        <ext xmlns:x15="http://schemas.microsoft.com/office/spreadsheetml/2010/11/main" uri="{B97F6D7D-B522-45F9-BDA1-12C45D357490}">
          <x15:cacheHierarchy aggregatedColumn="14"/>
        </ext>
      </extLst>
    </cacheHierarchy>
    <cacheHierarchy uniqueName="[Measures].[Count of Electronics]" caption="Count of Electronics" measure="1" displayFolder="" measureGroup="Q1_Q4" count="0" hidden="1">
      <extLst>
        <ext xmlns:x15="http://schemas.microsoft.com/office/spreadsheetml/2010/11/main" uri="{B97F6D7D-B522-45F9-BDA1-12C45D357490}">
          <x15:cacheHierarchy aggregatedColumn="15"/>
        </ext>
      </extLst>
    </cacheHierarchy>
    <cacheHierarchy uniqueName="[Measures].[Count of PersonalCare]" caption="Count of PersonalCare" measure="1" displayFolder="" measureGroup="Q1_Q4" count="0" hidden="1">
      <extLst>
        <ext xmlns:x15="http://schemas.microsoft.com/office/spreadsheetml/2010/11/main" uri="{B97F6D7D-B522-45F9-BDA1-12C45D357490}">
          <x15:cacheHierarchy aggregatedColumn="19"/>
        </ext>
      </extLst>
    </cacheHierarchy>
    <cacheHierarchy uniqueName="[Measures].[Count of HomeCare]" caption="Count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Customer_Count]" caption="Sum of Customer_Count" measure="1" displayFolder="" measureGroup="Q1_Q4"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10826804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ulnaaz shaikh" refreshedDate="46074.521768402781" backgroundQuery="1" createdVersion="3" refreshedVersion="8" minRefreshableVersion="3" recordCount="0" supportSubquery="1" supportAdvancedDrill="1" xr:uid="{C4DE9AFC-11A8-45C4-9DF7-3ACD03FF5594}">
  <cacheSource type="external" connectionId="13">
    <extLst>
      <ext xmlns:x14="http://schemas.microsoft.com/office/spreadsheetml/2009/9/main" uri="{F057638F-6D5F-4e77-A914-E7F072B9BCA8}">
        <x14:sourceConnection name="ThisWorkbookDataModel"/>
      </ext>
    </extLst>
  </cacheSource>
  <cacheFields count="0"/>
  <cacheHierarchies count="96">
    <cacheHierarchy uniqueName="[Q1_Q4].[Store_ID]" caption="Store_ID" attribute="1" defaultMemberUniqueName="[Q1_Q4].[Store_ID].[All]" allUniqueName="[Q1_Q4].[Store_ID].[All]" dimensionUniqueName="[Q1_Q4]" displayFolder="" count="0" memberValueDatatype="130" unbalanced="0"/>
    <cacheHierarchy uniqueName="[Q1_Q4].[Month_Year]" caption="Month_Year" attribute="1" time="1" defaultMemberUniqueName="[Q1_Q4].[Month_Year].[All]" allUniqueName="[Q1_Q4].[Month_Year].[All]" dimensionUniqueName="[Q1_Q4]" displayFolder="" count="2" memberValueDatatype="7" unbalanced="0"/>
    <cacheHierarchy uniqueName="[Q1_Q4].[Profitability_Status]" caption="Profitability_Status" attribute="1" defaultMemberUniqueName="[Q1_Q4].[Profitability_Status].[All]" allUniqueName="[Q1_Q4].[Profitability_Status].[All]" dimensionUniqueName="[Q1_Q4]" displayFolder="" count="0" memberValueDatatype="130" unbalanced="0"/>
    <cacheHierarchy uniqueName="[Q1_Q4].[Revenue]" caption="Revenue" attribute="1" defaultMemberUniqueName="[Q1_Q4].[Revenue].[All]" allUniqueName="[Q1_Q4].[Revenue].[All]" dimensionUniqueName="[Q1_Q4]" displayFolder="" count="0" memberValueDatatype="20" unbalanced="0"/>
    <cacheHierarchy uniqueName="[Q1_Q4].[Offline_Revenue]" caption="Offline_Revenue" attribute="1" defaultMemberUniqueName="[Q1_Q4].[Offline_Revenue].[All]" allUniqueName="[Q1_Q4].[Offline_Revenue].[All]" dimensionUniqueName="[Q1_Q4]" displayFolder="" count="0" memberValueDatatype="20" unbalanced="0"/>
    <cacheHierarchy uniqueName="[Q1_Q4].[JioMart_Revenue]" caption="JioMart_Revenue" attribute="1" defaultMemberUniqueName="[Q1_Q4].[JioMart_Revenue].[All]" allUniqueName="[Q1_Q4].[JioMart_Revenue].[All]" dimensionUniqueName="[Q1_Q4]" displayFolder="" count="0" memberValueDatatype="20" unbalanced="0"/>
    <cacheHierarchy uniqueName="[Q1_Q4].[Total_Sales]" caption="Total_Sales" attribute="1" defaultMemberUniqueName="[Q1_Q4].[Total_Sales].[All]" allUniqueName="[Q1_Q4].[Total_Sales].[All]" dimensionUniqueName="[Q1_Q4]" displayFolder="" count="0" memberValueDatatype="20" unbalanced="0"/>
    <cacheHierarchy uniqueName="[Q1_Q4].[Total_Sales_By_Category]" caption="Total_Sales_By_Category" attribute="1" defaultMemberUniqueName="[Q1_Q4].[Total_Sales_By_Category].[All]" allUniqueName="[Q1_Q4].[Total_Sales_By_Category].[All]" dimensionUniqueName="[Q1_Q4]" displayFolder="" count="0" memberValueDatatype="20" unbalanced="0"/>
    <cacheHierarchy uniqueName="[Q1_Q4].[Total_COGS]" caption="Total_COGS" attribute="1" defaultMemberUniqueName="[Q1_Q4].[Total_COGS].[All]" allUniqueName="[Q1_Q4].[Total_COGS].[All]" dimensionUniqueName="[Q1_Q4]" displayFolder="" count="0" memberValueDatatype="20" unbalanced="0"/>
    <cacheHierarchy uniqueName="[Q1_Q4].[Gross_Profit]" caption="Gross_Profit" attribute="1" defaultMemberUniqueName="[Q1_Q4].[Gross_Profit].[All]" allUniqueName="[Q1_Q4].[Gross_Profit].[All]" dimensionUniqueName="[Q1_Q4]" displayFolder="" count="0" memberValueDatatype="20" unbalanced="0"/>
    <cacheHierarchy uniqueName="[Q1_Q4].[Gross_Margin]" caption="Gross_Margin" attribute="1" defaultMemberUniqueName="[Q1_Q4].[Gross_Margin].[All]" allUniqueName="[Q1_Q4].[Gross_Margin].[All]" dimensionUniqueName="[Q1_Q4]" displayFolder="" count="0" memberValueDatatype="5" unbalanced="0"/>
    <cacheHierarchy uniqueName="[Q1_Q4].[Total_Expenses]" caption="Total_Expenses" attribute="1" defaultMemberUniqueName="[Q1_Q4].[Total_Expenses].[All]" allUniqueName="[Q1_Q4].[Total_Expenses].[All]" dimensionUniqueName="[Q1_Q4]" displayFolder="" count="0" memberValueDatatype="20" unbalanced="0"/>
    <cacheHierarchy uniqueName="[Q1_Q4].[Net_Profit[EBITDA]]]" caption="Net_Profit[EBITDA]" attribute="1" defaultMemberUniqueName="[Q1_Q4].[Net_Profit[EBITDA]]].[All]" allUniqueName="[Q1_Q4].[Net_Profit[EBITDA]]].[All]" dimensionUniqueName="[Q1_Q4]" displayFolder="" count="0" memberValueDatatype="20" unbalanced="0"/>
    <cacheHierarchy uniqueName="[Q1_Q4].[Profit_Margin]" caption="Profit_Margin" attribute="1" defaultMemberUniqueName="[Q1_Q4].[Profit_Margin].[All]" allUniqueName="[Q1_Q4].[Profit_Margin].[All]" dimensionUniqueName="[Q1_Q4]" displayFolder="" count="0" memberValueDatatype="5" unbalanced="0"/>
    <cacheHierarchy uniqueName="[Q1_Q4].[Apparel]" caption="Apparel" attribute="1" defaultMemberUniqueName="[Q1_Q4].[Apparel].[All]" allUniqueName="[Q1_Q4].[Apparel].[All]" dimensionUniqueName="[Q1_Q4]" displayFolder="" count="0" memberValueDatatype="20" unbalanced="0"/>
    <cacheHierarchy uniqueName="[Q1_Q4].[Electronics]" caption="Electronics" attribute="1" defaultMemberUniqueName="[Q1_Q4].[Electronics].[All]" allUniqueName="[Q1_Q4].[Electronics].[All]" dimensionUniqueName="[Q1_Q4]" displayFolder="" count="0" memberValueDatatype="20" unbalanced="0"/>
    <cacheHierarchy uniqueName="[Q1_Q4].[Fresh]" caption="Fresh" attribute="1" defaultMemberUniqueName="[Q1_Q4].[Fresh].[All]" allUniqueName="[Q1_Q4].[Fresh].[All]" dimensionUniqueName="[Q1_Q4]" displayFolder="" count="0" memberValueDatatype="20" unbalanced="0"/>
    <cacheHierarchy uniqueName="[Q1_Q4].[Grocery]" caption="Grocery" attribute="1" defaultMemberUniqueName="[Q1_Q4].[Grocery].[All]" allUniqueName="[Q1_Q4].[Grocery].[All]" dimensionUniqueName="[Q1_Q4]" displayFolder="" count="0" memberValueDatatype="20" unbalanced="0"/>
    <cacheHierarchy uniqueName="[Q1_Q4].[HomeCare]" caption="HomeCare" attribute="1" defaultMemberUniqueName="[Q1_Q4].[HomeCare].[All]" allUniqueName="[Q1_Q4].[HomeCare].[All]" dimensionUniqueName="[Q1_Q4]" displayFolder="" count="0" memberValueDatatype="20" unbalanced="0"/>
    <cacheHierarchy uniqueName="[Q1_Q4].[PersonalCare]" caption="PersonalCare" attribute="1" defaultMemberUniqueName="[Q1_Q4].[PersonalCare].[All]" allUniqueName="[Q1_Q4].[PersonalCare].[All]" dimensionUniqueName="[Q1_Q4]" displayFolder="" count="0" memberValueDatatype="20" unbalanced="0"/>
    <cacheHierarchy uniqueName="[Q1_Q4].[COGS_Apparel]" caption="COGS_Apparel" attribute="1" defaultMemberUniqueName="[Q1_Q4].[COGS_Apparel].[All]" allUniqueName="[Q1_Q4].[COGS_Apparel].[All]" dimensionUniqueName="[Q1_Q4]" displayFolder="" count="0" memberValueDatatype="20" unbalanced="0"/>
    <cacheHierarchy uniqueName="[Q1_Q4].[COGS_Electronics]" caption="COGS_Electronics" attribute="1" defaultMemberUniqueName="[Q1_Q4].[COGS_Electronics].[All]" allUniqueName="[Q1_Q4].[COGS_Electronics].[All]" dimensionUniqueName="[Q1_Q4]" displayFolder="" count="0" memberValueDatatype="20" unbalanced="0"/>
    <cacheHierarchy uniqueName="[Q1_Q4].[COGS_Fresh]" caption="COGS_Fresh" attribute="1" defaultMemberUniqueName="[Q1_Q4].[COGS_Fresh].[All]" allUniqueName="[Q1_Q4].[COGS_Fresh].[All]" dimensionUniqueName="[Q1_Q4]" displayFolder="" count="0" memberValueDatatype="20" unbalanced="0"/>
    <cacheHierarchy uniqueName="[Q1_Q4].[COGS_Grocery]" caption="COGS_Grocery" attribute="1" defaultMemberUniqueName="[Q1_Q4].[COGS_Grocery].[All]" allUniqueName="[Q1_Q4].[COGS_Grocery].[All]" dimensionUniqueName="[Q1_Q4]" displayFolder="" count="0" memberValueDatatype="20" unbalanced="0"/>
    <cacheHierarchy uniqueName="[Q1_Q4].[COGS_HomeCare]" caption="COGS_HomeCare" attribute="1" defaultMemberUniqueName="[Q1_Q4].[COGS_HomeCare].[All]" allUniqueName="[Q1_Q4].[COGS_HomeCare].[All]" dimensionUniqueName="[Q1_Q4]" displayFolder="" count="0" memberValueDatatype="20" unbalanced="0"/>
    <cacheHierarchy uniqueName="[Q1_Q4].[COGS_PersonalCare]" caption="COGS_PersonalCare" attribute="1" defaultMemberUniqueName="[Q1_Q4].[COGS_PersonalCare].[All]" allUniqueName="[Q1_Q4].[COGS_PersonalCare].[All]" dimensionUniqueName="[Q1_Q4]" displayFolder="" count="0" memberValueDatatype="20" unbalanced="0"/>
    <cacheHierarchy uniqueName="[Q1_Q4].[Customer_Count]" caption="Customer_Count" attribute="1" defaultMemberUniqueName="[Q1_Q4].[Customer_Count].[All]" allUniqueName="[Q1_Q4].[Customer_Count].[All]" dimensionUniqueName="[Q1_Q4]" displayFolder="" count="0" memberValueDatatype="20" unbalanced="0"/>
    <cacheHierarchy uniqueName="[Q1_Q4].[Avg_Bill_Value]" caption="Avg_Bill_Value" attribute="1" defaultMemberUniqueName="[Q1_Q4].[Avg_Bill_Value].[All]" allUniqueName="[Q1_Q4].[Avg_Bill_Value].[All]" dimensionUniqueName="[Q1_Q4]" displayFolder="" count="0" memberValueDatatype="20" unbalanced="0"/>
    <cacheHierarchy uniqueName="[Q1_Q4].[Training_Hours]" caption="Training_Hours" attribute="1" defaultMemberUniqueName="[Q1_Q4].[Training_Hours].[All]" allUniqueName="[Q1_Q4].[Training_Hours].[All]" dimensionUniqueName="[Q1_Q4]" displayFolder="" count="0" memberValueDatatype="20" unbalanced="0"/>
    <cacheHierarchy uniqueName="[Q1_Q4].[Employee_Count]" caption="Employee_Count" attribute="1" defaultMemberUniqueName="[Q1_Q4].[Employee_Count].[All]" allUniqueName="[Q1_Q4].[Employee_Count].[All]" dimensionUniqueName="[Q1_Q4]" displayFolder="" count="0" memberValueDatatype="20" unbalanced="0"/>
    <cacheHierarchy uniqueName="[Q1_Q4].[Avg_Salary]" caption="Avg_Salary" attribute="1" defaultMemberUniqueName="[Q1_Q4].[Avg_Salary].[All]" allUniqueName="[Q1_Q4].[Avg_Salary].[All]" dimensionUniqueName="[Q1_Q4]" displayFolder="" count="0" memberValueDatatype="20" unbalanced="0"/>
    <cacheHierarchy uniqueName="[Q1_Q4].[HR_Cost]" caption="HR_Cost" attribute="1" defaultMemberUniqueName="[Q1_Q4].[HR_Cost].[All]" allUniqueName="[Q1_Q4].[HR_Cost].[All]" dimensionUniqueName="[Q1_Q4]" displayFolder="" count="0" memberValueDatatype="20" unbalanced="0"/>
    <cacheHierarchy uniqueName="[Q1_Q4].[Campaign_Spend]" caption="Campaign_Spend" attribute="1" defaultMemberUniqueName="[Q1_Q4].[Campaign_Spend].[All]" allUniqueName="[Q1_Q4].[Campaign_Spend].[All]" dimensionUniqueName="[Q1_Q4]" displayFolder="" count="0" memberValueDatatype="20" unbalanced="0"/>
    <cacheHierarchy uniqueName="[Q1_Q4].[Promo_Cost]" caption="Promo_Cost" attribute="1" defaultMemberUniqueName="[Q1_Q4].[Promo_Cost].[All]" allUniqueName="[Q1_Q4].[Promo_Cost].[All]" dimensionUniqueName="[Q1_Q4]" displayFolder="" count="0" memberValueDatatype="20" unbalanced="0"/>
    <cacheHierarchy uniqueName="[Q1_Q4].[Marketing_Cost]" caption="Marketing_Cost" attribute="1" defaultMemberUniqueName="[Q1_Q4].[Marketing_Cost].[All]" allUniqueName="[Q1_Q4].[Marketing_Cost].[All]" dimensionUniqueName="[Q1_Q4]" displayFolder="" count="0" memberValueDatatype="20" unbalanced="0"/>
    <cacheHierarchy uniqueName="[Q1_Q4].[Electricity_Cost]" caption="Electricity_Cost" attribute="1" defaultMemberUniqueName="[Q1_Q4].[Electricity_Cost].[All]" allUniqueName="[Q1_Q4].[Electricity_Cost].[All]" dimensionUniqueName="[Q1_Q4]" displayFolder="" count="0" memberValueDatatype="20" unbalanced="0"/>
    <cacheHierarchy uniqueName="[Q1_Q4].[Maintenance_Cost]" caption="Maintenance_Cost" attribute="1" defaultMemberUniqueName="[Q1_Q4].[Maintenance_Cost].[All]" allUniqueName="[Q1_Q4].[Maintenance_Cost].[All]" dimensionUniqueName="[Q1_Q4]" displayFolder="" count="0" memberValueDatatype="20" unbalanced="0"/>
    <cacheHierarchy uniqueName="[Q1_Q4].[Operations_Cost]" caption="Operations_Cost" attribute="1" defaultMemberUniqueName="[Q1_Q4].[Operations_Cost].[All]" allUniqueName="[Q1_Q4].[Operations_Cost].[All]" dimensionUniqueName="[Q1_Q4]" displayFolder="" count="0" memberValueDatatype="20" unbalanced="0"/>
    <cacheHierarchy uniqueName="[Q1_Q4].[Transportation_Cost]" caption="Transportation_Cost" attribute="1" defaultMemberUniqueName="[Q1_Q4].[Transportation_Cost].[All]" allUniqueName="[Q1_Q4].[Transportation_Cost].[All]" dimensionUniqueName="[Q1_Q4]" displayFolder="" count="0" memberValueDatatype="20" unbalanced="0"/>
    <cacheHierarchy uniqueName="[Q1_Q4].[Inventory_Cost]" caption="Inventory_Cost" attribute="1" defaultMemberUniqueName="[Q1_Q4].[Inventory_Cost].[All]" allUniqueName="[Q1_Q4].[Inventory_Cost].[All]" dimensionUniqueName="[Q1_Q4]" displayFolder="" count="0" memberValueDatatype="20" unbalanced="0"/>
    <cacheHierarchy uniqueName="[Q1_Q4].[SupplyChain_Cost]" caption="SupplyChain_Cost" attribute="1" defaultMemberUniqueName="[Q1_Q4].[SupplyChain_Cost].[All]" allUniqueName="[Q1_Q4].[SupplyChain_Cost].[All]" dimensionUniqueName="[Q1_Q4]" displayFolder="" count="0" memberValueDatatype="20" unbalanced="0"/>
    <cacheHierarchy uniqueName="[Q1_Q4].[Store_Name]" caption="Store_Name" attribute="1" defaultMemberUniqueName="[Q1_Q4].[Store_Name].[All]" allUniqueName="[Q1_Q4].[Store_Name].[All]" dimensionUniqueName="[Q1_Q4]" displayFolder="" count="0" memberValueDatatype="130" unbalanced="0"/>
    <cacheHierarchy uniqueName="[Q1_Q4].[Region]" caption="Region" attribute="1" defaultMemberUniqueName="[Q1_Q4].[Region].[All]" allUniqueName="[Q1_Q4].[Region].[All]" dimensionUniqueName="[Q1_Q4]" displayFolder="" count="0" memberValueDatatype="130" unbalanced="0"/>
    <cacheHierarchy uniqueName="[Q1_Q4].[City]" caption="City" attribute="1" defaultMemberUniqueName="[Q1_Q4].[City].[All]" allUniqueName="[Q1_Q4].[City].[All]" dimensionUniqueName="[Q1_Q4]" displayFolder="" count="0" memberValueDatatype="130" unbalanced="0"/>
    <cacheHierarchy uniqueName="[Q1_Q4].[Address]" caption="Address" attribute="1" defaultMemberUniqueName="[Q1_Q4].[Address].[All]" allUniqueName="[Q1_Q4].[Address].[All]" dimensionUniqueName="[Q1_Q4]" displayFolder="" count="0" memberValueDatatype="130" unbalanced="0"/>
    <cacheHierarchy uniqueName="[Q1_Q4].[Manager_Name]" caption="Manager_Name" attribute="1" defaultMemberUniqueName="[Q1_Q4].[Manager_Name].[All]" allUniqueName="[Q1_Q4].[Manager_Name].[All]" dimensionUniqueName="[Q1_Q4]" displayFolder="" count="0" memberValueDatatype="130" unbalanced="0"/>
    <cacheHierarchy uniqueName="[Q1_Q4].[Format]" caption="Format" attribute="1" defaultMemberUniqueName="[Q1_Q4].[Format].[All]" allUniqueName="[Q1_Q4].[Format].[All]" dimensionUniqueName="[Q1_Q4]" displayFolder="" count="0" memberValueDatatype="130" unbalanced="0"/>
    <cacheHierarchy uniqueName="[Q1_Q4].[Business_Format]" caption="Business_Format" attribute="1" defaultMemberUniqueName="[Q1_Q4].[Business_Format].[All]" allUniqueName="[Q1_Q4].[Business_Format].[All]" dimensionUniqueName="[Q1_Q4]" displayFolder="" count="0" memberValueDatatype="130" unbalanced="0"/>
    <cacheHierarchy uniqueName="[Q1_Q4].[Opening_Date]" caption="Opening_Date" attribute="1" time="1" defaultMemberUniqueName="[Q1_Q4].[Opening_Date].[All]" allUniqueName="[Q1_Q4].[Opening_Date].[All]" dimensionUniqueName="[Q1_Q4]" displayFolder="" count="0" memberValueDatatype="7" unbalanced="0"/>
    <cacheHierarchy uniqueName="[Q1_Q4].[Area_sqft]" caption="Area_sqft" attribute="1" defaultMemberUniqueName="[Q1_Q4].[Area_sqft].[All]" allUniqueName="[Q1_Q4].[Area_sqft].[All]" dimensionUniqueName="[Q1_Q4]" displayFolder="" count="0" memberValueDatatype="20" unbalanced="0"/>
    <cacheHierarchy uniqueName="[Q1_Q4].[Locality]" caption="Locality" attribute="1" defaultMemberUniqueName="[Q1_Q4].[Locality].[All]" allUniqueName="[Q1_Q4].[Locality].[All]" dimensionUniqueName="[Q1_Q4]" displayFolder="" count="0" memberValueDatatype="130" unbalanced="0"/>
    <cacheHierarchy uniqueName="[Q1_Q4].[Latitude]" caption="Latitude" attribute="1" defaultMemberUniqueName="[Q1_Q4].[Latitude].[All]" allUniqueName="[Q1_Q4].[Latitude].[All]" dimensionUniqueName="[Q1_Q4]" displayFolder="" count="0" memberValueDatatype="5" unbalanced="0"/>
    <cacheHierarchy uniqueName="[Q1_Q4].[Longitude]" caption="Longitude" attribute="1" defaultMemberUniqueName="[Q1_Q4].[Longitude].[All]" allUniqueName="[Q1_Q4].[Longitude].[All]" dimensionUniqueName="[Q1_Q4]" displayFolder="" count="0" memberValueDatatype="5" unbalanced="0"/>
    <cacheHierarchy uniqueName="[Q1_Q4].[Month_Year (Year)]" caption="Month_Year (Year)" attribute="1" defaultMemberUniqueName="[Q1_Q4].[Month_Year (Year)].[All]" allUniqueName="[Q1_Q4].[Month_Year (Year)].[All]" dimensionUniqueName="[Q1_Q4]" displayFolder="" count="0" memberValueDatatype="130" unbalanced="0"/>
    <cacheHierarchy uniqueName="[Q1_Q4].[Month_Year (Quarter)]" caption="Month_Year (Quarter)" attribute="1" defaultMemberUniqueName="[Q1_Q4].[Month_Year (Quarter)].[All]" allUniqueName="[Q1_Q4].[Month_Year (Quarter)].[All]" dimensionUniqueName="[Q1_Q4]" displayFolder="" count="0" memberValueDatatype="130" unbalanced="0"/>
    <cacheHierarchy uniqueName="[Q1_Q4].[Month_Year (Month)]" caption="Month_Year (Month)" attribute="1" defaultMemberUniqueName="[Q1_Q4].[Month_Year (Month)].[All]" allUniqueName="[Q1_Q4].[Month_Year (Month)].[All]" dimensionUniqueName="[Q1_Q4]" displayFolder="" count="0" memberValueDatatype="130" unbalanced="0"/>
    <cacheHierarchy uniqueName="[Q1_Q4].[Month_Year (Month Index)]" caption="Month_Year (Month Index)" attribute="1" defaultMemberUniqueName="[Q1_Q4].[Month_Year (Month Index)].[All]" allUniqueName="[Q1_Q4].[Month_Year (Month Index)].[All]" dimensionUniqueName="[Q1_Q4]" displayFolder="" count="0" memberValueDatatype="20" unbalanced="0" hidden="1"/>
    <cacheHierarchy uniqueName="[Measures].[__XL_Count Q1_Q4]" caption="__XL_Count Q1_Q4" measure="1" displayFolder="" measureGroup="Q1_Q4" count="0" hidden="1"/>
    <cacheHierarchy uniqueName="[Measures].[__No measures defined]" caption="__No measures defined" measure="1" displayFolder="" count="0" hidden="1"/>
    <cacheHierarchy uniqueName="[Measures].[Count of Profitability_Status]" caption="Count of Profitability_Status" measure="1" displayFolder="" measureGroup="Q1_Q4" count="0" hidden="1">
      <extLst>
        <ext xmlns:x15="http://schemas.microsoft.com/office/spreadsheetml/2010/11/main" uri="{B97F6D7D-B522-45F9-BDA1-12C45D357490}">
          <x15:cacheHierarchy aggregatedColumn="2"/>
        </ext>
      </extLst>
    </cacheHierarchy>
    <cacheHierarchy uniqueName="[Measures].[Sum of Profit_Margin]" caption="Sum of Profit_Margin" measure="1" displayFolder="" measureGroup="Q1_Q4" count="0" hidden="1">
      <extLst>
        <ext xmlns:x15="http://schemas.microsoft.com/office/spreadsheetml/2010/11/main" uri="{B97F6D7D-B522-45F9-BDA1-12C45D357490}">
          <x15:cacheHierarchy aggregatedColumn="13"/>
        </ext>
      </extLst>
    </cacheHierarchy>
    <cacheHierarchy uniqueName="[Measures].[Average of Profit_Margin]" caption="Average of Profit_Margin" measure="1" displayFolder="" measureGroup="Q1_Q4" count="0" hidden="1">
      <extLst>
        <ext xmlns:x15="http://schemas.microsoft.com/office/spreadsheetml/2010/11/main" uri="{B97F6D7D-B522-45F9-BDA1-12C45D357490}">
          <x15:cacheHierarchy aggregatedColumn="13"/>
        </ext>
      </extLst>
    </cacheHierarchy>
    <cacheHierarchy uniqueName="[Measures].[Sum of Net_Profit[EBITDA]]]" caption="Sum of Net_Profit[EBITDA]" measure="1" displayFolder="" measureGroup="Q1_Q4" count="0" hidden="1">
      <extLst>
        <ext xmlns:x15="http://schemas.microsoft.com/office/spreadsheetml/2010/11/main" uri="{B97F6D7D-B522-45F9-BDA1-12C45D357490}">
          <x15:cacheHierarchy aggregatedColumn="12"/>
        </ext>
      </extLst>
    </cacheHierarchy>
    <cacheHierarchy uniqueName="[Measures].[Sum of Revenue]" caption="Sum of Revenue" measure="1" displayFolder="" measureGroup="Q1_Q4" count="0" hidden="1">
      <extLst>
        <ext xmlns:x15="http://schemas.microsoft.com/office/spreadsheetml/2010/11/main" uri="{B97F6D7D-B522-45F9-BDA1-12C45D357490}">
          <x15:cacheHierarchy aggregatedColumn="3"/>
        </ext>
      </extLst>
    </cacheHierarchy>
    <cacheHierarchy uniqueName="[Measures].[Sum of Offline_Revenue]" caption="Sum of Offline_Revenue" measure="1" displayFolder="" measureGroup="Q1_Q4" count="0" hidden="1">
      <extLst>
        <ext xmlns:x15="http://schemas.microsoft.com/office/spreadsheetml/2010/11/main" uri="{B97F6D7D-B522-45F9-BDA1-12C45D357490}">
          <x15:cacheHierarchy aggregatedColumn="4"/>
        </ext>
      </extLst>
    </cacheHierarchy>
    <cacheHierarchy uniqueName="[Measures].[Sum of JioMart_Revenue]" caption="Sum of JioMart_Revenue" measure="1" displayFolder="" measureGroup="Q1_Q4" count="0" hidden="1">
      <extLst>
        <ext xmlns:x15="http://schemas.microsoft.com/office/spreadsheetml/2010/11/main" uri="{B97F6D7D-B522-45F9-BDA1-12C45D357490}">
          <x15:cacheHierarchy aggregatedColumn="5"/>
        </ext>
      </extLst>
    </cacheHierarchy>
    <cacheHierarchy uniqueName="[Measures].[Sum of Total_COGS]" caption="Sum of Total_COGS" measure="1" displayFolder="" measureGroup="Q1_Q4" count="0" hidden="1">
      <extLst>
        <ext xmlns:x15="http://schemas.microsoft.com/office/spreadsheetml/2010/11/main" uri="{B97F6D7D-B522-45F9-BDA1-12C45D357490}">
          <x15:cacheHierarchy aggregatedColumn="8"/>
        </ext>
      </extLst>
    </cacheHierarchy>
    <cacheHierarchy uniqueName="[Measures].[Sum of COGS_HomeCare]" caption="Sum of COGS_HomeCare" measure="1" displayFolder="" measureGroup="Q1_Q4" count="0" hidden="1">
      <extLst>
        <ext xmlns:x15="http://schemas.microsoft.com/office/spreadsheetml/2010/11/main" uri="{B97F6D7D-B522-45F9-BDA1-12C45D357490}">
          <x15:cacheHierarchy aggregatedColumn="24"/>
        </ext>
      </extLst>
    </cacheHierarchy>
    <cacheHierarchy uniqueName="[Measures].[Sum of COGS_PersonalCare]" caption="Sum of COGS_PersonalCare" measure="1" displayFolder="" measureGroup="Q1_Q4" count="0" hidden="1">
      <extLst>
        <ext xmlns:x15="http://schemas.microsoft.com/office/spreadsheetml/2010/11/main" uri="{B97F6D7D-B522-45F9-BDA1-12C45D357490}">
          <x15:cacheHierarchy aggregatedColumn="25"/>
        </ext>
      </extLst>
    </cacheHierarchy>
    <cacheHierarchy uniqueName="[Measures].[Sum of COGS_Grocery]" caption="Sum of COGS_Grocery" measure="1" displayFolder="" measureGroup="Q1_Q4" count="0" hidden="1">
      <extLst>
        <ext xmlns:x15="http://schemas.microsoft.com/office/spreadsheetml/2010/11/main" uri="{B97F6D7D-B522-45F9-BDA1-12C45D357490}">
          <x15:cacheHierarchy aggregatedColumn="23"/>
        </ext>
      </extLst>
    </cacheHierarchy>
    <cacheHierarchy uniqueName="[Measures].[Sum of COGS_Fresh]" caption="Sum of COGS_Fresh" measure="1" displayFolder="" measureGroup="Q1_Q4" count="0" hidden="1">
      <extLst>
        <ext xmlns:x15="http://schemas.microsoft.com/office/spreadsheetml/2010/11/main" uri="{B97F6D7D-B522-45F9-BDA1-12C45D357490}">
          <x15:cacheHierarchy aggregatedColumn="22"/>
        </ext>
      </extLst>
    </cacheHierarchy>
    <cacheHierarchy uniqueName="[Measures].[Sum of COGS_Electronics]" caption="Sum of COGS_Electronics" measure="1" displayFolder="" measureGroup="Q1_Q4" count="0" hidden="1">
      <extLst>
        <ext xmlns:x15="http://schemas.microsoft.com/office/spreadsheetml/2010/11/main" uri="{B97F6D7D-B522-45F9-BDA1-12C45D357490}">
          <x15:cacheHierarchy aggregatedColumn="21"/>
        </ext>
      </extLst>
    </cacheHierarchy>
    <cacheHierarchy uniqueName="[Measures].[Sum of COGS_Apparel]" caption="Sum of COGS_Apparel" measure="1" displayFolder="" measureGroup="Q1_Q4" count="0" hidden="1">
      <extLst>
        <ext xmlns:x15="http://schemas.microsoft.com/office/spreadsheetml/2010/11/main" uri="{B97F6D7D-B522-45F9-BDA1-12C45D357490}">
          <x15:cacheHierarchy aggregatedColumn="20"/>
        </ext>
      </extLst>
    </cacheHierarchy>
    <cacheHierarchy uniqueName="[Measures].[Sum of Total_Sales]" caption="Sum of Total_Sales" measure="1" displayFolder="" measureGroup="Q1_Q4" count="0" hidden="1">
      <extLst>
        <ext xmlns:x15="http://schemas.microsoft.com/office/spreadsheetml/2010/11/main" uri="{B97F6D7D-B522-45F9-BDA1-12C45D357490}">
          <x15:cacheHierarchy aggregatedColumn="6"/>
        </ext>
      </extLst>
    </cacheHierarchy>
    <cacheHierarchy uniqueName="[Measures].[Sum of Total_Sales_By_Category]" caption="Sum of Total_Sales_By_Category" measure="1" displayFolder="" measureGroup="Q1_Q4" count="0" hidden="1">
      <extLst>
        <ext xmlns:x15="http://schemas.microsoft.com/office/spreadsheetml/2010/11/main" uri="{B97F6D7D-B522-45F9-BDA1-12C45D357490}">
          <x15:cacheHierarchy aggregatedColumn="7"/>
        </ext>
      </extLst>
    </cacheHierarchy>
    <cacheHierarchy uniqueName="[Measures].[Sum of Apparel]" caption="Sum of Apparel" measure="1" displayFolder="" measureGroup="Q1_Q4" count="0" hidden="1">
      <extLst>
        <ext xmlns:x15="http://schemas.microsoft.com/office/spreadsheetml/2010/11/main" uri="{B97F6D7D-B522-45F9-BDA1-12C45D357490}">
          <x15:cacheHierarchy aggregatedColumn="14"/>
        </ext>
      </extLst>
    </cacheHierarchy>
    <cacheHierarchy uniqueName="[Measures].[Sum of Electronics]" caption="Sum of Electronics" measure="1" displayFolder="" measureGroup="Q1_Q4" count="0" hidden="1">
      <extLst>
        <ext xmlns:x15="http://schemas.microsoft.com/office/spreadsheetml/2010/11/main" uri="{B97F6D7D-B522-45F9-BDA1-12C45D357490}">
          <x15:cacheHierarchy aggregatedColumn="15"/>
        </ext>
      </extLst>
    </cacheHierarchy>
    <cacheHierarchy uniqueName="[Measures].[Sum of Fresh]" caption="Sum of Fresh" measure="1" displayFolder="" measureGroup="Q1_Q4" count="0" hidden="1">
      <extLst>
        <ext xmlns:x15="http://schemas.microsoft.com/office/spreadsheetml/2010/11/main" uri="{B97F6D7D-B522-45F9-BDA1-12C45D357490}">
          <x15:cacheHierarchy aggregatedColumn="16"/>
        </ext>
      </extLst>
    </cacheHierarchy>
    <cacheHierarchy uniqueName="[Measures].[Sum of Grocery]" caption="Sum of Grocery" measure="1" displayFolder="" measureGroup="Q1_Q4" count="0" hidden="1">
      <extLst>
        <ext xmlns:x15="http://schemas.microsoft.com/office/spreadsheetml/2010/11/main" uri="{B97F6D7D-B522-45F9-BDA1-12C45D357490}">
          <x15:cacheHierarchy aggregatedColumn="17"/>
        </ext>
      </extLst>
    </cacheHierarchy>
    <cacheHierarchy uniqueName="[Measures].[Sum of HomeCare]" caption="Sum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PersonalCare]" caption="Sum of PersonalCare" measure="1" displayFolder="" measureGroup="Q1_Q4" count="0" hidden="1">
      <extLst>
        <ext xmlns:x15="http://schemas.microsoft.com/office/spreadsheetml/2010/11/main" uri="{B97F6D7D-B522-45F9-BDA1-12C45D357490}">
          <x15:cacheHierarchy aggregatedColumn="19"/>
        </ext>
      </extLst>
    </cacheHierarchy>
    <cacheHierarchy uniqueName="[Measures].[Sum of HR_Cost]" caption="Sum of HR_Cost" measure="1" displayFolder="" measureGroup="Q1_Q4" count="0" hidden="1">
      <extLst>
        <ext xmlns:x15="http://schemas.microsoft.com/office/spreadsheetml/2010/11/main" uri="{B97F6D7D-B522-45F9-BDA1-12C45D357490}">
          <x15:cacheHierarchy aggregatedColumn="31"/>
        </ext>
      </extLst>
    </cacheHierarchy>
    <cacheHierarchy uniqueName="[Measures].[Sum of Avg_Salary]" caption="Sum of Avg_Salary" measure="1" displayFolder="" measureGroup="Q1_Q4" count="0" hidden="1">
      <extLst>
        <ext xmlns:x15="http://schemas.microsoft.com/office/spreadsheetml/2010/11/main" uri="{B97F6D7D-B522-45F9-BDA1-12C45D357490}">
          <x15:cacheHierarchy aggregatedColumn="30"/>
        </ext>
      </extLst>
    </cacheHierarchy>
    <cacheHierarchy uniqueName="[Measures].[Sum of Employee_Count]" caption="Sum of Employee_Count" measure="1" displayFolder="" measureGroup="Q1_Q4" count="0" hidden="1">
      <extLst>
        <ext xmlns:x15="http://schemas.microsoft.com/office/spreadsheetml/2010/11/main" uri="{B97F6D7D-B522-45F9-BDA1-12C45D357490}">
          <x15:cacheHierarchy aggregatedColumn="29"/>
        </ext>
      </extLst>
    </cacheHierarchy>
    <cacheHierarchy uniqueName="[Measures].[Average of Avg_Salary]" caption="Average of Avg_Salary" measure="1" displayFolder="" measureGroup="Q1_Q4" count="0" hidden="1">
      <extLst>
        <ext xmlns:x15="http://schemas.microsoft.com/office/spreadsheetml/2010/11/main" uri="{B97F6D7D-B522-45F9-BDA1-12C45D357490}">
          <x15:cacheHierarchy aggregatedColumn="30"/>
        </ext>
      </extLst>
    </cacheHierarchy>
    <cacheHierarchy uniqueName="[Measures].[Count of Employee_Count]" caption="Count of Employee_Count" measure="1" displayFolder="" measureGroup="Q1_Q4" count="0" hidden="1">
      <extLst>
        <ext xmlns:x15="http://schemas.microsoft.com/office/spreadsheetml/2010/11/main" uri="{B97F6D7D-B522-45F9-BDA1-12C45D357490}">
          <x15:cacheHierarchy aggregatedColumn="29"/>
        </ext>
      </extLst>
    </cacheHierarchy>
    <cacheHierarchy uniqueName="[Measures].[Sum of SupplyChain_Cost]" caption="Sum of SupplyChain_Cost" measure="1" displayFolder="" measureGroup="Q1_Q4" count="0" hidden="1">
      <extLst>
        <ext xmlns:x15="http://schemas.microsoft.com/office/spreadsheetml/2010/11/main" uri="{B97F6D7D-B522-45F9-BDA1-12C45D357490}">
          <x15:cacheHierarchy aggregatedColumn="40"/>
        </ext>
      </extLst>
    </cacheHierarchy>
    <cacheHierarchy uniqueName="[Measures].[Sum of Inventory_Cost]" caption="Sum of Inventory_Cost" measure="1" displayFolder="" measureGroup="Q1_Q4" count="0" hidden="1">
      <extLst>
        <ext xmlns:x15="http://schemas.microsoft.com/office/spreadsheetml/2010/11/main" uri="{B97F6D7D-B522-45F9-BDA1-12C45D357490}">
          <x15:cacheHierarchy aggregatedColumn="39"/>
        </ext>
      </extLst>
    </cacheHierarchy>
    <cacheHierarchy uniqueName="[Measures].[Sum of Transportation_Cost]" caption="Sum of Transportation_Cost" measure="1" displayFolder="" measureGroup="Q1_Q4" count="0" hidden="1">
      <extLst>
        <ext xmlns:x15="http://schemas.microsoft.com/office/spreadsheetml/2010/11/main" uri="{B97F6D7D-B522-45F9-BDA1-12C45D357490}">
          <x15:cacheHierarchy aggregatedColumn="38"/>
        </ext>
      </extLst>
    </cacheHierarchy>
    <cacheHierarchy uniqueName="[Measures].[Sum of Marketing_Cost]" caption="Sum of Marketing_Cost" measure="1" displayFolder="" measureGroup="Q1_Q4" count="0" hidden="1">
      <extLst>
        <ext xmlns:x15="http://schemas.microsoft.com/office/spreadsheetml/2010/11/main" uri="{B97F6D7D-B522-45F9-BDA1-12C45D357490}">
          <x15:cacheHierarchy aggregatedColumn="34"/>
        </ext>
      </extLst>
    </cacheHierarchy>
    <cacheHierarchy uniqueName="[Measures].[Count of Region]" caption="Count of Region" measure="1" displayFolder="" measureGroup="Q1_Q4" count="0" hidden="1">
      <extLst>
        <ext xmlns:x15="http://schemas.microsoft.com/office/spreadsheetml/2010/11/main" uri="{B97F6D7D-B522-45F9-BDA1-12C45D357490}">
          <x15:cacheHierarchy aggregatedColumn="42"/>
        </ext>
      </extLst>
    </cacheHierarchy>
    <cacheHierarchy uniqueName="[Measures].[Count of Apparel]" caption="Count of Apparel" measure="1" displayFolder="" measureGroup="Q1_Q4" count="0" hidden="1">
      <extLst>
        <ext xmlns:x15="http://schemas.microsoft.com/office/spreadsheetml/2010/11/main" uri="{B97F6D7D-B522-45F9-BDA1-12C45D357490}">
          <x15:cacheHierarchy aggregatedColumn="14"/>
        </ext>
      </extLst>
    </cacheHierarchy>
    <cacheHierarchy uniqueName="[Measures].[Count of Electronics]" caption="Count of Electronics" measure="1" displayFolder="" measureGroup="Q1_Q4" count="0" hidden="1">
      <extLst>
        <ext xmlns:x15="http://schemas.microsoft.com/office/spreadsheetml/2010/11/main" uri="{B97F6D7D-B522-45F9-BDA1-12C45D357490}">
          <x15:cacheHierarchy aggregatedColumn="15"/>
        </ext>
      </extLst>
    </cacheHierarchy>
    <cacheHierarchy uniqueName="[Measures].[Count of PersonalCare]" caption="Count of PersonalCare" measure="1" displayFolder="" measureGroup="Q1_Q4" count="0" hidden="1">
      <extLst>
        <ext xmlns:x15="http://schemas.microsoft.com/office/spreadsheetml/2010/11/main" uri="{B97F6D7D-B522-45F9-BDA1-12C45D357490}">
          <x15:cacheHierarchy aggregatedColumn="19"/>
        </ext>
      </extLst>
    </cacheHierarchy>
    <cacheHierarchy uniqueName="[Measures].[Count of HomeCare]" caption="Count of HomeCare" measure="1" displayFolder="" measureGroup="Q1_Q4" count="0" hidden="1">
      <extLst>
        <ext xmlns:x15="http://schemas.microsoft.com/office/spreadsheetml/2010/11/main" uri="{B97F6D7D-B522-45F9-BDA1-12C45D357490}">
          <x15:cacheHierarchy aggregatedColumn="18"/>
        </ext>
      </extLst>
    </cacheHierarchy>
    <cacheHierarchy uniqueName="[Measures].[Sum of Customer_Count]" caption="Sum of Customer_Count" measure="1" displayFolder="" measureGroup="Q1_Q4"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pivotCacheId="16077207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8F9EA8-91F0-407D-8A8E-4C7D75E7A6C2}" name="PivotTable2" cacheId="4" applyNumberFormats="0" applyBorderFormats="0" applyFontFormats="0" applyPatternFormats="0" applyAlignmentFormats="0" applyWidthHeightFormats="1" dataCaption="Values" updatedVersion="8" minRefreshableVersion="5" useAutoFormatting="1" subtotalHiddenItems="1" itemPrintTitles="1" createdVersion="8" indent="0" multipleFieldFilters="0" chartFormat="44" rowHeaderCaption="Business Format" colHeaderCaption="">
  <location ref="F7:I15" firstHeaderRow="1" firstDataRow="2" firstDataCol="1"/>
  <pivotFields count="3">
    <pivotField axis="axisRow" allDrilled="1" showAll="0" defaultAttributeDrillState="1">
      <items count="7">
        <item x="0"/>
        <item x="4"/>
        <item x="2"/>
        <item x="5"/>
        <item x="1"/>
        <item x="3"/>
        <item t="default"/>
      </items>
    </pivotField>
    <pivotField axis="axisCol" allDrilled="1" showAll="0" dataSourceSort="1" defaultAttributeDrillState="1">
      <items count="3">
        <item x="0"/>
        <item x="1"/>
        <item t="default"/>
      </items>
    </pivotField>
    <pivotField dataField="1" showAll="0"/>
  </pivotFields>
  <rowFields count="1">
    <field x="0"/>
  </rowFields>
  <rowItems count="7">
    <i>
      <x/>
    </i>
    <i>
      <x v="1"/>
    </i>
    <i>
      <x v="2"/>
    </i>
    <i>
      <x v="3"/>
    </i>
    <i>
      <x v="4"/>
    </i>
    <i>
      <x v="5"/>
    </i>
    <i t="grand">
      <x/>
    </i>
  </rowItems>
  <colFields count="1">
    <field x="1"/>
  </colFields>
  <colItems count="3">
    <i>
      <x/>
    </i>
    <i>
      <x v="1"/>
    </i>
    <i t="grand">
      <x/>
    </i>
  </colItems>
  <dataFields count="1">
    <dataField name="Profitability_Status" fld="2" subtotal="count" baseField="0" baseItem="0"/>
  </dataFields>
  <chartFormats count="8">
    <chartFormat chart="6" format="6" series="1">
      <pivotArea type="data" outline="0" fieldPosition="0">
        <references count="2">
          <reference field="4294967294" count="1" selected="0">
            <x v="0"/>
          </reference>
          <reference field="1" count="1" selected="0">
            <x v="0"/>
          </reference>
        </references>
      </pivotArea>
    </chartFormat>
    <chartFormat chart="6" format="7" series="1">
      <pivotArea type="data" outline="0" fieldPosition="0">
        <references count="2">
          <reference field="4294967294" count="1" selected="0">
            <x v="0"/>
          </reference>
          <reference field="1" count="1" selected="0">
            <x v="1"/>
          </reference>
        </references>
      </pivotArea>
    </chartFormat>
    <chartFormat chart="11" format="8" series="1">
      <pivotArea type="data" outline="0" fieldPosition="0">
        <references count="2">
          <reference field="4294967294" count="1" selected="0">
            <x v="0"/>
          </reference>
          <reference field="1" count="1" selected="0">
            <x v="0"/>
          </reference>
        </references>
      </pivotArea>
    </chartFormat>
    <chartFormat chart="11" format="9" series="1">
      <pivotArea type="data" outline="0" fieldPosition="0">
        <references count="2">
          <reference field="4294967294" count="1" selected="0">
            <x v="0"/>
          </reference>
          <reference field="1" count="1" selected="0">
            <x v="1"/>
          </reference>
        </references>
      </pivotArea>
    </chartFormat>
    <chartFormat chart="15" format="10" series="1">
      <pivotArea type="data" outline="0" fieldPosition="0">
        <references count="2">
          <reference field="4294967294" count="1" selected="0">
            <x v="0"/>
          </reference>
          <reference field="1" count="1" selected="0">
            <x v="0"/>
          </reference>
        </references>
      </pivotArea>
    </chartFormat>
    <chartFormat chart="15" format="11" series="1">
      <pivotArea type="data" outline="0" fieldPosition="0">
        <references count="2">
          <reference field="4294967294" count="1" selected="0">
            <x v="0"/>
          </reference>
          <reference field="1" count="1" selected="0">
            <x v="1"/>
          </reference>
        </references>
      </pivotArea>
    </chartFormat>
    <chartFormat chart="40" format="14" series="1">
      <pivotArea type="data" outline="0" fieldPosition="0">
        <references count="2">
          <reference field="4294967294" count="1" selected="0">
            <x v="0"/>
          </reference>
          <reference field="1" count="1" selected="0">
            <x v="0"/>
          </reference>
        </references>
      </pivotArea>
    </chartFormat>
    <chartFormat chart="40" format="15" series="1">
      <pivotArea type="data" outline="0" fieldPosition="0">
        <references count="2">
          <reference field="4294967294" count="1" selected="0">
            <x v="0"/>
          </reference>
          <reference field="1"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ability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Retail Store Performance_v5.xlsx!Q1_Q4">
        <x15:activeTabTopLevelEntity name="[Q1_Q4]"/>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9FD5BC-DF06-4CE9-9269-2619E186446A}" name="PivotTable2" cacheId="7" applyNumberFormats="0" applyBorderFormats="0" applyFontFormats="0" applyPatternFormats="0" applyAlignmentFormats="0" applyWidthHeightFormats="1" dataCaption="Values" updatedVersion="8" minRefreshableVersion="5" useAutoFormatting="1" subtotalHiddenItems="1" itemPrintTitles="1" createdVersion="8" indent="0" multipleFieldFilters="0" chartFormat="54" rowHeaderCaption="Business Format" colHeaderCaption="">
  <location ref="F7:G58" firstHeaderRow="1" firstDataRow="1" firstDataCol="1"/>
  <pivotFields count="3">
    <pivotField axis="axisRow" allDrilled="1" showAll="0" sortType="ascending"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allDrilled="1" showAll="0" dataSourceSort="1"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Net_Profit[EBITDA]" fld="1" baseField="0" baseItem="0"/>
  </dataFields>
  <chartFormats count="1">
    <chartFormat chart="13" format="10"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ability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Retail Store Performance_v5.xlsx!Q1_Q4">
        <x15:activeTabTopLevelEntity name="[Q1_Q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5B5FA6-A838-42D0-8B14-4E4884B5DF18}" name="PivotTable2" cacheId="9" applyNumberFormats="0" applyBorderFormats="0" applyFontFormats="0" applyPatternFormats="0" applyAlignmentFormats="0" applyWidthHeightFormats="1" dataCaption="Values" updatedVersion="8" minRefreshableVersion="5" useAutoFormatting="1" subtotalHiddenItems="1" itemPrintTitles="1" createdVersion="8" indent="0" multipleFieldFilters="0" chartFormat="80" rowHeaderCaption="Business Format" colHeaderCaption="">
  <location ref="G7:H12" firstHeaderRow="1" firstDataRow="1" firstDataCol="1"/>
  <pivotFields count="2">
    <pivotField dataField="1" showAll="0"/>
    <pivotField axis="axisRow" allDrilled="1" showAll="0" dataSourceSort="1" defaultAttributeDrillState="1">
      <items count="5">
        <item x="0"/>
        <item x="1"/>
        <item x="2"/>
        <item x="3"/>
        <item t="default"/>
      </items>
    </pivotField>
  </pivotFields>
  <rowFields count="1">
    <field x="1"/>
  </rowFields>
  <rowItems count="5">
    <i>
      <x/>
    </i>
    <i>
      <x v="1"/>
    </i>
    <i>
      <x v="2"/>
    </i>
    <i>
      <x v="3"/>
    </i>
    <i t="grand">
      <x/>
    </i>
  </rowItems>
  <colItems count="1">
    <i/>
  </colItems>
  <dataFields count="1">
    <dataField name="Sum of Revenue" fld="0" baseField="0" baseItem="0"/>
  </dataFields>
  <chartFormats count="16">
    <chartFormat chart="13" format="10" series="1">
      <pivotArea type="data" outline="0" fieldPosition="0">
        <references count="1">
          <reference field="4294967294" count="1" selected="0">
            <x v="0"/>
          </reference>
        </references>
      </pivotArea>
    </chartFormat>
    <chartFormat chart="16" format="32" series="1">
      <pivotArea type="data" outline="0" fieldPosition="0">
        <references count="1">
          <reference field="4294967294" count="1" selected="0">
            <x v="0"/>
          </reference>
        </references>
      </pivotArea>
    </chartFormat>
    <chartFormat chart="17" format="33" series="1">
      <pivotArea type="data" outline="0" fieldPosition="0">
        <references count="1">
          <reference field="4294967294" count="1" selected="0">
            <x v="0"/>
          </reference>
        </references>
      </pivotArea>
    </chartFormat>
    <chartFormat chart="18" format="33" series="1">
      <pivotArea type="data" outline="0" fieldPosition="0">
        <references count="1">
          <reference field="4294967294" count="1" selected="0">
            <x v="0"/>
          </reference>
        </references>
      </pivotArea>
    </chartFormat>
    <chartFormat chart="18" format="34">
      <pivotArea type="data" outline="0" fieldPosition="0">
        <references count="2">
          <reference field="4294967294" count="1" selected="0">
            <x v="0"/>
          </reference>
          <reference field="1" count="1" selected="0">
            <x v="0"/>
          </reference>
        </references>
      </pivotArea>
    </chartFormat>
    <chartFormat chart="33" format="33" series="1">
      <pivotArea type="data" outline="0" fieldPosition="0">
        <references count="1">
          <reference field="4294967294" count="1" selected="0">
            <x v="0"/>
          </reference>
        </references>
      </pivotArea>
    </chartFormat>
    <chartFormat chart="18" format="35">
      <pivotArea type="data" outline="0" fieldPosition="0">
        <references count="2">
          <reference field="4294967294" count="1" selected="0">
            <x v="0"/>
          </reference>
          <reference field="1" count="1" selected="0">
            <x v="1"/>
          </reference>
        </references>
      </pivotArea>
    </chartFormat>
    <chartFormat chart="18" format="36">
      <pivotArea type="data" outline="0" fieldPosition="0">
        <references count="2">
          <reference field="4294967294" count="1" selected="0">
            <x v="0"/>
          </reference>
          <reference field="1" count="1" selected="0">
            <x v="2"/>
          </reference>
        </references>
      </pivotArea>
    </chartFormat>
    <chartFormat chart="18" format="37">
      <pivotArea type="data" outline="0" fieldPosition="0">
        <references count="2">
          <reference field="4294967294" count="1" selected="0">
            <x v="0"/>
          </reference>
          <reference field="1" count="1" selected="0">
            <x v="3"/>
          </reference>
        </references>
      </pivotArea>
    </chartFormat>
    <chartFormat chart="64" format="32" series="1">
      <pivotArea type="data" outline="0" fieldPosition="0">
        <references count="1">
          <reference field="4294967294" count="1" selected="0">
            <x v="0"/>
          </reference>
        </references>
      </pivotArea>
    </chartFormat>
    <chartFormat chart="65" format="33" series="1">
      <pivotArea type="data" outline="0" fieldPosition="0">
        <references count="1">
          <reference field="4294967294" count="1" selected="0">
            <x v="0"/>
          </reference>
        </references>
      </pivotArea>
    </chartFormat>
    <chartFormat chart="73" format="43" series="1">
      <pivotArea type="data" outline="0" fieldPosition="0">
        <references count="1">
          <reference field="4294967294" count="1" selected="0">
            <x v="0"/>
          </reference>
        </references>
      </pivotArea>
    </chartFormat>
    <chartFormat chart="73" format="44">
      <pivotArea type="data" outline="0" fieldPosition="0">
        <references count="2">
          <reference field="4294967294" count="1" selected="0">
            <x v="0"/>
          </reference>
          <reference field="1" count="1" selected="0">
            <x v="0"/>
          </reference>
        </references>
      </pivotArea>
    </chartFormat>
    <chartFormat chart="73" format="45">
      <pivotArea type="data" outline="0" fieldPosition="0">
        <references count="2">
          <reference field="4294967294" count="1" selected="0">
            <x v="0"/>
          </reference>
          <reference field="1" count="1" selected="0">
            <x v="1"/>
          </reference>
        </references>
      </pivotArea>
    </chartFormat>
    <chartFormat chart="73" format="46">
      <pivotArea type="data" outline="0" fieldPosition="0">
        <references count="2">
          <reference field="4294967294" count="1" selected="0">
            <x v="0"/>
          </reference>
          <reference field="1" count="1" selected="0">
            <x v="2"/>
          </reference>
        </references>
      </pivotArea>
    </chartFormat>
    <chartFormat chart="73" format="47">
      <pivotArea type="data" outline="0" fieldPosition="0">
        <references count="2">
          <reference field="4294967294" count="1" selected="0">
            <x v="0"/>
          </reference>
          <reference field="1" count="1" selected="0">
            <x v="3"/>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ability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Retail Store Performance_v5.xlsx!Q1_Q4">
        <x15:activeTabTopLevelEntity name="[Q1_Q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85FC17-58C1-4525-AB7C-88D5C9EC1551}" name="PivotTable2" cacheId="0" applyNumberFormats="0" applyBorderFormats="0" applyFontFormats="0" applyPatternFormats="0" applyAlignmentFormats="0" applyWidthHeightFormats="1" dataCaption="Values" updatedVersion="8" minRefreshableVersion="5" useAutoFormatting="1" subtotalHiddenItems="1" itemPrintTitles="1" createdVersion="8" indent="0" multipleFieldFilters="0" chartFormat="21" rowHeaderCaption="Business Format" colHeaderCaption="">
  <location ref="G7:I58" firstHeaderRow="0" firstDataRow="1" firstDataCol="1"/>
  <pivotFields count="4">
    <pivotField axis="axisRow" allDrilled="1" showAll="0" dataSourceSort="1"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dataField="1" showAll="0"/>
    <pivotField dataField="1" showAll="0"/>
    <pivotField allDrilled="1" showAll="0" dataSourceSort="1"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dataFields count="2">
    <dataField name="Sum of Offline_Revenue" fld="1" baseField="0" baseItem="0"/>
    <dataField name="Sum of JioMart_Revenue" fld="2" baseField="0" baseItem="0"/>
  </dataFields>
  <chartFormats count="2">
    <chartFormat chart="16" format="33" series="1">
      <pivotArea type="data" outline="0" fieldPosition="0">
        <references count="1">
          <reference field="4294967294" count="1" selected="0">
            <x v="0"/>
          </reference>
        </references>
      </pivotArea>
    </chartFormat>
    <chartFormat chart="16" format="34" series="1">
      <pivotArea type="data" outline="0" fieldPosition="0">
        <references count="1">
          <reference field="4294967294"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ability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Retail Store Performance_v5.xlsx!Q1_Q4">
        <x15:activeTabTopLevelEntity name="[Q1_Q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188118-ABFC-417E-A5E6-14EBF5B9ECF4}" name="PivotTable2" cacheId="2" applyNumberFormats="0" applyBorderFormats="0" applyFontFormats="0" applyPatternFormats="0" applyAlignmentFormats="0" applyWidthHeightFormats="1" dataCaption="Values" updatedVersion="8" minRefreshableVersion="5" useAutoFormatting="1" subtotalHiddenItems="1" itemPrintTitles="1" createdVersion="8" indent="0" multipleFieldFilters="0" chartFormat="28" rowHeaderCaption="Business Format" colHeaderCaption="">
  <location ref="G7:N14" firstHeaderRow="0" firstDataRow="1" firstDataCol="1"/>
  <pivotFields count="8">
    <pivotField dataField="1" showAll="0"/>
    <pivotField dataField="1" showAll="0"/>
    <pivotField dataField="1" showAll="0"/>
    <pivotField dataField="1" showAll="0"/>
    <pivotField dataField="1" showAll="0"/>
    <pivotField dataField="1" showAll="0"/>
    <pivotField dataField="1" showAll="0"/>
    <pivotField axis="axisRow" allDrilled="1" showAll="0" dataSourceSort="1" defaultAttributeDrillState="1">
      <items count="7">
        <item x="0"/>
        <item x="1"/>
        <item x="2"/>
        <item x="3"/>
        <item x="4"/>
        <item x="5"/>
        <item t="default"/>
      </items>
    </pivotField>
  </pivotFields>
  <rowFields count="1">
    <field x="7"/>
  </rowFields>
  <rowItems count="7">
    <i>
      <x/>
    </i>
    <i>
      <x v="1"/>
    </i>
    <i>
      <x v="2"/>
    </i>
    <i>
      <x v="3"/>
    </i>
    <i>
      <x v="4"/>
    </i>
    <i>
      <x v="5"/>
    </i>
    <i t="grand">
      <x/>
    </i>
  </rowItems>
  <colFields count="1">
    <field x="-2"/>
  </colFields>
  <colItems count="7">
    <i>
      <x/>
    </i>
    <i i="1">
      <x v="1"/>
    </i>
    <i i="2">
      <x v="2"/>
    </i>
    <i i="3">
      <x v="3"/>
    </i>
    <i i="4">
      <x v="4"/>
    </i>
    <i i="5">
      <x v="5"/>
    </i>
    <i i="6">
      <x v="6"/>
    </i>
  </colItems>
  <dataFields count="7">
    <dataField name="Sum of COGS_HomeCare" fld="0" baseField="0" baseItem="0"/>
    <dataField name="Sum of COGS_PersonalCare" fld="1" baseField="0" baseItem="0"/>
    <dataField name="Sum of COGS_Grocery" fld="2" baseField="0" baseItem="0"/>
    <dataField name="Sum of COGS_Fresh" fld="3" baseField="0" baseItem="0"/>
    <dataField name="Sum of COGS_Electronics" fld="4" baseField="0" baseItem="0"/>
    <dataField name="Sum of COGS_Apparel" fld="5" baseField="0" baseItem="0"/>
    <dataField name="Sum of Total_COGS" fld="6" baseField="0" baseItem="0"/>
  </dataFields>
  <chartFormats count="7">
    <chartFormat chart="21" format="38" series="1">
      <pivotArea type="data" outline="0" fieldPosition="0">
        <references count="1">
          <reference field="4294967294" count="1" selected="0">
            <x v="0"/>
          </reference>
        </references>
      </pivotArea>
    </chartFormat>
    <chartFormat chart="21" format="39" series="1">
      <pivotArea type="data" outline="0" fieldPosition="0">
        <references count="1">
          <reference field="4294967294" count="1" selected="0">
            <x v="1"/>
          </reference>
        </references>
      </pivotArea>
    </chartFormat>
    <chartFormat chart="21" format="40" series="1">
      <pivotArea type="data" outline="0" fieldPosition="0">
        <references count="1">
          <reference field="4294967294" count="1" selected="0">
            <x v="2"/>
          </reference>
        </references>
      </pivotArea>
    </chartFormat>
    <chartFormat chart="21" format="41" series="1">
      <pivotArea type="data" outline="0" fieldPosition="0">
        <references count="1">
          <reference field="4294967294" count="1" selected="0">
            <x v="3"/>
          </reference>
        </references>
      </pivotArea>
    </chartFormat>
    <chartFormat chart="21" format="42" series="1">
      <pivotArea type="data" outline="0" fieldPosition="0">
        <references count="1">
          <reference field="4294967294" count="1" selected="0">
            <x v="4"/>
          </reference>
        </references>
      </pivotArea>
    </chartFormat>
    <chartFormat chart="21" format="43" series="1">
      <pivotArea type="data" outline="0" fieldPosition="0">
        <references count="1">
          <reference field="4294967294" count="1" selected="0">
            <x v="5"/>
          </reference>
        </references>
      </pivotArea>
    </chartFormat>
    <chartFormat chart="21" format="44" series="1">
      <pivotArea type="data" outline="0" fieldPosition="0">
        <references count="1">
          <reference field="4294967294" count="1" selected="0">
            <x v="6"/>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ability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Retail Store Performance_v5.xlsx!Q1_Q4">
        <x15:activeTabTopLevelEntity name="[Q1_Q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B5605C-4498-4A90-9A8D-3BE8A0B2CAFC}" name="PivotTable2" cacheId="5" applyNumberFormats="0" applyBorderFormats="0" applyFontFormats="0" applyPatternFormats="0" applyAlignmentFormats="0" applyWidthHeightFormats="1" dataCaption="Values" updatedVersion="8" minRefreshableVersion="5" useAutoFormatting="1" subtotalHiddenItems="1" itemPrintTitles="1" createdVersion="8" indent="0" multipleFieldFilters="0" chartFormat="78" rowHeaderCaption="Business Format" colHeaderCaption="">
  <location ref="G7:H14" firstHeaderRow="1" firstDataRow="1" firstDataCol="1"/>
  <pivotFields count="2">
    <pivotField axis="axisRow" allDrilled="1" showAll="0" dataSourceSort="1" defaultAttributeDrillState="1">
      <items count="7">
        <item x="0"/>
        <item x="1"/>
        <item x="2"/>
        <item x="3"/>
        <item x="4"/>
        <item x="5"/>
        <item t="default"/>
      </items>
    </pivotField>
    <pivotField dataField="1" showAll="0"/>
  </pivotFields>
  <rowFields count="1">
    <field x="0"/>
  </rowFields>
  <rowItems count="7">
    <i>
      <x/>
    </i>
    <i>
      <x v="1"/>
    </i>
    <i>
      <x v="2"/>
    </i>
    <i>
      <x v="3"/>
    </i>
    <i>
      <x v="4"/>
    </i>
    <i>
      <x v="5"/>
    </i>
    <i t="grand">
      <x/>
    </i>
  </rowItems>
  <colItems count="1">
    <i/>
  </colItems>
  <dataFields count="1">
    <dataField name="Sum of Total_Sales" fld="1" baseField="0" baseItem="0"/>
  </dataFields>
  <chartFormats count="8">
    <chartFormat chart="24" format="52" series="1">
      <pivotArea type="data" outline="0" fieldPosition="0">
        <references count="1">
          <reference field="4294967294" count="1" selected="0">
            <x v="0"/>
          </reference>
        </references>
      </pivotArea>
    </chartFormat>
    <chartFormat chart="71" format="69" series="1">
      <pivotArea type="data" outline="0" fieldPosition="0">
        <references count="1">
          <reference field="4294967294" count="1" selected="0">
            <x v="0"/>
          </reference>
        </references>
      </pivotArea>
    </chartFormat>
    <chartFormat chart="71" format="70">
      <pivotArea type="data" outline="0" fieldPosition="0">
        <references count="2">
          <reference field="4294967294" count="1" selected="0">
            <x v="0"/>
          </reference>
          <reference field="0" count="1" selected="0">
            <x v="0"/>
          </reference>
        </references>
      </pivotArea>
    </chartFormat>
    <chartFormat chart="71" format="71">
      <pivotArea type="data" outline="0" fieldPosition="0">
        <references count="2">
          <reference field="4294967294" count="1" selected="0">
            <x v="0"/>
          </reference>
          <reference field="0" count="1" selected="0">
            <x v="1"/>
          </reference>
        </references>
      </pivotArea>
    </chartFormat>
    <chartFormat chart="71" format="72">
      <pivotArea type="data" outline="0" fieldPosition="0">
        <references count="2">
          <reference field="4294967294" count="1" selected="0">
            <x v="0"/>
          </reference>
          <reference field="0" count="1" selected="0">
            <x v="2"/>
          </reference>
        </references>
      </pivotArea>
    </chartFormat>
    <chartFormat chart="71" format="73">
      <pivotArea type="data" outline="0" fieldPosition="0">
        <references count="2">
          <reference field="4294967294" count="1" selected="0">
            <x v="0"/>
          </reference>
          <reference field="0" count="1" selected="0">
            <x v="3"/>
          </reference>
        </references>
      </pivotArea>
    </chartFormat>
    <chartFormat chart="71" format="74">
      <pivotArea type="data" outline="0" fieldPosition="0">
        <references count="2">
          <reference field="4294967294" count="1" selected="0">
            <x v="0"/>
          </reference>
          <reference field="0" count="1" selected="0">
            <x v="4"/>
          </reference>
        </references>
      </pivotArea>
    </chartFormat>
    <chartFormat chart="71" format="75">
      <pivotArea type="data" outline="0" fieldPosition="0">
        <references count="2">
          <reference field="4294967294" count="1" selected="0">
            <x v="0"/>
          </reference>
          <reference field="0" count="1" selected="0">
            <x v="5"/>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ability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Retail Store Performance_v5.xlsx!Q1_Q4">
        <x15:activeTabTopLevelEntity name="[Q1_Q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5BC32B-D6C0-45B0-B0D2-C388DB9CB628}" name="PivotTable2" cacheId="1" applyNumberFormats="0" applyBorderFormats="0" applyFontFormats="0" applyPatternFormats="0" applyAlignmentFormats="0" applyWidthHeightFormats="1" dataCaption="Values" updatedVersion="8" minRefreshableVersion="5" useAutoFormatting="1" subtotalHiddenItems="1" itemPrintTitles="1" createdVersion="8" indent="0" multipleFieldFilters="0" chartFormat="54" rowHeaderCaption="Business Format" colHeaderCaption="">
  <location ref="G7:N14" firstHeaderRow="0" firstDataRow="1" firstDataCol="1"/>
  <pivotFields count="8">
    <pivotField axis="axisRow" allDrilled="1" showAll="0" dataSourceSort="1" defaultAttributeDrillState="1">
      <items count="7">
        <item x="0"/>
        <item x="1"/>
        <item x="2"/>
        <item x="3"/>
        <item x="4"/>
        <item x="5"/>
        <item t="default"/>
      </items>
    </pivotField>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7">
    <i>
      <x/>
    </i>
    <i>
      <x v="1"/>
    </i>
    <i>
      <x v="2"/>
    </i>
    <i>
      <x v="3"/>
    </i>
    <i>
      <x v="4"/>
    </i>
    <i>
      <x v="5"/>
    </i>
    <i t="grand">
      <x/>
    </i>
  </rowItems>
  <colFields count="1">
    <field x="-2"/>
  </colFields>
  <colItems count="7">
    <i>
      <x/>
    </i>
    <i i="1">
      <x v="1"/>
    </i>
    <i i="2">
      <x v="2"/>
    </i>
    <i i="3">
      <x v="3"/>
    </i>
    <i i="4">
      <x v="4"/>
    </i>
    <i i="5">
      <x v="5"/>
    </i>
    <i i="6">
      <x v="6"/>
    </i>
  </colItems>
  <dataFields count="7">
    <dataField name="Sum of Apparel" fld="1" baseField="0" baseItem="0"/>
    <dataField name="Sum of Electronics" fld="2" baseField="0" baseItem="0"/>
    <dataField name="Sum of Fresh" fld="3" baseField="0" baseItem="0"/>
    <dataField name="Sum of Grocery" fld="4" baseField="0" baseItem="0"/>
    <dataField name="Sum of HomeCare" fld="5" baseField="0" baseItem="0"/>
    <dataField name="Sum of PersonalCare" fld="6" baseField="0" baseItem="0"/>
    <dataField name="Sum of Total_Sales_By_Category" fld="7" baseField="0" baseItem="0"/>
  </dataFields>
  <chartFormats count="19">
    <chartFormat chart="29" format="56" series="1">
      <pivotArea type="data" outline="0" fieldPosition="0">
        <references count="1">
          <reference field="4294967294" count="1" selected="0">
            <x v="0"/>
          </reference>
        </references>
      </pivotArea>
    </chartFormat>
    <chartFormat chart="29" format="57" series="1">
      <pivotArea type="data" outline="0" fieldPosition="0">
        <references count="1">
          <reference field="4294967294" count="1" selected="0">
            <x v="1"/>
          </reference>
        </references>
      </pivotArea>
    </chartFormat>
    <chartFormat chart="29" format="58" series="1">
      <pivotArea type="data" outline="0" fieldPosition="0">
        <references count="1">
          <reference field="4294967294" count="1" selected="0">
            <x v="2"/>
          </reference>
        </references>
      </pivotArea>
    </chartFormat>
    <chartFormat chart="29" format="59" series="1">
      <pivotArea type="data" outline="0" fieldPosition="0">
        <references count="1">
          <reference field="4294967294" count="1" selected="0">
            <x v="3"/>
          </reference>
        </references>
      </pivotArea>
    </chartFormat>
    <chartFormat chart="29" format="60" series="1">
      <pivotArea type="data" outline="0" fieldPosition="0">
        <references count="1">
          <reference field="4294967294" count="1" selected="0">
            <x v="4"/>
          </reference>
        </references>
      </pivotArea>
    </chartFormat>
    <chartFormat chart="29" format="61" series="1">
      <pivotArea type="data" outline="0" fieldPosition="0">
        <references count="1">
          <reference field="4294967294" count="1" selected="0">
            <x v="5"/>
          </reference>
        </references>
      </pivotArea>
    </chartFormat>
    <chartFormat chart="30" format="63" series="1">
      <pivotArea type="data" outline="0" fieldPosition="0">
        <references count="1">
          <reference field="4294967294" count="1" selected="0">
            <x v="0"/>
          </reference>
        </references>
      </pivotArea>
    </chartFormat>
    <chartFormat chart="30" format="64" series="1">
      <pivotArea type="data" outline="0" fieldPosition="0">
        <references count="1">
          <reference field="4294967294" count="1" selected="0">
            <x v="1"/>
          </reference>
        </references>
      </pivotArea>
    </chartFormat>
    <chartFormat chart="30" format="65" series="1">
      <pivotArea type="data" outline="0" fieldPosition="0">
        <references count="1">
          <reference field="4294967294" count="1" selected="0">
            <x v="2"/>
          </reference>
        </references>
      </pivotArea>
    </chartFormat>
    <chartFormat chart="30" format="66" series="1">
      <pivotArea type="data" outline="0" fieldPosition="0">
        <references count="1">
          <reference field="4294967294" count="1" selected="0">
            <x v="3"/>
          </reference>
        </references>
      </pivotArea>
    </chartFormat>
    <chartFormat chart="30" format="67" series="1">
      <pivotArea type="data" outline="0" fieldPosition="0">
        <references count="1">
          <reference field="4294967294" count="1" selected="0">
            <x v="4"/>
          </reference>
        </references>
      </pivotArea>
    </chartFormat>
    <chartFormat chart="30" format="68" series="1">
      <pivotArea type="data" outline="0" fieldPosition="0">
        <references count="1">
          <reference field="4294967294" count="1" selected="0">
            <x v="5"/>
          </reference>
        </references>
      </pivotArea>
    </chartFormat>
    <chartFormat chart="31" format="70" series="1">
      <pivotArea type="data" outline="0" fieldPosition="0">
        <references count="1">
          <reference field="4294967294" count="1" selected="0">
            <x v="0"/>
          </reference>
        </references>
      </pivotArea>
    </chartFormat>
    <chartFormat chart="31" format="71" series="1">
      <pivotArea type="data" outline="0" fieldPosition="0">
        <references count="1">
          <reference field="4294967294" count="1" selected="0">
            <x v="1"/>
          </reference>
        </references>
      </pivotArea>
    </chartFormat>
    <chartFormat chart="31" format="72" series="1">
      <pivotArea type="data" outline="0" fieldPosition="0">
        <references count="1">
          <reference field="4294967294" count="1" selected="0">
            <x v="2"/>
          </reference>
        </references>
      </pivotArea>
    </chartFormat>
    <chartFormat chart="31" format="73" series="1">
      <pivotArea type="data" outline="0" fieldPosition="0">
        <references count="1">
          <reference field="4294967294" count="1" selected="0">
            <x v="3"/>
          </reference>
        </references>
      </pivotArea>
    </chartFormat>
    <chartFormat chart="31" format="74" series="1">
      <pivotArea type="data" outline="0" fieldPosition="0">
        <references count="1">
          <reference field="4294967294" count="1" selected="0">
            <x v="4"/>
          </reference>
        </references>
      </pivotArea>
    </chartFormat>
    <chartFormat chart="31" format="75" series="1">
      <pivotArea type="data" outline="0" fieldPosition="0">
        <references count="1">
          <reference field="4294967294" count="1" selected="0">
            <x v="5"/>
          </reference>
        </references>
      </pivotArea>
    </chartFormat>
    <chartFormat chart="29" format="63" series="1">
      <pivotArea type="data" outline="0" fieldPosition="0">
        <references count="1">
          <reference field="4294967294" count="1" selected="0">
            <x v="6"/>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ability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Retail Store Performance_v5.xlsx!Q1_Q4">
        <x15:activeTabTopLevelEntity name="[Q1_Q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B640E1-E1F1-4A1C-98F3-D820C0A24670}" name="PivotTable2" cacheId="3" applyNumberFormats="0" applyBorderFormats="0" applyFontFormats="0" applyPatternFormats="0" applyAlignmentFormats="0" applyWidthHeightFormats="1" dataCaption="Values" updatedVersion="8" minRefreshableVersion="5" useAutoFormatting="1" subtotalHiddenItems="1" itemPrintTitles="1" createdVersion="8" indent="0" multipleFieldFilters="0" chartFormat="74" rowHeaderCaption="Business Format" colHeaderCaption="">
  <location ref="G7:J14" firstHeaderRow="0" firstDataRow="1" firstDataCol="1"/>
  <pivotFields count="4">
    <pivotField axis="axisRow" allDrilled="1" showAll="0" dataSourceSort="1" defaultAttributeDrillState="1">
      <items count="7">
        <item x="0"/>
        <item x="1"/>
        <item x="2"/>
        <item x="3"/>
        <item x="4"/>
        <item x="5"/>
        <item t="default"/>
      </items>
    </pivotField>
    <pivotField dataField="1" showAll="0"/>
    <pivotField dataField="1" showAll="0"/>
    <pivotField dataField="1" showAll="0"/>
  </pivotFields>
  <rowFields count="1">
    <field x="0"/>
  </rowFields>
  <rowItems count="7">
    <i>
      <x/>
    </i>
    <i>
      <x v="1"/>
    </i>
    <i>
      <x v="2"/>
    </i>
    <i>
      <x v="3"/>
    </i>
    <i>
      <x v="4"/>
    </i>
    <i>
      <x v="5"/>
    </i>
    <i t="grand">
      <x/>
    </i>
  </rowItems>
  <colFields count="1">
    <field x="-2"/>
  </colFields>
  <colItems count="3">
    <i>
      <x/>
    </i>
    <i i="1">
      <x v="1"/>
    </i>
    <i i="2">
      <x v="2"/>
    </i>
  </colItems>
  <dataFields count="3">
    <dataField name="Sum of HR_Cost" fld="1" baseField="0" baseItem="0"/>
    <dataField name="Average of Avg_Salary" fld="2" subtotal="average" baseField="0" baseItem="0"/>
    <dataField name="Count of Employee_Count" fld="3" subtotal="count" baseField="0" baseItem="0"/>
  </dataFields>
  <chartFormats count="30">
    <chartFormat chart="30" format="70" series="1">
      <pivotArea type="data" outline="0" fieldPosition="0">
        <references count="1">
          <reference field="4294967294" count="1" selected="0">
            <x v="0"/>
          </reference>
        </references>
      </pivotArea>
    </chartFormat>
    <chartFormat chart="30" format="71" series="1">
      <pivotArea type="data" outline="0" fieldPosition="0">
        <references count="1">
          <reference field="4294967294" count="1" selected="0">
            <x v="1"/>
          </reference>
        </references>
      </pivotArea>
    </chartFormat>
    <chartFormat chart="30" format="72" series="1">
      <pivotArea type="data" outline="0" fieldPosition="0">
        <references count="1">
          <reference field="4294967294" count="1" selected="0">
            <x v="2"/>
          </reference>
        </references>
      </pivotArea>
    </chartFormat>
    <chartFormat chart="35" format="76" series="1">
      <pivotArea type="data" outline="0" fieldPosition="0">
        <references count="1">
          <reference field="4294967294" count="1" selected="0">
            <x v="0"/>
          </reference>
        </references>
      </pivotArea>
    </chartFormat>
    <chartFormat chart="35" format="77" series="1">
      <pivotArea type="data" outline="0" fieldPosition="0">
        <references count="1">
          <reference field="4294967294" count="1" selected="0">
            <x v="1"/>
          </reference>
        </references>
      </pivotArea>
    </chartFormat>
    <chartFormat chart="35" format="78" series="1">
      <pivotArea type="data" outline="0" fieldPosition="0">
        <references count="1">
          <reference field="4294967294" count="1" selected="0">
            <x v="2"/>
          </reference>
        </references>
      </pivotArea>
    </chartFormat>
    <chartFormat chart="50" format="76" series="1">
      <pivotArea type="data" outline="0" fieldPosition="0">
        <references count="1">
          <reference field="4294967294" count="1" selected="0">
            <x v="0"/>
          </reference>
        </references>
      </pivotArea>
    </chartFormat>
    <chartFormat chart="50" format="77" series="1">
      <pivotArea type="data" outline="0" fieldPosition="0">
        <references count="1">
          <reference field="4294967294" count="1" selected="0">
            <x v="1"/>
          </reference>
        </references>
      </pivotArea>
    </chartFormat>
    <chartFormat chart="50" format="78" series="1">
      <pivotArea type="data" outline="0" fieldPosition="0">
        <references count="1">
          <reference field="4294967294" count="1" selected="0">
            <x v="2"/>
          </reference>
        </references>
      </pivotArea>
    </chartFormat>
    <chartFormat chart="50" format="79">
      <pivotArea type="data" outline="0" fieldPosition="0">
        <references count="2">
          <reference field="4294967294" count="1" selected="0">
            <x v="0"/>
          </reference>
          <reference field="0" count="1" selected="0">
            <x v="0"/>
          </reference>
        </references>
      </pivotArea>
    </chartFormat>
    <chartFormat chart="50" format="80">
      <pivotArea type="data" outline="0" fieldPosition="0">
        <references count="2">
          <reference field="4294967294" count="1" selected="0">
            <x v="0"/>
          </reference>
          <reference field="0" count="1" selected="0">
            <x v="1"/>
          </reference>
        </references>
      </pivotArea>
    </chartFormat>
    <chartFormat chart="50" format="81">
      <pivotArea type="data" outline="0" fieldPosition="0">
        <references count="2">
          <reference field="4294967294" count="1" selected="0">
            <x v="0"/>
          </reference>
          <reference field="0" count="1" selected="0">
            <x v="2"/>
          </reference>
        </references>
      </pivotArea>
    </chartFormat>
    <chartFormat chart="50" format="82">
      <pivotArea type="data" outline="0" fieldPosition="0">
        <references count="2">
          <reference field="4294967294" count="1" selected="0">
            <x v="0"/>
          </reference>
          <reference field="0" count="1" selected="0">
            <x v="3"/>
          </reference>
        </references>
      </pivotArea>
    </chartFormat>
    <chartFormat chart="50" format="83">
      <pivotArea type="data" outline="0" fieldPosition="0">
        <references count="2">
          <reference field="4294967294" count="1" selected="0">
            <x v="0"/>
          </reference>
          <reference field="0" count="1" selected="0">
            <x v="4"/>
          </reference>
        </references>
      </pivotArea>
    </chartFormat>
    <chartFormat chart="50" format="84">
      <pivotArea type="data" outline="0" fieldPosition="0">
        <references count="2">
          <reference field="4294967294" count="1" selected="0">
            <x v="0"/>
          </reference>
          <reference field="0" count="1" selected="0">
            <x v="5"/>
          </reference>
        </references>
      </pivotArea>
    </chartFormat>
    <chartFormat chart="50" format="85">
      <pivotArea type="data" outline="0" fieldPosition="0">
        <references count="2">
          <reference field="4294967294" count="1" selected="0">
            <x v="1"/>
          </reference>
          <reference field="0" count="1" selected="0">
            <x v="0"/>
          </reference>
        </references>
      </pivotArea>
    </chartFormat>
    <chartFormat chart="50" format="86">
      <pivotArea type="data" outline="0" fieldPosition="0">
        <references count="2">
          <reference field="4294967294" count="1" selected="0">
            <x v="1"/>
          </reference>
          <reference field="0" count="1" selected="0">
            <x v="1"/>
          </reference>
        </references>
      </pivotArea>
    </chartFormat>
    <chartFormat chart="50" format="87">
      <pivotArea type="data" outline="0" fieldPosition="0">
        <references count="2">
          <reference field="4294967294" count="1" selected="0">
            <x v="1"/>
          </reference>
          <reference field="0" count="1" selected="0">
            <x v="2"/>
          </reference>
        </references>
      </pivotArea>
    </chartFormat>
    <chartFormat chart="50" format="88">
      <pivotArea type="data" outline="0" fieldPosition="0">
        <references count="2">
          <reference field="4294967294" count="1" selected="0">
            <x v="1"/>
          </reference>
          <reference field="0" count="1" selected="0">
            <x v="3"/>
          </reference>
        </references>
      </pivotArea>
    </chartFormat>
    <chartFormat chart="50" format="89">
      <pivotArea type="data" outline="0" fieldPosition="0">
        <references count="2">
          <reference field="4294967294" count="1" selected="0">
            <x v="1"/>
          </reference>
          <reference field="0" count="1" selected="0">
            <x v="4"/>
          </reference>
        </references>
      </pivotArea>
    </chartFormat>
    <chartFormat chart="50" format="90">
      <pivotArea type="data" outline="0" fieldPosition="0">
        <references count="2">
          <reference field="4294967294" count="1" selected="0">
            <x v="1"/>
          </reference>
          <reference field="0" count="1" selected="0">
            <x v="5"/>
          </reference>
        </references>
      </pivotArea>
    </chartFormat>
    <chartFormat chart="50" format="91">
      <pivotArea type="data" outline="0" fieldPosition="0">
        <references count="2">
          <reference field="4294967294" count="1" selected="0">
            <x v="2"/>
          </reference>
          <reference field="0" count="1" selected="0">
            <x v="0"/>
          </reference>
        </references>
      </pivotArea>
    </chartFormat>
    <chartFormat chart="50" format="92">
      <pivotArea type="data" outline="0" fieldPosition="0">
        <references count="2">
          <reference field="4294967294" count="1" selected="0">
            <x v="2"/>
          </reference>
          <reference field="0" count="1" selected="0">
            <x v="1"/>
          </reference>
        </references>
      </pivotArea>
    </chartFormat>
    <chartFormat chart="50" format="93">
      <pivotArea type="data" outline="0" fieldPosition="0">
        <references count="2">
          <reference field="4294967294" count="1" selected="0">
            <x v="2"/>
          </reference>
          <reference field="0" count="1" selected="0">
            <x v="2"/>
          </reference>
        </references>
      </pivotArea>
    </chartFormat>
    <chartFormat chart="50" format="94">
      <pivotArea type="data" outline="0" fieldPosition="0">
        <references count="2">
          <reference field="4294967294" count="1" selected="0">
            <x v="2"/>
          </reference>
          <reference field="0" count="1" selected="0">
            <x v="3"/>
          </reference>
        </references>
      </pivotArea>
    </chartFormat>
    <chartFormat chart="50" format="95">
      <pivotArea type="data" outline="0" fieldPosition="0">
        <references count="2">
          <reference field="4294967294" count="1" selected="0">
            <x v="2"/>
          </reference>
          <reference field="0" count="1" selected="0">
            <x v="4"/>
          </reference>
        </references>
      </pivotArea>
    </chartFormat>
    <chartFormat chart="50" format="96">
      <pivotArea type="data" outline="0" fieldPosition="0">
        <references count="2">
          <reference field="4294967294" count="1" selected="0">
            <x v="2"/>
          </reference>
          <reference field="0" count="1" selected="0">
            <x v="5"/>
          </reference>
        </references>
      </pivotArea>
    </chartFormat>
    <chartFormat chart="56" format="76" series="1">
      <pivotArea type="data" outline="0" fieldPosition="0">
        <references count="1">
          <reference field="4294967294" count="1" selected="0">
            <x v="0"/>
          </reference>
        </references>
      </pivotArea>
    </chartFormat>
    <chartFormat chart="56" format="77" series="1">
      <pivotArea type="data" outline="0" fieldPosition="0">
        <references count="1">
          <reference field="4294967294" count="1" selected="0">
            <x v="1"/>
          </reference>
        </references>
      </pivotArea>
    </chartFormat>
    <chartFormat chart="56" format="78" series="1">
      <pivotArea type="data" outline="0" fieldPosition="0">
        <references count="1">
          <reference field="4294967294" count="1" selected="0">
            <x v="2"/>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ability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Salary"/>
    <pivotHierarchy dragToData="1" caption="Count of Employee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Retail Store Performance_v5.xlsx!Q1_Q4">
        <x15:activeTabTopLevelEntity name="[Q1_Q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AA3403-4232-4B05-A766-F9B72E360019}" name="PivotTable2" cacheId="6" applyNumberFormats="0" applyBorderFormats="0" applyFontFormats="0" applyPatternFormats="0" applyAlignmentFormats="0" applyWidthHeightFormats="1" dataCaption="Values" updatedVersion="8" minRefreshableVersion="5" useAutoFormatting="1" subtotalHiddenItems="1" itemPrintTitles="1" createdVersion="8" indent="0" multipleFieldFilters="0" chartFormat="34" rowHeaderCaption="Business Format" colHeaderCaption="">
  <location ref="G7:J14" firstHeaderRow="0" firstDataRow="1" firstDataCol="1"/>
  <pivotFields count="5">
    <pivotField axis="axisRow" allDrilled="1" showAll="0" dataSourceSort="1" defaultAttributeDrillState="1">
      <items count="7">
        <item x="0"/>
        <item x="1"/>
        <item x="2"/>
        <item x="3"/>
        <item x="4"/>
        <item x="5"/>
        <item t="default"/>
      </items>
    </pivotField>
    <pivotField dataField="1" showAll="0"/>
    <pivotField dataField="1" showAll="0"/>
    <pivotField dataField="1" showAll="0"/>
    <pivotField allDrilled="1" showAll="0" dataSourceSort="1" defaultAttributeDrillState="1"/>
  </pivotFields>
  <rowFields count="1">
    <field x="0"/>
  </rowFields>
  <rowItems count="7">
    <i>
      <x/>
    </i>
    <i>
      <x v="1"/>
    </i>
    <i>
      <x v="2"/>
    </i>
    <i>
      <x v="3"/>
    </i>
    <i>
      <x v="4"/>
    </i>
    <i>
      <x v="5"/>
    </i>
    <i t="grand">
      <x/>
    </i>
  </rowItems>
  <colFields count="1">
    <field x="-2"/>
  </colFields>
  <colItems count="3">
    <i>
      <x/>
    </i>
    <i i="1">
      <x v="1"/>
    </i>
    <i i="2">
      <x v="2"/>
    </i>
  </colItems>
  <dataFields count="3">
    <dataField name="Sum of Transportation_Cost" fld="1" baseField="0" baseItem="0"/>
    <dataField name="Sum of Inventory_Cost" fld="2" baseField="0" baseItem="0"/>
    <dataField name="Sum of SupplyChain_Cost" fld="3" baseField="0" baseItem="0"/>
  </dataFields>
  <chartFormats count="3">
    <chartFormat chart="33" format="79" series="1">
      <pivotArea type="data" outline="0" fieldPosition="0">
        <references count="1">
          <reference field="4294967294" count="1" selected="0">
            <x v="0"/>
          </reference>
        </references>
      </pivotArea>
    </chartFormat>
    <chartFormat chart="33" format="80" series="1">
      <pivotArea type="data" outline="0" fieldPosition="0">
        <references count="1">
          <reference field="4294967294" count="1" selected="0">
            <x v="1"/>
          </reference>
        </references>
      </pivotArea>
    </chartFormat>
    <chartFormat chart="33" format="81" series="1">
      <pivotArea type="data" outline="0" fieldPosition="0">
        <references count="1">
          <reference field="4294967294" count="1" selected="0">
            <x v="2"/>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Q1_Q4].[Total_Sales_By_Category].&amp;[12863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ability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Salary"/>
    <pivotHierarchy dragToData="1" caption="Count of Employee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Retail Store Performance_v5.xlsx!Q1_Q4">
        <x15:activeTabTopLevelEntity name="[Q1_Q4]"/>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92C324-0FEC-4E37-A577-BF85A43E3136}" name="PivotTable2" cacheId="8" applyNumberFormats="0" applyBorderFormats="0" applyFontFormats="0" applyPatternFormats="0" applyAlignmentFormats="0" applyWidthHeightFormats="1" dataCaption="Values" updatedVersion="8" minRefreshableVersion="5" showDrill="0" useAutoFormatting="1" subtotalHiddenItems="1" itemPrintTitles="1" mergeItem="1" createdVersion="8" indent="0" multipleFieldFilters="0" chartFormat="42" rowHeaderCaption="Business Format" colHeaderCaption="">
  <location ref="G7:I14" firstHeaderRow="0" firstDataRow="1" firstDataCol="1"/>
  <pivotFields count="3">
    <pivotField axis="axisRow" allDrilled="1" showAll="0" defaultAttributeDrillState="1">
      <items count="7">
        <item x="0"/>
        <item x="4"/>
        <item x="2"/>
        <item x="5"/>
        <item x="1"/>
        <item x="3"/>
        <item t="default"/>
      </items>
    </pivotField>
    <pivotField dataField="1" showAll="0"/>
    <pivotField dataField="1" showAll="0"/>
  </pivotFields>
  <rowFields count="1">
    <field x="0"/>
  </rowFields>
  <rowItems count="7">
    <i>
      <x/>
    </i>
    <i>
      <x v="1"/>
    </i>
    <i>
      <x v="2"/>
    </i>
    <i>
      <x v="3"/>
    </i>
    <i>
      <x v="4"/>
    </i>
    <i>
      <x v="5"/>
    </i>
    <i t="grand">
      <x/>
    </i>
  </rowItems>
  <colFields count="1">
    <field x="-2"/>
  </colFields>
  <colItems count="2">
    <i>
      <x/>
    </i>
    <i i="1">
      <x v="1"/>
    </i>
  </colItems>
  <dataFields count="2">
    <dataField name="Sum of Marketing_Cost" fld="1" baseField="0" baseItem="0"/>
    <dataField name="Sum of Revenue" fld="2" baseField="0" baseItem="0"/>
  </dataFields>
  <chartFormats count="2">
    <chartFormat chart="41" format="76" series="1">
      <pivotArea type="data" outline="0" fieldPosition="0">
        <references count="1">
          <reference field="4294967294" count="1" selected="0">
            <x v="0"/>
          </reference>
        </references>
      </pivotArea>
    </chartFormat>
    <chartFormat chart="41" format="77" series="1">
      <pivotArea type="data" outline="0" fieldPosition="0">
        <references count="1">
          <reference field="4294967294" count="1" selected="0">
            <x v="1"/>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Profitability_Statu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Salary"/>
    <pivotHierarchy dragToData="1" caption="Count of Employee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liance Retail Store Performance_v5.xlsx!Q1_Q4">
        <x15:activeTabTopLevelEntity name="[Q1_Q4]"/>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6572288-D1E8-4A53-8A7F-EF4CF15F121D}" autoFormatId="16" applyNumberFormats="0" applyBorderFormats="0" applyFontFormats="0" applyPatternFormats="0" applyAlignmentFormats="0" applyWidthHeightFormats="0">
  <queryTableRefresh nextId="63">
    <queryTableFields count="53">
      <queryTableField id="1" name="Store_ID" tableColumnId="1"/>
      <queryTableField id="4" name="Month_Year" tableColumnId="4"/>
      <queryTableField id="12" name="Profitability_Status" tableColumnId="2"/>
      <queryTableField id="5" name="Revenue" tableColumnId="5"/>
      <queryTableField id="6" name="Offline_Revenue" tableColumnId="6"/>
      <queryTableField id="7" name="JioMart_Revenue" tableColumnId="7"/>
      <queryTableField id="13" name="Total_Sales" tableColumnId="3"/>
      <queryTableField id="14" name="Total_Sales_By_Category" tableColumnId="10"/>
      <queryTableField id="8" name="Total_COGS" tableColumnId="8"/>
      <queryTableField id="15" name="Gross_Profit" tableColumnId="12"/>
      <queryTableField id="16" name="Gross_Margin" tableColumnId="13"/>
      <queryTableField id="9" name="Total_Expenses" tableColumnId="9"/>
      <queryTableField id="17" name="Net_Profit[EBITDA]" tableColumnId="14"/>
      <queryTableField id="11" name="Profit_Margin" tableColumnId="11"/>
      <queryTableField id="18" name="Apparel" tableColumnId="15"/>
      <queryTableField id="19" name="Electronics" tableColumnId="16"/>
      <queryTableField id="20" name="Fresh" tableColumnId="17"/>
      <queryTableField id="21" name="Grocery" tableColumnId="18"/>
      <queryTableField id="22" name="HomeCare" tableColumnId="19"/>
      <queryTableField id="23" name="PersonalCare" tableColumnId="20"/>
      <queryTableField id="24" name="COGS_Apparel" tableColumnId="21"/>
      <queryTableField id="25" name="COGS_Electronics" tableColumnId="22"/>
      <queryTableField id="26" name="COGS_Fresh" tableColumnId="23"/>
      <queryTableField id="27" name="COGS_Grocery" tableColumnId="24"/>
      <queryTableField id="28" name="COGS_HomeCare" tableColumnId="25"/>
      <queryTableField id="29" name="COGS_PersonalCare" tableColumnId="26"/>
      <queryTableField id="30" name="Customer_Count" tableColumnId="27"/>
      <queryTableField id="31" name="Avg_Bill_Value" tableColumnId="28"/>
      <queryTableField id="32" name="Training_Hours" tableColumnId="29"/>
      <queryTableField id="33" name="Employee_Count" tableColumnId="30"/>
      <queryTableField id="34" name="Avg_Salary" tableColumnId="31"/>
      <queryTableField id="35" name="HR_Cost" tableColumnId="32"/>
      <queryTableField id="36" name="Campaign_Spend" tableColumnId="33"/>
      <queryTableField id="37" name="Promo_Cost" tableColumnId="34"/>
      <queryTableField id="38" name="Marketing_Cost" tableColumnId="35"/>
      <queryTableField id="39" name="Electricity_Cost" tableColumnId="36"/>
      <queryTableField id="40" name="Maintenance_Cost" tableColumnId="37"/>
      <queryTableField id="41" name="Operations_Cost" tableColumnId="38"/>
      <queryTableField id="42" name="Transportation_Cost" tableColumnId="39"/>
      <queryTableField id="43" name="Inventory_Cost" tableColumnId="40"/>
      <queryTableField id="44" name="SupplyChain_Cost" tableColumnId="41"/>
      <queryTableField id="45" name="Store_Name" tableColumnId="42"/>
      <queryTableField id="46" name="Region" tableColumnId="43"/>
      <queryTableField id="47" name="City" tableColumnId="44"/>
      <queryTableField id="48" name="Address" tableColumnId="45"/>
      <queryTableField id="49" name="Manager_Name" tableColumnId="46"/>
      <queryTableField id="50" name="Format" tableColumnId="47"/>
      <queryTableField id="51" name="Business_Format" tableColumnId="48"/>
      <queryTableField id="52" name="Opening_Date" tableColumnId="49"/>
      <queryTableField id="53" name="Area_sqft" tableColumnId="50"/>
      <queryTableField id="54" name="Locality" tableColumnId="51"/>
      <queryTableField id="55" name="Latitude" tableColumnId="52"/>
      <queryTableField id="56" name="Longitude" tableColumnId="5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Format" xr10:uid="{EC0A2297-CFA1-4F8F-BA0C-48DAC2446320}" sourceName="[Q1_Q4].[Business_Format]">
  <pivotTables>
    <pivotTable tabId="26" name="PivotTable2"/>
    <pivotTable tabId="31" name="PivotTable2"/>
    <pivotTable tabId="28" name="PivotTable2"/>
    <pivotTable tabId="32" name="PivotTable2"/>
    <pivotTable tabId="15" name="PivotTable2"/>
    <pivotTable tabId="25" name="PivotTable2"/>
    <pivotTable tabId="30" name="PivotTable2"/>
    <pivotTable tabId="33" name="PivotTable2"/>
    <pivotTable tabId="24" name="PivotTable2"/>
    <pivotTable tabId="35" name="PivotTable2"/>
  </pivotTables>
  <data>
    <olap pivotCacheId="1108268040">
      <levels count="2">
        <level uniqueName="[Q1_Q4].[Business_Format].[(All)]" sourceCaption="(All)" count="0"/>
        <level uniqueName="[Q1_Q4].[Business_Format].[Business_Format]" sourceCaption="Business_Format" count="6">
          <ranges>
            <range startItem="0">
              <i n="[Q1_Q4].[Business_Format].&amp;[Reliance Digital]" c="Reliance Digital"/>
              <i n="[Q1_Q4].[Business_Format].&amp;[Reliance Fresh]" c="Reliance Fresh"/>
              <i n="[Q1_Q4].[Business_Format].&amp;[Reliance SMART]" c="Reliance SMART"/>
              <i n="[Q1_Q4].[Business_Format].&amp;[Reliance Smart Express]" c="Reliance Smart Express"/>
              <i n="[Q1_Q4].[Business_Format].&amp;[Reliance Trends]" c="Reliance Trends"/>
              <i n="[Q1_Q4].[Business_Format].&amp;[SMART Bazaar]" c="SMART Bazaar"/>
            </range>
          </ranges>
        </level>
      </levels>
      <selections count="1">
        <selection n="[Q1_Q4].[Business_Forma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0A9C81-2CD2-4C21-92F5-87F54BE9BF6C}" sourceName="[Q1_Q4].[Region]">
  <pivotTables>
    <pivotTable tabId="33" name="PivotTable2"/>
    <pivotTable tabId="31" name="PivotTable2"/>
    <pivotTable tabId="28" name="PivotTable2"/>
    <pivotTable tabId="32" name="PivotTable2"/>
    <pivotTable tabId="35" name="PivotTable2"/>
    <pivotTable tabId="26" name="PivotTable2"/>
    <pivotTable tabId="15" name="PivotTable2"/>
    <pivotTable tabId="25" name="PivotTable2"/>
    <pivotTable tabId="30" name="PivotTable2"/>
    <pivotTable tabId="24" name="PivotTable2"/>
  </pivotTables>
  <data>
    <olap pivotCacheId="1108268040">
      <levels count="2">
        <level uniqueName="[Q1_Q4].[Region].[(All)]" sourceCaption="(All)" count="0"/>
        <level uniqueName="[Q1_Q4].[Region].[Region]" sourceCaption="Region" count="4">
          <ranges>
            <range startItem="0">
              <i n="[Q1_Q4].[Region].&amp;[East]" c="East"/>
              <i n="[Q1_Q4].[Region].&amp;[North]" c="North"/>
              <i n="[Q1_Q4].[Region].&amp;[South]" c="South"/>
              <i n="[Q1_Q4].[Region].&amp;[West]" c="West"/>
            </range>
          </ranges>
        </level>
      </levels>
      <selections count="1">
        <selection n="[Q1_Q4].[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_Format 2" xr10:uid="{6A7635B1-EDD8-4525-9F97-1764330AFEEF}" cache="Slicer_Business_Format" caption="Business_Format" level="1" style="SlicerStyleDark5" rowHeight="234950"/>
  <slicer name="Region 2" xr10:uid="{EB3B8D0F-E14F-43BC-9251-CB6465DC257F}" cache="Slicer_Region" caption="Region" level="1"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_Format" xr10:uid="{95F14982-24B1-4194-BADA-C29D2E082469}" cache="Slicer_Business_Format" caption="Business_Format" columnCount="6" level="1" style="SlicerStyleDark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DF56633-BC57-46C4-8F9D-2307E962D066}" cache="Slicer_Region" caption="Region" level="1"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C0A3C1-ED66-4F35-9915-B6F50BA868D3}" name="Q1_Q4" displayName="Q1_Q4" ref="A1:BA602" tableType="queryTable" totalsRowCount="1">
  <autoFilter ref="A1:BA601" xr:uid="{FEC0A3C1-ED66-4F35-9915-B6F50BA868D3}"/>
  <tableColumns count="53">
    <tableColumn id="1" xr3:uid="{4A4119F9-B4AE-4869-A58B-D70C1B07E940}" uniqueName="1" name="Store_ID" totalsRowLabel="Sum" queryTableFieldId="1" dataDxfId="12"/>
    <tableColumn id="4" xr3:uid="{FC77735B-5296-429F-9DAF-B58D293AB573}" uniqueName="4" name="Month_Year" queryTableFieldId="4" dataDxfId="11" totalsRowDxfId="10"/>
    <tableColumn id="2" xr3:uid="{432371D0-072D-46FA-A400-8A8EB39E126B}" uniqueName="2" name="Profitability_Status" queryTableFieldId="12"/>
    <tableColumn id="5" xr3:uid="{9B99989B-C827-43B5-8840-D7BD420C6D8F}" uniqueName="5" name="Revenue" totalsRowFunction="sum" queryTableFieldId="5"/>
    <tableColumn id="6" xr3:uid="{F0BA028C-E47B-4B17-9E98-43C67E444925}" uniqueName="6" name="Offline_Revenue" totalsRowFunction="sum" queryTableFieldId="6"/>
    <tableColumn id="7" xr3:uid="{BA7F4CA7-9433-4040-800B-3B838BD69CF8}" uniqueName="7" name="JioMart_Revenue" totalsRowFunction="sum" queryTableFieldId="7"/>
    <tableColumn id="3" xr3:uid="{87DC1E5A-6A37-4E8C-B944-323145900957}" uniqueName="3" name="Total_Sales" totalsRowFunction="sum" queryTableFieldId="13"/>
    <tableColumn id="10" xr3:uid="{A4DB615F-F8B9-48E8-B7DD-FAF523F3F276}" uniqueName="10" name="Total_Sales_By_Category" totalsRowFunction="sum" queryTableFieldId="14"/>
    <tableColumn id="8" xr3:uid="{9F593602-66C2-4C7D-B2DC-70CCE307ADE5}" uniqueName="8" name="Total_COGS" totalsRowFunction="sum" queryTableFieldId="8"/>
    <tableColumn id="12" xr3:uid="{7610A248-8579-4015-AFE1-E732CC0FA499}" uniqueName="12" name="Gross_Profit" totalsRowFunction="sum" queryTableFieldId="15"/>
    <tableColumn id="13" xr3:uid="{36D255C6-382B-4991-A80E-3FF9E88C87D3}" uniqueName="13" name="Gross_Margin" totalsRowFunction="sum" queryTableFieldId="16"/>
    <tableColumn id="9" xr3:uid="{49DEF42D-944F-403E-AD3E-51BAE3B76292}" uniqueName="9" name="Total_Expenses" totalsRowFunction="sum" queryTableFieldId="9"/>
    <tableColumn id="14" xr3:uid="{BDABCD60-C54B-40E2-9DD6-9C6D27F06C1C}" uniqueName="14" name="Net_Profit[EBITDA]" totalsRowFunction="sum" queryTableFieldId="17"/>
    <tableColumn id="11" xr3:uid="{4F2AE0E7-C9F3-4C6C-9A72-6A9EDF169FCB}" uniqueName="11" name="Profit_Margin" totalsRowFunction="sum" queryTableFieldId="11"/>
    <tableColumn id="15" xr3:uid="{62485F9D-857F-4176-B9F1-47C6556C23BC}" uniqueName="15" name="Apparel" totalsRowFunction="sum" queryTableFieldId="18"/>
    <tableColumn id="16" xr3:uid="{80A53E75-B07A-45F5-8E5F-4A07A68ED7CD}" uniqueName="16" name="Electronics" totalsRowFunction="sum" queryTableFieldId="19"/>
    <tableColumn id="17" xr3:uid="{1D2342CA-5F25-419B-B43D-3B113407EF76}" uniqueName="17" name="Fresh" totalsRowFunction="sum" queryTableFieldId="20"/>
    <tableColumn id="18" xr3:uid="{97A5F473-DCBC-494D-8150-4090767B84C0}" uniqueName="18" name="Grocery" totalsRowFunction="sum" queryTableFieldId="21"/>
    <tableColumn id="19" xr3:uid="{90EDED93-C3A6-4D56-96B7-EFBC9178C13A}" uniqueName="19" name="HomeCare" totalsRowFunction="sum" queryTableFieldId="22"/>
    <tableColumn id="20" xr3:uid="{6C139B5A-5253-45EC-9694-AF58798B517B}" uniqueName="20" name="PersonalCare" totalsRowFunction="sum" queryTableFieldId="23"/>
    <tableColumn id="21" xr3:uid="{57EBFD3E-5701-4708-B536-02DDEFCD86C0}" uniqueName="21" name="COGS_Apparel" totalsRowFunction="sum" queryTableFieldId="24"/>
    <tableColumn id="22" xr3:uid="{2397D00B-C777-4500-9239-4E3AEF188C3E}" uniqueName="22" name="COGS_Electronics" totalsRowFunction="sum" queryTableFieldId="25"/>
    <tableColumn id="23" xr3:uid="{027DB6B4-1CAF-4DEA-A3D0-1424668AFA34}" uniqueName="23" name="COGS_Fresh" totalsRowFunction="sum" queryTableFieldId="26"/>
    <tableColumn id="24" xr3:uid="{17505393-5FAE-4FF5-8289-555FD4314B53}" uniqueName="24" name="COGS_Grocery" totalsRowFunction="sum" queryTableFieldId="27"/>
    <tableColumn id="25" xr3:uid="{865A23BD-3FA7-43DC-8B9B-224DE23ACAB8}" uniqueName="25" name="COGS_HomeCare" totalsRowFunction="sum" queryTableFieldId="28"/>
    <tableColumn id="26" xr3:uid="{774AFA26-C861-4730-89FA-18CB09C72BB4}" uniqueName="26" name="COGS_PersonalCare" totalsRowFunction="sum" queryTableFieldId="29"/>
    <tableColumn id="27" xr3:uid="{84ED9E64-E263-442E-AE7C-437E444B1319}" uniqueName="27" name="Customer_Count" totalsRowFunction="sum" queryTableFieldId="30"/>
    <tableColumn id="28" xr3:uid="{58CE2E6E-8042-4421-8C59-2280D4EFD389}" uniqueName="28" name="Avg_Bill_Value" totalsRowFunction="sum" queryTableFieldId="31"/>
    <tableColumn id="29" xr3:uid="{23A3E148-3AF7-44C3-8E71-9CC35E0260DB}" uniqueName="29" name="Training_Hours" totalsRowFunction="sum" queryTableFieldId="32"/>
    <tableColumn id="30" xr3:uid="{B9705E51-CFB0-4C25-B887-43416A428B7A}" uniqueName="30" name="Employee_Count" totalsRowFunction="sum" queryTableFieldId="33"/>
    <tableColumn id="31" xr3:uid="{5929C4D0-5531-4412-B24E-C38F39971899}" uniqueName="31" name="Avg_Salary" totalsRowFunction="sum" queryTableFieldId="34"/>
    <tableColumn id="32" xr3:uid="{AA10509C-39B7-46E1-A1A6-9C1DB81BF60D}" uniqueName="32" name="HR_Cost" totalsRowFunction="sum" queryTableFieldId="35"/>
    <tableColumn id="33" xr3:uid="{F750AA00-43A4-405F-BE99-F66FF000BCCA}" uniqueName="33" name="Campaign_Spend" totalsRowFunction="sum" queryTableFieldId="36"/>
    <tableColumn id="34" xr3:uid="{EDBEFAF4-D7D1-4DED-922F-55353F956DDB}" uniqueName="34" name="Promo_Cost" totalsRowFunction="sum" queryTableFieldId="37"/>
    <tableColumn id="35" xr3:uid="{85DA422C-1D11-4E0D-BF81-D3ACDF492491}" uniqueName="35" name="Marketing_Cost" totalsRowFunction="sum" queryTableFieldId="38"/>
    <tableColumn id="36" xr3:uid="{A9DF3796-6C06-4D3C-9847-921992889038}" uniqueName="36" name="Electricity_Cost" totalsRowFunction="sum" queryTableFieldId="39"/>
    <tableColumn id="37" xr3:uid="{DA0A5459-1725-4BCD-9E70-C33C7E4A5AED}" uniqueName="37" name="Maintenance_Cost" totalsRowFunction="sum" queryTableFieldId="40"/>
    <tableColumn id="38" xr3:uid="{82ACEC80-DB04-4549-A356-31C73ECBC5AB}" uniqueName="38" name="Operations_Cost" totalsRowFunction="sum" queryTableFieldId="41"/>
    <tableColumn id="39" xr3:uid="{261A4617-8563-4078-B693-6B8050057C87}" uniqueName="39" name="Transportation_Cost" totalsRowFunction="sum" queryTableFieldId="42"/>
    <tableColumn id="40" xr3:uid="{FAE4FE47-9FC0-4A43-80FD-7D38687230CD}" uniqueName="40" name="Inventory_Cost" totalsRowFunction="sum" queryTableFieldId="43"/>
    <tableColumn id="41" xr3:uid="{1D528C15-F64B-49EB-8A11-4F4DAD9B9E14}" uniqueName="41" name="SupplyChain_Cost" totalsRowFunction="sum" queryTableFieldId="44"/>
    <tableColumn id="42" xr3:uid="{14A45A9A-4045-43EC-AF2A-BDCE0A83A756}" uniqueName="42" name="Store_Name" queryTableFieldId="45" dataDxfId="9"/>
    <tableColumn id="43" xr3:uid="{5DBDD44B-7091-4F6B-8F20-7DAE4A4B7C74}" uniqueName="43" name="Region" queryTableFieldId="46" dataDxfId="8"/>
    <tableColumn id="44" xr3:uid="{E1AE2F70-A0E8-4FFC-A170-6E824A8CE7F6}" uniqueName="44" name="City" queryTableFieldId="47" dataDxfId="7"/>
    <tableColumn id="45" xr3:uid="{E788EAA8-0164-4ED1-A09F-149AF67C7F8D}" uniqueName="45" name="Address" queryTableFieldId="48" dataDxfId="6"/>
    <tableColumn id="46" xr3:uid="{31178A52-57CC-48A8-9A78-4B8A5ABEF103}" uniqueName="46" name="Manager_Name" queryTableFieldId="49" dataDxfId="5"/>
    <tableColumn id="47" xr3:uid="{D9AA1BFD-51B6-4972-A199-E6F8C8E7A655}" uniqueName="47" name="Format" queryTableFieldId="50" dataDxfId="4"/>
    <tableColumn id="48" xr3:uid="{B97DC9EC-5F41-441E-BE57-B6F94FE99712}" uniqueName="48" name="Business_Format" queryTableFieldId="51" dataDxfId="3"/>
    <tableColumn id="49" xr3:uid="{FBE30A75-6871-4C21-BE46-C016088DF577}" uniqueName="49" name="Opening_Date" queryTableFieldId="52" dataDxfId="2" totalsRowDxfId="1"/>
    <tableColumn id="50" xr3:uid="{836D9C7E-A038-4C08-9A7D-5935C72EE478}" uniqueName="50" name="Area_sqft" queryTableFieldId="53"/>
    <tableColumn id="51" xr3:uid="{EB0011CF-DA43-4364-99D3-4F79DB81553C}" uniqueName="51" name="Locality" queryTableFieldId="54" dataDxfId="0"/>
    <tableColumn id="52" xr3:uid="{424F3BCB-DA0D-47A2-9235-7777D3CCBBD4}" uniqueName="52" name="Latitude" totalsRowFunction="sum" queryTableFieldId="55"/>
    <tableColumn id="53" xr3:uid="{10611EF2-FAA5-4273-A728-A7DD01AF8258}" uniqueName="53" name="Longitude" totalsRowFunction="sum" queryTableFieldId="5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A7E4A3-5EDC-479C-9B07-F78872DE0F4F}" name="Table2" displayName="Table2" ref="J7:K14" totalsRowCount="1">
  <autoFilter ref="J7:K13" xr:uid="{B7A7E4A3-5EDC-479C-9B07-F78872DE0F4F}"/>
  <tableColumns count="2">
    <tableColumn id="1" xr3:uid="{F1BC3560-24B6-4AAE-9F8C-63FF6059D5F7}" name="(revnue-marketing) Cost" totalsRowFunction="custom">
      <calculatedColumnFormula>I8-H8</calculatedColumnFormula>
      <totalsRowFormula>SUM(Table2[(revnue-marketing) Cost])</totalsRowFormula>
    </tableColumn>
    <tableColumn id="2" xr3:uid="{6EFE1622-A199-4436-9FDE-60F8513225C1}" name="MARKETING_ROI" totalsRowFunction="custom">
      <calculatedColumnFormula>J8/H8</calculatedColumnFormula>
      <totalsRowFormula>SUM(Table2[MARKETING_ROI])</totalsRow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Month_Year" xr10:uid="{EB56304A-0C0E-4190-A305-499E50F5DA92}" sourceName="[Q1_Q4].[Month_Year]">
  <pivotTables>
    <pivotTable tabId="25" name="PivotTable2"/>
    <pivotTable tabId="31" name="PivotTable2"/>
    <pivotTable tabId="28" name="PivotTable2"/>
    <pivotTable tabId="32" name="PivotTable2"/>
    <pivotTable tabId="26" name="PivotTable2"/>
    <pivotTable tabId="15" name="PivotTable2"/>
    <pivotTable tabId="30" name="PivotTable2"/>
    <pivotTable tabId="33" name="PivotTable2"/>
    <pivotTable tabId="24" name="PivotTable2"/>
    <pivotTable tabId="35" name="PivotTable2"/>
  </pivotTables>
  <state minimalRefreshVersion="6" lastRefreshVersion="6" pivotCacheId="1607720745"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_Year 2" xr10:uid="{2EB8E73E-8C44-4AB5-9CB7-60127DFB7097}" cache="Timeline_Month_Year" caption="Month_Year" level="2" selectionLevel="2" scrollPosition="2024-01-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_Year" xr10:uid="{C856DBED-5356-41BC-A34D-6CC047F9D361}" cache="Timeline_Month_Year" caption="Month_Year" level="2" selectionLevel="2" scrollPosition="2025-06-06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B891F-EDBA-43B8-9745-80716C1A85BE}">
  <sheetPr>
    <tabColor rgb="FF002060"/>
  </sheetPr>
  <dimension ref="A1:BA602"/>
  <sheetViews>
    <sheetView zoomScale="54" zoomScaleNormal="73" workbookViewId="0">
      <selection activeCell="E1" sqref="E1"/>
    </sheetView>
  </sheetViews>
  <sheetFormatPr defaultRowHeight="14.4" x14ac:dyDescent="0.3"/>
  <cols>
    <col min="1" max="1" width="10.88671875" bestFit="1" customWidth="1"/>
    <col min="2" max="2" width="14.33203125" bestFit="1" customWidth="1"/>
    <col min="3" max="3" width="19.33203125" customWidth="1"/>
    <col min="4" max="4" width="27.21875" customWidth="1"/>
    <col min="5" max="5" width="18.5546875" bestFit="1" customWidth="1"/>
    <col min="6" max="6" width="19" bestFit="1" customWidth="1"/>
    <col min="7" max="7" width="20.33203125" customWidth="1"/>
    <col min="8" max="8" width="25.6640625" bestFit="1" customWidth="1"/>
    <col min="9" max="9" width="33.21875" customWidth="1"/>
    <col min="10" max="10" width="20.6640625" customWidth="1"/>
    <col min="11" max="11" width="15.6640625" bestFit="1" customWidth="1"/>
    <col min="12" max="12" width="17.109375" bestFit="1" customWidth="1"/>
    <col min="13" max="13" width="20.5546875" bestFit="1" customWidth="1"/>
    <col min="14" max="14" width="15.6640625" bestFit="1" customWidth="1"/>
    <col min="15" max="15" width="19.21875" customWidth="1"/>
    <col min="16" max="16" width="15.5546875" customWidth="1"/>
    <col min="17" max="17" width="18.44140625" customWidth="1"/>
    <col min="18" max="18" width="20.5546875" customWidth="1"/>
    <col min="19" max="19" width="15.88671875" customWidth="1"/>
    <col min="20" max="20" width="18.21875" customWidth="1"/>
    <col min="21" max="21" width="16.44140625" bestFit="1" customWidth="1"/>
    <col min="22" max="22" width="25.21875" customWidth="1"/>
    <col min="23" max="23" width="14.109375" bestFit="1" customWidth="1"/>
    <col min="24" max="24" width="16.44140625" bestFit="1" customWidth="1"/>
    <col min="25" max="25" width="18.6640625" bestFit="1" customWidth="1"/>
    <col min="26" max="26" width="21.33203125" bestFit="1" customWidth="1"/>
    <col min="27" max="27" width="18.33203125" bestFit="1" customWidth="1"/>
    <col min="28" max="29" width="16.6640625" bestFit="1" customWidth="1"/>
    <col min="30" max="30" width="18.5546875" bestFit="1" customWidth="1"/>
    <col min="31" max="31" width="12.88671875" bestFit="1" customWidth="1"/>
    <col min="32" max="32" width="10.5546875" bestFit="1" customWidth="1"/>
    <col min="33" max="33" width="18.6640625" bestFit="1" customWidth="1"/>
    <col min="34" max="34" width="14" bestFit="1" customWidth="1"/>
    <col min="35" max="35" width="17.44140625" bestFit="1" customWidth="1"/>
    <col min="36" max="36" width="17" bestFit="1" customWidth="1"/>
    <col min="37" max="37" width="20.109375" bestFit="1" customWidth="1"/>
    <col min="38" max="38" width="18.109375" bestFit="1" customWidth="1"/>
    <col min="39" max="39" width="21.44140625" bestFit="1" customWidth="1"/>
    <col min="40" max="40" width="16.88671875" bestFit="1" customWidth="1"/>
    <col min="41" max="41" width="19.33203125" bestFit="1" customWidth="1"/>
    <col min="42" max="42" width="40.5546875" bestFit="1" customWidth="1"/>
    <col min="43" max="43" width="9.44140625" bestFit="1" customWidth="1"/>
    <col min="44" max="44" width="13.109375" bestFit="1" customWidth="1"/>
    <col min="45" max="45" width="25.6640625" bestFit="1" customWidth="1"/>
    <col min="46" max="46" width="17.5546875" bestFit="1" customWidth="1"/>
    <col min="47" max="47" width="12.5546875" bestFit="1" customWidth="1"/>
    <col min="48" max="48" width="21.6640625" bestFit="1" customWidth="1"/>
    <col min="49" max="49" width="16.109375" bestFit="1" customWidth="1"/>
    <col min="50" max="50" width="11.88671875" bestFit="1" customWidth="1"/>
    <col min="51" max="51" width="13.44140625" customWidth="1"/>
    <col min="52" max="52" width="10.5546875" bestFit="1" customWidth="1"/>
    <col min="53" max="53" width="12.109375" bestFit="1" customWidth="1"/>
    <col min="54" max="54" width="17.109375" bestFit="1" customWidth="1"/>
    <col min="55" max="55" width="12.5546875" bestFit="1" customWidth="1"/>
    <col min="56" max="56" width="15.6640625" bestFit="1" customWidth="1"/>
  </cols>
  <sheetData>
    <row r="1" spans="1:53" x14ac:dyDescent="0.3">
      <c r="A1" t="s">
        <v>0</v>
      </c>
      <c r="B1" t="s">
        <v>1</v>
      </c>
      <c r="C1" t="s">
        <v>295</v>
      </c>
      <c r="D1" t="s">
        <v>2</v>
      </c>
      <c r="E1" t="s">
        <v>3</v>
      </c>
      <c r="F1" t="s">
        <v>4</v>
      </c>
      <c r="G1" t="s">
        <v>290</v>
      </c>
      <c r="H1" t="s">
        <v>270</v>
      </c>
      <c r="I1" t="s">
        <v>5</v>
      </c>
      <c r="J1" t="s">
        <v>277</v>
      </c>
      <c r="K1" t="s">
        <v>278</v>
      </c>
      <c r="L1" t="s">
        <v>6</v>
      </c>
      <c r="M1" t="s">
        <v>296</v>
      </c>
      <c r="N1" t="s">
        <v>7</v>
      </c>
      <c r="O1" t="s">
        <v>90</v>
      </c>
      <c r="P1" t="s">
        <v>82</v>
      </c>
      <c r="Q1" t="s">
        <v>266</v>
      </c>
      <c r="R1" t="s">
        <v>267</v>
      </c>
      <c r="S1" t="s">
        <v>268</v>
      </c>
      <c r="T1" t="s">
        <v>269</v>
      </c>
      <c r="U1" t="s">
        <v>271</v>
      </c>
      <c r="V1" t="s">
        <v>272</v>
      </c>
      <c r="W1" t="s">
        <v>273</v>
      </c>
      <c r="X1" t="s">
        <v>274</v>
      </c>
      <c r="Y1" t="s">
        <v>275</v>
      </c>
      <c r="Z1" t="s">
        <v>276</v>
      </c>
      <c r="AA1" t="s">
        <v>289</v>
      </c>
      <c r="AB1" t="s">
        <v>291</v>
      </c>
      <c r="AC1" t="s">
        <v>279</v>
      </c>
      <c r="AD1" t="s">
        <v>280</v>
      </c>
      <c r="AE1" t="s">
        <v>281</v>
      </c>
      <c r="AF1" t="s">
        <v>282</v>
      </c>
      <c r="AG1" t="s">
        <v>283</v>
      </c>
      <c r="AH1" t="s">
        <v>284</v>
      </c>
      <c r="AI1" t="s">
        <v>285</v>
      </c>
      <c r="AJ1" t="s">
        <v>286</v>
      </c>
      <c r="AK1" t="s">
        <v>287</v>
      </c>
      <c r="AL1" t="s">
        <v>288</v>
      </c>
      <c r="AM1" t="s">
        <v>292</v>
      </c>
      <c r="AN1" t="s">
        <v>293</v>
      </c>
      <c r="AO1" t="s">
        <v>294</v>
      </c>
      <c r="AP1" t="s">
        <v>58</v>
      </c>
      <c r="AQ1" t="s">
        <v>59</v>
      </c>
      <c r="AR1" t="s">
        <v>60</v>
      </c>
      <c r="AS1" t="s">
        <v>61</v>
      </c>
      <c r="AT1" t="s">
        <v>62</v>
      </c>
      <c r="AU1" t="s">
        <v>63</v>
      </c>
      <c r="AV1" t="s">
        <v>64</v>
      </c>
      <c r="AW1" t="s">
        <v>65</v>
      </c>
      <c r="AX1" t="s">
        <v>66</v>
      </c>
      <c r="AY1" t="s">
        <v>67</v>
      </c>
      <c r="AZ1" t="s">
        <v>68</v>
      </c>
      <c r="BA1" t="s">
        <v>69</v>
      </c>
    </row>
    <row r="2" spans="1:53" x14ac:dyDescent="0.3">
      <c r="A2" t="s">
        <v>8</v>
      </c>
      <c r="B2" s="1">
        <v>45383</v>
      </c>
      <c r="C2" t="s">
        <v>297</v>
      </c>
      <c r="D2">
        <v>1504602</v>
      </c>
      <c r="E2">
        <v>1354142</v>
      </c>
      <c r="F2">
        <v>150460</v>
      </c>
      <c r="G2">
        <v>1504602</v>
      </c>
      <c r="H2">
        <v>1504602</v>
      </c>
      <c r="I2">
        <v>1258750</v>
      </c>
      <c r="J2">
        <v>245852</v>
      </c>
      <c r="K2">
        <v>0.163400022065636</v>
      </c>
      <c r="L2">
        <v>265058</v>
      </c>
      <c r="M2">
        <v>-19206</v>
      </c>
      <c r="N2">
        <v>-1.27648374786156E-2</v>
      </c>
      <c r="O2">
        <v>45138</v>
      </c>
      <c r="P2">
        <v>0</v>
      </c>
      <c r="Q2">
        <v>300920</v>
      </c>
      <c r="R2">
        <v>677072</v>
      </c>
      <c r="S2">
        <v>180552</v>
      </c>
      <c r="T2">
        <v>300920</v>
      </c>
      <c r="U2">
        <v>22569</v>
      </c>
      <c r="V2">
        <v>0</v>
      </c>
      <c r="W2">
        <v>276846</v>
      </c>
      <c r="X2">
        <v>595823</v>
      </c>
      <c r="Y2">
        <v>140831</v>
      </c>
      <c r="Z2">
        <v>222681</v>
      </c>
      <c r="AA2">
        <v>4917</v>
      </c>
      <c r="AB2">
        <v>306</v>
      </c>
      <c r="AC2">
        <v>45</v>
      </c>
      <c r="AD2">
        <v>6</v>
      </c>
      <c r="AE2">
        <v>21588</v>
      </c>
      <c r="AF2">
        <v>129528</v>
      </c>
      <c r="AG2">
        <v>9533</v>
      </c>
      <c r="AH2">
        <v>4086</v>
      </c>
      <c r="AI2">
        <v>13619</v>
      </c>
      <c r="AJ2">
        <v>13206</v>
      </c>
      <c r="AK2">
        <v>6166</v>
      </c>
      <c r="AL2">
        <v>19372</v>
      </c>
      <c r="AM2">
        <v>35889</v>
      </c>
      <c r="AN2">
        <v>66650</v>
      </c>
      <c r="AO2">
        <v>102539</v>
      </c>
      <c r="AP2" t="s">
        <v>70</v>
      </c>
      <c r="AQ2" t="s">
        <v>71</v>
      </c>
      <c r="AR2" t="s">
        <v>72</v>
      </c>
      <c r="AS2" t="s">
        <v>73</v>
      </c>
      <c r="AT2" t="s">
        <v>74</v>
      </c>
      <c r="AU2" t="s">
        <v>75</v>
      </c>
      <c r="AV2" t="s">
        <v>76</v>
      </c>
      <c r="AW2" s="1">
        <v>43672</v>
      </c>
      <c r="AX2">
        <v>1000</v>
      </c>
      <c r="AY2" t="s">
        <v>77</v>
      </c>
      <c r="AZ2">
        <v>19.119700000000002</v>
      </c>
      <c r="BA2">
        <v>72.846800000000002</v>
      </c>
    </row>
    <row r="3" spans="1:53" x14ac:dyDescent="0.3">
      <c r="A3" t="s">
        <v>8</v>
      </c>
      <c r="B3" s="1">
        <v>45413</v>
      </c>
      <c r="C3" t="s">
        <v>297</v>
      </c>
      <c r="D3">
        <v>1327428</v>
      </c>
      <c r="E3">
        <v>1194685</v>
      </c>
      <c r="F3">
        <v>132743</v>
      </c>
      <c r="G3">
        <v>1327428</v>
      </c>
      <c r="H3">
        <v>1327428</v>
      </c>
      <c r="I3">
        <v>1110527</v>
      </c>
      <c r="J3">
        <v>216901</v>
      </c>
      <c r="K3">
        <v>0.16339944614698501</v>
      </c>
      <c r="L3">
        <v>232389</v>
      </c>
      <c r="M3">
        <v>-15488</v>
      </c>
      <c r="N3">
        <v>-1.1667676137613501E-2</v>
      </c>
      <c r="O3">
        <v>39823</v>
      </c>
      <c r="P3">
        <v>0</v>
      </c>
      <c r="Q3">
        <v>265486</v>
      </c>
      <c r="R3">
        <v>597342</v>
      </c>
      <c r="S3">
        <v>159291</v>
      </c>
      <c r="T3">
        <v>265486</v>
      </c>
      <c r="U3">
        <v>19912</v>
      </c>
      <c r="V3">
        <v>0</v>
      </c>
      <c r="W3">
        <v>244247</v>
      </c>
      <c r="X3">
        <v>525661</v>
      </c>
      <c r="Y3">
        <v>124247</v>
      </c>
      <c r="Z3">
        <v>196460</v>
      </c>
      <c r="AA3">
        <v>4338</v>
      </c>
      <c r="AB3">
        <v>306</v>
      </c>
      <c r="AC3">
        <v>27</v>
      </c>
      <c r="AD3">
        <v>6</v>
      </c>
      <c r="AE3">
        <v>18097</v>
      </c>
      <c r="AF3">
        <v>108582</v>
      </c>
      <c r="AG3">
        <v>12760</v>
      </c>
      <c r="AH3">
        <v>5468</v>
      </c>
      <c r="AI3">
        <v>18228</v>
      </c>
      <c r="AJ3">
        <v>13503</v>
      </c>
      <c r="AK3">
        <v>8298</v>
      </c>
      <c r="AL3">
        <v>21801</v>
      </c>
      <c r="AM3">
        <v>29322</v>
      </c>
      <c r="AN3">
        <v>54456</v>
      </c>
      <c r="AO3">
        <v>83778</v>
      </c>
      <c r="AP3" t="s">
        <v>70</v>
      </c>
      <c r="AQ3" t="s">
        <v>71</v>
      </c>
      <c r="AR3" t="s">
        <v>72</v>
      </c>
      <c r="AS3" t="s">
        <v>73</v>
      </c>
      <c r="AT3" t="s">
        <v>74</v>
      </c>
      <c r="AU3" t="s">
        <v>75</v>
      </c>
      <c r="AV3" t="s">
        <v>76</v>
      </c>
      <c r="AW3" s="1">
        <v>43672</v>
      </c>
      <c r="AX3">
        <v>1000</v>
      </c>
      <c r="AY3" t="s">
        <v>77</v>
      </c>
      <c r="AZ3">
        <v>19.119700000000002</v>
      </c>
      <c r="BA3">
        <v>72.846800000000002</v>
      </c>
    </row>
    <row r="4" spans="1:53" x14ac:dyDescent="0.3">
      <c r="A4" t="s">
        <v>8</v>
      </c>
      <c r="B4" s="1">
        <v>45505</v>
      </c>
      <c r="C4" t="s">
        <v>297</v>
      </c>
      <c r="D4">
        <v>1464580</v>
      </c>
      <c r="E4">
        <v>1318122</v>
      </c>
      <c r="F4">
        <v>146458</v>
      </c>
      <c r="G4">
        <v>1464580</v>
      </c>
      <c r="H4">
        <v>1464580</v>
      </c>
      <c r="I4">
        <v>1225268</v>
      </c>
      <c r="J4">
        <v>239312</v>
      </c>
      <c r="K4">
        <v>0.163399746002267</v>
      </c>
      <c r="L4">
        <v>276095</v>
      </c>
      <c r="M4">
        <v>-36783</v>
      </c>
      <c r="N4">
        <v>-2.51150500484781E-2</v>
      </c>
      <c r="O4">
        <v>43937</v>
      </c>
      <c r="P4">
        <v>0</v>
      </c>
      <c r="Q4">
        <v>292916</v>
      </c>
      <c r="R4">
        <v>659061</v>
      </c>
      <c r="S4">
        <v>175750</v>
      </c>
      <c r="T4">
        <v>292916</v>
      </c>
      <c r="U4">
        <v>21968</v>
      </c>
      <c r="V4">
        <v>0</v>
      </c>
      <c r="W4">
        <v>269483</v>
      </c>
      <c r="X4">
        <v>579974</v>
      </c>
      <c r="Y4">
        <v>137085</v>
      </c>
      <c r="Z4">
        <v>216758</v>
      </c>
      <c r="AA4">
        <v>5590</v>
      </c>
      <c r="AB4">
        <v>262</v>
      </c>
      <c r="AC4">
        <v>26</v>
      </c>
      <c r="AD4">
        <v>6</v>
      </c>
      <c r="AE4">
        <v>19727</v>
      </c>
      <c r="AF4">
        <v>118362</v>
      </c>
      <c r="AG4">
        <v>13145</v>
      </c>
      <c r="AH4">
        <v>5633</v>
      </c>
      <c r="AI4">
        <v>18778</v>
      </c>
      <c r="AJ4">
        <v>12279</v>
      </c>
      <c r="AK4">
        <v>9451</v>
      </c>
      <c r="AL4">
        <v>21730</v>
      </c>
      <c r="AM4">
        <v>41029</v>
      </c>
      <c r="AN4">
        <v>76196</v>
      </c>
      <c r="AO4">
        <v>117225</v>
      </c>
      <c r="AP4" t="s">
        <v>70</v>
      </c>
      <c r="AQ4" t="s">
        <v>71</v>
      </c>
      <c r="AR4" t="s">
        <v>72</v>
      </c>
      <c r="AS4" t="s">
        <v>73</v>
      </c>
      <c r="AT4" t="s">
        <v>74</v>
      </c>
      <c r="AU4" t="s">
        <v>75</v>
      </c>
      <c r="AV4" t="s">
        <v>76</v>
      </c>
      <c r="AW4" s="1">
        <v>43672</v>
      </c>
      <c r="AX4">
        <v>1000</v>
      </c>
      <c r="AY4" t="s">
        <v>77</v>
      </c>
      <c r="AZ4">
        <v>19.119700000000002</v>
      </c>
      <c r="BA4">
        <v>72.846800000000002</v>
      </c>
    </row>
    <row r="5" spans="1:53" x14ac:dyDescent="0.3">
      <c r="A5" t="s">
        <v>8</v>
      </c>
      <c r="B5" s="1">
        <v>45444</v>
      </c>
      <c r="C5" t="s">
        <v>298</v>
      </c>
      <c r="D5">
        <v>2715840</v>
      </c>
      <c r="E5">
        <v>2444256</v>
      </c>
      <c r="F5">
        <v>271584</v>
      </c>
      <c r="G5">
        <v>2715840</v>
      </c>
      <c r="H5">
        <v>2715840</v>
      </c>
      <c r="I5">
        <v>2272073</v>
      </c>
      <c r="J5">
        <v>443767</v>
      </c>
      <c r="K5">
        <v>0.163399537527984</v>
      </c>
      <c r="L5">
        <v>370149</v>
      </c>
      <c r="M5">
        <v>73618</v>
      </c>
      <c r="N5">
        <v>2.7106898786379199E-2</v>
      </c>
      <c r="O5">
        <v>81475</v>
      </c>
      <c r="P5">
        <v>0</v>
      </c>
      <c r="Q5">
        <v>543168</v>
      </c>
      <c r="R5">
        <v>1222128</v>
      </c>
      <c r="S5">
        <v>325901</v>
      </c>
      <c r="T5">
        <v>543168</v>
      </c>
      <c r="U5">
        <v>40738</v>
      </c>
      <c r="V5">
        <v>0</v>
      </c>
      <c r="W5">
        <v>499715</v>
      </c>
      <c r="X5">
        <v>1075473</v>
      </c>
      <c r="Y5">
        <v>254203</v>
      </c>
      <c r="Z5">
        <v>401944</v>
      </c>
      <c r="AA5">
        <v>7380</v>
      </c>
      <c r="AB5">
        <v>368</v>
      </c>
      <c r="AC5">
        <v>21</v>
      </c>
      <c r="AD5">
        <v>6</v>
      </c>
      <c r="AE5">
        <v>21750</v>
      </c>
      <c r="AF5">
        <v>130500</v>
      </c>
      <c r="AG5">
        <v>21710</v>
      </c>
      <c r="AH5">
        <v>9305</v>
      </c>
      <c r="AI5">
        <v>31015</v>
      </c>
      <c r="AJ5">
        <v>13655</v>
      </c>
      <c r="AK5">
        <v>7959</v>
      </c>
      <c r="AL5">
        <v>21614</v>
      </c>
      <c r="AM5">
        <v>65457</v>
      </c>
      <c r="AN5">
        <v>121563</v>
      </c>
      <c r="AO5">
        <v>187020</v>
      </c>
      <c r="AP5" t="s">
        <v>70</v>
      </c>
      <c r="AQ5" t="s">
        <v>71</v>
      </c>
      <c r="AR5" t="s">
        <v>72</v>
      </c>
      <c r="AS5" t="s">
        <v>73</v>
      </c>
      <c r="AT5" t="s">
        <v>74</v>
      </c>
      <c r="AU5" t="s">
        <v>75</v>
      </c>
      <c r="AV5" t="s">
        <v>76</v>
      </c>
      <c r="AW5" s="1">
        <v>43672</v>
      </c>
      <c r="AX5">
        <v>1000</v>
      </c>
      <c r="AY5" t="s">
        <v>77</v>
      </c>
      <c r="AZ5">
        <v>19.119700000000002</v>
      </c>
      <c r="BA5">
        <v>72.846800000000002</v>
      </c>
    </row>
    <row r="6" spans="1:53" x14ac:dyDescent="0.3">
      <c r="A6" t="s">
        <v>8</v>
      </c>
      <c r="B6" s="1">
        <v>45474</v>
      </c>
      <c r="C6" t="s">
        <v>298</v>
      </c>
      <c r="D6">
        <v>1936096</v>
      </c>
      <c r="E6">
        <v>1742486</v>
      </c>
      <c r="F6">
        <v>193610</v>
      </c>
      <c r="G6">
        <v>1936096</v>
      </c>
      <c r="H6">
        <v>1936096</v>
      </c>
      <c r="I6">
        <v>1619738</v>
      </c>
      <c r="J6">
        <v>316358</v>
      </c>
      <c r="K6">
        <v>0.163399955374114</v>
      </c>
      <c r="L6">
        <v>294077</v>
      </c>
      <c r="M6">
        <v>22281</v>
      </c>
      <c r="N6">
        <v>1.15082103366775E-2</v>
      </c>
      <c r="O6">
        <v>58083</v>
      </c>
      <c r="P6">
        <v>0</v>
      </c>
      <c r="Q6">
        <v>387219</v>
      </c>
      <c r="R6">
        <v>871243</v>
      </c>
      <c r="S6">
        <v>232332</v>
      </c>
      <c r="T6">
        <v>387219</v>
      </c>
      <c r="U6">
        <v>29042</v>
      </c>
      <c r="V6">
        <v>0</v>
      </c>
      <c r="W6">
        <v>356241</v>
      </c>
      <c r="X6">
        <v>766694</v>
      </c>
      <c r="Y6">
        <v>181219</v>
      </c>
      <c r="Z6">
        <v>286542</v>
      </c>
      <c r="AA6">
        <v>7118</v>
      </c>
      <c r="AB6">
        <v>272</v>
      </c>
      <c r="AC6">
        <v>26</v>
      </c>
      <c r="AD6">
        <v>7</v>
      </c>
      <c r="AE6">
        <v>19317</v>
      </c>
      <c r="AF6">
        <v>135219</v>
      </c>
      <c r="AG6">
        <v>11907</v>
      </c>
      <c r="AH6">
        <v>5103</v>
      </c>
      <c r="AI6">
        <v>17010</v>
      </c>
      <c r="AJ6">
        <v>12279</v>
      </c>
      <c r="AK6">
        <v>8143</v>
      </c>
      <c r="AL6">
        <v>20422</v>
      </c>
      <c r="AM6">
        <v>42499</v>
      </c>
      <c r="AN6">
        <v>78927</v>
      </c>
      <c r="AO6">
        <v>121426</v>
      </c>
      <c r="AP6" t="s">
        <v>70</v>
      </c>
      <c r="AQ6" t="s">
        <v>71</v>
      </c>
      <c r="AR6" t="s">
        <v>72</v>
      </c>
      <c r="AS6" t="s">
        <v>73</v>
      </c>
      <c r="AT6" t="s">
        <v>74</v>
      </c>
      <c r="AU6" t="s">
        <v>75</v>
      </c>
      <c r="AV6" t="s">
        <v>76</v>
      </c>
      <c r="AW6" s="1">
        <v>43672</v>
      </c>
      <c r="AX6">
        <v>1000</v>
      </c>
      <c r="AY6" t="s">
        <v>77</v>
      </c>
      <c r="AZ6">
        <v>19.119700000000002</v>
      </c>
      <c r="BA6">
        <v>72.846800000000002</v>
      </c>
    </row>
    <row r="7" spans="1:53" x14ac:dyDescent="0.3">
      <c r="A7" t="s">
        <v>8</v>
      </c>
      <c r="B7" s="1">
        <v>45627</v>
      </c>
      <c r="C7" t="s">
        <v>298</v>
      </c>
      <c r="D7">
        <v>2049963</v>
      </c>
      <c r="E7">
        <v>1844967</v>
      </c>
      <c r="F7">
        <v>204996</v>
      </c>
      <c r="G7">
        <v>2049963</v>
      </c>
      <c r="H7">
        <v>2049963</v>
      </c>
      <c r="I7">
        <v>1715000</v>
      </c>
      <c r="J7">
        <v>334963</v>
      </c>
      <c r="K7">
        <v>0.16339953452818401</v>
      </c>
      <c r="L7">
        <v>304809</v>
      </c>
      <c r="M7">
        <v>30154</v>
      </c>
      <c r="N7">
        <v>1.4709533781829201E-2</v>
      </c>
      <c r="O7">
        <v>61499</v>
      </c>
      <c r="P7">
        <v>0</v>
      </c>
      <c r="Q7">
        <v>409993</v>
      </c>
      <c r="R7">
        <v>922482</v>
      </c>
      <c r="S7">
        <v>245996</v>
      </c>
      <c r="T7">
        <v>409993</v>
      </c>
      <c r="U7">
        <v>30750</v>
      </c>
      <c r="V7">
        <v>0</v>
      </c>
      <c r="W7">
        <v>377194</v>
      </c>
      <c r="X7">
        <v>811784</v>
      </c>
      <c r="Y7">
        <v>191877</v>
      </c>
      <c r="Z7">
        <v>303395</v>
      </c>
      <c r="AA7">
        <v>6269</v>
      </c>
      <c r="AB7">
        <v>327</v>
      </c>
      <c r="AC7">
        <v>15</v>
      </c>
      <c r="AD7">
        <v>6</v>
      </c>
      <c r="AE7">
        <v>20651</v>
      </c>
      <c r="AF7">
        <v>123906</v>
      </c>
      <c r="AG7">
        <v>22117</v>
      </c>
      <c r="AH7">
        <v>9479</v>
      </c>
      <c r="AI7">
        <v>31596</v>
      </c>
      <c r="AJ7">
        <v>11806</v>
      </c>
      <c r="AK7">
        <v>7471</v>
      </c>
      <c r="AL7">
        <v>19277</v>
      </c>
      <c r="AM7">
        <v>45510</v>
      </c>
      <c r="AN7">
        <v>84520</v>
      </c>
      <c r="AO7">
        <v>130030</v>
      </c>
      <c r="AP7" t="s">
        <v>70</v>
      </c>
      <c r="AQ7" t="s">
        <v>71</v>
      </c>
      <c r="AR7" t="s">
        <v>72</v>
      </c>
      <c r="AS7" t="s">
        <v>73</v>
      </c>
      <c r="AT7" t="s">
        <v>74</v>
      </c>
      <c r="AU7" t="s">
        <v>75</v>
      </c>
      <c r="AV7" t="s">
        <v>76</v>
      </c>
      <c r="AW7" s="1">
        <v>43672</v>
      </c>
      <c r="AX7">
        <v>1000</v>
      </c>
      <c r="AY7" t="s">
        <v>77</v>
      </c>
      <c r="AZ7">
        <v>19.119700000000002</v>
      </c>
      <c r="BA7">
        <v>72.846800000000002</v>
      </c>
    </row>
    <row r="8" spans="1:53" x14ac:dyDescent="0.3">
      <c r="A8" t="s">
        <v>8</v>
      </c>
      <c r="B8" s="1">
        <v>45536</v>
      </c>
      <c r="C8" t="s">
        <v>298</v>
      </c>
      <c r="D8">
        <v>2366208</v>
      </c>
      <c r="E8">
        <v>2129587</v>
      </c>
      <c r="F8">
        <v>236621</v>
      </c>
      <c r="G8">
        <v>2366208</v>
      </c>
      <c r="H8">
        <v>2366208</v>
      </c>
      <c r="I8">
        <v>1979570</v>
      </c>
      <c r="J8">
        <v>386638</v>
      </c>
      <c r="K8">
        <v>0.16339983636265301</v>
      </c>
      <c r="L8">
        <v>327568</v>
      </c>
      <c r="M8">
        <v>59070</v>
      </c>
      <c r="N8">
        <v>2.4963993021746199E-2</v>
      </c>
      <c r="O8">
        <v>70986</v>
      </c>
      <c r="P8">
        <v>0</v>
      </c>
      <c r="Q8">
        <v>473242</v>
      </c>
      <c r="R8">
        <v>1064793</v>
      </c>
      <c r="S8">
        <v>283945</v>
      </c>
      <c r="T8">
        <v>473242</v>
      </c>
      <c r="U8">
        <v>35493</v>
      </c>
      <c r="V8">
        <v>0</v>
      </c>
      <c r="W8">
        <v>435383</v>
      </c>
      <c r="X8">
        <v>937018</v>
      </c>
      <c r="Y8">
        <v>221477</v>
      </c>
      <c r="Z8">
        <v>350199</v>
      </c>
      <c r="AA8">
        <v>7584</v>
      </c>
      <c r="AB8">
        <v>312</v>
      </c>
      <c r="AC8">
        <v>19</v>
      </c>
      <c r="AD8">
        <v>6</v>
      </c>
      <c r="AE8">
        <v>20079</v>
      </c>
      <c r="AF8">
        <v>120474</v>
      </c>
      <c r="AG8">
        <v>24132</v>
      </c>
      <c r="AH8">
        <v>10343</v>
      </c>
      <c r="AI8">
        <v>34475</v>
      </c>
      <c r="AJ8">
        <v>12279</v>
      </c>
      <c r="AK8">
        <v>8903</v>
      </c>
      <c r="AL8">
        <v>21182</v>
      </c>
      <c r="AM8">
        <v>53003</v>
      </c>
      <c r="AN8">
        <v>98434</v>
      </c>
      <c r="AO8">
        <v>151437</v>
      </c>
      <c r="AP8" t="s">
        <v>70</v>
      </c>
      <c r="AQ8" t="s">
        <v>71</v>
      </c>
      <c r="AR8" t="s">
        <v>72</v>
      </c>
      <c r="AS8" t="s">
        <v>73</v>
      </c>
      <c r="AT8" t="s">
        <v>74</v>
      </c>
      <c r="AU8" t="s">
        <v>75</v>
      </c>
      <c r="AV8" t="s">
        <v>76</v>
      </c>
      <c r="AW8" s="1">
        <v>43672</v>
      </c>
      <c r="AX8">
        <v>1000</v>
      </c>
      <c r="AY8" t="s">
        <v>77</v>
      </c>
      <c r="AZ8">
        <v>19.119700000000002</v>
      </c>
      <c r="BA8">
        <v>72.846800000000002</v>
      </c>
    </row>
    <row r="9" spans="1:53" x14ac:dyDescent="0.3">
      <c r="A9" t="s">
        <v>8</v>
      </c>
      <c r="B9" s="1">
        <v>45566</v>
      </c>
      <c r="C9" t="s">
        <v>297</v>
      </c>
      <c r="D9">
        <v>2070396</v>
      </c>
      <c r="E9">
        <v>1863356</v>
      </c>
      <c r="F9">
        <v>207040</v>
      </c>
      <c r="G9">
        <v>2070396</v>
      </c>
      <c r="H9">
        <v>2070396</v>
      </c>
      <c r="I9">
        <v>1732093</v>
      </c>
      <c r="J9">
        <v>338303</v>
      </c>
      <c r="K9">
        <v>0.16340014180862</v>
      </c>
      <c r="L9">
        <v>375325</v>
      </c>
      <c r="M9">
        <v>-37022</v>
      </c>
      <c r="N9">
        <v>-1.7881603326127E-2</v>
      </c>
      <c r="O9">
        <v>62112</v>
      </c>
      <c r="P9">
        <v>0</v>
      </c>
      <c r="Q9">
        <v>414079</v>
      </c>
      <c r="R9">
        <v>931678</v>
      </c>
      <c r="S9">
        <v>248448</v>
      </c>
      <c r="T9">
        <v>414079</v>
      </c>
      <c r="U9">
        <v>31056</v>
      </c>
      <c r="V9">
        <v>0</v>
      </c>
      <c r="W9">
        <v>380953</v>
      </c>
      <c r="X9">
        <v>819877</v>
      </c>
      <c r="Y9">
        <v>193789</v>
      </c>
      <c r="Z9">
        <v>306418</v>
      </c>
      <c r="AA9">
        <v>7164</v>
      </c>
      <c r="AB9">
        <v>289</v>
      </c>
      <c r="AC9">
        <v>25</v>
      </c>
      <c r="AD9">
        <v>7</v>
      </c>
      <c r="AE9">
        <v>19901</v>
      </c>
      <c r="AF9">
        <v>139307</v>
      </c>
      <c r="AG9">
        <v>21069</v>
      </c>
      <c r="AH9">
        <v>9030</v>
      </c>
      <c r="AI9">
        <v>30099</v>
      </c>
      <c r="AJ9">
        <v>12279</v>
      </c>
      <c r="AK9">
        <v>7650</v>
      </c>
      <c r="AL9">
        <v>19929</v>
      </c>
      <c r="AM9">
        <v>65096</v>
      </c>
      <c r="AN9">
        <v>120894</v>
      </c>
      <c r="AO9">
        <v>185990</v>
      </c>
      <c r="AP9" t="s">
        <v>70</v>
      </c>
      <c r="AQ9" t="s">
        <v>71</v>
      </c>
      <c r="AR9" t="s">
        <v>72</v>
      </c>
      <c r="AS9" t="s">
        <v>73</v>
      </c>
      <c r="AT9" t="s">
        <v>74</v>
      </c>
      <c r="AU9" t="s">
        <v>75</v>
      </c>
      <c r="AV9" t="s">
        <v>76</v>
      </c>
      <c r="AW9" s="1">
        <v>43672</v>
      </c>
      <c r="AX9">
        <v>1000</v>
      </c>
      <c r="AY9" t="s">
        <v>77</v>
      </c>
      <c r="AZ9">
        <v>19.119700000000002</v>
      </c>
      <c r="BA9">
        <v>72.846800000000002</v>
      </c>
    </row>
    <row r="10" spans="1:53" x14ac:dyDescent="0.3">
      <c r="A10" t="s">
        <v>8</v>
      </c>
      <c r="B10" s="1">
        <v>45597</v>
      </c>
      <c r="C10" t="s">
        <v>298</v>
      </c>
      <c r="D10">
        <v>3533790</v>
      </c>
      <c r="E10">
        <v>3180411</v>
      </c>
      <c r="F10">
        <v>353379</v>
      </c>
      <c r="G10">
        <v>3533790</v>
      </c>
      <c r="H10">
        <v>3533790</v>
      </c>
      <c r="I10">
        <v>2956368</v>
      </c>
      <c r="J10">
        <v>577422</v>
      </c>
      <c r="K10">
        <v>0.16340020204935801</v>
      </c>
      <c r="L10">
        <v>514984</v>
      </c>
      <c r="M10">
        <v>62438</v>
      </c>
      <c r="N10">
        <v>1.7668848460151799E-2</v>
      </c>
      <c r="O10">
        <v>106014</v>
      </c>
      <c r="P10">
        <v>0</v>
      </c>
      <c r="Q10">
        <v>706758</v>
      </c>
      <c r="R10">
        <v>1590205</v>
      </c>
      <c r="S10">
        <v>424055</v>
      </c>
      <c r="T10">
        <v>706758</v>
      </c>
      <c r="U10">
        <v>53007</v>
      </c>
      <c r="V10">
        <v>0</v>
      </c>
      <c r="W10">
        <v>650217</v>
      </c>
      <c r="X10">
        <v>1399380</v>
      </c>
      <c r="Y10">
        <v>330763</v>
      </c>
      <c r="Z10">
        <v>523001</v>
      </c>
      <c r="AA10">
        <v>8619</v>
      </c>
      <c r="AB10">
        <v>410</v>
      </c>
      <c r="AC10">
        <v>28</v>
      </c>
      <c r="AD10">
        <v>7</v>
      </c>
      <c r="AE10">
        <v>20791</v>
      </c>
      <c r="AF10">
        <v>145537</v>
      </c>
      <c r="AG10">
        <v>24280</v>
      </c>
      <c r="AH10">
        <v>10405</v>
      </c>
      <c r="AI10">
        <v>34685</v>
      </c>
      <c r="AJ10">
        <v>12279</v>
      </c>
      <c r="AK10">
        <v>8889</v>
      </c>
      <c r="AL10">
        <v>21168</v>
      </c>
      <c r="AM10">
        <v>109758</v>
      </c>
      <c r="AN10">
        <v>203836</v>
      </c>
      <c r="AO10">
        <v>313594</v>
      </c>
      <c r="AP10" t="s">
        <v>70</v>
      </c>
      <c r="AQ10" t="s">
        <v>71</v>
      </c>
      <c r="AR10" t="s">
        <v>72</v>
      </c>
      <c r="AS10" t="s">
        <v>73</v>
      </c>
      <c r="AT10" t="s">
        <v>74</v>
      </c>
      <c r="AU10" t="s">
        <v>75</v>
      </c>
      <c r="AV10" t="s">
        <v>76</v>
      </c>
      <c r="AW10" s="1">
        <v>43672</v>
      </c>
      <c r="AX10">
        <v>1000</v>
      </c>
      <c r="AY10" t="s">
        <v>77</v>
      </c>
      <c r="AZ10">
        <v>19.119700000000002</v>
      </c>
      <c r="BA10">
        <v>72.846800000000002</v>
      </c>
    </row>
    <row r="11" spans="1:53" x14ac:dyDescent="0.3">
      <c r="A11" t="s">
        <v>8</v>
      </c>
      <c r="B11" s="1">
        <v>45689</v>
      </c>
      <c r="C11" t="s">
        <v>297</v>
      </c>
      <c r="D11">
        <v>1613172</v>
      </c>
      <c r="E11">
        <v>1451855</v>
      </c>
      <c r="F11">
        <v>161317</v>
      </c>
      <c r="G11">
        <v>1613172</v>
      </c>
      <c r="H11">
        <v>1613172</v>
      </c>
      <c r="I11">
        <v>1349580</v>
      </c>
      <c r="J11">
        <v>263592</v>
      </c>
      <c r="K11">
        <v>0.16339981105548601</v>
      </c>
      <c r="L11">
        <v>286519</v>
      </c>
      <c r="M11">
        <v>-22927</v>
      </c>
      <c r="N11">
        <v>-1.42123716503882E-2</v>
      </c>
      <c r="O11">
        <v>48395</v>
      </c>
      <c r="P11">
        <v>0</v>
      </c>
      <c r="Q11">
        <v>322634</v>
      </c>
      <c r="R11">
        <v>725928</v>
      </c>
      <c r="S11">
        <v>193581</v>
      </c>
      <c r="T11">
        <v>322634</v>
      </c>
      <c r="U11">
        <v>24198</v>
      </c>
      <c r="V11">
        <v>0</v>
      </c>
      <c r="W11">
        <v>296823</v>
      </c>
      <c r="X11">
        <v>638817</v>
      </c>
      <c r="Y11">
        <v>150993</v>
      </c>
      <c r="Z11">
        <v>238749</v>
      </c>
      <c r="AA11">
        <v>6666</v>
      </c>
      <c r="AB11">
        <v>242</v>
      </c>
      <c r="AC11">
        <v>12</v>
      </c>
      <c r="AD11">
        <v>7</v>
      </c>
      <c r="AE11">
        <v>21992</v>
      </c>
      <c r="AF11">
        <v>153944</v>
      </c>
      <c r="AG11">
        <v>9976</v>
      </c>
      <c r="AH11">
        <v>4276</v>
      </c>
      <c r="AI11">
        <v>14252</v>
      </c>
      <c r="AJ11">
        <v>12279</v>
      </c>
      <c r="AK11">
        <v>7853</v>
      </c>
      <c r="AL11">
        <v>20132</v>
      </c>
      <c r="AM11">
        <v>34367</v>
      </c>
      <c r="AN11">
        <v>63824</v>
      </c>
      <c r="AO11">
        <v>98191</v>
      </c>
      <c r="AP11" t="s">
        <v>70</v>
      </c>
      <c r="AQ11" t="s">
        <v>71</v>
      </c>
      <c r="AR11" t="s">
        <v>72</v>
      </c>
      <c r="AS11" t="s">
        <v>73</v>
      </c>
      <c r="AT11" t="s">
        <v>74</v>
      </c>
      <c r="AU11" t="s">
        <v>75</v>
      </c>
      <c r="AV11" t="s">
        <v>76</v>
      </c>
      <c r="AW11" s="1">
        <v>43672</v>
      </c>
      <c r="AX11">
        <v>1000</v>
      </c>
      <c r="AY11" t="s">
        <v>77</v>
      </c>
      <c r="AZ11">
        <v>19.119700000000002</v>
      </c>
      <c r="BA11">
        <v>72.846800000000002</v>
      </c>
    </row>
    <row r="12" spans="1:53" x14ac:dyDescent="0.3">
      <c r="A12" t="s">
        <v>8</v>
      </c>
      <c r="B12" s="1">
        <v>45658</v>
      </c>
      <c r="C12" t="s">
        <v>298</v>
      </c>
      <c r="D12">
        <v>2833577</v>
      </c>
      <c r="E12">
        <v>2550219</v>
      </c>
      <c r="F12">
        <v>283358</v>
      </c>
      <c r="G12">
        <v>2833577</v>
      </c>
      <c r="H12">
        <v>2833577</v>
      </c>
      <c r="I12">
        <v>2370572</v>
      </c>
      <c r="J12">
        <v>463005</v>
      </c>
      <c r="K12">
        <v>0.16339947705673799</v>
      </c>
      <c r="L12">
        <v>426962</v>
      </c>
      <c r="M12">
        <v>36043</v>
      </c>
      <c r="N12">
        <v>1.27199649065474E-2</v>
      </c>
      <c r="O12">
        <v>85007</v>
      </c>
      <c r="P12">
        <v>0</v>
      </c>
      <c r="Q12">
        <v>566715</v>
      </c>
      <c r="R12">
        <v>1275111</v>
      </c>
      <c r="S12">
        <v>340029</v>
      </c>
      <c r="T12">
        <v>566715</v>
      </c>
      <c r="U12">
        <v>42504</v>
      </c>
      <c r="V12">
        <v>0</v>
      </c>
      <c r="W12">
        <v>521378</v>
      </c>
      <c r="X12">
        <v>1122098</v>
      </c>
      <c r="Y12">
        <v>265223</v>
      </c>
      <c r="Z12">
        <v>419369</v>
      </c>
      <c r="AA12">
        <v>7247</v>
      </c>
      <c r="AB12">
        <v>391</v>
      </c>
      <c r="AC12">
        <v>45</v>
      </c>
      <c r="AD12">
        <v>6</v>
      </c>
      <c r="AE12">
        <v>20727</v>
      </c>
      <c r="AF12">
        <v>124362</v>
      </c>
      <c r="AG12">
        <v>26891</v>
      </c>
      <c r="AH12">
        <v>11525</v>
      </c>
      <c r="AI12">
        <v>38416</v>
      </c>
      <c r="AJ12">
        <v>11873</v>
      </c>
      <c r="AK12">
        <v>6153</v>
      </c>
      <c r="AL12">
        <v>18026</v>
      </c>
      <c r="AM12">
        <v>86155</v>
      </c>
      <c r="AN12">
        <v>160003</v>
      </c>
      <c r="AO12">
        <v>246158</v>
      </c>
      <c r="AP12" t="s">
        <v>70</v>
      </c>
      <c r="AQ12" t="s">
        <v>71</v>
      </c>
      <c r="AR12" t="s">
        <v>72</v>
      </c>
      <c r="AS12" t="s">
        <v>73</v>
      </c>
      <c r="AT12" t="s">
        <v>74</v>
      </c>
      <c r="AU12" t="s">
        <v>75</v>
      </c>
      <c r="AV12" t="s">
        <v>76</v>
      </c>
      <c r="AW12" s="1">
        <v>43672</v>
      </c>
      <c r="AX12">
        <v>1000</v>
      </c>
      <c r="AY12" t="s">
        <v>77</v>
      </c>
      <c r="AZ12">
        <v>19.119700000000002</v>
      </c>
      <c r="BA12">
        <v>72.846800000000002</v>
      </c>
    </row>
    <row r="13" spans="1:53" x14ac:dyDescent="0.3">
      <c r="A13" t="s">
        <v>8</v>
      </c>
      <c r="B13" s="1">
        <v>45717</v>
      </c>
      <c r="C13" t="s">
        <v>298</v>
      </c>
      <c r="D13">
        <v>2702784</v>
      </c>
      <c r="E13">
        <v>2432506</v>
      </c>
      <c r="F13">
        <v>270278</v>
      </c>
      <c r="G13">
        <v>2702784</v>
      </c>
      <c r="H13">
        <v>2702784</v>
      </c>
      <c r="I13">
        <v>2261149</v>
      </c>
      <c r="J13">
        <v>441635</v>
      </c>
      <c r="K13">
        <v>0.16340003492694899</v>
      </c>
      <c r="L13">
        <v>357701</v>
      </c>
      <c r="M13">
        <v>83934</v>
      </c>
      <c r="N13">
        <v>3.1054645876252E-2</v>
      </c>
      <c r="O13">
        <v>81084</v>
      </c>
      <c r="P13">
        <v>0</v>
      </c>
      <c r="Q13">
        <v>540557</v>
      </c>
      <c r="R13">
        <v>1216252</v>
      </c>
      <c r="S13">
        <v>324334</v>
      </c>
      <c r="T13">
        <v>540557</v>
      </c>
      <c r="U13">
        <v>40542</v>
      </c>
      <c r="V13">
        <v>0</v>
      </c>
      <c r="W13">
        <v>497312</v>
      </c>
      <c r="X13">
        <v>1070302</v>
      </c>
      <c r="Y13">
        <v>252981</v>
      </c>
      <c r="Z13">
        <v>400012</v>
      </c>
      <c r="AA13">
        <v>6033</v>
      </c>
      <c r="AB13">
        <v>448</v>
      </c>
      <c r="AC13">
        <v>21</v>
      </c>
      <c r="AD13">
        <v>7</v>
      </c>
      <c r="AE13">
        <v>19067</v>
      </c>
      <c r="AF13">
        <v>133469</v>
      </c>
      <c r="AG13">
        <v>16612</v>
      </c>
      <c r="AH13">
        <v>7120</v>
      </c>
      <c r="AI13">
        <v>23732</v>
      </c>
      <c r="AJ13">
        <v>12279</v>
      </c>
      <c r="AK13">
        <v>6623</v>
      </c>
      <c r="AL13">
        <v>18902</v>
      </c>
      <c r="AM13">
        <v>63559</v>
      </c>
      <c r="AN13">
        <v>118039</v>
      </c>
      <c r="AO13">
        <v>181598</v>
      </c>
      <c r="AP13" t="s">
        <v>70</v>
      </c>
      <c r="AQ13" t="s">
        <v>71</v>
      </c>
      <c r="AR13" t="s">
        <v>72</v>
      </c>
      <c r="AS13" t="s">
        <v>73</v>
      </c>
      <c r="AT13" t="s">
        <v>74</v>
      </c>
      <c r="AU13" t="s">
        <v>75</v>
      </c>
      <c r="AV13" t="s">
        <v>76</v>
      </c>
      <c r="AW13" s="1">
        <v>43672</v>
      </c>
      <c r="AX13">
        <v>1000</v>
      </c>
      <c r="AY13" t="s">
        <v>77</v>
      </c>
      <c r="AZ13">
        <v>19.119700000000002</v>
      </c>
      <c r="BA13">
        <v>72.846800000000002</v>
      </c>
    </row>
    <row r="14" spans="1:53" x14ac:dyDescent="0.3">
      <c r="A14" t="s">
        <v>9</v>
      </c>
      <c r="B14" s="1">
        <v>45383</v>
      </c>
      <c r="C14" t="s">
        <v>297</v>
      </c>
      <c r="D14">
        <v>12523849</v>
      </c>
      <c r="E14">
        <v>7514309</v>
      </c>
      <c r="F14">
        <v>5009540</v>
      </c>
      <c r="G14">
        <v>12523849</v>
      </c>
      <c r="H14">
        <v>12523849</v>
      </c>
      <c r="I14">
        <v>11020987</v>
      </c>
      <c r="J14">
        <v>1502862</v>
      </c>
      <c r="K14">
        <v>0.120000009581719</v>
      </c>
      <c r="L14">
        <v>1939303</v>
      </c>
      <c r="M14">
        <v>-436441</v>
      </c>
      <c r="N14">
        <v>-3.4848791294114098E-2</v>
      </c>
      <c r="O14">
        <v>0</v>
      </c>
      <c r="P14">
        <v>12523849</v>
      </c>
      <c r="Q14">
        <v>0</v>
      </c>
      <c r="R14">
        <v>0</v>
      </c>
      <c r="S14">
        <v>0</v>
      </c>
      <c r="T14">
        <v>0</v>
      </c>
      <c r="U14">
        <v>0</v>
      </c>
      <c r="V14">
        <v>11020987</v>
      </c>
      <c r="W14">
        <v>0</v>
      </c>
      <c r="X14">
        <v>0</v>
      </c>
      <c r="Y14">
        <v>0</v>
      </c>
      <c r="Z14">
        <v>0</v>
      </c>
      <c r="AA14">
        <v>793</v>
      </c>
      <c r="AB14">
        <v>15793</v>
      </c>
      <c r="AC14">
        <v>24</v>
      </c>
      <c r="AD14">
        <v>32</v>
      </c>
      <c r="AE14">
        <v>32869</v>
      </c>
      <c r="AF14">
        <v>1051808</v>
      </c>
      <c r="AG14">
        <v>259397</v>
      </c>
      <c r="AH14">
        <v>111170</v>
      </c>
      <c r="AI14">
        <v>370567</v>
      </c>
      <c r="AJ14">
        <v>82403</v>
      </c>
      <c r="AK14">
        <v>50697</v>
      </c>
      <c r="AL14">
        <v>133100</v>
      </c>
      <c r="AM14">
        <v>134340</v>
      </c>
      <c r="AN14">
        <v>249488</v>
      </c>
      <c r="AO14">
        <v>383828</v>
      </c>
      <c r="AP14" t="s">
        <v>78</v>
      </c>
      <c r="AQ14" t="s">
        <v>71</v>
      </c>
      <c r="AR14" t="s">
        <v>79</v>
      </c>
      <c r="AS14" t="s">
        <v>80</v>
      </c>
      <c r="AT14" t="s">
        <v>81</v>
      </c>
      <c r="AU14" t="s">
        <v>82</v>
      </c>
      <c r="AV14" t="s">
        <v>83</v>
      </c>
      <c r="AW14" s="1">
        <v>43484</v>
      </c>
      <c r="AX14">
        <v>8000</v>
      </c>
      <c r="AY14" t="s">
        <v>84</v>
      </c>
      <c r="AZ14">
        <v>19.997499999999999</v>
      </c>
      <c r="BA14">
        <v>73.7898</v>
      </c>
    </row>
    <row r="15" spans="1:53" x14ac:dyDescent="0.3">
      <c r="A15" t="s">
        <v>9</v>
      </c>
      <c r="B15" s="1">
        <v>45413</v>
      </c>
      <c r="C15" t="s">
        <v>297</v>
      </c>
      <c r="D15">
        <v>6680436</v>
      </c>
      <c r="E15">
        <v>4008262</v>
      </c>
      <c r="F15">
        <v>2672174</v>
      </c>
      <c r="G15">
        <v>6680436</v>
      </c>
      <c r="H15">
        <v>6680436</v>
      </c>
      <c r="I15">
        <v>5878784</v>
      </c>
      <c r="J15">
        <v>801652</v>
      </c>
      <c r="K15">
        <v>0.11999995209893501</v>
      </c>
      <c r="L15">
        <v>1640788</v>
      </c>
      <c r="M15">
        <v>-839136</v>
      </c>
      <c r="N15">
        <v>-0.125610963116779</v>
      </c>
      <c r="O15">
        <v>0</v>
      </c>
      <c r="P15">
        <v>6680436</v>
      </c>
      <c r="Q15">
        <v>0</v>
      </c>
      <c r="R15">
        <v>0</v>
      </c>
      <c r="S15">
        <v>0</v>
      </c>
      <c r="T15">
        <v>0</v>
      </c>
      <c r="U15">
        <v>0</v>
      </c>
      <c r="V15">
        <v>5878784</v>
      </c>
      <c r="W15">
        <v>0</v>
      </c>
      <c r="X15">
        <v>0</v>
      </c>
      <c r="Y15">
        <v>0</v>
      </c>
      <c r="Z15">
        <v>0</v>
      </c>
      <c r="AA15">
        <v>804</v>
      </c>
      <c r="AB15">
        <v>8309</v>
      </c>
      <c r="AC15">
        <v>26</v>
      </c>
      <c r="AD15">
        <v>33</v>
      </c>
      <c r="AE15">
        <v>33546</v>
      </c>
      <c r="AF15">
        <v>1107018</v>
      </c>
      <c r="AG15">
        <v>99470</v>
      </c>
      <c r="AH15">
        <v>42630</v>
      </c>
      <c r="AI15">
        <v>142100</v>
      </c>
      <c r="AJ15">
        <v>79626</v>
      </c>
      <c r="AK15">
        <v>66759</v>
      </c>
      <c r="AL15">
        <v>146385</v>
      </c>
      <c r="AM15">
        <v>85850</v>
      </c>
      <c r="AN15">
        <v>159435</v>
      </c>
      <c r="AO15">
        <v>245285</v>
      </c>
      <c r="AP15" t="s">
        <v>78</v>
      </c>
      <c r="AQ15" t="s">
        <v>71</v>
      </c>
      <c r="AR15" t="s">
        <v>79</v>
      </c>
      <c r="AS15" t="s">
        <v>80</v>
      </c>
      <c r="AT15" t="s">
        <v>81</v>
      </c>
      <c r="AU15" t="s">
        <v>82</v>
      </c>
      <c r="AV15" t="s">
        <v>83</v>
      </c>
      <c r="AW15" s="1">
        <v>43484</v>
      </c>
      <c r="AX15">
        <v>8000</v>
      </c>
      <c r="AY15" t="s">
        <v>84</v>
      </c>
      <c r="AZ15">
        <v>19.997499999999999</v>
      </c>
      <c r="BA15">
        <v>73.7898</v>
      </c>
    </row>
    <row r="16" spans="1:53" x14ac:dyDescent="0.3">
      <c r="A16" t="s">
        <v>9</v>
      </c>
      <c r="B16" s="1">
        <v>45444</v>
      </c>
      <c r="C16" t="s">
        <v>297</v>
      </c>
      <c r="D16">
        <v>6687360</v>
      </c>
      <c r="E16">
        <v>4012416</v>
      </c>
      <c r="F16">
        <v>2674944</v>
      </c>
      <c r="G16">
        <v>6687360</v>
      </c>
      <c r="H16">
        <v>6687360</v>
      </c>
      <c r="I16">
        <v>5884877</v>
      </c>
      <c r="J16">
        <v>802483</v>
      </c>
      <c r="K16">
        <v>0.119999970092832</v>
      </c>
      <c r="L16">
        <v>1471162</v>
      </c>
      <c r="M16">
        <v>-668679</v>
      </c>
      <c r="N16">
        <v>-9.9991476457077205E-2</v>
      </c>
      <c r="O16">
        <v>0</v>
      </c>
      <c r="P16">
        <v>6687360</v>
      </c>
      <c r="Q16">
        <v>0</v>
      </c>
      <c r="R16">
        <v>0</v>
      </c>
      <c r="S16">
        <v>0</v>
      </c>
      <c r="T16">
        <v>0</v>
      </c>
      <c r="U16">
        <v>0</v>
      </c>
      <c r="V16">
        <v>5884877</v>
      </c>
      <c r="W16">
        <v>0</v>
      </c>
      <c r="X16">
        <v>0</v>
      </c>
      <c r="Y16">
        <v>0</v>
      </c>
      <c r="Z16">
        <v>0</v>
      </c>
      <c r="AA16">
        <v>387</v>
      </c>
      <c r="AB16">
        <v>17280</v>
      </c>
      <c r="AC16">
        <v>14</v>
      </c>
      <c r="AD16">
        <v>27</v>
      </c>
      <c r="AE16">
        <v>30551</v>
      </c>
      <c r="AF16">
        <v>824877</v>
      </c>
      <c r="AG16">
        <v>163172</v>
      </c>
      <c r="AH16">
        <v>69931</v>
      </c>
      <c r="AI16">
        <v>233103</v>
      </c>
      <c r="AJ16">
        <v>80767</v>
      </c>
      <c r="AK16">
        <v>63066</v>
      </c>
      <c r="AL16">
        <v>143833</v>
      </c>
      <c r="AM16">
        <v>94272</v>
      </c>
      <c r="AN16">
        <v>175077</v>
      </c>
      <c r="AO16">
        <v>269349</v>
      </c>
      <c r="AP16" t="s">
        <v>78</v>
      </c>
      <c r="AQ16" t="s">
        <v>71</v>
      </c>
      <c r="AR16" t="s">
        <v>79</v>
      </c>
      <c r="AS16" t="s">
        <v>80</v>
      </c>
      <c r="AT16" t="s">
        <v>81</v>
      </c>
      <c r="AU16" t="s">
        <v>82</v>
      </c>
      <c r="AV16" t="s">
        <v>83</v>
      </c>
      <c r="AW16" s="1">
        <v>43484</v>
      </c>
      <c r="AX16">
        <v>8000</v>
      </c>
      <c r="AY16" t="s">
        <v>84</v>
      </c>
      <c r="AZ16">
        <v>19.997499999999999</v>
      </c>
      <c r="BA16">
        <v>73.7898</v>
      </c>
    </row>
    <row r="17" spans="1:53" x14ac:dyDescent="0.3">
      <c r="A17" t="s">
        <v>9</v>
      </c>
      <c r="B17" s="1">
        <v>45474</v>
      </c>
      <c r="C17" t="s">
        <v>297</v>
      </c>
      <c r="D17">
        <v>12373008</v>
      </c>
      <c r="E17">
        <v>7423805</v>
      </c>
      <c r="F17">
        <v>4949203</v>
      </c>
      <c r="G17">
        <v>12373008</v>
      </c>
      <c r="H17">
        <v>12373008</v>
      </c>
      <c r="I17">
        <v>10888247</v>
      </c>
      <c r="J17">
        <v>1484761</v>
      </c>
      <c r="K17">
        <v>0.120000003232844</v>
      </c>
      <c r="L17">
        <v>2203306</v>
      </c>
      <c r="M17">
        <v>-718545</v>
      </c>
      <c r="N17">
        <v>-5.8073590512509203E-2</v>
      </c>
      <c r="O17">
        <v>0</v>
      </c>
      <c r="P17">
        <v>12373008</v>
      </c>
      <c r="Q17">
        <v>0</v>
      </c>
      <c r="R17">
        <v>0</v>
      </c>
      <c r="S17">
        <v>0</v>
      </c>
      <c r="T17">
        <v>0</v>
      </c>
      <c r="U17">
        <v>0</v>
      </c>
      <c r="V17">
        <v>10888247</v>
      </c>
      <c r="W17">
        <v>0</v>
      </c>
      <c r="X17">
        <v>0</v>
      </c>
      <c r="Y17">
        <v>0</v>
      </c>
      <c r="Z17">
        <v>0</v>
      </c>
      <c r="AA17">
        <v>1003</v>
      </c>
      <c r="AB17">
        <v>12336</v>
      </c>
      <c r="AC17">
        <v>26</v>
      </c>
      <c r="AD17">
        <v>38</v>
      </c>
      <c r="AE17">
        <v>30555</v>
      </c>
      <c r="AF17">
        <v>1161090</v>
      </c>
      <c r="AG17">
        <v>230588</v>
      </c>
      <c r="AH17">
        <v>98823</v>
      </c>
      <c r="AI17">
        <v>329411</v>
      </c>
      <c r="AJ17">
        <v>72400</v>
      </c>
      <c r="AK17">
        <v>72077</v>
      </c>
      <c r="AL17">
        <v>144477</v>
      </c>
      <c r="AM17">
        <v>198915</v>
      </c>
      <c r="AN17">
        <v>369413</v>
      </c>
      <c r="AO17">
        <v>568328</v>
      </c>
      <c r="AP17" t="s">
        <v>78</v>
      </c>
      <c r="AQ17" t="s">
        <v>71</v>
      </c>
      <c r="AR17" t="s">
        <v>79</v>
      </c>
      <c r="AS17" t="s">
        <v>80</v>
      </c>
      <c r="AT17" t="s">
        <v>81</v>
      </c>
      <c r="AU17" t="s">
        <v>82</v>
      </c>
      <c r="AV17" t="s">
        <v>83</v>
      </c>
      <c r="AW17" s="1">
        <v>43484</v>
      </c>
      <c r="AX17">
        <v>8000</v>
      </c>
      <c r="AY17" t="s">
        <v>84</v>
      </c>
      <c r="AZ17">
        <v>19.997499999999999</v>
      </c>
      <c r="BA17">
        <v>73.7898</v>
      </c>
    </row>
    <row r="18" spans="1:53" x14ac:dyDescent="0.3">
      <c r="A18" t="s">
        <v>9</v>
      </c>
      <c r="B18" s="1">
        <v>45505</v>
      </c>
      <c r="C18" t="s">
        <v>297</v>
      </c>
      <c r="D18">
        <v>11068631</v>
      </c>
      <c r="E18">
        <v>6641179</v>
      </c>
      <c r="F18">
        <v>4427452</v>
      </c>
      <c r="G18">
        <v>11068631</v>
      </c>
      <c r="H18">
        <v>11068631</v>
      </c>
      <c r="I18">
        <v>9740395</v>
      </c>
      <c r="J18">
        <v>1328236</v>
      </c>
      <c r="K18">
        <v>0.120000025296715</v>
      </c>
      <c r="L18">
        <v>2057573</v>
      </c>
      <c r="M18">
        <v>-729337</v>
      </c>
      <c r="N18">
        <v>-6.5892249908773695E-2</v>
      </c>
      <c r="O18">
        <v>0</v>
      </c>
      <c r="P18">
        <v>11068631</v>
      </c>
      <c r="Q18">
        <v>0</v>
      </c>
      <c r="R18">
        <v>0</v>
      </c>
      <c r="S18">
        <v>0</v>
      </c>
      <c r="T18">
        <v>0</v>
      </c>
      <c r="U18">
        <v>0</v>
      </c>
      <c r="V18">
        <v>9740395</v>
      </c>
      <c r="W18">
        <v>0</v>
      </c>
      <c r="X18">
        <v>0</v>
      </c>
      <c r="Y18">
        <v>0</v>
      </c>
      <c r="Z18">
        <v>0</v>
      </c>
      <c r="AA18">
        <v>581</v>
      </c>
      <c r="AB18">
        <v>19051</v>
      </c>
      <c r="AC18">
        <v>26</v>
      </c>
      <c r="AD18">
        <v>31</v>
      </c>
      <c r="AE18">
        <v>35239</v>
      </c>
      <c r="AF18">
        <v>1092409</v>
      </c>
      <c r="AG18">
        <v>296423</v>
      </c>
      <c r="AH18">
        <v>127039</v>
      </c>
      <c r="AI18">
        <v>423462</v>
      </c>
      <c r="AJ18">
        <v>72400</v>
      </c>
      <c r="AK18">
        <v>62423</v>
      </c>
      <c r="AL18">
        <v>134823</v>
      </c>
      <c r="AM18">
        <v>142408</v>
      </c>
      <c r="AN18">
        <v>264471</v>
      </c>
      <c r="AO18">
        <v>406879</v>
      </c>
      <c r="AP18" t="s">
        <v>78</v>
      </c>
      <c r="AQ18" t="s">
        <v>71</v>
      </c>
      <c r="AR18" t="s">
        <v>79</v>
      </c>
      <c r="AS18" t="s">
        <v>80</v>
      </c>
      <c r="AT18" t="s">
        <v>81</v>
      </c>
      <c r="AU18" t="s">
        <v>82</v>
      </c>
      <c r="AV18" t="s">
        <v>83</v>
      </c>
      <c r="AW18" s="1">
        <v>43484</v>
      </c>
      <c r="AX18">
        <v>8000</v>
      </c>
      <c r="AY18" t="s">
        <v>84</v>
      </c>
      <c r="AZ18">
        <v>19.997499999999999</v>
      </c>
      <c r="BA18">
        <v>73.7898</v>
      </c>
    </row>
    <row r="19" spans="1:53" x14ac:dyDescent="0.3">
      <c r="A19" t="s">
        <v>9</v>
      </c>
      <c r="B19" s="1">
        <v>45536</v>
      </c>
      <c r="C19" t="s">
        <v>297</v>
      </c>
      <c r="D19">
        <v>17710152</v>
      </c>
      <c r="E19">
        <v>10626091</v>
      </c>
      <c r="F19">
        <v>7084061</v>
      </c>
      <c r="G19">
        <v>17710152</v>
      </c>
      <c r="H19">
        <v>17710152</v>
      </c>
      <c r="I19">
        <v>15584934</v>
      </c>
      <c r="J19">
        <v>2125218</v>
      </c>
      <c r="K19">
        <v>0.119999986448451</v>
      </c>
      <c r="L19">
        <v>2614412</v>
      </c>
      <c r="M19">
        <v>-489194</v>
      </c>
      <c r="N19">
        <v>-2.76222361050317E-2</v>
      </c>
      <c r="O19">
        <v>0</v>
      </c>
      <c r="P19">
        <v>17710152</v>
      </c>
      <c r="Q19">
        <v>0</v>
      </c>
      <c r="R19">
        <v>0</v>
      </c>
      <c r="S19">
        <v>0</v>
      </c>
      <c r="T19">
        <v>0</v>
      </c>
      <c r="U19">
        <v>0</v>
      </c>
      <c r="V19">
        <v>15584934</v>
      </c>
      <c r="W19">
        <v>0</v>
      </c>
      <c r="X19">
        <v>0</v>
      </c>
      <c r="Y19">
        <v>0</v>
      </c>
      <c r="Z19">
        <v>0</v>
      </c>
      <c r="AA19">
        <v>1048</v>
      </c>
      <c r="AB19">
        <v>16899</v>
      </c>
      <c r="AC19">
        <v>39</v>
      </c>
      <c r="AD19">
        <v>33</v>
      </c>
      <c r="AE19">
        <v>34063</v>
      </c>
      <c r="AF19">
        <v>1124079</v>
      </c>
      <c r="AG19">
        <v>395964</v>
      </c>
      <c r="AH19">
        <v>169699</v>
      </c>
      <c r="AI19">
        <v>565663</v>
      </c>
      <c r="AJ19">
        <v>72400</v>
      </c>
      <c r="AK19">
        <v>71079</v>
      </c>
      <c r="AL19">
        <v>143479</v>
      </c>
      <c r="AM19">
        <v>273417</v>
      </c>
      <c r="AN19">
        <v>507774</v>
      </c>
      <c r="AO19">
        <v>781191</v>
      </c>
      <c r="AP19" t="s">
        <v>78</v>
      </c>
      <c r="AQ19" t="s">
        <v>71</v>
      </c>
      <c r="AR19" t="s">
        <v>79</v>
      </c>
      <c r="AS19" t="s">
        <v>80</v>
      </c>
      <c r="AT19" t="s">
        <v>81</v>
      </c>
      <c r="AU19" t="s">
        <v>82</v>
      </c>
      <c r="AV19" t="s">
        <v>83</v>
      </c>
      <c r="AW19" s="1">
        <v>43484</v>
      </c>
      <c r="AX19">
        <v>8000</v>
      </c>
      <c r="AY19" t="s">
        <v>84</v>
      </c>
      <c r="AZ19">
        <v>19.997499999999999</v>
      </c>
      <c r="BA19">
        <v>73.7898</v>
      </c>
    </row>
    <row r="20" spans="1:53" x14ac:dyDescent="0.3">
      <c r="A20" t="s">
        <v>9</v>
      </c>
      <c r="B20" s="1">
        <v>45566</v>
      </c>
      <c r="C20" t="s">
        <v>297</v>
      </c>
      <c r="D20">
        <v>18680328</v>
      </c>
      <c r="E20">
        <v>11208197</v>
      </c>
      <c r="F20">
        <v>7472131</v>
      </c>
      <c r="G20">
        <v>18680328</v>
      </c>
      <c r="H20">
        <v>18680328</v>
      </c>
      <c r="I20">
        <v>16438689</v>
      </c>
      <c r="J20">
        <v>2241639</v>
      </c>
      <c r="K20">
        <v>0.11999998072838999</v>
      </c>
      <c r="L20">
        <v>2326277</v>
      </c>
      <c r="M20">
        <v>-84638</v>
      </c>
      <c r="N20">
        <v>-4.5308626272515104E-3</v>
      </c>
      <c r="O20">
        <v>0</v>
      </c>
      <c r="P20">
        <v>18680328</v>
      </c>
      <c r="Q20">
        <v>0</v>
      </c>
      <c r="R20">
        <v>0</v>
      </c>
      <c r="S20">
        <v>0</v>
      </c>
      <c r="T20">
        <v>0</v>
      </c>
      <c r="U20">
        <v>0</v>
      </c>
      <c r="V20">
        <v>16438689</v>
      </c>
      <c r="W20">
        <v>0</v>
      </c>
      <c r="X20">
        <v>0</v>
      </c>
      <c r="Y20">
        <v>0</v>
      </c>
      <c r="Z20">
        <v>0</v>
      </c>
      <c r="AA20">
        <v>1182</v>
      </c>
      <c r="AB20">
        <v>15804</v>
      </c>
      <c r="AC20">
        <v>26</v>
      </c>
      <c r="AD20">
        <v>33</v>
      </c>
      <c r="AE20">
        <v>31525</v>
      </c>
      <c r="AF20">
        <v>1040325</v>
      </c>
      <c r="AG20">
        <v>340228</v>
      </c>
      <c r="AH20">
        <v>145812</v>
      </c>
      <c r="AI20">
        <v>486040</v>
      </c>
      <c r="AJ20">
        <v>72400</v>
      </c>
      <c r="AK20">
        <v>65526</v>
      </c>
      <c r="AL20">
        <v>137926</v>
      </c>
      <c r="AM20">
        <v>231695</v>
      </c>
      <c r="AN20">
        <v>430291</v>
      </c>
      <c r="AO20">
        <v>661986</v>
      </c>
      <c r="AP20" t="s">
        <v>78</v>
      </c>
      <c r="AQ20" t="s">
        <v>71</v>
      </c>
      <c r="AR20" t="s">
        <v>79</v>
      </c>
      <c r="AS20" t="s">
        <v>80</v>
      </c>
      <c r="AT20" t="s">
        <v>81</v>
      </c>
      <c r="AU20" t="s">
        <v>82</v>
      </c>
      <c r="AV20" t="s">
        <v>83</v>
      </c>
      <c r="AW20" s="1">
        <v>43484</v>
      </c>
      <c r="AX20">
        <v>8000</v>
      </c>
      <c r="AY20" t="s">
        <v>84</v>
      </c>
      <c r="AZ20">
        <v>19.997499999999999</v>
      </c>
      <c r="BA20">
        <v>73.7898</v>
      </c>
    </row>
    <row r="21" spans="1:53" x14ac:dyDescent="0.3">
      <c r="A21" t="s">
        <v>9</v>
      </c>
      <c r="B21" s="1">
        <v>45597</v>
      </c>
      <c r="C21" t="s">
        <v>297</v>
      </c>
      <c r="D21">
        <v>10455134</v>
      </c>
      <c r="E21">
        <v>6273080</v>
      </c>
      <c r="F21">
        <v>4182054</v>
      </c>
      <c r="G21">
        <v>10455134</v>
      </c>
      <c r="H21">
        <v>10455134</v>
      </c>
      <c r="I21">
        <v>9200518</v>
      </c>
      <c r="J21">
        <v>1254616</v>
      </c>
      <c r="K21">
        <v>0.11999999234825701</v>
      </c>
      <c r="L21">
        <v>2108880</v>
      </c>
      <c r="M21">
        <v>-854264</v>
      </c>
      <c r="N21">
        <v>-8.1707608912520893E-2</v>
      </c>
      <c r="O21">
        <v>0</v>
      </c>
      <c r="P21">
        <v>10455134</v>
      </c>
      <c r="Q21">
        <v>0</v>
      </c>
      <c r="R21">
        <v>0</v>
      </c>
      <c r="S21">
        <v>0</v>
      </c>
      <c r="T21">
        <v>0</v>
      </c>
      <c r="U21">
        <v>0</v>
      </c>
      <c r="V21">
        <v>9200518</v>
      </c>
      <c r="W21">
        <v>0</v>
      </c>
      <c r="X21">
        <v>0</v>
      </c>
      <c r="Y21">
        <v>0</v>
      </c>
      <c r="Z21">
        <v>0</v>
      </c>
      <c r="AA21">
        <v>383</v>
      </c>
      <c r="AB21">
        <v>27298</v>
      </c>
      <c r="AC21">
        <v>17</v>
      </c>
      <c r="AD21">
        <v>35</v>
      </c>
      <c r="AE21">
        <v>34530</v>
      </c>
      <c r="AF21">
        <v>1208550</v>
      </c>
      <c r="AG21">
        <v>191826</v>
      </c>
      <c r="AH21">
        <v>82211</v>
      </c>
      <c r="AI21">
        <v>274037</v>
      </c>
      <c r="AJ21">
        <v>72400</v>
      </c>
      <c r="AK21">
        <v>59757</v>
      </c>
      <c r="AL21">
        <v>132157</v>
      </c>
      <c r="AM21">
        <v>172948</v>
      </c>
      <c r="AN21">
        <v>321188</v>
      </c>
      <c r="AO21">
        <v>494136</v>
      </c>
      <c r="AP21" t="s">
        <v>78</v>
      </c>
      <c r="AQ21" t="s">
        <v>71</v>
      </c>
      <c r="AR21" t="s">
        <v>79</v>
      </c>
      <c r="AS21" t="s">
        <v>80</v>
      </c>
      <c r="AT21" t="s">
        <v>81</v>
      </c>
      <c r="AU21" t="s">
        <v>82</v>
      </c>
      <c r="AV21" t="s">
        <v>83</v>
      </c>
      <c r="AW21" s="1">
        <v>43484</v>
      </c>
      <c r="AX21">
        <v>8000</v>
      </c>
      <c r="AY21" t="s">
        <v>84</v>
      </c>
      <c r="AZ21">
        <v>19.997499999999999</v>
      </c>
      <c r="BA21">
        <v>73.7898</v>
      </c>
    </row>
    <row r="22" spans="1:53" x14ac:dyDescent="0.3">
      <c r="A22" t="s">
        <v>9</v>
      </c>
      <c r="B22" s="1">
        <v>45627</v>
      </c>
      <c r="C22" t="s">
        <v>297</v>
      </c>
      <c r="D22">
        <v>9720846</v>
      </c>
      <c r="E22">
        <v>5832508</v>
      </c>
      <c r="F22">
        <v>3888338</v>
      </c>
      <c r="G22">
        <v>9720846</v>
      </c>
      <c r="H22">
        <v>9720846</v>
      </c>
      <c r="I22">
        <v>8554344</v>
      </c>
      <c r="J22">
        <v>1166502</v>
      </c>
      <c r="K22">
        <v>0.120000049378418</v>
      </c>
      <c r="L22">
        <v>1661637</v>
      </c>
      <c r="M22">
        <v>-495135</v>
      </c>
      <c r="N22">
        <v>-5.0935381550124302E-2</v>
      </c>
      <c r="O22">
        <v>0</v>
      </c>
      <c r="P22">
        <v>9720846</v>
      </c>
      <c r="Q22">
        <v>0</v>
      </c>
      <c r="R22">
        <v>0</v>
      </c>
      <c r="S22">
        <v>0</v>
      </c>
      <c r="T22">
        <v>0</v>
      </c>
      <c r="U22">
        <v>0</v>
      </c>
      <c r="V22">
        <v>8554344</v>
      </c>
      <c r="W22">
        <v>0</v>
      </c>
      <c r="X22">
        <v>0</v>
      </c>
      <c r="Y22">
        <v>0</v>
      </c>
      <c r="Z22">
        <v>0</v>
      </c>
      <c r="AA22">
        <v>909</v>
      </c>
      <c r="AB22">
        <v>10694</v>
      </c>
      <c r="AC22">
        <v>30</v>
      </c>
      <c r="AD22">
        <v>28</v>
      </c>
      <c r="AE22">
        <v>29898</v>
      </c>
      <c r="AF22">
        <v>837144</v>
      </c>
      <c r="AG22">
        <v>231708</v>
      </c>
      <c r="AH22">
        <v>99304</v>
      </c>
      <c r="AI22">
        <v>331012</v>
      </c>
      <c r="AJ22">
        <v>73347</v>
      </c>
      <c r="AK22">
        <v>65752</v>
      </c>
      <c r="AL22">
        <v>139099</v>
      </c>
      <c r="AM22">
        <v>124034</v>
      </c>
      <c r="AN22">
        <v>230348</v>
      </c>
      <c r="AO22">
        <v>354382</v>
      </c>
      <c r="AP22" t="s">
        <v>78</v>
      </c>
      <c r="AQ22" t="s">
        <v>71</v>
      </c>
      <c r="AR22" t="s">
        <v>79</v>
      </c>
      <c r="AS22" t="s">
        <v>80</v>
      </c>
      <c r="AT22" t="s">
        <v>81</v>
      </c>
      <c r="AU22" t="s">
        <v>82</v>
      </c>
      <c r="AV22" t="s">
        <v>83</v>
      </c>
      <c r="AW22" s="1">
        <v>43484</v>
      </c>
      <c r="AX22">
        <v>8000</v>
      </c>
      <c r="AY22" t="s">
        <v>84</v>
      </c>
      <c r="AZ22">
        <v>19.997499999999999</v>
      </c>
      <c r="BA22">
        <v>73.7898</v>
      </c>
    </row>
    <row r="23" spans="1:53" x14ac:dyDescent="0.3">
      <c r="A23" t="s">
        <v>9</v>
      </c>
      <c r="B23" s="1">
        <v>45658</v>
      </c>
      <c r="C23" t="s">
        <v>297</v>
      </c>
      <c r="D23">
        <v>5565906</v>
      </c>
      <c r="E23">
        <v>3339544</v>
      </c>
      <c r="F23">
        <v>2226362</v>
      </c>
      <c r="G23">
        <v>5565906</v>
      </c>
      <c r="H23">
        <v>5565906</v>
      </c>
      <c r="I23">
        <v>4897997</v>
      </c>
      <c r="J23">
        <v>667909</v>
      </c>
      <c r="K23">
        <v>0.120000050306275</v>
      </c>
      <c r="L23">
        <v>1655099</v>
      </c>
      <c r="M23">
        <v>-987190</v>
      </c>
      <c r="N23">
        <v>-0.17736375713136401</v>
      </c>
      <c r="O23">
        <v>0</v>
      </c>
      <c r="P23">
        <v>5565906</v>
      </c>
      <c r="Q23">
        <v>0</v>
      </c>
      <c r="R23">
        <v>0</v>
      </c>
      <c r="S23">
        <v>0</v>
      </c>
      <c r="T23">
        <v>0</v>
      </c>
      <c r="U23">
        <v>0</v>
      </c>
      <c r="V23">
        <v>4897997</v>
      </c>
      <c r="W23">
        <v>0</v>
      </c>
      <c r="X23">
        <v>0</v>
      </c>
      <c r="Y23">
        <v>0</v>
      </c>
      <c r="Z23">
        <v>0</v>
      </c>
      <c r="AA23">
        <v>373</v>
      </c>
      <c r="AB23">
        <v>14922</v>
      </c>
      <c r="AC23">
        <v>14</v>
      </c>
      <c r="AD23">
        <v>37</v>
      </c>
      <c r="AE23">
        <v>31200</v>
      </c>
      <c r="AF23">
        <v>1154400</v>
      </c>
      <c r="AG23">
        <v>137291</v>
      </c>
      <c r="AH23">
        <v>58839</v>
      </c>
      <c r="AI23">
        <v>196130</v>
      </c>
      <c r="AJ23">
        <v>73213</v>
      </c>
      <c r="AK23">
        <v>48400</v>
      </c>
      <c r="AL23">
        <v>121613</v>
      </c>
      <c r="AM23">
        <v>64035</v>
      </c>
      <c r="AN23">
        <v>118921</v>
      </c>
      <c r="AO23">
        <v>182956</v>
      </c>
      <c r="AP23" t="s">
        <v>78</v>
      </c>
      <c r="AQ23" t="s">
        <v>71</v>
      </c>
      <c r="AR23" t="s">
        <v>79</v>
      </c>
      <c r="AS23" t="s">
        <v>80</v>
      </c>
      <c r="AT23" t="s">
        <v>81</v>
      </c>
      <c r="AU23" t="s">
        <v>82</v>
      </c>
      <c r="AV23" t="s">
        <v>83</v>
      </c>
      <c r="AW23" s="1">
        <v>43484</v>
      </c>
      <c r="AX23">
        <v>8000</v>
      </c>
      <c r="AY23" t="s">
        <v>84</v>
      </c>
      <c r="AZ23">
        <v>19.997499999999999</v>
      </c>
      <c r="BA23">
        <v>73.7898</v>
      </c>
    </row>
    <row r="24" spans="1:53" x14ac:dyDescent="0.3">
      <c r="A24" t="s">
        <v>9</v>
      </c>
      <c r="B24" s="1">
        <v>45689</v>
      </c>
      <c r="C24" t="s">
        <v>297</v>
      </c>
      <c r="D24">
        <v>9880585</v>
      </c>
      <c r="E24">
        <v>5928351</v>
      </c>
      <c r="F24">
        <v>3952234</v>
      </c>
      <c r="G24">
        <v>9880585</v>
      </c>
      <c r="H24">
        <v>9880585</v>
      </c>
      <c r="I24">
        <v>8694915</v>
      </c>
      <c r="J24">
        <v>1185670</v>
      </c>
      <c r="K24">
        <v>0.119999979758284</v>
      </c>
      <c r="L24">
        <v>1631540</v>
      </c>
      <c r="M24">
        <v>-445870</v>
      </c>
      <c r="N24">
        <v>-4.5125870583573702E-2</v>
      </c>
      <c r="O24">
        <v>0</v>
      </c>
      <c r="P24">
        <v>9880585</v>
      </c>
      <c r="Q24">
        <v>0</v>
      </c>
      <c r="R24">
        <v>0</v>
      </c>
      <c r="S24">
        <v>0</v>
      </c>
      <c r="T24">
        <v>0</v>
      </c>
      <c r="U24">
        <v>0</v>
      </c>
      <c r="V24">
        <v>8694915</v>
      </c>
      <c r="W24">
        <v>0</v>
      </c>
      <c r="X24">
        <v>0</v>
      </c>
      <c r="Y24">
        <v>0</v>
      </c>
      <c r="Z24">
        <v>0</v>
      </c>
      <c r="AA24">
        <v>715</v>
      </c>
      <c r="AB24">
        <v>13819</v>
      </c>
      <c r="AC24">
        <v>13</v>
      </c>
      <c r="AD24">
        <v>29</v>
      </c>
      <c r="AE24">
        <v>28687</v>
      </c>
      <c r="AF24">
        <v>831923</v>
      </c>
      <c r="AG24">
        <v>239039</v>
      </c>
      <c r="AH24">
        <v>102446</v>
      </c>
      <c r="AI24">
        <v>341485</v>
      </c>
      <c r="AJ24">
        <v>72400</v>
      </c>
      <c r="AK24">
        <v>52675</v>
      </c>
      <c r="AL24">
        <v>125075</v>
      </c>
      <c r="AM24">
        <v>116570</v>
      </c>
      <c r="AN24">
        <v>216487</v>
      </c>
      <c r="AO24">
        <v>333057</v>
      </c>
      <c r="AP24" t="s">
        <v>78</v>
      </c>
      <c r="AQ24" t="s">
        <v>71</v>
      </c>
      <c r="AR24" t="s">
        <v>79</v>
      </c>
      <c r="AS24" t="s">
        <v>80</v>
      </c>
      <c r="AT24" t="s">
        <v>81</v>
      </c>
      <c r="AU24" t="s">
        <v>82</v>
      </c>
      <c r="AV24" t="s">
        <v>83</v>
      </c>
      <c r="AW24" s="1">
        <v>43484</v>
      </c>
      <c r="AX24">
        <v>8000</v>
      </c>
      <c r="AY24" t="s">
        <v>84</v>
      </c>
      <c r="AZ24">
        <v>19.997499999999999</v>
      </c>
      <c r="BA24">
        <v>73.7898</v>
      </c>
    </row>
    <row r="25" spans="1:53" x14ac:dyDescent="0.3">
      <c r="A25" t="s">
        <v>9</v>
      </c>
      <c r="B25" s="1">
        <v>45717</v>
      </c>
      <c r="C25" t="s">
        <v>297</v>
      </c>
      <c r="D25">
        <v>6432398</v>
      </c>
      <c r="E25">
        <v>3859439</v>
      </c>
      <c r="F25">
        <v>2572959</v>
      </c>
      <c r="G25">
        <v>6432398</v>
      </c>
      <c r="H25">
        <v>6432398</v>
      </c>
      <c r="I25">
        <v>5660510</v>
      </c>
      <c r="J25">
        <v>771888</v>
      </c>
      <c r="K25">
        <v>0.12000003731112401</v>
      </c>
      <c r="L25">
        <v>1822340</v>
      </c>
      <c r="M25">
        <v>-1050452</v>
      </c>
      <c r="N25">
        <v>-0.16330643719496199</v>
      </c>
      <c r="O25">
        <v>0</v>
      </c>
      <c r="P25">
        <v>6432398</v>
      </c>
      <c r="Q25">
        <v>0</v>
      </c>
      <c r="R25">
        <v>0</v>
      </c>
      <c r="S25">
        <v>0</v>
      </c>
      <c r="T25">
        <v>0</v>
      </c>
      <c r="U25">
        <v>0</v>
      </c>
      <c r="V25">
        <v>5660510</v>
      </c>
      <c r="W25">
        <v>0</v>
      </c>
      <c r="X25">
        <v>0</v>
      </c>
      <c r="Y25">
        <v>0</v>
      </c>
      <c r="Z25">
        <v>0</v>
      </c>
      <c r="AA25">
        <v>371</v>
      </c>
      <c r="AB25">
        <v>17338</v>
      </c>
      <c r="AC25">
        <v>29</v>
      </c>
      <c r="AD25">
        <v>33</v>
      </c>
      <c r="AE25">
        <v>39205</v>
      </c>
      <c r="AF25">
        <v>1293765</v>
      </c>
      <c r="AG25">
        <v>120631</v>
      </c>
      <c r="AH25">
        <v>51699</v>
      </c>
      <c r="AI25">
        <v>172330</v>
      </c>
      <c r="AJ25">
        <v>72400</v>
      </c>
      <c r="AK25">
        <v>67451</v>
      </c>
      <c r="AL25">
        <v>139851</v>
      </c>
      <c r="AM25">
        <v>75738</v>
      </c>
      <c r="AN25">
        <v>140656</v>
      </c>
      <c r="AO25">
        <v>216394</v>
      </c>
      <c r="AP25" t="s">
        <v>78</v>
      </c>
      <c r="AQ25" t="s">
        <v>71</v>
      </c>
      <c r="AR25" t="s">
        <v>79</v>
      </c>
      <c r="AS25" t="s">
        <v>80</v>
      </c>
      <c r="AT25" t="s">
        <v>81</v>
      </c>
      <c r="AU25" t="s">
        <v>82</v>
      </c>
      <c r="AV25" t="s">
        <v>83</v>
      </c>
      <c r="AW25" s="1">
        <v>43484</v>
      </c>
      <c r="AX25">
        <v>8000</v>
      </c>
      <c r="AY25" t="s">
        <v>84</v>
      </c>
      <c r="AZ25">
        <v>19.997499999999999</v>
      </c>
      <c r="BA25">
        <v>73.7898</v>
      </c>
    </row>
    <row r="26" spans="1:53" x14ac:dyDescent="0.3">
      <c r="A26" t="s">
        <v>10</v>
      </c>
      <c r="B26" s="1">
        <v>45383</v>
      </c>
      <c r="C26" t="s">
        <v>298</v>
      </c>
      <c r="D26">
        <v>4946734</v>
      </c>
      <c r="E26">
        <v>3462714</v>
      </c>
      <c r="F26">
        <v>1484020</v>
      </c>
      <c r="G26">
        <v>4946734</v>
      </c>
      <c r="H26">
        <v>4946734</v>
      </c>
      <c r="I26">
        <v>2473367</v>
      </c>
      <c r="J26">
        <v>2473367</v>
      </c>
      <c r="K26">
        <v>0.5</v>
      </c>
      <c r="L26">
        <v>1357560</v>
      </c>
      <c r="M26">
        <v>1115807</v>
      </c>
      <c r="N26">
        <v>0.22556438247943</v>
      </c>
      <c r="O26">
        <v>4946734</v>
      </c>
      <c r="P26">
        <v>0</v>
      </c>
      <c r="Q26">
        <v>0</v>
      </c>
      <c r="R26">
        <v>0</v>
      </c>
      <c r="S26">
        <v>0</v>
      </c>
      <c r="T26">
        <v>0</v>
      </c>
      <c r="U26">
        <v>2473367</v>
      </c>
      <c r="V26">
        <v>0</v>
      </c>
      <c r="W26">
        <v>0</v>
      </c>
      <c r="X26">
        <v>0</v>
      </c>
      <c r="Y26">
        <v>0</v>
      </c>
      <c r="Z26">
        <v>0</v>
      </c>
      <c r="AA26">
        <v>1586</v>
      </c>
      <c r="AB26">
        <v>3119</v>
      </c>
      <c r="AC26">
        <v>37</v>
      </c>
      <c r="AD26">
        <v>32</v>
      </c>
      <c r="AE26">
        <v>24696</v>
      </c>
      <c r="AF26">
        <v>790272</v>
      </c>
      <c r="AG26">
        <v>118844</v>
      </c>
      <c r="AH26">
        <v>50933</v>
      </c>
      <c r="AI26">
        <v>169777</v>
      </c>
      <c r="AJ26">
        <v>83345</v>
      </c>
      <c r="AK26">
        <v>65557</v>
      </c>
      <c r="AL26">
        <v>148902</v>
      </c>
      <c r="AM26">
        <v>87013</v>
      </c>
      <c r="AN26">
        <v>161596</v>
      </c>
      <c r="AO26">
        <v>248609</v>
      </c>
      <c r="AP26" t="s">
        <v>85</v>
      </c>
      <c r="AQ26" t="s">
        <v>86</v>
      </c>
      <c r="AR26" t="s">
        <v>87</v>
      </c>
      <c r="AS26" t="s">
        <v>88</v>
      </c>
      <c r="AT26" t="s">
        <v>89</v>
      </c>
      <c r="AU26" t="s">
        <v>90</v>
      </c>
      <c r="AV26" t="s">
        <v>91</v>
      </c>
      <c r="AW26" s="1">
        <v>44819</v>
      </c>
      <c r="AX26">
        <v>8000</v>
      </c>
      <c r="AY26" t="s">
        <v>92</v>
      </c>
      <c r="AZ26">
        <v>27.187100000000001</v>
      </c>
      <c r="BA26">
        <v>78.005499999999998</v>
      </c>
    </row>
    <row r="27" spans="1:53" x14ac:dyDescent="0.3">
      <c r="A27" t="s">
        <v>10</v>
      </c>
      <c r="B27" s="1">
        <v>45413</v>
      </c>
      <c r="C27" t="s">
        <v>298</v>
      </c>
      <c r="D27">
        <v>7845277</v>
      </c>
      <c r="E27">
        <v>5491694</v>
      </c>
      <c r="F27">
        <v>2353583</v>
      </c>
      <c r="G27">
        <v>7845277</v>
      </c>
      <c r="H27">
        <v>7845277</v>
      </c>
      <c r="I27">
        <v>3922638</v>
      </c>
      <c r="J27">
        <v>3922639</v>
      </c>
      <c r="K27">
        <v>0.50000006373261296</v>
      </c>
      <c r="L27">
        <v>1511327</v>
      </c>
      <c r="M27">
        <v>2411312</v>
      </c>
      <c r="N27">
        <v>0.30735842724227602</v>
      </c>
      <c r="O27">
        <v>7845277</v>
      </c>
      <c r="P27">
        <v>0</v>
      </c>
      <c r="Q27">
        <v>0</v>
      </c>
      <c r="R27">
        <v>0</v>
      </c>
      <c r="S27">
        <v>0</v>
      </c>
      <c r="T27">
        <v>0</v>
      </c>
      <c r="U27">
        <v>3922638</v>
      </c>
      <c r="V27">
        <v>0</v>
      </c>
      <c r="W27">
        <v>0</v>
      </c>
      <c r="X27">
        <v>0</v>
      </c>
      <c r="Y27">
        <v>0</v>
      </c>
      <c r="Z27">
        <v>0</v>
      </c>
      <c r="AA27">
        <v>2783</v>
      </c>
      <c r="AB27">
        <v>2819</v>
      </c>
      <c r="AC27">
        <v>20</v>
      </c>
      <c r="AD27">
        <v>31</v>
      </c>
      <c r="AE27">
        <v>22574</v>
      </c>
      <c r="AF27">
        <v>699794</v>
      </c>
      <c r="AG27">
        <v>154111</v>
      </c>
      <c r="AH27">
        <v>66047</v>
      </c>
      <c r="AI27">
        <v>220158</v>
      </c>
      <c r="AJ27">
        <v>84485</v>
      </c>
      <c r="AK27">
        <v>60525</v>
      </c>
      <c r="AL27">
        <v>145010</v>
      </c>
      <c r="AM27">
        <v>156228</v>
      </c>
      <c r="AN27">
        <v>290137</v>
      </c>
      <c r="AO27">
        <v>446365</v>
      </c>
      <c r="AP27" t="s">
        <v>85</v>
      </c>
      <c r="AQ27" t="s">
        <v>86</v>
      </c>
      <c r="AR27" t="s">
        <v>87</v>
      </c>
      <c r="AS27" t="s">
        <v>88</v>
      </c>
      <c r="AT27" t="s">
        <v>89</v>
      </c>
      <c r="AU27" t="s">
        <v>90</v>
      </c>
      <c r="AV27" t="s">
        <v>91</v>
      </c>
      <c r="AW27" s="1">
        <v>44819</v>
      </c>
      <c r="AX27">
        <v>8000</v>
      </c>
      <c r="AY27" t="s">
        <v>92</v>
      </c>
      <c r="AZ27">
        <v>27.187100000000001</v>
      </c>
      <c r="BA27">
        <v>78.005499999999998</v>
      </c>
    </row>
    <row r="28" spans="1:53" x14ac:dyDescent="0.3">
      <c r="A28" t="s">
        <v>10</v>
      </c>
      <c r="B28" s="1">
        <v>45444</v>
      </c>
      <c r="C28" t="s">
        <v>298</v>
      </c>
      <c r="D28">
        <v>6359990</v>
      </c>
      <c r="E28">
        <v>4451993</v>
      </c>
      <c r="F28">
        <v>1907997</v>
      </c>
      <c r="G28">
        <v>6359990</v>
      </c>
      <c r="H28">
        <v>6359990</v>
      </c>
      <c r="I28">
        <v>3179995</v>
      </c>
      <c r="J28">
        <v>3179995</v>
      </c>
      <c r="K28">
        <v>0.5</v>
      </c>
      <c r="L28">
        <v>1654342</v>
      </c>
      <c r="M28">
        <v>1525653</v>
      </c>
      <c r="N28">
        <v>0.23988292434422101</v>
      </c>
      <c r="O28">
        <v>6359990</v>
      </c>
      <c r="P28">
        <v>0</v>
      </c>
      <c r="Q28">
        <v>0</v>
      </c>
      <c r="R28">
        <v>0</v>
      </c>
      <c r="S28">
        <v>0</v>
      </c>
      <c r="T28">
        <v>0</v>
      </c>
      <c r="U28">
        <v>3179995</v>
      </c>
      <c r="V28">
        <v>0</v>
      </c>
      <c r="W28">
        <v>0</v>
      </c>
      <c r="X28">
        <v>0</v>
      </c>
      <c r="Y28">
        <v>0</v>
      </c>
      <c r="Z28">
        <v>0</v>
      </c>
      <c r="AA28">
        <v>2639</v>
      </c>
      <c r="AB28">
        <v>2410</v>
      </c>
      <c r="AC28">
        <v>23</v>
      </c>
      <c r="AD28">
        <v>42</v>
      </c>
      <c r="AE28">
        <v>22669</v>
      </c>
      <c r="AF28">
        <v>952098</v>
      </c>
      <c r="AG28">
        <v>213060</v>
      </c>
      <c r="AH28">
        <v>91311</v>
      </c>
      <c r="AI28">
        <v>304371</v>
      </c>
      <c r="AJ28">
        <v>80999</v>
      </c>
      <c r="AK28">
        <v>52349</v>
      </c>
      <c r="AL28">
        <v>133348</v>
      </c>
      <c r="AM28">
        <v>92584</v>
      </c>
      <c r="AN28">
        <v>171941</v>
      </c>
      <c r="AO28">
        <v>264525</v>
      </c>
      <c r="AP28" t="s">
        <v>85</v>
      </c>
      <c r="AQ28" t="s">
        <v>86</v>
      </c>
      <c r="AR28" t="s">
        <v>87</v>
      </c>
      <c r="AS28" t="s">
        <v>88</v>
      </c>
      <c r="AT28" t="s">
        <v>89</v>
      </c>
      <c r="AU28" t="s">
        <v>90</v>
      </c>
      <c r="AV28" t="s">
        <v>91</v>
      </c>
      <c r="AW28" s="1">
        <v>44819</v>
      </c>
      <c r="AX28">
        <v>8000</v>
      </c>
      <c r="AY28" t="s">
        <v>92</v>
      </c>
      <c r="AZ28">
        <v>27.187100000000001</v>
      </c>
      <c r="BA28">
        <v>78.005499999999998</v>
      </c>
    </row>
    <row r="29" spans="1:53" x14ac:dyDescent="0.3">
      <c r="A29" t="s">
        <v>10</v>
      </c>
      <c r="B29" s="1">
        <v>45474</v>
      </c>
      <c r="C29" t="s">
        <v>298</v>
      </c>
      <c r="D29">
        <v>2935628</v>
      </c>
      <c r="E29">
        <v>2054940</v>
      </c>
      <c r="F29">
        <v>880688</v>
      </c>
      <c r="G29">
        <v>2935628</v>
      </c>
      <c r="H29">
        <v>2935628</v>
      </c>
      <c r="I29">
        <v>1467814</v>
      </c>
      <c r="J29">
        <v>1467814</v>
      </c>
      <c r="K29">
        <v>0.5</v>
      </c>
      <c r="L29">
        <v>1357212</v>
      </c>
      <c r="M29">
        <v>110602</v>
      </c>
      <c r="N29">
        <v>3.76757545574576E-2</v>
      </c>
      <c r="O29">
        <v>2935628</v>
      </c>
      <c r="P29">
        <v>0</v>
      </c>
      <c r="Q29">
        <v>0</v>
      </c>
      <c r="R29">
        <v>0</v>
      </c>
      <c r="S29">
        <v>0</v>
      </c>
      <c r="T29">
        <v>0</v>
      </c>
      <c r="U29">
        <v>1467814</v>
      </c>
      <c r="V29">
        <v>0</v>
      </c>
      <c r="W29">
        <v>0</v>
      </c>
      <c r="X29">
        <v>0</v>
      </c>
      <c r="Y29">
        <v>0</v>
      </c>
      <c r="Z29">
        <v>0</v>
      </c>
      <c r="AA29">
        <v>1564</v>
      </c>
      <c r="AB29">
        <v>1877</v>
      </c>
      <c r="AC29">
        <v>30</v>
      </c>
      <c r="AD29">
        <v>41</v>
      </c>
      <c r="AE29">
        <v>23125</v>
      </c>
      <c r="AF29">
        <v>948125</v>
      </c>
      <c r="AG29">
        <v>65041</v>
      </c>
      <c r="AH29">
        <v>27875</v>
      </c>
      <c r="AI29">
        <v>92916</v>
      </c>
      <c r="AJ29">
        <v>76400</v>
      </c>
      <c r="AK29">
        <v>80839</v>
      </c>
      <c r="AL29">
        <v>157239</v>
      </c>
      <c r="AM29">
        <v>55626</v>
      </c>
      <c r="AN29">
        <v>103306</v>
      </c>
      <c r="AO29">
        <v>158932</v>
      </c>
      <c r="AP29" t="s">
        <v>85</v>
      </c>
      <c r="AQ29" t="s">
        <v>86</v>
      </c>
      <c r="AR29" t="s">
        <v>87</v>
      </c>
      <c r="AS29" t="s">
        <v>88</v>
      </c>
      <c r="AT29" t="s">
        <v>89</v>
      </c>
      <c r="AU29" t="s">
        <v>90</v>
      </c>
      <c r="AV29" t="s">
        <v>91</v>
      </c>
      <c r="AW29" s="1">
        <v>44819</v>
      </c>
      <c r="AX29">
        <v>8000</v>
      </c>
      <c r="AY29" t="s">
        <v>92</v>
      </c>
      <c r="AZ29">
        <v>27.187100000000001</v>
      </c>
      <c r="BA29">
        <v>78.005499999999998</v>
      </c>
    </row>
    <row r="30" spans="1:53" x14ac:dyDescent="0.3">
      <c r="A30" t="s">
        <v>10</v>
      </c>
      <c r="B30" s="1">
        <v>45505</v>
      </c>
      <c r="C30" t="s">
        <v>298</v>
      </c>
      <c r="D30">
        <v>8596620</v>
      </c>
      <c r="E30">
        <v>6017634</v>
      </c>
      <c r="F30">
        <v>2578986</v>
      </c>
      <c r="G30">
        <v>8596620</v>
      </c>
      <c r="H30">
        <v>8596620</v>
      </c>
      <c r="I30">
        <v>4298310</v>
      </c>
      <c r="J30">
        <v>4298310</v>
      </c>
      <c r="K30">
        <v>0.5</v>
      </c>
      <c r="L30">
        <v>1843117</v>
      </c>
      <c r="M30">
        <v>2455193</v>
      </c>
      <c r="N30">
        <v>0.28559980550495401</v>
      </c>
      <c r="O30">
        <v>8596620</v>
      </c>
      <c r="P30">
        <v>0</v>
      </c>
      <c r="Q30">
        <v>0</v>
      </c>
      <c r="R30">
        <v>0</v>
      </c>
      <c r="S30">
        <v>0</v>
      </c>
      <c r="T30">
        <v>0</v>
      </c>
      <c r="U30">
        <v>4298310</v>
      </c>
      <c r="V30">
        <v>0</v>
      </c>
      <c r="W30">
        <v>0</v>
      </c>
      <c r="X30">
        <v>0</v>
      </c>
      <c r="Y30">
        <v>0</v>
      </c>
      <c r="Z30">
        <v>0</v>
      </c>
      <c r="AA30">
        <v>2934</v>
      </c>
      <c r="AB30">
        <v>2930</v>
      </c>
      <c r="AC30">
        <v>10</v>
      </c>
      <c r="AD30">
        <v>34</v>
      </c>
      <c r="AE30">
        <v>25711</v>
      </c>
      <c r="AF30">
        <v>874174</v>
      </c>
      <c r="AG30">
        <v>256488</v>
      </c>
      <c r="AH30">
        <v>109924</v>
      </c>
      <c r="AI30">
        <v>366412</v>
      </c>
      <c r="AJ30">
        <v>76400</v>
      </c>
      <c r="AK30">
        <v>69763</v>
      </c>
      <c r="AL30">
        <v>146163</v>
      </c>
      <c r="AM30">
        <v>159729</v>
      </c>
      <c r="AN30">
        <v>296639</v>
      </c>
      <c r="AO30">
        <v>456368</v>
      </c>
      <c r="AP30" t="s">
        <v>85</v>
      </c>
      <c r="AQ30" t="s">
        <v>86</v>
      </c>
      <c r="AR30" t="s">
        <v>87</v>
      </c>
      <c r="AS30" t="s">
        <v>88</v>
      </c>
      <c r="AT30" t="s">
        <v>89</v>
      </c>
      <c r="AU30" t="s">
        <v>90</v>
      </c>
      <c r="AV30" t="s">
        <v>91</v>
      </c>
      <c r="AW30" s="1">
        <v>44819</v>
      </c>
      <c r="AX30">
        <v>8000</v>
      </c>
      <c r="AY30" t="s">
        <v>92</v>
      </c>
      <c r="AZ30">
        <v>27.187100000000001</v>
      </c>
      <c r="BA30">
        <v>78.005499999999998</v>
      </c>
    </row>
    <row r="31" spans="1:53" x14ac:dyDescent="0.3">
      <c r="A31" t="s">
        <v>10</v>
      </c>
      <c r="B31" s="1">
        <v>45536</v>
      </c>
      <c r="C31" t="s">
        <v>298</v>
      </c>
      <c r="D31">
        <v>4502784</v>
      </c>
      <c r="E31">
        <v>3151949</v>
      </c>
      <c r="F31">
        <v>1350835</v>
      </c>
      <c r="G31">
        <v>4502784</v>
      </c>
      <c r="H31">
        <v>4502784</v>
      </c>
      <c r="I31">
        <v>2251392</v>
      </c>
      <c r="J31">
        <v>2251392</v>
      </c>
      <c r="K31">
        <v>0.5</v>
      </c>
      <c r="L31">
        <v>1498393</v>
      </c>
      <c r="M31">
        <v>752999</v>
      </c>
      <c r="N31">
        <v>0.16722965169992601</v>
      </c>
      <c r="O31">
        <v>4502784</v>
      </c>
      <c r="P31">
        <v>0</v>
      </c>
      <c r="Q31">
        <v>0</v>
      </c>
      <c r="R31">
        <v>0</v>
      </c>
      <c r="S31">
        <v>0</v>
      </c>
      <c r="T31">
        <v>0</v>
      </c>
      <c r="U31">
        <v>2251392</v>
      </c>
      <c r="V31">
        <v>0</v>
      </c>
      <c r="W31">
        <v>0</v>
      </c>
      <c r="X31">
        <v>0</v>
      </c>
      <c r="Y31">
        <v>0</v>
      </c>
      <c r="Z31">
        <v>0</v>
      </c>
      <c r="AA31">
        <v>2132</v>
      </c>
      <c r="AB31">
        <v>2112</v>
      </c>
      <c r="AC31">
        <v>16</v>
      </c>
      <c r="AD31">
        <v>36</v>
      </c>
      <c r="AE31">
        <v>24400</v>
      </c>
      <c r="AF31">
        <v>878400</v>
      </c>
      <c r="AG31">
        <v>154482</v>
      </c>
      <c r="AH31">
        <v>66206</v>
      </c>
      <c r="AI31">
        <v>220688</v>
      </c>
      <c r="AJ31">
        <v>76400</v>
      </c>
      <c r="AK31">
        <v>64218</v>
      </c>
      <c r="AL31">
        <v>140618</v>
      </c>
      <c r="AM31">
        <v>90540</v>
      </c>
      <c r="AN31">
        <v>168147</v>
      </c>
      <c r="AO31">
        <v>258687</v>
      </c>
      <c r="AP31" t="s">
        <v>85</v>
      </c>
      <c r="AQ31" t="s">
        <v>86</v>
      </c>
      <c r="AR31" t="s">
        <v>87</v>
      </c>
      <c r="AS31" t="s">
        <v>88</v>
      </c>
      <c r="AT31" t="s">
        <v>89</v>
      </c>
      <c r="AU31" t="s">
        <v>90</v>
      </c>
      <c r="AV31" t="s">
        <v>91</v>
      </c>
      <c r="AW31" s="1">
        <v>44819</v>
      </c>
      <c r="AX31">
        <v>8000</v>
      </c>
      <c r="AY31" t="s">
        <v>92</v>
      </c>
      <c r="AZ31">
        <v>27.187100000000001</v>
      </c>
      <c r="BA31">
        <v>78.005499999999998</v>
      </c>
    </row>
    <row r="32" spans="1:53" x14ac:dyDescent="0.3">
      <c r="A32" t="s">
        <v>10</v>
      </c>
      <c r="B32" s="1">
        <v>45566</v>
      </c>
      <c r="C32" t="s">
        <v>298</v>
      </c>
      <c r="D32">
        <v>11593725</v>
      </c>
      <c r="E32">
        <v>8115607</v>
      </c>
      <c r="F32">
        <v>3478118</v>
      </c>
      <c r="G32">
        <v>11593725</v>
      </c>
      <c r="H32">
        <v>11593725</v>
      </c>
      <c r="I32">
        <v>5796862</v>
      </c>
      <c r="J32">
        <v>5796863</v>
      </c>
      <c r="K32">
        <v>0.50000004312677804</v>
      </c>
      <c r="L32">
        <v>2454579</v>
      </c>
      <c r="M32">
        <v>3342284</v>
      </c>
      <c r="N32">
        <v>0.28828387770108399</v>
      </c>
      <c r="O32">
        <v>11593725</v>
      </c>
      <c r="P32">
        <v>0</v>
      </c>
      <c r="Q32">
        <v>0</v>
      </c>
      <c r="R32">
        <v>0</v>
      </c>
      <c r="S32">
        <v>0</v>
      </c>
      <c r="T32">
        <v>0</v>
      </c>
      <c r="U32">
        <v>5796862</v>
      </c>
      <c r="V32">
        <v>0</v>
      </c>
      <c r="W32">
        <v>0</v>
      </c>
      <c r="X32">
        <v>0</v>
      </c>
      <c r="Y32">
        <v>0</v>
      </c>
      <c r="Z32">
        <v>0</v>
      </c>
      <c r="AA32">
        <v>3575</v>
      </c>
      <c r="AB32">
        <v>3243</v>
      </c>
      <c r="AC32">
        <v>25</v>
      </c>
      <c r="AD32">
        <v>41</v>
      </c>
      <c r="AE32">
        <v>25069</v>
      </c>
      <c r="AF32">
        <v>1027829</v>
      </c>
      <c r="AG32">
        <v>518787</v>
      </c>
      <c r="AH32">
        <v>222337</v>
      </c>
      <c r="AI32">
        <v>741124</v>
      </c>
      <c r="AJ32">
        <v>76400</v>
      </c>
      <c r="AK32">
        <v>62847</v>
      </c>
      <c r="AL32">
        <v>139247</v>
      </c>
      <c r="AM32">
        <v>191233</v>
      </c>
      <c r="AN32">
        <v>355146</v>
      </c>
      <c r="AO32">
        <v>546379</v>
      </c>
      <c r="AP32" t="s">
        <v>85</v>
      </c>
      <c r="AQ32" t="s">
        <v>86</v>
      </c>
      <c r="AR32" t="s">
        <v>87</v>
      </c>
      <c r="AS32" t="s">
        <v>88</v>
      </c>
      <c r="AT32" t="s">
        <v>89</v>
      </c>
      <c r="AU32" t="s">
        <v>90</v>
      </c>
      <c r="AV32" t="s">
        <v>91</v>
      </c>
      <c r="AW32" s="1">
        <v>44819</v>
      </c>
      <c r="AX32">
        <v>8000</v>
      </c>
      <c r="AY32" t="s">
        <v>92</v>
      </c>
      <c r="AZ32">
        <v>27.187100000000001</v>
      </c>
      <c r="BA32">
        <v>78.005499999999998</v>
      </c>
    </row>
    <row r="33" spans="1:53" x14ac:dyDescent="0.3">
      <c r="A33" t="s">
        <v>10</v>
      </c>
      <c r="B33" s="1">
        <v>45597</v>
      </c>
      <c r="C33" t="s">
        <v>298</v>
      </c>
      <c r="D33">
        <v>10253274</v>
      </c>
      <c r="E33">
        <v>7177292</v>
      </c>
      <c r="F33">
        <v>3075982</v>
      </c>
      <c r="G33">
        <v>10253274</v>
      </c>
      <c r="H33">
        <v>10253274</v>
      </c>
      <c r="I33">
        <v>5126637</v>
      </c>
      <c r="J33">
        <v>5126637</v>
      </c>
      <c r="K33">
        <v>0.5</v>
      </c>
      <c r="L33">
        <v>2345038</v>
      </c>
      <c r="M33">
        <v>2781599</v>
      </c>
      <c r="N33">
        <v>0.27128885856361601</v>
      </c>
      <c r="O33">
        <v>10253274</v>
      </c>
      <c r="P33">
        <v>0</v>
      </c>
      <c r="Q33">
        <v>0</v>
      </c>
      <c r="R33">
        <v>0</v>
      </c>
      <c r="S33">
        <v>0</v>
      </c>
      <c r="T33">
        <v>0</v>
      </c>
      <c r="U33">
        <v>5126637</v>
      </c>
      <c r="V33">
        <v>0</v>
      </c>
      <c r="W33">
        <v>0</v>
      </c>
      <c r="X33">
        <v>0</v>
      </c>
      <c r="Y33">
        <v>0</v>
      </c>
      <c r="Z33">
        <v>0</v>
      </c>
      <c r="AA33">
        <v>3394</v>
      </c>
      <c r="AB33">
        <v>3021</v>
      </c>
      <c r="AC33">
        <v>16</v>
      </c>
      <c r="AD33">
        <v>41</v>
      </c>
      <c r="AE33">
        <v>29644</v>
      </c>
      <c r="AF33">
        <v>1215404</v>
      </c>
      <c r="AG33">
        <v>324824</v>
      </c>
      <c r="AH33">
        <v>139210</v>
      </c>
      <c r="AI33">
        <v>464034</v>
      </c>
      <c r="AJ33">
        <v>76400</v>
      </c>
      <c r="AK33">
        <v>61645</v>
      </c>
      <c r="AL33">
        <v>138045</v>
      </c>
      <c r="AM33">
        <v>184644</v>
      </c>
      <c r="AN33">
        <v>342911</v>
      </c>
      <c r="AO33">
        <v>527555</v>
      </c>
      <c r="AP33" t="s">
        <v>85</v>
      </c>
      <c r="AQ33" t="s">
        <v>86</v>
      </c>
      <c r="AR33" t="s">
        <v>87</v>
      </c>
      <c r="AS33" t="s">
        <v>88</v>
      </c>
      <c r="AT33" t="s">
        <v>89</v>
      </c>
      <c r="AU33" t="s">
        <v>90</v>
      </c>
      <c r="AV33" t="s">
        <v>91</v>
      </c>
      <c r="AW33" s="1">
        <v>44819</v>
      </c>
      <c r="AX33">
        <v>8000</v>
      </c>
      <c r="AY33" t="s">
        <v>92</v>
      </c>
      <c r="AZ33">
        <v>27.187100000000001</v>
      </c>
      <c r="BA33">
        <v>78.005499999999998</v>
      </c>
    </row>
    <row r="34" spans="1:53" x14ac:dyDescent="0.3">
      <c r="A34" t="s">
        <v>10</v>
      </c>
      <c r="B34" s="1">
        <v>45627</v>
      </c>
      <c r="C34" t="s">
        <v>298</v>
      </c>
      <c r="D34">
        <v>11825692</v>
      </c>
      <c r="E34">
        <v>8277984</v>
      </c>
      <c r="F34">
        <v>3547708</v>
      </c>
      <c r="G34">
        <v>11825692</v>
      </c>
      <c r="H34">
        <v>11825692</v>
      </c>
      <c r="I34">
        <v>5912846</v>
      </c>
      <c r="J34">
        <v>5912846</v>
      </c>
      <c r="K34">
        <v>0.5</v>
      </c>
      <c r="L34">
        <v>2066312</v>
      </c>
      <c r="M34">
        <v>3846534</v>
      </c>
      <c r="N34">
        <v>0.32526925274224999</v>
      </c>
      <c r="O34">
        <v>11825692</v>
      </c>
      <c r="P34">
        <v>0</v>
      </c>
      <c r="Q34">
        <v>0</v>
      </c>
      <c r="R34">
        <v>0</v>
      </c>
      <c r="S34">
        <v>0</v>
      </c>
      <c r="T34">
        <v>0</v>
      </c>
      <c r="U34">
        <v>5912846</v>
      </c>
      <c r="V34">
        <v>0</v>
      </c>
      <c r="W34">
        <v>0</v>
      </c>
      <c r="X34">
        <v>0</v>
      </c>
      <c r="Y34">
        <v>0</v>
      </c>
      <c r="Z34">
        <v>0</v>
      </c>
      <c r="AA34">
        <v>3217</v>
      </c>
      <c r="AB34">
        <v>3676</v>
      </c>
      <c r="AC34">
        <v>24</v>
      </c>
      <c r="AD34">
        <v>32</v>
      </c>
      <c r="AE34">
        <v>22645</v>
      </c>
      <c r="AF34">
        <v>724640</v>
      </c>
      <c r="AG34">
        <v>335197</v>
      </c>
      <c r="AH34">
        <v>143656</v>
      </c>
      <c r="AI34">
        <v>478853</v>
      </c>
      <c r="AJ34">
        <v>73033</v>
      </c>
      <c r="AK34">
        <v>63187</v>
      </c>
      <c r="AL34">
        <v>136220</v>
      </c>
      <c r="AM34">
        <v>254310</v>
      </c>
      <c r="AN34">
        <v>472289</v>
      </c>
      <c r="AO34">
        <v>726599</v>
      </c>
      <c r="AP34" t="s">
        <v>85</v>
      </c>
      <c r="AQ34" t="s">
        <v>86</v>
      </c>
      <c r="AR34" t="s">
        <v>87</v>
      </c>
      <c r="AS34" t="s">
        <v>88</v>
      </c>
      <c r="AT34" t="s">
        <v>89</v>
      </c>
      <c r="AU34" t="s">
        <v>90</v>
      </c>
      <c r="AV34" t="s">
        <v>91</v>
      </c>
      <c r="AW34" s="1">
        <v>44819</v>
      </c>
      <c r="AX34">
        <v>8000</v>
      </c>
      <c r="AY34" t="s">
        <v>92</v>
      </c>
      <c r="AZ34">
        <v>27.187100000000001</v>
      </c>
      <c r="BA34">
        <v>78.005499999999998</v>
      </c>
    </row>
    <row r="35" spans="1:53" x14ac:dyDescent="0.3">
      <c r="A35" t="s">
        <v>10</v>
      </c>
      <c r="B35" s="1">
        <v>45658</v>
      </c>
      <c r="C35" t="s">
        <v>298</v>
      </c>
      <c r="D35">
        <v>6061926</v>
      </c>
      <c r="E35">
        <v>4243348</v>
      </c>
      <c r="F35">
        <v>1818578</v>
      </c>
      <c r="G35">
        <v>6061926</v>
      </c>
      <c r="H35">
        <v>6061926</v>
      </c>
      <c r="I35">
        <v>3030963</v>
      </c>
      <c r="J35">
        <v>3030963</v>
      </c>
      <c r="K35">
        <v>0.5</v>
      </c>
      <c r="L35">
        <v>1846675</v>
      </c>
      <c r="M35">
        <v>1184288</v>
      </c>
      <c r="N35">
        <v>0.19536497146286499</v>
      </c>
      <c r="O35">
        <v>6061926</v>
      </c>
      <c r="P35">
        <v>0</v>
      </c>
      <c r="Q35">
        <v>0</v>
      </c>
      <c r="R35">
        <v>0</v>
      </c>
      <c r="S35">
        <v>0</v>
      </c>
      <c r="T35">
        <v>0</v>
      </c>
      <c r="U35">
        <v>3030963</v>
      </c>
      <c r="V35">
        <v>0</v>
      </c>
      <c r="W35">
        <v>0</v>
      </c>
      <c r="X35">
        <v>0</v>
      </c>
      <c r="Y35">
        <v>0</v>
      </c>
      <c r="Z35">
        <v>0</v>
      </c>
      <c r="AA35">
        <v>2834</v>
      </c>
      <c r="AB35">
        <v>2139</v>
      </c>
      <c r="AC35">
        <v>41</v>
      </c>
      <c r="AD35">
        <v>39</v>
      </c>
      <c r="AE35">
        <v>27514</v>
      </c>
      <c r="AF35">
        <v>1073046</v>
      </c>
      <c r="AG35">
        <v>210575</v>
      </c>
      <c r="AH35">
        <v>90247</v>
      </c>
      <c r="AI35">
        <v>300822</v>
      </c>
      <c r="AJ35">
        <v>78455</v>
      </c>
      <c r="AK35">
        <v>71858</v>
      </c>
      <c r="AL35">
        <v>150313</v>
      </c>
      <c r="AM35">
        <v>112873</v>
      </c>
      <c r="AN35">
        <v>209621</v>
      </c>
      <c r="AO35">
        <v>322494</v>
      </c>
      <c r="AP35" t="s">
        <v>85</v>
      </c>
      <c r="AQ35" t="s">
        <v>86</v>
      </c>
      <c r="AR35" t="s">
        <v>87</v>
      </c>
      <c r="AS35" t="s">
        <v>88</v>
      </c>
      <c r="AT35" t="s">
        <v>89</v>
      </c>
      <c r="AU35" t="s">
        <v>90</v>
      </c>
      <c r="AV35" t="s">
        <v>91</v>
      </c>
      <c r="AW35" s="1">
        <v>44819</v>
      </c>
      <c r="AX35">
        <v>8000</v>
      </c>
      <c r="AY35" t="s">
        <v>92</v>
      </c>
      <c r="AZ35">
        <v>27.187100000000001</v>
      </c>
      <c r="BA35">
        <v>78.005499999999998</v>
      </c>
    </row>
    <row r="36" spans="1:53" x14ac:dyDescent="0.3">
      <c r="A36" t="s">
        <v>10</v>
      </c>
      <c r="B36" s="1">
        <v>45689</v>
      </c>
      <c r="C36" t="s">
        <v>298</v>
      </c>
      <c r="D36">
        <v>8800945</v>
      </c>
      <c r="E36">
        <v>6160662</v>
      </c>
      <c r="F36">
        <v>2640283</v>
      </c>
      <c r="G36">
        <v>8800945</v>
      </c>
      <c r="H36">
        <v>8800945</v>
      </c>
      <c r="I36">
        <v>4400472</v>
      </c>
      <c r="J36">
        <v>4400473</v>
      </c>
      <c r="K36">
        <v>0.50000005681208104</v>
      </c>
      <c r="L36">
        <v>2125738</v>
      </c>
      <c r="M36">
        <v>2274735</v>
      </c>
      <c r="N36">
        <v>0.25846485803513097</v>
      </c>
      <c r="O36">
        <v>8800945</v>
      </c>
      <c r="P36">
        <v>0</v>
      </c>
      <c r="Q36">
        <v>0</v>
      </c>
      <c r="R36">
        <v>0</v>
      </c>
      <c r="S36">
        <v>0</v>
      </c>
      <c r="T36">
        <v>0</v>
      </c>
      <c r="U36">
        <v>4400472</v>
      </c>
      <c r="V36">
        <v>0</v>
      </c>
      <c r="W36">
        <v>0</v>
      </c>
      <c r="X36">
        <v>0</v>
      </c>
      <c r="Y36">
        <v>0</v>
      </c>
      <c r="Z36">
        <v>0</v>
      </c>
      <c r="AA36">
        <v>2671</v>
      </c>
      <c r="AB36">
        <v>3295</v>
      </c>
      <c r="AC36">
        <v>20</v>
      </c>
      <c r="AD36">
        <v>39</v>
      </c>
      <c r="AE36">
        <v>29895</v>
      </c>
      <c r="AF36">
        <v>1165905</v>
      </c>
      <c r="AG36">
        <v>290289</v>
      </c>
      <c r="AH36">
        <v>124410</v>
      </c>
      <c r="AI36">
        <v>414699</v>
      </c>
      <c r="AJ36">
        <v>76400</v>
      </c>
      <c r="AK36">
        <v>48266</v>
      </c>
      <c r="AL36">
        <v>124666</v>
      </c>
      <c r="AM36">
        <v>147164</v>
      </c>
      <c r="AN36">
        <v>273304</v>
      </c>
      <c r="AO36">
        <v>420468</v>
      </c>
      <c r="AP36" t="s">
        <v>85</v>
      </c>
      <c r="AQ36" t="s">
        <v>86</v>
      </c>
      <c r="AR36" t="s">
        <v>87</v>
      </c>
      <c r="AS36" t="s">
        <v>88</v>
      </c>
      <c r="AT36" t="s">
        <v>89</v>
      </c>
      <c r="AU36" t="s">
        <v>90</v>
      </c>
      <c r="AV36" t="s">
        <v>91</v>
      </c>
      <c r="AW36" s="1">
        <v>44819</v>
      </c>
      <c r="AX36">
        <v>8000</v>
      </c>
      <c r="AY36" t="s">
        <v>92</v>
      </c>
      <c r="AZ36">
        <v>27.187100000000001</v>
      </c>
      <c r="BA36">
        <v>78.005499999999998</v>
      </c>
    </row>
    <row r="37" spans="1:53" x14ac:dyDescent="0.3">
      <c r="A37" t="s">
        <v>10</v>
      </c>
      <c r="B37" s="1">
        <v>45717</v>
      </c>
      <c r="C37" t="s">
        <v>298</v>
      </c>
      <c r="D37">
        <v>9256824</v>
      </c>
      <c r="E37">
        <v>6479777</v>
      </c>
      <c r="F37">
        <v>2777047</v>
      </c>
      <c r="G37">
        <v>9256824</v>
      </c>
      <c r="H37">
        <v>9256824</v>
      </c>
      <c r="I37">
        <v>4628412</v>
      </c>
      <c r="J37">
        <v>4628412</v>
      </c>
      <c r="K37">
        <v>0.5</v>
      </c>
      <c r="L37">
        <v>1775228</v>
      </c>
      <c r="M37">
        <v>2853184</v>
      </c>
      <c r="N37">
        <v>0.30822493762439501</v>
      </c>
      <c r="O37">
        <v>9256824</v>
      </c>
      <c r="P37">
        <v>0</v>
      </c>
      <c r="Q37">
        <v>0</v>
      </c>
      <c r="R37">
        <v>0</v>
      </c>
      <c r="S37">
        <v>0</v>
      </c>
      <c r="T37">
        <v>0</v>
      </c>
      <c r="U37">
        <v>4628412</v>
      </c>
      <c r="V37">
        <v>0</v>
      </c>
      <c r="W37">
        <v>0</v>
      </c>
      <c r="X37">
        <v>0</v>
      </c>
      <c r="Y37">
        <v>0</v>
      </c>
      <c r="Z37">
        <v>0</v>
      </c>
      <c r="AA37">
        <v>3098</v>
      </c>
      <c r="AB37">
        <v>2988</v>
      </c>
      <c r="AC37">
        <v>21</v>
      </c>
      <c r="AD37">
        <v>32</v>
      </c>
      <c r="AE37">
        <v>26571</v>
      </c>
      <c r="AF37">
        <v>850272</v>
      </c>
      <c r="AG37">
        <v>271901</v>
      </c>
      <c r="AH37">
        <v>116529</v>
      </c>
      <c r="AI37">
        <v>388430</v>
      </c>
      <c r="AJ37">
        <v>76400</v>
      </c>
      <c r="AK37">
        <v>65524</v>
      </c>
      <c r="AL37">
        <v>141924</v>
      </c>
      <c r="AM37">
        <v>138111</v>
      </c>
      <c r="AN37">
        <v>256491</v>
      </c>
      <c r="AO37">
        <v>394602</v>
      </c>
      <c r="AP37" t="s">
        <v>85</v>
      </c>
      <c r="AQ37" t="s">
        <v>86</v>
      </c>
      <c r="AR37" t="s">
        <v>87</v>
      </c>
      <c r="AS37" t="s">
        <v>88</v>
      </c>
      <c r="AT37" t="s">
        <v>89</v>
      </c>
      <c r="AU37" t="s">
        <v>90</v>
      </c>
      <c r="AV37" t="s">
        <v>91</v>
      </c>
      <c r="AW37" s="1">
        <v>44819</v>
      </c>
      <c r="AX37">
        <v>8000</v>
      </c>
      <c r="AY37" t="s">
        <v>92</v>
      </c>
      <c r="AZ37">
        <v>27.187100000000001</v>
      </c>
      <c r="BA37">
        <v>78.005499999999998</v>
      </c>
    </row>
    <row r="38" spans="1:53" x14ac:dyDescent="0.3">
      <c r="A38" t="s">
        <v>11</v>
      </c>
      <c r="B38" s="1">
        <v>45383</v>
      </c>
      <c r="C38" t="s">
        <v>298</v>
      </c>
      <c r="D38">
        <v>8717723</v>
      </c>
      <c r="E38">
        <v>6102406</v>
      </c>
      <c r="F38">
        <v>2615317</v>
      </c>
      <c r="G38">
        <v>8717723</v>
      </c>
      <c r="H38">
        <v>8717723</v>
      </c>
      <c r="I38">
        <v>4358862</v>
      </c>
      <c r="J38">
        <v>4358861</v>
      </c>
      <c r="K38">
        <v>0.49999994264557401</v>
      </c>
      <c r="L38">
        <v>1192573</v>
      </c>
      <c r="M38">
        <v>3166288</v>
      </c>
      <c r="N38">
        <v>0.36320126253151203</v>
      </c>
      <c r="O38">
        <v>8717723</v>
      </c>
      <c r="P38">
        <v>0</v>
      </c>
      <c r="Q38">
        <v>0</v>
      </c>
      <c r="R38">
        <v>0</v>
      </c>
      <c r="S38">
        <v>0</v>
      </c>
      <c r="T38">
        <v>0</v>
      </c>
      <c r="U38">
        <v>4358862</v>
      </c>
      <c r="V38">
        <v>0</v>
      </c>
      <c r="W38">
        <v>0</v>
      </c>
      <c r="X38">
        <v>0</v>
      </c>
      <c r="Y38">
        <v>0</v>
      </c>
      <c r="Z38">
        <v>0</v>
      </c>
      <c r="AA38">
        <v>3137</v>
      </c>
      <c r="AB38">
        <v>2779</v>
      </c>
      <c r="AC38">
        <v>33</v>
      </c>
      <c r="AD38">
        <v>10</v>
      </c>
      <c r="AE38">
        <v>28299</v>
      </c>
      <c r="AF38">
        <v>282990</v>
      </c>
      <c r="AG38">
        <v>335333</v>
      </c>
      <c r="AH38">
        <v>143714</v>
      </c>
      <c r="AI38">
        <v>479047</v>
      </c>
      <c r="AJ38">
        <v>21458</v>
      </c>
      <c r="AK38">
        <v>14604</v>
      </c>
      <c r="AL38">
        <v>36062</v>
      </c>
      <c r="AM38">
        <v>138066</v>
      </c>
      <c r="AN38">
        <v>256408</v>
      </c>
      <c r="AO38">
        <v>394474</v>
      </c>
      <c r="AP38" t="s">
        <v>93</v>
      </c>
      <c r="AQ38" t="s">
        <v>94</v>
      </c>
      <c r="AR38" t="s">
        <v>95</v>
      </c>
      <c r="AS38" t="s">
        <v>96</v>
      </c>
      <c r="AT38" t="s">
        <v>97</v>
      </c>
      <c r="AU38" t="s">
        <v>90</v>
      </c>
      <c r="AV38" t="s">
        <v>91</v>
      </c>
      <c r="AW38" s="1">
        <v>44832</v>
      </c>
      <c r="AX38">
        <v>2000</v>
      </c>
      <c r="AY38" t="s">
        <v>98</v>
      </c>
      <c r="AZ38">
        <v>26.1158</v>
      </c>
      <c r="BA38">
        <v>91.802199999999999</v>
      </c>
    </row>
    <row r="39" spans="1:53" x14ac:dyDescent="0.3">
      <c r="A39" t="s">
        <v>11</v>
      </c>
      <c r="B39" s="1">
        <v>45413</v>
      </c>
      <c r="C39" t="s">
        <v>298</v>
      </c>
      <c r="D39">
        <v>5377860</v>
      </c>
      <c r="E39">
        <v>3764502</v>
      </c>
      <c r="F39">
        <v>1613358</v>
      </c>
      <c r="G39">
        <v>5377860</v>
      </c>
      <c r="H39">
        <v>5377860</v>
      </c>
      <c r="I39">
        <v>2688930</v>
      </c>
      <c r="J39">
        <v>2688930</v>
      </c>
      <c r="K39">
        <v>0.5</v>
      </c>
      <c r="L39">
        <v>823263</v>
      </c>
      <c r="M39">
        <v>1865667</v>
      </c>
      <c r="N39">
        <v>0.34691624549541999</v>
      </c>
      <c r="O39">
        <v>5377860</v>
      </c>
      <c r="P39">
        <v>0</v>
      </c>
      <c r="Q39">
        <v>0</v>
      </c>
      <c r="R39">
        <v>0</v>
      </c>
      <c r="S39">
        <v>0</v>
      </c>
      <c r="T39">
        <v>0</v>
      </c>
      <c r="U39">
        <v>2688930</v>
      </c>
      <c r="V39">
        <v>0</v>
      </c>
      <c r="W39">
        <v>0</v>
      </c>
      <c r="X39">
        <v>0</v>
      </c>
      <c r="Y39">
        <v>0</v>
      </c>
      <c r="Z39">
        <v>0</v>
      </c>
      <c r="AA39">
        <v>2070</v>
      </c>
      <c r="AB39">
        <v>2598</v>
      </c>
      <c r="AC39">
        <v>28</v>
      </c>
      <c r="AD39">
        <v>10</v>
      </c>
      <c r="AE39">
        <v>23715</v>
      </c>
      <c r="AF39">
        <v>237150</v>
      </c>
      <c r="AG39">
        <v>191682</v>
      </c>
      <c r="AH39">
        <v>82149</v>
      </c>
      <c r="AI39">
        <v>273831</v>
      </c>
      <c r="AJ39">
        <v>20199</v>
      </c>
      <c r="AK39">
        <v>14455</v>
      </c>
      <c r="AL39">
        <v>34654</v>
      </c>
      <c r="AM39">
        <v>97170</v>
      </c>
      <c r="AN39">
        <v>180458</v>
      </c>
      <c r="AO39">
        <v>277628</v>
      </c>
      <c r="AP39" t="s">
        <v>93</v>
      </c>
      <c r="AQ39" t="s">
        <v>94</v>
      </c>
      <c r="AR39" t="s">
        <v>95</v>
      </c>
      <c r="AS39" t="s">
        <v>96</v>
      </c>
      <c r="AT39" t="s">
        <v>97</v>
      </c>
      <c r="AU39" t="s">
        <v>90</v>
      </c>
      <c r="AV39" t="s">
        <v>91</v>
      </c>
      <c r="AW39" s="1">
        <v>44832</v>
      </c>
      <c r="AX39">
        <v>2000</v>
      </c>
      <c r="AY39" t="s">
        <v>98</v>
      </c>
      <c r="AZ39">
        <v>26.1158</v>
      </c>
      <c r="BA39">
        <v>91.802199999999999</v>
      </c>
    </row>
    <row r="40" spans="1:53" x14ac:dyDescent="0.3">
      <c r="A40" t="s">
        <v>11</v>
      </c>
      <c r="B40" s="1">
        <v>45444</v>
      </c>
      <c r="C40" t="s">
        <v>298</v>
      </c>
      <c r="D40">
        <v>7629075</v>
      </c>
      <c r="E40">
        <v>5340352</v>
      </c>
      <c r="F40">
        <v>2288723</v>
      </c>
      <c r="G40">
        <v>7629075</v>
      </c>
      <c r="H40">
        <v>7629075</v>
      </c>
      <c r="I40">
        <v>3814538</v>
      </c>
      <c r="J40">
        <v>3814537</v>
      </c>
      <c r="K40">
        <v>0.49999993446125501</v>
      </c>
      <c r="L40">
        <v>926994</v>
      </c>
      <c r="M40">
        <v>2887543</v>
      </c>
      <c r="N40">
        <v>0.37849188794185401</v>
      </c>
      <c r="O40">
        <v>7629075</v>
      </c>
      <c r="P40">
        <v>0</v>
      </c>
      <c r="Q40">
        <v>0</v>
      </c>
      <c r="R40">
        <v>0</v>
      </c>
      <c r="S40">
        <v>0</v>
      </c>
      <c r="T40">
        <v>0</v>
      </c>
      <c r="U40">
        <v>3814538</v>
      </c>
      <c r="V40">
        <v>0</v>
      </c>
      <c r="W40">
        <v>0</v>
      </c>
      <c r="X40">
        <v>0</v>
      </c>
      <c r="Y40">
        <v>0</v>
      </c>
      <c r="Z40">
        <v>0</v>
      </c>
      <c r="AA40">
        <v>2481</v>
      </c>
      <c r="AB40">
        <v>3075</v>
      </c>
      <c r="AC40">
        <v>25</v>
      </c>
      <c r="AD40">
        <v>8</v>
      </c>
      <c r="AE40">
        <v>26433</v>
      </c>
      <c r="AF40">
        <v>211464</v>
      </c>
      <c r="AG40">
        <v>186290</v>
      </c>
      <c r="AH40">
        <v>79839</v>
      </c>
      <c r="AI40">
        <v>266129</v>
      </c>
      <c r="AJ40">
        <v>20842</v>
      </c>
      <c r="AK40">
        <v>13817</v>
      </c>
      <c r="AL40">
        <v>34659</v>
      </c>
      <c r="AM40">
        <v>145160</v>
      </c>
      <c r="AN40">
        <v>269582</v>
      </c>
      <c r="AO40">
        <v>414742</v>
      </c>
      <c r="AP40" t="s">
        <v>93</v>
      </c>
      <c r="AQ40" t="s">
        <v>94</v>
      </c>
      <c r="AR40" t="s">
        <v>95</v>
      </c>
      <c r="AS40" t="s">
        <v>96</v>
      </c>
      <c r="AT40" t="s">
        <v>97</v>
      </c>
      <c r="AU40" t="s">
        <v>90</v>
      </c>
      <c r="AV40" t="s">
        <v>91</v>
      </c>
      <c r="AW40" s="1">
        <v>44832</v>
      </c>
      <c r="AX40">
        <v>2000</v>
      </c>
      <c r="AY40" t="s">
        <v>98</v>
      </c>
      <c r="AZ40">
        <v>26.1158</v>
      </c>
      <c r="BA40">
        <v>91.802199999999999</v>
      </c>
    </row>
    <row r="41" spans="1:53" x14ac:dyDescent="0.3">
      <c r="A41" t="s">
        <v>11</v>
      </c>
      <c r="B41" s="1">
        <v>45474</v>
      </c>
      <c r="C41" t="s">
        <v>298</v>
      </c>
      <c r="D41">
        <v>7954112</v>
      </c>
      <c r="E41">
        <v>5567878</v>
      </c>
      <c r="F41">
        <v>2386234</v>
      </c>
      <c r="G41">
        <v>7954112</v>
      </c>
      <c r="H41">
        <v>7954112</v>
      </c>
      <c r="I41">
        <v>3977056</v>
      </c>
      <c r="J41">
        <v>3977056</v>
      </c>
      <c r="K41">
        <v>0.5</v>
      </c>
      <c r="L41">
        <v>892202</v>
      </c>
      <c r="M41">
        <v>3084854</v>
      </c>
      <c r="N41">
        <v>0.38783135062719798</v>
      </c>
      <c r="O41">
        <v>7954112</v>
      </c>
      <c r="P41">
        <v>0</v>
      </c>
      <c r="Q41">
        <v>0</v>
      </c>
      <c r="R41">
        <v>0</v>
      </c>
      <c r="S41">
        <v>0</v>
      </c>
      <c r="T41">
        <v>0</v>
      </c>
      <c r="U41">
        <v>3977056</v>
      </c>
      <c r="V41">
        <v>0</v>
      </c>
      <c r="W41">
        <v>0</v>
      </c>
      <c r="X41">
        <v>0</v>
      </c>
      <c r="Y41">
        <v>0</v>
      </c>
      <c r="Z41">
        <v>0</v>
      </c>
      <c r="AA41">
        <v>2368</v>
      </c>
      <c r="AB41">
        <v>3359</v>
      </c>
      <c r="AC41">
        <v>22</v>
      </c>
      <c r="AD41">
        <v>9</v>
      </c>
      <c r="AE41">
        <v>25247</v>
      </c>
      <c r="AF41">
        <v>227223</v>
      </c>
      <c r="AG41">
        <v>202842</v>
      </c>
      <c r="AH41">
        <v>86933</v>
      </c>
      <c r="AI41">
        <v>289775</v>
      </c>
      <c r="AJ41">
        <v>18893</v>
      </c>
      <c r="AK41">
        <v>18353</v>
      </c>
      <c r="AL41">
        <v>37246</v>
      </c>
      <c r="AM41">
        <v>118285</v>
      </c>
      <c r="AN41">
        <v>219673</v>
      </c>
      <c r="AO41">
        <v>337958</v>
      </c>
      <c r="AP41" t="s">
        <v>93</v>
      </c>
      <c r="AQ41" t="s">
        <v>94</v>
      </c>
      <c r="AR41" t="s">
        <v>95</v>
      </c>
      <c r="AS41" t="s">
        <v>96</v>
      </c>
      <c r="AT41" t="s">
        <v>97</v>
      </c>
      <c r="AU41" t="s">
        <v>90</v>
      </c>
      <c r="AV41" t="s">
        <v>91</v>
      </c>
      <c r="AW41" s="1">
        <v>44832</v>
      </c>
      <c r="AX41">
        <v>2000</v>
      </c>
      <c r="AY41" t="s">
        <v>98</v>
      </c>
      <c r="AZ41">
        <v>26.1158</v>
      </c>
      <c r="BA41">
        <v>91.802199999999999</v>
      </c>
    </row>
    <row r="42" spans="1:53" x14ac:dyDescent="0.3">
      <c r="A42" t="s">
        <v>11</v>
      </c>
      <c r="B42" s="1">
        <v>45505</v>
      </c>
      <c r="C42" t="s">
        <v>298</v>
      </c>
      <c r="D42">
        <v>9076236</v>
      </c>
      <c r="E42">
        <v>6353365</v>
      </c>
      <c r="F42">
        <v>2722871</v>
      </c>
      <c r="G42">
        <v>9076236</v>
      </c>
      <c r="H42">
        <v>9076236</v>
      </c>
      <c r="I42">
        <v>4538118</v>
      </c>
      <c r="J42">
        <v>4538118</v>
      </c>
      <c r="K42">
        <v>0.5</v>
      </c>
      <c r="L42">
        <v>1150437</v>
      </c>
      <c r="M42">
        <v>3387681</v>
      </c>
      <c r="N42">
        <v>0.37324734614657401</v>
      </c>
      <c r="O42">
        <v>9076236</v>
      </c>
      <c r="P42">
        <v>0</v>
      </c>
      <c r="Q42">
        <v>0</v>
      </c>
      <c r="R42">
        <v>0</v>
      </c>
      <c r="S42">
        <v>0</v>
      </c>
      <c r="T42">
        <v>0</v>
      </c>
      <c r="U42">
        <v>4538118</v>
      </c>
      <c r="V42">
        <v>0</v>
      </c>
      <c r="W42">
        <v>0</v>
      </c>
      <c r="X42">
        <v>0</v>
      </c>
      <c r="Y42">
        <v>0</v>
      </c>
      <c r="Z42">
        <v>0</v>
      </c>
      <c r="AA42">
        <v>2847</v>
      </c>
      <c r="AB42">
        <v>3188</v>
      </c>
      <c r="AC42">
        <v>19</v>
      </c>
      <c r="AD42">
        <v>8</v>
      </c>
      <c r="AE42">
        <v>28763</v>
      </c>
      <c r="AF42">
        <v>230104</v>
      </c>
      <c r="AG42">
        <v>288246</v>
      </c>
      <c r="AH42">
        <v>123534</v>
      </c>
      <c r="AI42">
        <v>411780</v>
      </c>
      <c r="AJ42">
        <v>18893</v>
      </c>
      <c r="AK42">
        <v>17769</v>
      </c>
      <c r="AL42">
        <v>36662</v>
      </c>
      <c r="AM42">
        <v>165162</v>
      </c>
      <c r="AN42">
        <v>306729</v>
      </c>
      <c r="AO42">
        <v>471891</v>
      </c>
      <c r="AP42" t="s">
        <v>93</v>
      </c>
      <c r="AQ42" t="s">
        <v>94</v>
      </c>
      <c r="AR42" t="s">
        <v>95</v>
      </c>
      <c r="AS42" t="s">
        <v>96</v>
      </c>
      <c r="AT42" t="s">
        <v>97</v>
      </c>
      <c r="AU42" t="s">
        <v>90</v>
      </c>
      <c r="AV42" t="s">
        <v>91</v>
      </c>
      <c r="AW42" s="1">
        <v>44832</v>
      </c>
      <c r="AX42">
        <v>2000</v>
      </c>
      <c r="AY42" t="s">
        <v>98</v>
      </c>
      <c r="AZ42">
        <v>26.1158</v>
      </c>
      <c r="BA42">
        <v>91.802199999999999</v>
      </c>
    </row>
    <row r="43" spans="1:53" x14ac:dyDescent="0.3">
      <c r="A43" t="s">
        <v>11</v>
      </c>
      <c r="B43" s="1">
        <v>45536</v>
      </c>
      <c r="C43" t="s">
        <v>298</v>
      </c>
      <c r="D43">
        <v>7587624</v>
      </c>
      <c r="E43">
        <v>5311337</v>
      </c>
      <c r="F43">
        <v>2276287</v>
      </c>
      <c r="G43">
        <v>7587624</v>
      </c>
      <c r="H43">
        <v>7587624</v>
      </c>
      <c r="I43">
        <v>3793812</v>
      </c>
      <c r="J43">
        <v>3793812</v>
      </c>
      <c r="K43">
        <v>0.5</v>
      </c>
      <c r="L43">
        <v>1015244</v>
      </c>
      <c r="M43">
        <v>2778568</v>
      </c>
      <c r="N43">
        <v>0.36619737614831699</v>
      </c>
      <c r="O43">
        <v>7587624</v>
      </c>
      <c r="P43">
        <v>0</v>
      </c>
      <c r="Q43">
        <v>0</v>
      </c>
      <c r="R43">
        <v>0</v>
      </c>
      <c r="S43">
        <v>0</v>
      </c>
      <c r="T43">
        <v>0</v>
      </c>
      <c r="U43">
        <v>3793812</v>
      </c>
      <c r="V43">
        <v>0</v>
      </c>
      <c r="W43">
        <v>0</v>
      </c>
      <c r="X43">
        <v>0</v>
      </c>
      <c r="Y43">
        <v>0</v>
      </c>
      <c r="Z43">
        <v>0</v>
      </c>
      <c r="AA43">
        <v>2706</v>
      </c>
      <c r="AB43">
        <v>2804</v>
      </c>
      <c r="AC43">
        <v>16</v>
      </c>
      <c r="AD43">
        <v>8</v>
      </c>
      <c r="AE43">
        <v>22930</v>
      </c>
      <c r="AF43">
        <v>183440</v>
      </c>
      <c r="AG43">
        <v>288253</v>
      </c>
      <c r="AH43">
        <v>123537</v>
      </c>
      <c r="AI43">
        <v>411790</v>
      </c>
      <c r="AJ43">
        <v>18893</v>
      </c>
      <c r="AK43">
        <v>14099</v>
      </c>
      <c r="AL43">
        <v>32992</v>
      </c>
      <c r="AM43">
        <v>135458</v>
      </c>
      <c r="AN43">
        <v>251564</v>
      </c>
      <c r="AO43">
        <v>387022</v>
      </c>
      <c r="AP43" t="s">
        <v>93</v>
      </c>
      <c r="AQ43" t="s">
        <v>94</v>
      </c>
      <c r="AR43" t="s">
        <v>95</v>
      </c>
      <c r="AS43" t="s">
        <v>96</v>
      </c>
      <c r="AT43" t="s">
        <v>97</v>
      </c>
      <c r="AU43" t="s">
        <v>90</v>
      </c>
      <c r="AV43" t="s">
        <v>91</v>
      </c>
      <c r="AW43" s="1">
        <v>44832</v>
      </c>
      <c r="AX43">
        <v>2000</v>
      </c>
      <c r="AY43" t="s">
        <v>98</v>
      </c>
      <c r="AZ43">
        <v>26.1158</v>
      </c>
      <c r="BA43">
        <v>91.802199999999999</v>
      </c>
    </row>
    <row r="44" spans="1:53" x14ac:dyDescent="0.3">
      <c r="A44" t="s">
        <v>11</v>
      </c>
      <c r="B44" s="1">
        <v>45566</v>
      </c>
      <c r="C44" t="s">
        <v>298</v>
      </c>
      <c r="D44">
        <v>8618848</v>
      </c>
      <c r="E44">
        <v>6033194</v>
      </c>
      <c r="F44">
        <v>2585654</v>
      </c>
      <c r="G44">
        <v>8618848</v>
      </c>
      <c r="H44">
        <v>8618848</v>
      </c>
      <c r="I44">
        <v>4309424</v>
      </c>
      <c r="J44">
        <v>4309424</v>
      </c>
      <c r="K44">
        <v>0.5</v>
      </c>
      <c r="L44">
        <v>1076677</v>
      </c>
      <c r="M44">
        <v>3232747</v>
      </c>
      <c r="N44">
        <v>0.37507878083010598</v>
      </c>
      <c r="O44">
        <v>8618848</v>
      </c>
      <c r="P44">
        <v>0</v>
      </c>
      <c r="Q44">
        <v>0</v>
      </c>
      <c r="R44">
        <v>0</v>
      </c>
      <c r="S44">
        <v>0</v>
      </c>
      <c r="T44">
        <v>0</v>
      </c>
      <c r="U44">
        <v>4309424</v>
      </c>
      <c r="V44">
        <v>0</v>
      </c>
      <c r="W44">
        <v>0</v>
      </c>
      <c r="X44">
        <v>0</v>
      </c>
      <c r="Y44">
        <v>0</v>
      </c>
      <c r="Z44">
        <v>0</v>
      </c>
      <c r="AA44">
        <v>3052</v>
      </c>
      <c r="AB44">
        <v>2824</v>
      </c>
      <c r="AC44">
        <v>24</v>
      </c>
      <c r="AD44">
        <v>11</v>
      </c>
      <c r="AE44">
        <v>26578</v>
      </c>
      <c r="AF44">
        <v>292358</v>
      </c>
      <c r="AG44">
        <v>207864</v>
      </c>
      <c r="AH44">
        <v>89084</v>
      </c>
      <c r="AI44">
        <v>296948</v>
      </c>
      <c r="AJ44">
        <v>18893</v>
      </c>
      <c r="AK44">
        <v>13463</v>
      </c>
      <c r="AL44">
        <v>32356</v>
      </c>
      <c r="AM44">
        <v>159255</v>
      </c>
      <c r="AN44">
        <v>295760</v>
      </c>
      <c r="AO44">
        <v>455015</v>
      </c>
      <c r="AP44" t="s">
        <v>93</v>
      </c>
      <c r="AQ44" t="s">
        <v>94</v>
      </c>
      <c r="AR44" t="s">
        <v>95</v>
      </c>
      <c r="AS44" t="s">
        <v>96</v>
      </c>
      <c r="AT44" t="s">
        <v>97</v>
      </c>
      <c r="AU44" t="s">
        <v>90</v>
      </c>
      <c r="AV44" t="s">
        <v>91</v>
      </c>
      <c r="AW44" s="1">
        <v>44832</v>
      </c>
      <c r="AX44">
        <v>2000</v>
      </c>
      <c r="AY44" t="s">
        <v>98</v>
      </c>
      <c r="AZ44">
        <v>26.1158</v>
      </c>
      <c r="BA44">
        <v>91.802199999999999</v>
      </c>
    </row>
    <row r="45" spans="1:53" x14ac:dyDescent="0.3">
      <c r="A45" t="s">
        <v>11</v>
      </c>
      <c r="B45" s="1">
        <v>45597</v>
      </c>
      <c r="C45" t="s">
        <v>298</v>
      </c>
      <c r="D45">
        <v>4767212</v>
      </c>
      <c r="E45">
        <v>3337048</v>
      </c>
      <c r="F45">
        <v>1430164</v>
      </c>
      <c r="G45">
        <v>4767212</v>
      </c>
      <c r="H45">
        <v>4767212</v>
      </c>
      <c r="I45">
        <v>2383606</v>
      </c>
      <c r="J45">
        <v>2383606</v>
      </c>
      <c r="K45">
        <v>0.5</v>
      </c>
      <c r="L45">
        <v>846179</v>
      </c>
      <c r="M45">
        <v>1537427</v>
      </c>
      <c r="N45">
        <v>0.32250023703581898</v>
      </c>
      <c r="O45">
        <v>4767212</v>
      </c>
      <c r="P45">
        <v>0</v>
      </c>
      <c r="Q45">
        <v>0</v>
      </c>
      <c r="R45">
        <v>0</v>
      </c>
      <c r="S45">
        <v>0</v>
      </c>
      <c r="T45">
        <v>0</v>
      </c>
      <c r="U45">
        <v>2383606</v>
      </c>
      <c r="V45">
        <v>0</v>
      </c>
      <c r="W45">
        <v>0</v>
      </c>
      <c r="X45">
        <v>0</v>
      </c>
      <c r="Y45">
        <v>0</v>
      </c>
      <c r="Z45">
        <v>0</v>
      </c>
      <c r="AA45">
        <v>1381</v>
      </c>
      <c r="AB45">
        <v>3452</v>
      </c>
      <c r="AC45">
        <v>13</v>
      </c>
      <c r="AD45">
        <v>11</v>
      </c>
      <c r="AE45">
        <v>23958</v>
      </c>
      <c r="AF45">
        <v>263538</v>
      </c>
      <c r="AG45">
        <v>194951</v>
      </c>
      <c r="AH45">
        <v>83550</v>
      </c>
      <c r="AI45">
        <v>278501</v>
      </c>
      <c r="AJ45">
        <v>18893</v>
      </c>
      <c r="AK45">
        <v>15935</v>
      </c>
      <c r="AL45">
        <v>34828</v>
      </c>
      <c r="AM45">
        <v>94259</v>
      </c>
      <c r="AN45">
        <v>175053</v>
      </c>
      <c r="AO45">
        <v>269312</v>
      </c>
      <c r="AP45" t="s">
        <v>93</v>
      </c>
      <c r="AQ45" t="s">
        <v>94</v>
      </c>
      <c r="AR45" t="s">
        <v>95</v>
      </c>
      <c r="AS45" t="s">
        <v>96</v>
      </c>
      <c r="AT45" t="s">
        <v>97</v>
      </c>
      <c r="AU45" t="s">
        <v>90</v>
      </c>
      <c r="AV45" t="s">
        <v>91</v>
      </c>
      <c r="AW45" s="1">
        <v>44832</v>
      </c>
      <c r="AX45">
        <v>2000</v>
      </c>
      <c r="AY45" t="s">
        <v>98</v>
      </c>
      <c r="AZ45">
        <v>26.1158</v>
      </c>
      <c r="BA45">
        <v>91.802199999999999</v>
      </c>
    </row>
    <row r="46" spans="1:53" x14ac:dyDescent="0.3">
      <c r="A46" t="s">
        <v>11</v>
      </c>
      <c r="B46" s="1">
        <v>45627</v>
      </c>
      <c r="C46" t="s">
        <v>298</v>
      </c>
      <c r="D46">
        <v>10623244</v>
      </c>
      <c r="E46">
        <v>7436271</v>
      </c>
      <c r="F46">
        <v>3186973</v>
      </c>
      <c r="G46">
        <v>10623244</v>
      </c>
      <c r="H46">
        <v>10623244</v>
      </c>
      <c r="I46">
        <v>5311622</v>
      </c>
      <c r="J46">
        <v>5311622</v>
      </c>
      <c r="K46">
        <v>0.5</v>
      </c>
      <c r="L46">
        <v>1485822</v>
      </c>
      <c r="M46">
        <v>3825800</v>
      </c>
      <c r="N46">
        <v>0.36013481381016998</v>
      </c>
      <c r="O46">
        <v>10623244</v>
      </c>
      <c r="P46">
        <v>0</v>
      </c>
      <c r="Q46">
        <v>0</v>
      </c>
      <c r="R46">
        <v>0</v>
      </c>
      <c r="S46">
        <v>0</v>
      </c>
      <c r="T46">
        <v>0</v>
      </c>
      <c r="U46">
        <v>5311622</v>
      </c>
      <c r="V46">
        <v>0</v>
      </c>
      <c r="W46">
        <v>0</v>
      </c>
      <c r="X46">
        <v>0</v>
      </c>
      <c r="Y46">
        <v>0</v>
      </c>
      <c r="Z46">
        <v>0</v>
      </c>
      <c r="AA46">
        <v>3326</v>
      </c>
      <c r="AB46">
        <v>3194</v>
      </c>
      <c r="AC46">
        <v>27</v>
      </c>
      <c r="AD46">
        <v>9</v>
      </c>
      <c r="AE46">
        <v>28144</v>
      </c>
      <c r="AF46">
        <v>253296</v>
      </c>
      <c r="AG46">
        <v>397118</v>
      </c>
      <c r="AH46">
        <v>170193</v>
      </c>
      <c r="AI46">
        <v>567311</v>
      </c>
      <c r="AJ46">
        <v>18324</v>
      </c>
      <c r="AK46">
        <v>13890</v>
      </c>
      <c r="AL46">
        <v>32214</v>
      </c>
      <c r="AM46">
        <v>221550</v>
      </c>
      <c r="AN46">
        <v>411451</v>
      </c>
      <c r="AO46">
        <v>633001</v>
      </c>
      <c r="AP46" t="s">
        <v>93</v>
      </c>
      <c r="AQ46" t="s">
        <v>94</v>
      </c>
      <c r="AR46" t="s">
        <v>95</v>
      </c>
      <c r="AS46" t="s">
        <v>96</v>
      </c>
      <c r="AT46" t="s">
        <v>97</v>
      </c>
      <c r="AU46" t="s">
        <v>90</v>
      </c>
      <c r="AV46" t="s">
        <v>91</v>
      </c>
      <c r="AW46" s="1">
        <v>44832</v>
      </c>
      <c r="AX46">
        <v>2000</v>
      </c>
      <c r="AY46" t="s">
        <v>98</v>
      </c>
      <c r="AZ46">
        <v>26.1158</v>
      </c>
      <c r="BA46">
        <v>91.802199999999999</v>
      </c>
    </row>
    <row r="47" spans="1:53" x14ac:dyDescent="0.3">
      <c r="A47" t="s">
        <v>11</v>
      </c>
      <c r="B47" s="1">
        <v>45658</v>
      </c>
      <c r="C47" t="s">
        <v>298</v>
      </c>
      <c r="D47">
        <v>7284965</v>
      </c>
      <c r="E47">
        <v>5099476</v>
      </c>
      <c r="F47">
        <v>2185489</v>
      </c>
      <c r="G47">
        <v>7284965</v>
      </c>
      <c r="H47">
        <v>7284965</v>
      </c>
      <c r="I47">
        <v>3642482</v>
      </c>
      <c r="J47">
        <v>3642483</v>
      </c>
      <c r="K47">
        <v>0.50000006863450996</v>
      </c>
      <c r="L47">
        <v>880765</v>
      </c>
      <c r="M47">
        <v>2761718</v>
      </c>
      <c r="N47">
        <v>0.37909832099399199</v>
      </c>
      <c r="O47">
        <v>7284965</v>
      </c>
      <c r="P47">
        <v>0</v>
      </c>
      <c r="Q47">
        <v>0</v>
      </c>
      <c r="R47">
        <v>0</v>
      </c>
      <c r="S47">
        <v>0</v>
      </c>
      <c r="T47">
        <v>0</v>
      </c>
      <c r="U47">
        <v>3642482</v>
      </c>
      <c r="V47">
        <v>0</v>
      </c>
      <c r="W47">
        <v>0</v>
      </c>
      <c r="X47">
        <v>0</v>
      </c>
      <c r="Y47">
        <v>0</v>
      </c>
      <c r="Z47">
        <v>0</v>
      </c>
      <c r="AA47">
        <v>2273</v>
      </c>
      <c r="AB47">
        <v>3205</v>
      </c>
      <c r="AC47">
        <v>26</v>
      </c>
      <c r="AD47">
        <v>10</v>
      </c>
      <c r="AE47">
        <v>24238</v>
      </c>
      <c r="AF47">
        <v>242380</v>
      </c>
      <c r="AG47">
        <v>188397</v>
      </c>
      <c r="AH47">
        <v>80742</v>
      </c>
      <c r="AI47">
        <v>269139</v>
      </c>
      <c r="AJ47">
        <v>18373</v>
      </c>
      <c r="AK47">
        <v>12415</v>
      </c>
      <c r="AL47">
        <v>30788</v>
      </c>
      <c r="AM47">
        <v>118460</v>
      </c>
      <c r="AN47">
        <v>219998</v>
      </c>
      <c r="AO47">
        <v>338458</v>
      </c>
      <c r="AP47" t="s">
        <v>93</v>
      </c>
      <c r="AQ47" t="s">
        <v>94</v>
      </c>
      <c r="AR47" t="s">
        <v>95</v>
      </c>
      <c r="AS47" t="s">
        <v>96</v>
      </c>
      <c r="AT47" t="s">
        <v>97</v>
      </c>
      <c r="AU47" t="s">
        <v>90</v>
      </c>
      <c r="AV47" t="s">
        <v>91</v>
      </c>
      <c r="AW47" s="1">
        <v>44832</v>
      </c>
      <c r="AX47">
        <v>2000</v>
      </c>
      <c r="AY47" t="s">
        <v>98</v>
      </c>
      <c r="AZ47">
        <v>26.1158</v>
      </c>
      <c r="BA47">
        <v>91.802199999999999</v>
      </c>
    </row>
    <row r="48" spans="1:53" x14ac:dyDescent="0.3">
      <c r="A48" t="s">
        <v>11</v>
      </c>
      <c r="B48" s="1">
        <v>45689</v>
      </c>
      <c r="C48" t="s">
        <v>298</v>
      </c>
      <c r="D48">
        <v>5646186</v>
      </c>
      <c r="E48">
        <v>3952330</v>
      </c>
      <c r="F48">
        <v>1693856</v>
      </c>
      <c r="G48">
        <v>5646186</v>
      </c>
      <c r="H48">
        <v>5646186</v>
      </c>
      <c r="I48">
        <v>2823093</v>
      </c>
      <c r="J48">
        <v>2823093</v>
      </c>
      <c r="K48">
        <v>0.5</v>
      </c>
      <c r="L48">
        <v>921209</v>
      </c>
      <c r="M48">
        <v>1901884</v>
      </c>
      <c r="N48">
        <v>0.33684402178745099</v>
      </c>
      <c r="O48">
        <v>5646186</v>
      </c>
      <c r="P48">
        <v>0</v>
      </c>
      <c r="Q48">
        <v>0</v>
      </c>
      <c r="R48">
        <v>0</v>
      </c>
      <c r="S48">
        <v>0</v>
      </c>
      <c r="T48">
        <v>0</v>
      </c>
      <c r="U48">
        <v>2823093</v>
      </c>
      <c r="V48">
        <v>0</v>
      </c>
      <c r="W48">
        <v>0</v>
      </c>
      <c r="X48">
        <v>0</v>
      </c>
      <c r="Y48">
        <v>0</v>
      </c>
      <c r="Z48">
        <v>0</v>
      </c>
      <c r="AA48">
        <v>3447</v>
      </c>
      <c r="AB48">
        <v>1638</v>
      </c>
      <c r="AC48">
        <v>14</v>
      </c>
      <c r="AD48">
        <v>10</v>
      </c>
      <c r="AE48">
        <v>28286</v>
      </c>
      <c r="AF48">
        <v>282860</v>
      </c>
      <c r="AG48">
        <v>193377</v>
      </c>
      <c r="AH48">
        <v>82876</v>
      </c>
      <c r="AI48">
        <v>276253</v>
      </c>
      <c r="AJ48">
        <v>18893</v>
      </c>
      <c r="AK48">
        <v>16965</v>
      </c>
      <c r="AL48">
        <v>35858</v>
      </c>
      <c r="AM48">
        <v>114183</v>
      </c>
      <c r="AN48">
        <v>212055</v>
      </c>
      <c r="AO48">
        <v>326238</v>
      </c>
      <c r="AP48" t="s">
        <v>93</v>
      </c>
      <c r="AQ48" t="s">
        <v>94</v>
      </c>
      <c r="AR48" t="s">
        <v>95</v>
      </c>
      <c r="AS48" t="s">
        <v>96</v>
      </c>
      <c r="AT48" t="s">
        <v>97</v>
      </c>
      <c r="AU48" t="s">
        <v>90</v>
      </c>
      <c r="AV48" t="s">
        <v>91</v>
      </c>
      <c r="AW48" s="1">
        <v>44832</v>
      </c>
      <c r="AX48">
        <v>2000</v>
      </c>
      <c r="AY48" t="s">
        <v>98</v>
      </c>
      <c r="AZ48">
        <v>26.1158</v>
      </c>
      <c r="BA48">
        <v>91.802199999999999</v>
      </c>
    </row>
    <row r="49" spans="1:53" x14ac:dyDescent="0.3">
      <c r="A49" t="s">
        <v>11</v>
      </c>
      <c r="B49" s="1">
        <v>45717</v>
      </c>
      <c r="C49" t="s">
        <v>298</v>
      </c>
      <c r="D49">
        <v>3202352</v>
      </c>
      <c r="E49">
        <v>2241646</v>
      </c>
      <c r="F49">
        <v>960706</v>
      </c>
      <c r="G49">
        <v>3202352</v>
      </c>
      <c r="H49">
        <v>3202352</v>
      </c>
      <c r="I49">
        <v>1601176</v>
      </c>
      <c r="J49">
        <v>1601176</v>
      </c>
      <c r="K49">
        <v>0.5</v>
      </c>
      <c r="L49">
        <v>649216</v>
      </c>
      <c r="M49">
        <v>951960</v>
      </c>
      <c r="N49">
        <v>0.297269007279649</v>
      </c>
      <c r="O49">
        <v>3202352</v>
      </c>
      <c r="P49">
        <v>0</v>
      </c>
      <c r="Q49">
        <v>0</v>
      </c>
      <c r="R49">
        <v>0</v>
      </c>
      <c r="S49">
        <v>0</v>
      </c>
      <c r="T49">
        <v>0</v>
      </c>
      <c r="U49">
        <v>1601176</v>
      </c>
      <c r="V49">
        <v>0</v>
      </c>
      <c r="W49">
        <v>0</v>
      </c>
      <c r="X49">
        <v>0</v>
      </c>
      <c r="Y49">
        <v>0</v>
      </c>
      <c r="Z49">
        <v>0</v>
      </c>
      <c r="AA49">
        <v>1718</v>
      </c>
      <c r="AB49">
        <v>1864</v>
      </c>
      <c r="AC49">
        <v>18</v>
      </c>
      <c r="AD49">
        <v>11</v>
      </c>
      <c r="AE49">
        <v>25700</v>
      </c>
      <c r="AF49">
        <v>282700</v>
      </c>
      <c r="AG49">
        <v>137000</v>
      </c>
      <c r="AH49">
        <v>58714</v>
      </c>
      <c r="AI49">
        <v>195714</v>
      </c>
      <c r="AJ49">
        <v>18893</v>
      </c>
      <c r="AK49">
        <v>13527</v>
      </c>
      <c r="AL49">
        <v>32420</v>
      </c>
      <c r="AM49">
        <v>48434</v>
      </c>
      <c r="AN49">
        <v>89948</v>
      </c>
      <c r="AO49">
        <v>138382</v>
      </c>
      <c r="AP49" t="s">
        <v>93</v>
      </c>
      <c r="AQ49" t="s">
        <v>94</v>
      </c>
      <c r="AR49" t="s">
        <v>95</v>
      </c>
      <c r="AS49" t="s">
        <v>96</v>
      </c>
      <c r="AT49" t="s">
        <v>97</v>
      </c>
      <c r="AU49" t="s">
        <v>90</v>
      </c>
      <c r="AV49" t="s">
        <v>91</v>
      </c>
      <c r="AW49" s="1">
        <v>44832</v>
      </c>
      <c r="AX49">
        <v>2000</v>
      </c>
      <c r="AY49" t="s">
        <v>98</v>
      </c>
      <c r="AZ49">
        <v>26.1158</v>
      </c>
      <c r="BA49">
        <v>91.802199999999999</v>
      </c>
    </row>
    <row r="50" spans="1:53" x14ac:dyDescent="0.3">
      <c r="A50" t="s">
        <v>12</v>
      </c>
      <c r="B50" s="1">
        <v>45383</v>
      </c>
      <c r="C50" t="s">
        <v>298</v>
      </c>
      <c r="D50">
        <v>35503950</v>
      </c>
      <c r="E50">
        <v>26627962</v>
      </c>
      <c r="F50">
        <v>8875988</v>
      </c>
      <c r="G50">
        <v>35503950</v>
      </c>
      <c r="H50">
        <v>35503950</v>
      </c>
      <c r="I50">
        <v>28332153</v>
      </c>
      <c r="J50">
        <v>7171797</v>
      </c>
      <c r="K50">
        <v>0.20199997465070799</v>
      </c>
      <c r="L50">
        <v>5079817</v>
      </c>
      <c r="M50">
        <v>2091980</v>
      </c>
      <c r="N50">
        <v>5.8922457923695798E-2</v>
      </c>
      <c r="O50">
        <v>5325592</v>
      </c>
      <c r="P50">
        <v>3550395</v>
      </c>
      <c r="Q50">
        <v>5325592</v>
      </c>
      <c r="R50">
        <v>12426384</v>
      </c>
      <c r="S50">
        <v>3550395</v>
      </c>
      <c r="T50">
        <v>5325592</v>
      </c>
      <c r="U50">
        <v>2662796</v>
      </c>
      <c r="V50">
        <v>3124348</v>
      </c>
      <c r="W50">
        <v>4899545</v>
      </c>
      <c r="X50">
        <v>10935218</v>
      </c>
      <c r="Y50">
        <v>2769308</v>
      </c>
      <c r="Z50">
        <v>3940938</v>
      </c>
      <c r="AA50">
        <v>18825</v>
      </c>
      <c r="AB50">
        <v>1886</v>
      </c>
      <c r="AC50">
        <v>41</v>
      </c>
      <c r="AD50">
        <v>51</v>
      </c>
      <c r="AE50">
        <v>31115</v>
      </c>
      <c r="AF50">
        <v>1586865</v>
      </c>
      <c r="AG50">
        <v>365198</v>
      </c>
      <c r="AH50">
        <v>156514</v>
      </c>
      <c r="AI50">
        <v>521712</v>
      </c>
      <c r="AJ50">
        <v>209724</v>
      </c>
      <c r="AK50">
        <v>91949</v>
      </c>
      <c r="AL50">
        <v>301673</v>
      </c>
      <c r="AM50">
        <v>934348</v>
      </c>
      <c r="AN50">
        <v>1735219</v>
      </c>
      <c r="AO50">
        <v>2669567</v>
      </c>
      <c r="AP50" t="s">
        <v>99</v>
      </c>
      <c r="AQ50" t="s">
        <v>100</v>
      </c>
      <c r="AR50" t="s">
        <v>101</v>
      </c>
      <c r="AS50" t="s">
        <v>102</v>
      </c>
      <c r="AT50" t="s">
        <v>103</v>
      </c>
      <c r="AU50" t="s">
        <v>104</v>
      </c>
      <c r="AV50" t="s">
        <v>105</v>
      </c>
      <c r="AW50" s="1">
        <v>43480</v>
      </c>
      <c r="AX50">
        <v>15000</v>
      </c>
      <c r="AY50" t="s">
        <v>106</v>
      </c>
      <c r="AZ50">
        <v>13.0878</v>
      </c>
      <c r="BA50">
        <v>80.213700000000003</v>
      </c>
    </row>
    <row r="51" spans="1:53" x14ac:dyDescent="0.3">
      <c r="A51" t="s">
        <v>12</v>
      </c>
      <c r="B51" s="1">
        <v>45413</v>
      </c>
      <c r="C51" t="s">
        <v>298</v>
      </c>
      <c r="D51">
        <v>31720684</v>
      </c>
      <c r="E51">
        <v>23790513</v>
      </c>
      <c r="F51">
        <v>7930171</v>
      </c>
      <c r="G51">
        <v>31720684</v>
      </c>
      <c r="H51">
        <v>31720684</v>
      </c>
      <c r="I51">
        <v>25313106</v>
      </c>
      <c r="J51">
        <v>6407578</v>
      </c>
      <c r="K51">
        <v>0.201999994703771</v>
      </c>
      <c r="L51">
        <v>4823294</v>
      </c>
      <c r="M51">
        <v>1584284</v>
      </c>
      <c r="N51">
        <v>4.9944824645017101E-2</v>
      </c>
      <c r="O51">
        <v>4758103</v>
      </c>
      <c r="P51">
        <v>3172068</v>
      </c>
      <c r="Q51">
        <v>4758103</v>
      </c>
      <c r="R51">
        <v>11102239</v>
      </c>
      <c r="S51">
        <v>3172068</v>
      </c>
      <c r="T51">
        <v>4758103</v>
      </c>
      <c r="U51">
        <v>2379052</v>
      </c>
      <c r="V51">
        <v>2791420</v>
      </c>
      <c r="W51">
        <v>4377455</v>
      </c>
      <c r="X51">
        <v>9769970</v>
      </c>
      <c r="Y51">
        <v>2474213</v>
      </c>
      <c r="Z51">
        <v>3520996</v>
      </c>
      <c r="AA51">
        <v>21332</v>
      </c>
      <c r="AB51">
        <v>1487</v>
      </c>
      <c r="AC51">
        <v>28</v>
      </c>
      <c r="AD51">
        <v>50</v>
      </c>
      <c r="AE51">
        <v>29940</v>
      </c>
      <c r="AF51">
        <v>1497000</v>
      </c>
      <c r="AG51">
        <v>371721</v>
      </c>
      <c r="AH51">
        <v>159309</v>
      </c>
      <c r="AI51">
        <v>531030</v>
      </c>
      <c r="AJ51">
        <v>216075</v>
      </c>
      <c r="AK51">
        <v>104875</v>
      </c>
      <c r="AL51">
        <v>320950</v>
      </c>
      <c r="AM51">
        <v>866010</v>
      </c>
      <c r="AN51">
        <v>1608304</v>
      </c>
      <c r="AO51">
        <v>2474314</v>
      </c>
      <c r="AP51" t="s">
        <v>99</v>
      </c>
      <c r="AQ51" t="s">
        <v>100</v>
      </c>
      <c r="AR51" t="s">
        <v>101</v>
      </c>
      <c r="AS51" t="s">
        <v>102</v>
      </c>
      <c r="AT51" t="s">
        <v>103</v>
      </c>
      <c r="AU51" t="s">
        <v>104</v>
      </c>
      <c r="AV51" t="s">
        <v>105</v>
      </c>
      <c r="AW51" s="1">
        <v>43480</v>
      </c>
      <c r="AX51">
        <v>15000</v>
      </c>
      <c r="AY51" t="s">
        <v>106</v>
      </c>
      <c r="AZ51">
        <v>13.0878</v>
      </c>
      <c r="BA51">
        <v>80.213700000000003</v>
      </c>
    </row>
    <row r="52" spans="1:53" x14ac:dyDescent="0.3">
      <c r="A52" t="s">
        <v>12</v>
      </c>
      <c r="B52" s="1">
        <v>45444</v>
      </c>
      <c r="C52" t="s">
        <v>297</v>
      </c>
      <c r="D52">
        <v>16864704</v>
      </c>
      <c r="E52">
        <v>12648528</v>
      </c>
      <c r="F52">
        <v>4216176</v>
      </c>
      <c r="G52">
        <v>16864704</v>
      </c>
      <c r="H52">
        <v>16864704</v>
      </c>
      <c r="I52">
        <v>13458034</v>
      </c>
      <c r="J52">
        <v>3406670</v>
      </c>
      <c r="K52">
        <v>0.201999987666549</v>
      </c>
      <c r="L52">
        <v>3453709</v>
      </c>
      <c r="M52">
        <v>-47039</v>
      </c>
      <c r="N52">
        <v>-2.7891980790175699E-3</v>
      </c>
      <c r="O52">
        <v>2529706</v>
      </c>
      <c r="P52">
        <v>1686470</v>
      </c>
      <c r="Q52">
        <v>2529706</v>
      </c>
      <c r="R52">
        <v>5902646</v>
      </c>
      <c r="S52">
        <v>1686470</v>
      </c>
      <c r="T52">
        <v>2529706</v>
      </c>
      <c r="U52">
        <v>1264853</v>
      </c>
      <c r="V52">
        <v>1484094</v>
      </c>
      <c r="W52">
        <v>2327330</v>
      </c>
      <c r="X52">
        <v>5194328</v>
      </c>
      <c r="Y52">
        <v>1315447</v>
      </c>
      <c r="Z52">
        <v>1871982</v>
      </c>
      <c r="AA52">
        <v>10944</v>
      </c>
      <c r="AB52">
        <v>1541</v>
      </c>
      <c r="AC52">
        <v>23</v>
      </c>
      <c r="AD52">
        <v>53</v>
      </c>
      <c r="AE52">
        <v>29741</v>
      </c>
      <c r="AF52">
        <v>1576273</v>
      </c>
      <c r="AG52">
        <v>217367</v>
      </c>
      <c r="AH52">
        <v>93157</v>
      </c>
      <c r="AI52">
        <v>310524</v>
      </c>
      <c r="AJ52">
        <v>217349</v>
      </c>
      <c r="AK52">
        <v>108558</v>
      </c>
      <c r="AL52">
        <v>325907</v>
      </c>
      <c r="AM52">
        <v>434352</v>
      </c>
      <c r="AN52">
        <v>806653</v>
      </c>
      <c r="AO52">
        <v>1241005</v>
      </c>
      <c r="AP52" t="s">
        <v>99</v>
      </c>
      <c r="AQ52" t="s">
        <v>100</v>
      </c>
      <c r="AR52" t="s">
        <v>101</v>
      </c>
      <c r="AS52" t="s">
        <v>102</v>
      </c>
      <c r="AT52" t="s">
        <v>103</v>
      </c>
      <c r="AU52" t="s">
        <v>104</v>
      </c>
      <c r="AV52" t="s">
        <v>105</v>
      </c>
      <c r="AW52" s="1">
        <v>43480</v>
      </c>
      <c r="AX52">
        <v>15000</v>
      </c>
      <c r="AY52" t="s">
        <v>106</v>
      </c>
      <c r="AZ52">
        <v>13.0878</v>
      </c>
      <c r="BA52">
        <v>80.213700000000003</v>
      </c>
    </row>
    <row r="53" spans="1:53" x14ac:dyDescent="0.3">
      <c r="A53" t="s">
        <v>13</v>
      </c>
      <c r="B53" s="1">
        <v>45383</v>
      </c>
      <c r="C53" t="s">
        <v>297</v>
      </c>
      <c r="D53">
        <v>1932524</v>
      </c>
      <c r="E53">
        <v>1739272</v>
      </c>
      <c r="F53">
        <v>193252</v>
      </c>
      <c r="G53">
        <v>1932524</v>
      </c>
      <c r="H53">
        <v>1932524</v>
      </c>
      <c r="I53">
        <v>1616750</v>
      </c>
      <c r="J53">
        <v>315774</v>
      </c>
      <c r="K53">
        <v>0.16339978183970799</v>
      </c>
      <c r="L53">
        <v>547060</v>
      </c>
      <c r="M53">
        <v>-231286</v>
      </c>
      <c r="N53">
        <v>-0.119680790510234</v>
      </c>
      <c r="O53">
        <v>57976</v>
      </c>
      <c r="P53">
        <v>0</v>
      </c>
      <c r="Q53">
        <v>386505</v>
      </c>
      <c r="R53">
        <v>869635</v>
      </c>
      <c r="S53">
        <v>231903</v>
      </c>
      <c r="T53">
        <v>386505</v>
      </c>
      <c r="U53">
        <v>28988</v>
      </c>
      <c r="V53">
        <v>0</v>
      </c>
      <c r="W53">
        <v>355585</v>
      </c>
      <c r="X53">
        <v>765279</v>
      </c>
      <c r="Y53">
        <v>180884</v>
      </c>
      <c r="Z53">
        <v>286014</v>
      </c>
      <c r="AA53">
        <v>5786</v>
      </c>
      <c r="AB53">
        <v>334</v>
      </c>
      <c r="AC53">
        <v>19</v>
      </c>
      <c r="AD53">
        <v>15</v>
      </c>
      <c r="AE53">
        <v>20983</v>
      </c>
      <c r="AF53">
        <v>314745</v>
      </c>
      <c r="AG53">
        <v>15286</v>
      </c>
      <c r="AH53">
        <v>6551</v>
      </c>
      <c r="AI53">
        <v>21837</v>
      </c>
      <c r="AJ53">
        <v>32851</v>
      </c>
      <c r="AK53">
        <v>17390</v>
      </c>
      <c r="AL53">
        <v>50241</v>
      </c>
      <c r="AM53">
        <v>56083</v>
      </c>
      <c r="AN53">
        <v>104154</v>
      </c>
      <c r="AO53">
        <v>160237</v>
      </c>
      <c r="AP53" t="s">
        <v>107</v>
      </c>
      <c r="AQ53" t="s">
        <v>71</v>
      </c>
      <c r="AR53" t="s">
        <v>108</v>
      </c>
      <c r="AS53" t="s">
        <v>109</v>
      </c>
      <c r="AT53" t="s">
        <v>110</v>
      </c>
      <c r="AU53" t="s">
        <v>75</v>
      </c>
      <c r="AV53" t="s">
        <v>76</v>
      </c>
      <c r="AW53" s="1">
        <v>43278</v>
      </c>
      <c r="AX53">
        <v>2500</v>
      </c>
      <c r="AY53" t="s">
        <v>111</v>
      </c>
      <c r="AZ53">
        <v>23.03</v>
      </c>
      <c r="BA53">
        <v>72.515000000000001</v>
      </c>
    </row>
    <row r="54" spans="1:53" x14ac:dyDescent="0.3">
      <c r="A54" t="s">
        <v>12</v>
      </c>
      <c r="B54" s="1">
        <v>45474</v>
      </c>
      <c r="C54" t="s">
        <v>298</v>
      </c>
      <c r="D54">
        <v>49254644</v>
      </c>
      <c r="E54">
        <v>36940983</v>
      </c>
      <c r="F54">
        <v>12313661</v>
      </c>
      <c r="G54">
        <v>49254644</v>
      </c>
      <c r="H54">
        <v>49254644</v>
      </c>
      <c r="I54">
        <v>39305205</v>
      </c>
      <c r="J54">
        <v>9949439</v>
      </c>
      <c r="K54">
        <v>0.20200001851602101</v>
      </c>
      <c r="L54">
        <v>6790576</v>
      </c>
      <c r="M54">
        <v>3158863</v>
      </c>
      <c r="N54">
        <v>6.4133302841453896E-2</v>
      </c>
      <c r="O54">
        <v>7388197</v>
      </c>
      <c r="P54">
        <v>4925464</v>
      </c>
      <c r="Q54">
        <v>7388197</v>
      </c>
      <c r="R54">
        <v>17239125</v>
      </c>
      <c r="S54">
        <v>4925464</v>
      </c>
      <c r="T54">
        <v>7388197</v>
      </c>
      <c r="U54">
        <v>3694098</v>
      </c>
      <c r="V54">
        <v>4334408</v>
      </c>
      <c r="W54">
        <v>6797141</v>
      </c>
      <c r="X54">
        <v>15170430</v>
      </c>
      <c r="Y54">
        <v>3841862</v>
      </c>
      <c r="Z54">
        <v>5467266</v>
      </c>
      <c r="AA54">
        <v>24977</v>
      </c>
      <c r="AB54">
        <v>1972</v>
      </c>
      <c r="AC54">
        <v>18</v>
      </c>
      <c r="AD54">
        <v>54</v>
      </c>
      <c r="AE54">
        <v>28674</v>
      </c>
      <c r="AF54">
        <v>1548396</v>
      </c>
      <c r="AG54">
        <v>810678</v>
      </c>
      <c r="AH54">
        <v>347434</v>
      </c>
      <c r="AI54">
        <v>1158112</v>
      </c>
      <c r="AJ54">
        <v>187094</v>
      </c>
      <c r="AK54">
        <v>108820</v>
      </c>
      <c r="AL54">
        <v>295914</v>
      </c>
      <c r="AM54">
        <v>1325854</v>
      </c>
      <c r="AN54">
        <v>2462300</v>
      </c>
      <c r="AO54">
        <v>3788154</v>
      </c>
      <c r="AP54" t="s">
        <v>99</v>
      </c>
      <c r="AQ54" t="s">
        <v>100</v>
      </c>
      <c r="AR54" t="s">
        <v>101</v>
      </c>
      <c r="AS54" t="s">
        <v>102</v>
      </c>
      <c r="AT54" t="s">
        <v>103</v>
      </c>
      <c r="AU54" t="s">
        <v>104</v>
      </c>
      <c r="AV54" t="s">
        <v>105</v>
      </c>
      <c r="AW54" s="1">
        <v>43480</v>
      </c>
      <c r="AX54">
        <v>15000</v>
      </c>
      <c r="AY54" t="s">
        <v>106</v>
      </c>
      <c r="AZ54">
        <v>13.0878</v>
      </c>
      <c r="BA54">
        <v>80.213700000000003</v>
      </c>
    </row>
    <row r="55" spans="1:53" x14ac:dyDescent="0.3">
      <c r="A55" t="s">
        <v>13</v>
      </c>
      <c r="B55" s="1">
        <v>45413</v>
      </c>
      <c r="C55" t="s">
        <v>297</v>
      </c>
      <c r="D55">
        <v>1546108</v>
      </c>
      <c r="E55">
        <v>1391497</v>
      </c>
      <c r="F55">
        <v>154611</v>
      </c>
      <c r="G55">
        <v>1546108</v>
      </c>
      <c r="H55">
        <v>1546108</v>
      </c>
      <c r="I55">
        <v>1293474</v>
      </c>
      <c r="J55">
        <v>252634</v>
      </c>
      <c r="K55">
        <v>0.16339996947173199</v>
      </c>
      <c r="L55">
        <v>490163</v>
      </c>
      <c r="M55">
        <v>-237529</v>
      </c>
      <c r="N55">
        <v>-0.153630276798257</v>
      </c>
      <c r="O55">
        <v>46383</v>
      </c>
      <c r="P55">
        <v>0</v>
      </c>
      <c r="Q55">
        <v>309222</v>
      </c>
      <c r="R55">
        <v>695748</v>
      </c>
      <c r="S55">
        <v>185533</v>
      </c>
      <c r="T55">
        <v>309222</v>
      </c>
      <c r="U55">
        <v>23192</v>
      </c>
      <c r="V55">
        <v>0</v>
      </c>
      <c r="W55">
        <v>284484</v>
      </c>
      <c r="X55">
        <v>612258</v>
      </c>
      <c r="Y55">
        <v>144716</v>
      </c>
      <c r="Z55">
        <v>228824</v>
      </c>
      <c r="AA55">
        <v>4343</v>
      </c>
      <c r="AB55">
        <v>356</v>
      </c>
      <c r="AC55">
        <v>16</v>
      </c>
      <c r="AD55">
        <v>15</v>
      </c>
      <c r="AE55">
        <v>20867</v>
      </c>
      <c r="AF55">
        <v>313005</v>
      </c>
      <c r="AG55">
        <v>8169</v>
      </c>
      <c r="AH55">
        <v>3501</v>
      </c>
      <c r="AI55">
        <v>11670</v>
      </c>
      <c r="AJ55">
        <v>32913</v>
      </c>
      <c r="AK55">
        <v>15964</v>
      </c>
      <c r="AL55">
        <v>48877</v>
      </c>
      <c r="AM55">
        <v>40814</v>
      </c>
      <c r="AN55">
        <v>75797</v>
      </c>
      <c r="AO55">
        <v>116611</v>
      </c>
      <c r="AP55" t="s">
        <v>107</v>
      </c>
      <c r="AQ55" t="s">
        <v>71</v>
      </c>
      <c r="AR55" t="s">
        <v>108</v>
      </c>
      <c r="AS55" t="s">
        <v>109</v>
      </c>
      <c r="AT55" t="s">
        <v>110</v>
      </c>
      <c r="AU55" t="s">
        <v>75</v>
      </c>
      <c r="AV55" t="s">
        <v>76</v>
      </c>
      <c r="AW55" s="1">
        <v>43278</v>
      </c>
      <c r="AX55">
        <v>2500</v>
      </c>
      <c r="AY55" t="s">
        <v>111</v>
      </c>
      <c r="AZ55">
        <v>23.03</v>
      </c>
      <c r="BA55">
        <v>72.515000000000001</v>
      </c>
    </row>
    <row r="56" spans="1:53" x14ac:dyDescent="0.3">
      <c r="A56" t="s">
        <v>12</v>
      </c>
      <c r="B56" s="1">
        <v>45505</v>
      </c>
      <c r="C56" t="s">
        <v>298</v>
      </c>
      <c r="D56">
        <v>37587300</v>
      </c>
      <c r="E56">
        <v>28190475</v>
      </c>
      <c r="F56">
        <v>9396825</v>
      </c>
      <c r="G56">
        <v>37587300</v>
      </c>
      <c r="H56">
        <v>37587300</v>
      </c>
      <c r="I56">
        <v>29994664</v>
      </c>
      <c r="J56">
        <v>7592636</v>
      </c>
      <c r="K56">
        <v>0.20200003724662299</v>
      </c>
      <c r="L56">
        <v>5426763</v>
      </c>
      <c r="M56">
        <v>2165873</v>
      </c>
      <c r="N56">
        <v>5.7622468227300203E-2</v>
      </c>
      <c r="O56">
        <v>5638095</v>
      </c>
      <c r="P56">
        <v>3758730</v>
      </c>
      <c r="Q56">
        <v>5638095</v>
      </c>
      <c r="R56">
        <v>13155555</v>
      </c>
      <c r="S56">
        <v>3758730</v>
      </c>
      <c r="T56">
        <v>5638095</v>
      </c>
      <c r="U56">
        <v>2819048</v>
      </c>
      <c r="V56">
        <v>3307682</v>
      </c>
      <c r="W56">
        <v>5187047</v>
      </c>
      <c r="X56">
        <v>11576888</v>
      </c>
      <c r="Y56">
        <v>2931809</v>
      </c>
      <c r="Z56">
        <v>4172190</v>
      </c>
      <c r="AA56">
        <v>20940</v>
      </c>
      <c r="AB56">
        <v>1795</v>
      </c>
      <c r="AC56">
        <v>27</v>
      </c>
      <c r="AD56">
        <v>58</v>
      </c>
      <c r="AE56">
        <v>25141</v>
      </c>
      <c r="AF56">
        <v>1458178</v>
      </c>
      <c r="AG56">
        <v>647849</v>
      </c>
      <c r="AH56">
        <v>277649</v>
      </c>
      <c r="AI56">
        <v>925498</v>
      </c>
      <c r="AJ56">
        <v>187094</v>
      </c>
      <c r="AK56">
        <v>104890</v>
      </c>
      <c r="AL56">
        <v>291984</v>
      </c>
      <c r="AM56">
        <v>962886</v>
      </c>
      <c r="AN56">
        <v>1788217</v>
      </c>
      <c r="AO56">
        <v>2751103</v>
      </c>
      <c r="AP56" t="s">
        <v>99</v>
      </c>
      <c r="AQ56" t="s">
        <v>100</v>
      </c>
      <c r="AR56" t="s">
        <v>101</v>
      </c>
      <c r="AS56" t="s">
        <v>102</v>
      </c>
      <c r="AT56" t="s">
        <v>103</v>
      </c>
      <c r="AU56" t="s">
        <v>104</v>
      </c>
      <c r="AV56" t="s">
        <v>105</v>
      </c>
      <c r="AW56" s="1">
        <v>43480</v>
      </c>
      <c r="AX56">
        <v>15000</v>
      </c>
      <c r="AY56" t="s">
        <v>106</v>
      </c>
      <c r="AZ56">
        <v>13.0878</v>
      </c>
      <c r="BA56">
        <v>80.213700000000003</v>
      </c>
    </row>
    <row r="57" spans="1:53" x14ac:dyDescent="0.3">
      <c r="A57" t="s">
        <v>12</v>
      </c>
      <c r="B57" s="1">
        <v>45536</v>
      </c>
      <c r="C57" t="s">
        <v>298</v>
      </c>
      <c r="D57">
        <v>28180200</v>
      </c>
      <c r="E57">
        <v>21135150</v>
      </c>
      <c r="F57">
        <v>7045050</v>
      </c>
      <c r="G57">
        <v>28180200</v>
      </c>
      <c r="H57">
        <v>28180200</v>
      </c>
      <c r="I57">
        <v>22487801</v>
      </c>
      <c r="J57">
        <v>5692399</v>
      </c>
      <c r="K57">
        <v>0.20199995031972801</v>
      </c>
      <c r="L57">
        <v>5091504</v>
      </c>
      <c r="M57">
        <v>600895</v>
      </c>
      <c r="N57">
        <v>2.13233050155783E-2</v>
      </c>
      <c r="O57">
        <v>4227030</v>
      </c>
      <c r="P57">
        <v>2818020</v>
      </c>
      <c r="Q57">
        <v>4227030</v>
      </c>
      <c r="R57">
        <v>9863070</v>
      </c>
      <c r="S57">
        <v>2818020</v>
      </c>
      <c r="T57">
        <v>4227030</v>
      </c>
      <c r="U57">
        <v>2113515</v>
      </c>
      <c r="V57">
        <v>2479858</v>
      </c>
      <c r="W57">
        <v>3888868</v>
      </c>
      <c r="X57">
        <v>8679502</v>
      </c>
      <c r="Y57">
        <v>2198056</v>
      </c>
      <c r="Z57">
        <v>3128002</v>
      </c>
      <c r="AA57">
        <v>16824</v>
      </c>
      <c r="AB57">
        <v>1675</v>
      </c>
      <c r="AC57">
        <v>28</v>
      </c>
      <c r="AD57">
        <v>55</v>
      </c>
      <c r="AE57">
        <v>28618</v>
      </c>
      <c r="AF57">
        <v>1573990</v>
      </c>
      <c r="AG57">
        <v>391169</v>
      </c>
      <c r="AH57">
        <v>167644</v>
      </c>
      <c r="AI57">
        <v>558813</v>
      </c>
      <c r="AJ57">
        <v>187094</v>
      </c>
      <c r="AK57">
        <v>104279</v>
      </c>
      <c r="AL57">
        <v>291373</v>
      </c>
      <c r="AM57">
        <v>933565</v>
      </c>
      <c r="AN57">
        <v>1733763</v>
      </c>
      <c r="AO57">
        <v>2667328</v>
      </c>
      <c r="AP57" t="s">
        <v>99</v>
      </c>
      <c r="AQ57" t="s">
        <v>100</v>
      </c>
      <c r="AR57" t="s">
        <v>101</v>
      </c>
      <c r="AS57" t="s">
        <v>102</v>
      </c>
      <c r="AT57" t="s">
        <v>103</v>
      </c>
      <c r="AU57" t="s">
        <v>104</v>
      </c>
      <c r="AV57" t="s">
        <v>105</v>
      </c>
      <c r="AW57" s="1">
        <v>43480</v>
      </c>
      <c r="AX57">
        <v>15000</v>
      </c>
      <c r="AY57" t="s">
        <v>106</v>
      </c>
      <c r="AZ57">
        <v>13.0878</v>
      </c>
      <c r="BA57">
        <v>80.213700000000003</v>
      </c>
    </row>
    <row r="58" spans="1:53" x14ac:dyDescent="0.3">
      <c r="A58" t="s">
        <v>12</v>
      </c>
      <c r="B58" s="1">
        <v>45566</v>
      </c>
      <c r="C58" t="s">
        <v>298</v>
      </c>
      <c r="D58">
        <v>31656615</v>
      </c>
      <c r="E58">
        <v>23742461</v>
      </c>
      <c r="F58">
        <v>7914154</v>
      </c>
      <c r="G58">
        <v>31656615</v>
      </c>
      <c r="H58">
        <v>31656615</v>
      </c>
      <c r="I58">
        <v>25261979</v>
      </c>
      <c r="J58">
        <v>6394636</v>
      </c>
      <c r="K58">
        <v>0.201999992734536</v>
      </c>
      <c r="L58">
        <v>5066939</v>
      </c>
      <c r="M58">
        <v>1327697</v>
      </c>
      <c r="N58">
        <v>4.1940586509328297E-2</v>
      </c>
      <c r="O58">
        <v>4748492</v>
      </c>
      <c r="P58">
        <v>3165662</v>
      </c>
      <c r="Q58">
        <v>4748492</v>
      </c>
      <c r="R58">
        <v>11079815</v>
      </c>
      <c r="S58">
        <v>3165662</v>
      </c>
      <c r="T58">
        <v>4748492</v>
      </c>
      <c r="U58">
        <v>2374246</v>
      </c>
      <c r="V58">
        <v>2785783</v>
      </c>
      <c r="W58">
        <v>4368613</v>
      </c>
      <c r="X58">
        <v>9750237</v>
      </c>
      <c r="Y58">
        <v>2469216</v>
      </c>
      <c r="Z58">
        <v>3513884</v>
      </c>
      <c r="AA58">
        <v>19505</v>
      </c>
      <c r="AB58">
        <v>1623</v>
      </c>
      <c r="AC58">
        <v>25</v>
      </c>
      <c r="AD58">
        <v>59</v>
      </c>
      <c r="AE58">
        <v>25423</v>
      </c>
      <c r="AF58">
        <v>1499957</v>
      </c>
      <c r="AG58">
        <v>548458</v>
      </c>
      <c r="AH58">
        <v>235053</v>
      </c>
      <c r="AI58">
        <v>783511</v>
      </c>
      <c r="AJ58">
        <v>187094</v>
      </c>
      <c r="AK58">
        <v>131038</v>
      </c>
      <c r="AL58">
        <v>318132</v>
      </c>
      <c r="AM58">
        <v>862869</v>
      </c>
      <c r="AN58">
        <v>1602470</v>
      </c>
      <c r="AO58">
        <v>2465339</v>
      </c>
      <c r="AP58" t="s">
        <v>99</v>
      </c>
      <c r="AQ58" t="s">
        <v>100</v>
      </c>
      <c r="AR58" t="s">
        <v>101</v>
      </c>
      <c r="AS58" t="s">
        <v>102</v>
      </c>
      <c r="AT58" t="s">
        <v>103</v>
      </c>
      <c r="AU58" t="s">
        <v>104</v>
      </c>
      <c r="AV58" t="s">
        <v>105</v>
      </c>
      <c r="AW58" s="1">
        <v>43480</v>
      </c>
      <c r="AX58">
        <v>15000</v>
      </c>
      <c r="AY58" t="s">
        <v>106</v>
      </c>
      <c r="AZ58">
        <v>13.0878</v>
      </c>
      <c r="BA58">
        <v>80.213700000000003</v>
      </c>
    </row>
    <row r="59" spans="1:53" x14ac:dyDescent="0.3">
      <c r="A59" t="s">
        <v>13</v>
      </c>
      <c r="B59" s="1">
        <v>45444</v>
      </c>
      <c r="C59" t="s">
        <v>297</v>
      </c>
      <c r="D59">
        <v>3466806</v>
      </c>
      <c r="E59">
        <v>3120125</v>
      </c>
      <c r="F59">
        <v>346681</v>
      </c>
      <c r="G59">
        <v>3466806</v>
      </c>
      <c r="H59">
        <v>3466806</v>
      </c>
      <c r="I59">
        <v>2900329</v>
      </c>
      <c r="J59">
        <v>566477</v>
      </c>
      <c r="K59">
        <v>0.16340025948956999</v>
      </c>
      <c r="L59">
        <v>683303</v>
      </c>
      <c r="M59">
        <v>-116826</v>
      </c>
      <c r="N59">
        <v>-3.3698453273704999E-2</v>
      </c>
      <c r="O59">
        <v>104004</v>
      </c>
      <c r="P59">
        <v>0</v>
      </c>
      <c r="Q59">
        <v>693361</v>
      </c>
      <c r="R59">
        <v>1560063</v>
      </c>
      <c r="S59">
        <v>416017</v>
      </c>
      <c r="T59">
        <v>693361</v>
      </c>
      <c r="U59">
        <v>52002</v>
      </c>
      <c r="V59">
        <v>0</v>
      </c>
      <c r="W59">
        <v>637892</v>
      </c>
      <c r="X59">
        <v>1372855</v>
      </c>
      <c r="Y59">
        <v>324493</v>
      </c>
      <c r="Z59">
        <v>513087</v>
      </c>
      <c r="AA59">
        <v>8799</v>
      </c>
      <c r="AB59">
        <v>394</v>
      </c>
      <c r="AC59">
        <v>15</v>
      </c>
      <c r="AD59">
        <v>15</v>
      </c>
      <c r="AE59">
        <v>19762</v>
      </c>
      <c r="AF59">
        <v>296430</v>
      </c>
      <c r="AG59">
        <v>33085</v>
      </c>
      <c r="AH59">
        <v>14179</v>
      </c>
      <c r="AI59">
        <v>47264</v>
      </c>
      <c r="AJ59">
        <v>35086</v>
      </c>
      <c r="AK59">
        <v>15457</v>
      </c>
      <c r="AL59">
        <v>50543</v>
      </c>
      <c r="AM59">
        <v>101173</v>
      </c>
      <c r="AN59">
        <v>187893</v>
      </c>
      <c r="AO59">
        <v>289066</v>
      </c>
      <c r="AP59" t="s">
        <v>107</v>
      </c>
      <c r="AQ59" t="s">
        <v>71</v>
      </c>
      <c r="AR59" t="s">
        <v>108</v>
      </c>
      <c r="AS59" t="s">
        <v>109</v>
      </c>
      <c r="AT59" t="s">
        <v>110</v>
      </c>
      <c r="AU59" t="s">
        <v>75</v>
      </c>
      <c r="AV59" t="s">
        <v>76</v>
      </c>
      <c r="AW59" s="1">
        <v>43278</v>
      </c>
      <c r="AX59">
        <v>2500</v>
      </c>
      <c r="AY59" t="s">
        <v>111</v>
      </c>
      <c r="AZ59">
        <v>23.03</v>
      </c>
      <c r="BA59">
        <v>72.515000000000001</v>
      </c>
    </row>
    <row r="60" spans="1:53" x14ac:dyDescent="0.3">
      <c r="A60" t="s">
        <v>12</v>
      </c>
      <c r="B60" s="1">
        <v>45597</v>
      </c>
      <c r="C60" t="s">
        <v>298</v>
      </c>
      <c r="D60">
        <v>77037004</v>
      </c>
      <c r="E60">
        <v>57777753</v>
      </c>
      <c r="F60">
        <v>19259251</v>
      </c>
      <c r="G60">
        <v>77037004</v>
      </c>
      <c r="H60">
        <v>77037004</v>
      </c>
      <c r="I60">
        <v>61475530</v>
      </c>
      <c r="J60">
        <v>15561474</v>
      </c>
      <c r="K60">
        <v>0.201999989511534</v>
      </c>
      <c r="L60">
        <v>10930714</v>
      </c>
      <c r="M60">
        <v>4630760</v>
      </c>
      <c r="N60">
        <v>6.0110852701384901E-2</v>
      </c>
      <c r="O60">
        <v>11555551</v>
      </c>
      <c r="P60">
        <v>7703700</v>
      </c>
      <c r="Q60">
        <v>11555551</v>
      </c>
      <c r="R60">
        <v>26962951</v>
      </c>
      <c r="S60">
        <v>7703700</v>
      </c>
      <c r="T60">
        <v>11555551</v>
      </c>
      <c r="U60">
        <v>5777776</v>
      </c>
      <c r="V60">
        <v>6779256</v>
      </c>
      <c r="W60">
        <v>10631107</v>
      </c>
      <c r="X60">
        <v>23727397</v>
      </c>
      <c r="Y60">
        <v>6008886</v>
      </c>
      <c r="Z60">
        <v>8551108</v>
      </c>
      <c r="AA60">
        <v>32726</v>
      </c>
      <c r="AB60">
        <v>2354</v>
      </c>
      <c r="AC60">
        <v>24</v>
      </c>
      <c r="AD60">
        <v>51</v>
      </c>
      <c r="AE60">
        <v>26967</v>
      </c>
      <c r="AF60">
        <v>1375317</v>
      </c>
      <c r="AG60">
        <v>1259930</v>
      </c>
      <c r="AH60">
        <v>539970</v>
      </c>
      <c r="AI60">
        <v>1799900</v>
      </c>
      <c r="AJ60">
        <v>187094</v>
      </c>
      <c r="AK60">
        <v>92742</v>
      </c>
      <c r="AL60">
        <v>279836</v>
      </c>
      <c r="AM60">
        <v>2616481</v>
      </c>
      <c r="AN60">
        <v>4859180</v>
      </c>
      <c r="AO60">
        <v>7475661</v>
      </c>
      <c r="AP60" t="s">
        <v>99</v>
      </c>
      <c r="AQ60" t="s">
        <v>100</v>
      </c>
      <c r="AR60" t="s">
        <v>101</v>
      </c>
      <c r="AS60" t="s">
        <v>102</v>
      </c>
      <c r="AT60" t="s">
        <v>103</v>
      </c>
      <c r="AU60" t="s">
        <v>104</v>
      </c>
      <c r="AV60" t="s">
        <v>105</v>
      </c>
      <c r="AW60" s="1">
        <v>43480</v>
      </c>
      <c r="AX60">
        <v>15000</v>
      </c>
      <c r="AY60" t="s">
        <v>106</v>
      </c>
      <c r="AZ60">
        <v>13.0878</v>
      </c>
      <c r="BA60">
        <v>80.213700000000003</v>
      </c>
    </row>
    <row r="61" spans="1:53" x14ac:dyDescent="0.3">
      <c r="A61" t="s">
        <v>12</v>
      </c>
      <c r="B61" s="1">
        <v>45627</v>
      </c>
      <c r="C61" t="s">
        <v>298</v>
      </c>
      <c r="D61">
        <v>35032725</v>
      </c>
      <c r="E61">
        <v>26274544</v>
      </c>
      <c r="F61">
        <v>8758181</v>
      </c>
      <c r="G61">
        <v>35032725</v>
      </c>
      <c r="H61">
        <v>35032725</v>
      </c>
      <c r="I61">
        <v>27956114</v>
      </c>
      <c r="J61">
        <v>7076611</v>
      </c>
      <c r="K61">
        <v>0.20200001569960699</v>
      </c>
      <c r="L61">
        <v>5268218</v>
      </c>
      <c r="M61">
        <v>1808393</v>
      </c>
      <c r="N61">
        <v>5.1620106628873397E-2</v>
      </c>
      <c r="O61">
        <v>5254909</v>
      </c>
      <c r="P61">
        <v>3503272</v>
      </c>
      <c r="Q61">
        <v>5254909</v>
      </c>
      <c r="R61">
        <v>12261454</v>
      </c>
      <c r="S61">
        <v>3503272</v>
      </c>
      <c r="T61">
        <v>5254909</v>
      </c>
      <c r="U61">
        <v>2627454</v>
      </c>
      <c r="V61">
        <v>3082879</v>
      </c>
      <c r="W61">
        <v>4834516</v>
      </c>
      <c r="X61">
        <v>10790080</v>
      </c>
      <c r="Y61">
        <v>2732552</v>
      </c>
      <c r="Z61">
        <v>3888633</v>
      </c>
      <c r="AA61">
        <v>19175</v>
      </c>
      <c r="AB61">
        <v>1827</v>
      </c>
      <c r="AC61">
        <v>26</v>
      </c>
      <c r="AD61">
        <v>52</v>
      </c>
      <c r="AE61">
        <v>30394</v>
      </c>
      <c r="AF61">
        <v>1580488</v>
      </c>
      <c r="AG61">
        <v>539701</v>
      </c>
      <c r="AH61">
        <v>231301</v>
      </c>
      <c r="AI61">
        <v>771002</v>
      </c>
      <c r="AJ61">
        <v>190724</v>
      </c>
      <c r="AK61">
        <v>98224</v>
      </c>
      <c r="AL61">
        <v>288948</v>
      </c>
      <c r="AM61">
        <v>919723</v>
      </c>
      <c r="AN61">
        <v>1708057</v>
      </c>
      <c r="AO61">
        <v>2627780</v>
      </c>
      <c r="AP61" t="s">
        <v>99</v>
      </c>
      <c r="AQ61" t="s">
        <v>100</v>
      </c>
      <c r="AR61" t="s">
        <v>101</v>
      </c>
      <c r="AS61" t="s">
        <v>102</v>
      </c>
      <c r="AT61" t="s">
        <v>103</v>
      </c>
      <c r="AU61" t="s">
        <v>104</v>
      </c>
      <c r="AV61" t="s">
        <v>105</v>
      </c>
      <c r="AW61" s="1">
        <v>43480</v>
      </c>
      <c r="AX61">
        <v>15000</v>
      </c>
      <c r="AY61" t="s">
        <v>106</v>
      </c>
      <c r="AZ61">
        <v>13.0878</v>
      </c>
      <c r="BA61">
        <v>80.213700000000003</v>
      </c>
    </row>
    <row r="62" spans="1:53" x14ac:dyDescent="0.3">
      <c r="A62" t="s">
        <v>12</v>
      </c>
      <c r="B62" s="1">
        <v>45658</v>
      </c>
      <c r="C62" t="s">
        <v>298</v>
      </c>
      <c r="D62">
        <v>57776451</v>
      </c>
      <c r="E62">
        <v>43332338</v>
      </c>
      <c r="F62">
        <v>14444113</v>
      </c>
      <c r="G62">
        <v>57776451</v>
      </c>
      <c r="H62">
        <v>57776451</v>
      </c>
      <c r="I62">
        <v>46105608</v>
      </c>
      <c r="J62">
        <v>11670843</v>
      </c>
      <c r="K62">
        <v>0.20199999823457501</v>
      </c>
      <c r="L62">
        <v>8965798</v>
      </c>
      <c r="M62">
        <v>2705045</v>
      </c>
      <c r="N62">
        <v>4.6819161668479797E-2</v>
      </c>
      <c r="O62">
        <v>8666468</v>
      </c>
      <c r="P62">
        <v>5777645</v>
      </c>
      <c r="Q62">
        <v>8666468</v>
      </c>
      <c r="R62">
        <v>20221757</v>
      </c>
      <c r="S62">
        <v>5777645</v>
      </c>
      <c r="T62">
        <v>8666468</v>
      </c>
      <c r="U62">
        <v>4333234</v>
      </c>
      <c r="V62">
        <v>5084328</v>
      </c>
      <c r="W62">
        <v>7973151</v>
      </c>
      <c r="X62">
        <v>17795146</v>
      </c>
      <c r="Y62">
        <v>4506563</v>
      </c>
      <c r="Z62">
        <v>6413186</v>
      </c>
      <c r="AA62">
        <v>23747</v>
      </c>
      <c r="AB62">
        <v>2433</v>
      </c>
      <c r="AC62">
        <v>32</v>
      </c>
      <c r="AD62">
        <v>68</v>
      </c>
      <c r="AE62">
        <v>28789</v>
      </c>
      <c r="AF62">
        <v>1957652</v>
      </c>
      <c r="AG62">
        <v>719126</v>
      </c>
      <c r="AH62">
        <v>308197</v>
      </c>
      <c r="AI62">
        <v>1027323</v>
      </c>
      <c r="AJ62">
        <v>183709</v>
      </c>
      <c r="AK62">
        <v>108698</v>
      </c>
      <c r="AL62">
        <v>292407</v>
      </c>
      <c r="AM62">
        <v>1990946</v>
      </c>
      <c r="AN62">
        <v>3697470</v>
      </c>
      <c r="AO62">
        <v>5688416</v>
      </c>
      <c r="AP62" t="s">
        <v>99</v>
      </c>
      <c r="AQ62" t="s">
        <v>100</v>
      </c>
      <c r="AR62" t="s">
        <v>101</v>
      </c>
      <c r="AS62" t="s">
        <v>102</v>
      </c>
      <c r="AT62" t="s">
        <v>103</v>
      </c>
      <c r="AU62" t="s">
        <v>104</v>
      </c>
      <c r="AV62" t="s">
        <v>105</v>
      </c>
      <c r="AW62" s="1">
        <v>43480</v>
      </c>
      <c r="AX62">
        <v>15000</v>
      </c>
      <c r="AY62" t="s">
        <v>106</v>
      </c>
      <c r="AZ62">
        <v>13.0878</v>
      </c>
      <c r="BA62">
        <v>80.213700000000003</v>
      </c>
    </row>
    <row r="63" spans="1:53" x14ac:dyDescent="0.3">
      <c r="A63" t="s">
        <v>12</v>
      </c>
      <c r="B63" s="1">
        <v>45689</v>
      </c>
      <c r="C63" t="s">
        <v>298</v>
      </c>
      <c r="D63">
        <v>17700690</v>
      </c>
      <c r="E63">
        <v>13275518</v>
      </c>
      <c r="F63">
        <v>4425172</v>
      </c>
      <c r="G63">
        <v>17700690</v>
      </c>
      <c r="H63">
        <v>17700690</v>
      </c>
      <c r="I63">
        <v>14125151</v>
      </c>
      <c r="J63">
        <v>3575539</v>
      </c>
      <c r="K63">
        <v>0.20199997853191001</v>
      </c>
      <c r="L63">
        <v>3555990</v>
      </c>
      <c r="M63">
        <v>19549</v>
      </c>
      <c r="N63">
        <v>1.10442022316644E-3</v>
      </c>
      <c r="O63">
        <v>2655104</v>
      </c>
      <c r="P63">
        <v>1770069</v>
      </c>
      <c r="Q63">
        <v>2655104</v>
      </c>
      <c r="R63">
        <v>6195240</v>
      </c>
      <c r="S63">
        <v>1770069</v>
      </c>
      <c r="T63">
        <v>2655104</v>
      </c>
      <c r="U63">
        <v>1327552</v>
      </c>
      <c r="V63">
        <v>1557661</v>
      </c>
      <c r="W63">
        <v>2442696</v>
      </c>
      <c r="X63">
        <v>5451811</v>
      </c>
      <c r="Y63">
        <v>1380654</v>
      </c>
      <c r="Z63">
        <v>1964777</v>
      </c>
      <c r="AA63">
        <v>13595</v>
      </c>
      <c r="AB63">
        <v>1302</v>
      </c>
      <c r="AC63">
        <v>23</v>
      </c>
      <c r="AD63">
        <v>50</v>
      </c>
      <c r="AE63">
        <v>26531</v>
      </c>
      <c r="AF63">
        <v>1326550</v>
      </c>
      <c r="AG63">
        <v>206357</v>
      </c>
      <c r="AH63">
        <v>88439</v>
      </c>
      <c r="AI63">
        <v>294796</v>
      </c>
      <c r="AJ63">
        <v>187094</v>
      </c>
      <c r="AK63">
        <v>130861</v>
      </c>
      <c r="AL63">
        <v>317955</v>
      </c>
      <c r="AM63">
        <v>565841</v>
      </c>
      <c r="AN63">
        <v>1050848</v>
      </c>
      <c r="AO63">
        <v>1616689</v>
      </c>
      <c r="AP63" t="s">
        <v>99</v>
      </c>
      <c r="AQ63" t="s">
        <v>100</v>
      </c>
      <c r="AR63" t="s">
        <v>101</v>
      </c>
      <c r="AS63" t="s">
        <v>102</v>
      </c>
      <c r="AT63" t="s">
        <v>103</v>
      </c>
      <c r="AU63" t="s">
        <v>104</v>
      </c>
      <c r="AV63" t="s">
        <v>105</v>
      </c>
      <c r="AW63" s="1">
        <v>43480</v>
      </c>
      <c r="AX63">
        <v>15000</v>
      </c>
      <c r="AY63" t="s">
        <v>106</v>
      </c>
      <c r="AZ63">
        <v>13.0878</v>
      </c>
      <c r="BA63">
        <v>80.213700000000003</v>
      </c>
    </row>
    <row r="64" spans="1:53" x14ac:dyDescent="0.3">
      <c r="A64" t="s">
        <v>12</v>
      </c>
      <c r="B64" s="1">
        <v>45717</v>
      </c>
      <c r="C64" t="s">
        <v>298</v>
      </c>
      <c r="D64">
        <v>44821504</v>
      </c>
      <c r="E64">
        <v>33616128</v>
      </c>
      <c r="F64">
        <v>11205376</v>
      </c>
      <c r="G64">
        <v>44821504</v>
      </c>
      <c r="H64">
        <v>44821504</v>
      </c>
      <c r="I64">
        <v>35767560</v>
      </c>
      <c r="J64">
        <v>9053944</v>
      </c>
      <c r="K64">
        <v>0.202000004283658</v>
      </c>
      <c r="L64">
        <v>5766286</v>
      </c>
      <c r="M64">
        <v>3287658</v>
      </c>
      <c r="N64">
        <v>7.3350015206986405E-2</v>
      </c>
      <c r="O64">
        <v>6723226</v>
      </c>
      <c r="P64">
        <v>4482150</v>
      </c>
      <c r="Q64">
        <v>6723226</v>
      </c>
      <c r="R64">
        <v>15687526</v>
      </c>
      <c r="S64">
        <v>4482150</v>
      </c>
      <c r="T64">
        <v>6723226</v>
      </c>
      <c r="U64">
        <v>3361613</v>
      </c>
      <c r="V64">
        <v>3944292</v>
      </c>
      <c r="W64">
        <v>6185368</v>
      </c>
      <c r="X64">
        <v>13805023</v>
      </c>
      <c r="Y64">
        <v>3496077</v>
      </c>
      <c r="Z64">
        <v>4975187</v>
      </c>
      <c r="AA64">
        <v>23296</v>
      </c>
      <c r="AB64">
        <v>1924</v>
      </c>
      <c r="AC64">
        <v>24</v>
      </c>
      <c r="AD64">
        <v>57</v>
      </c>
      <c r="AE64">
        <v>26143</v>
      </c>
      <c r="AF64">
        <v>1490151</v>
      </c>
      <c r="AG64">
        <v>589037</v>
      </c>
      <c r="AH64">
        <v>252444</v>
      </c>
      <c r="AI64">
        <v>841481</v>
      </c>
      <c r="AJ64">
        <v>187094</v>
      </c>
      <c r="AK64">
        <v>100916</v>
      </c>
      <c r="AL64">
        <v>288010</v>
      </c>
      <c r="AM64">
        <v>1101325</v>
      </c>
      <c r="AN64">
        <v>2045319</v>
      </c>
      <c r="AO64">
        <v>3146644</v>
      </c>
      <c r="AP64" t="s">
        <v>99</v>
      </c>
      <c r="AQ64" t="s">
        <v>100</v>
      </c>
      <c r="AR64" t="s">
        <v>101</v>
      </c>
      <c r="AS64" t="s">
        <v>102</v>
      </c>
      <c r="AT64" t="s">
        <v>103</v>
      </c>
      <c r="AU64" t="s">
        <v>104</v>
      </c>
      <c r="AV64" t="s">
        <v>105</v>
      </c>
      <c r="AW64" s="1">
        <v>43480</v>
      </c>
      <c r="AX64">
        <v>15000</v>
      </c>
      <c r="AY64" t="s">
        <v>106</v>
      </c>
      <c r="AZ64">
        <v>13.0878</v>
      </c>
      <c r="BA64">
        <v>80.213700000000003</v>
      </c>
    </row>
    <row r="65" spans="1:53" x14ac:dyDescent="0.3">
      <c r="A65" t="s">
        <v>14</v>
      </c>
      <c r="B65" s="1">
        <v>45383</v>
      </c>
      <c r="C65" t="s">
        <v>297</v>
      </c>
      <c r="D65">
        <v>12789568</v>
      </c>
      <c r="E65">
        <v>7673741</v>
      </c>
      <c r="F65">
        <v>5115827</v>
      </c>
      <c r="G65">
        <v>12789568</v>
      </c>
      <c r="H65">
        <v>12789568</v>
      </c>
      <c r="I65">
        <v>11254820</v>
      </c>
      <c r="J65">
        <v>1534748</v>
      </c>
      <c r="K65">
        <v>0.11999998748980401</v>
      </c>
      <c r="L65">
        <v>4099139</v>
      </c>
      <c r="M65">
        <v>-2564391</v>
      </c>
      <c r="N65">
        <v>-0.20050645963960601</v>
      </c>
      <c r="O65">
        <v>0</v>
      </c>
      <c r="P65">
        <v>12789568</v>
      </c>
      <c r="Q65">
        <v>0</v>
      </c>
      <c r="R65">
        <v>0</v>
      </c>
      <c r="S65">
        <v>0</v>
      </c>
      <c r="T65">
        <v>0</v>
      </c>
      <c r="U65">
        <v>0</v>
      </c>
      <c r="V65">
        <v>11254820</v>
      </c>
      <c r="W65">
        <v>0</v>
      </c>
      <c r="X65">
        <v>0</v>
      </c>
      <c r="Y65">
        <v>0</v>
      </c>
      <c r="Z65">
        <v>0</v>
      </c>
      <c r="AA65">
        <v>1184</v>
      </c>
      <c r="AB65">
        <v>10802</v>
      </c>
      <c r="AC65">
        <v>16</v>
      </c>
      <c r="AD65">
        <v>69</v>
      </c>
      <c r="AE65">
        <v>39328</v>
      </c>
      <c r="AF65">
        <v>2713632</v>
      </c>
      <c r="AG65">
        <v>312390</v>
      </c>
      <c r="AH65">
        <v>133882</v>
      </c>
      <c r="AI65">
        <v>446272</v>
      </c>
      <c r="AJ65">
        <v>291930</v>
      </c>
      <c r="AK65">
        <v>137745</v>
      </c>
      <c r="AL65">
        <v>429675</v>
      </c>
      <c r="AM65">
        <v>178346</v>
      </c>
      <c r="AN65">
        <v>331214</v>
      </c>
      <c r="AO65">
        <v>509560</v>
      </c>
      <c r="AP65" t="s">
        <v>112</v>
      </c>
      <c r="AQ65" t="s">
        <v>71</v>
      </c>
      <c r="AR65" t="s">
        <v>113</v>
      </c>
      <c r="AS65" t="s">
        <v>114</v>
      </c>
      <c r="AT65" t="s">
        <v>115</v>
      </c>
      <c r="AU65" t="s">
        <v>82</v>
      </c>
      <c r="AV65" t="s">
        <v>83</v>
      </c>
      <c r="AW65" s="1">
        <v>44582</v>
      </c>
      <c r="AX65">
        <v>20000</v>
      </c>
      <c r="AY65" t="s">
        <v>116</v>
      </c>
      <c r="AZ65">
        <v>21.170200000000001</v>
      </c>
      <c r="BA65">
        <v>72.826499999999996</v>
      </c>
    </row>
    <row r="66" spans="1:53" x14ac:dyDescent="0.3">
      <c r="A66" t="s">
        <v>14</v>
      </c>
      <c r="B66" s="1">
        <v>45413</v>
      </c>
      <c r="C66" t="s">
        <v>297</v>
      </c>
      <c r="D66">
        <v>3996108</v>
      </c>
      <c r="E66">
        <v>2397665</v>
      </c>
      <c r="F66">
        <v>1598443</v>
      </c>
      <c r="G66">
        <v>3996108</v>
      </c>
      <c r="H66">
        <v>3996108</v>
      </c>
      <c r="I66">
        <v>3516575</v>
      </c>
      <c r="J66">
        <v>479533</v>
      </c>
      <c r="K66">
        <v>0.12000001000973901</v>
      </c>
      <c r="L66">
        <v>4013647</v>
      </c>
      <c r="M66">
        <v>-3534114</v>
      </c>
      <c r="N66">
        <v>-0.88438901050722396</v>
      </c>
      <c r="O66">
        <v>0</v>
      </c>
      <c r="P66">
        <v>3996108</v>
      </c>
      <c r="Q66">
        <v>0</v>
      </c>
      <c r="R66">
        <v>0</v>
      </c>
      <c r="S66">
        <v>0</v>
      </c>
      <c r="T66">
        <v>0</v>
      </c>
      <c r="U66">
        <v>0</v>
      </c>
      <c r="V66">
        <v>3516575</v>
      </c>
      <c r="W66">
        <v>0</v>
      </c>
      <c r="X66">
        <v>0</v>
      </c>
      <c r="Y66">
        <v>0</v>
      </c>
      <c r="Z66">
        <v>0</v>
      </c>
      <c r="AA66">
        <v>489</v>
      </c>
      <c r="AB66">
        <v>8172</v>
      </c>
      <c r="AC66">
        <v>19</v>
      </c>
      <c r="AD66">
        <v>96</v>
      </c>
      <c r="AE66">
        <v>34581</v>
      </c>
      <c r="AF66">
        <v>3319776</v>
      </c>
      <c r="AG66">
        <v>54055</v>
      </c>
      <c r="AH66">
        <v>23166</v>
      </c>
      <c r="AI66">
        <v>77221</v>
      </c>
      <c r="AJ66">
        <v>278280</v>
      </c>
      <c r="AK66">
        <v>139645</v>
      </c>
      <c r="AL66">
        <v>417925</v>
      </c>
      <c r="AM66">
        <v>69554</v>
      </c>
      <c r="AN66">
        <v>129171</v>
      </c>
      <c r="AO66">
        <v>198725</v>
      </c>
      <c r="AP66" t="s">
        <v>112</v>
      </c>
      <c r="AQ66" t="s">
        <v>71</v>
      </c>
      <c r="AR66" t="s">
        <v>113</v>
      </c>
      <c r="AS66" t="s">
        <v>114</v>
      </c>
      <c r="AT66" t="s">
        <v>115</v>
      </c>
      <c r="AU66" t="s">
        <v>82</v>
      </c>
      <c r="AV66" t="s">
        <v>83</v>
      </c>
      <c r="AW66" s="1">
        <v>44582</v>
      </c>
      <c r="AX66">
        <v>20000</v>
      </c>
      <c r="AY66" t="s">
        <v>116</v>
      </c>
      <c r="AZ66">
        <v>21.170200000000001</v>
      </c>
      <c r="BA66">
        <v>72.826499999999996</v>
      </c>
    </row>
    <row r="67" spans="1:53" x14ac:dyDescent="0.3">
      <c r="A67" t="s">
        <v>13</v>
      </c>
      <c r="B67" s="1">
        <v>45474</v>
      </c>
      <c r="C67" t="s">
        <v>297</v>
      </c>
      <c r="D67">
        <v>2450880</v>
      </c>
      <c r="E67">
        <v>2205792</v>
      </c>
      <c r="F67">
        <v>245088</v>
      </c>
      <c r="G67">
        <v>2450880</v>
      </c>
      <c r="H67">
        <v>2450880</v>
      </c>
      <c r="I67">
        <v>2050406</v>
      </c>
      <c r="J67">
        <v>400474</v>
      </c>
      <c r="K67">
        <v>0.16340008486747601</v>
      </c>
      <c r="L67">
        <v>525878</v>
      </c>
      <c r="M67">
        <v>-125404</v>
      </c>
      <c r="N67">
        <v>-5.11669277973626E-2</v>
      </c>
      <c r="O67">
        <v>73526</v>
      </c>
      <c r="P67">
        <v>0</v>
      </c>
      <c r="Q67">
        <v>490176</v>
      </c>
      <c r="R67">
        <v>1102896</v>
      </c>
      <c r="S67">
        <v>294106</v>
      </c>
      <c r="T67">
        <v>490176</v>
      </c>
      <c r="U67">
        <v>36763</v>
      </c>
      <c r="V67">
        <v>0</v>
      </c>
      <c r="W67">
        <v>450962</v>
      </c>
      <c r="X67">
        <v>970548</v>
      </c>
      <c r="Y67">
        <v>229403</v>
      </c>
      <c r="Z67">
        <v>362730</v>
      </c>
      <c r="AA67">
        <v>8880</v>
      </c>
      <c r="AB67">
        <v>276</v>
      </c>
      <c r="AC67">
        <v>11</v>
      </c>
      <c r="AD67">
        <v>15</v>
      </c>
      <c r="AE67">
        <v>18040</v>
      </c>
      <c r="AF67">
        <v>270600</v>
      </c>
      <c r="AG67">
        <v>15290</v>
      </c>
      <c r="AH67">
        <v>6553</v>
      </c>
      <c r="AI67">
        <v>21843</v>
      </c>
      <c r="AJ67">
        <v>30883</v>
      </c>
      <c r="AK67">
        <v>17082</v>
      </c>
      <c r="AL67">
        <v>47965</v>
      </c>
      <c r="AM67">
        <v>64914</v>
      </c>
      <c r="AN67">
        <v>120556</v>
      </c>
      <c r="AO67">
        <v>185470</v>
      </c>
      <c r="AP67" t="s">
        <v>107</v>
      </c>
      <c r="AQ67" t="s">
        <v>71</v>
      </c>
      <c r="AR67" t="s">
        <v>108</v>
      </c>
      <c r="AS67" t="s">
        <v>109</v>
      </c>
      <c r="AT67" t="s">
        <v>110</v>
      </c>
      <c r="AU67" t="s">
        <v>75</v>
      </c>
      <c r="AV67" t="s">
        <v>76</v>
      </c>
      <c r="AW67" s="1">
        <v>43278</v>
      </c>
      <c r="AX67">
        <v>2500</v>
      </c>
      <c r="AY67" t="s">
        <v>111</v>
      </c>
      <c r="AZ67">
        <v>23.03</v>
      </c>
      <c r="BA67">
        <v>72.515000000000001</v>
      </c>
    </row>
    <row r="68" spans="1:53" x14ac:dyDescent="0.3">
      <c r="A68" t="s">
        <v>13</v>
      </c>
      <c r="B68" s="1">
        <v>45505</v>
      </c>
      <c r="C68" t="s">
        <v>297</v>
      </c>
      <c r="D68">
        <v>3836426</v>
      </c>
      <c r="E68">
        <v>3452783</v>
      </c>
      <c r="F68">
        <v>383643</v>
      </c>
      <c r="G68">
        <v>3836426</v>
      </c>
      <c r="H68">
        <v>3836426</v>
      </c>
      <c r="I68">
        <v>3209553</v>
      </c>
      <c r="J68">
        <v>626873</v>
      </c>
      <c r="K68">
        <v>0.163400258469732</v>
      </c>
      <c r="L68">
        <v>667454</v>
      </c>
      <c r="M68">
        <v>-40581</v>
      </c>
      <c r="N68">
        <v>-1.0577813829851001E-2</v>
      </c>
      <c r="O68">
        <v>115093</v>
      </c>
      <c r="P68">
        <v>0</v>
      </c>
      <c r="Q68">
        <v>767285</v>
      </c>
      <c r="R68">
        <v>1726392</v>
      </c>
      <c r="S68">
        <v>460371</v>
      </c>
      <c r="T68">
        <v>767285</v>
      </c>
      <c r="U68">
        <v>57546</v>
      </c>
      <c r="V68">
        <v>0</v>
      </c>
      <c r="W68">
        <v>705902</v>
      </c>
      <c r="X68">
        <v>1519225</v>
      </c>
      <c r="Y68">
        <v>359089</v>
      </c>
      <c r="Z68">
        <v>567791</v>
      </c>
      <c r="AA68">
        <v>10043</v>
      </c>
      <c r="AB68">
        <v>382</v>
      </c>
      <c r="AC68">
        <v>28</v>
      </c>
      <c r="AD68">
        <v>14</v>
      </c>
      <c r="AE68">
        <v>19799</v>
      </c>
      <c r="AF68">
        <v>277186</v>
      </c>
      <c r="AG68">
        <v>25621</v>
      </c>
      <c r="AH68">
        <v>10981</v>
      </c>
      <c r="AI68">
        <v>36602</v>
      </c>
      <c r="AJ68">
        <v>30883</v>
      </c>
      <c r="AK68">
        <v>18820</v>
      </c>
      <c r="AL68">
        <v>49703</v>
      </c>
      <c r="AM68">
        <v>106387</v>
      </c>
      <c r="AN68">
        <v>197576</v>
      </c>
      <c r="AO68">
        <v>303963</v>
      </c>
      <c r="AP68" t="s">
        <v>107</v>
      </c>
      <c r="AQ68" t="s">
        <v>71</v>
      </c>
      <c r="AR68" t="s">
        <v>108</v>
      </c>
      <c r="AS68" t="s">
        <v>109</v>
      </c>
      <c r="AT68" t="s">
        <v>110</v>
      </c>
      <c r="AU68" t="s">
        <v>75</v>
      </c>
      <c r="AV68" t="s">
        <v>76</v>
      </c>
      <c r="AW68" s="1">
        <v>43278</v>
      </c>
      <c r="AX68">
        <v>2500</v>
      </c>
      <c r="AY68" t="s">
        <v>111</v>
      </c>
      <c r="AZ68">
        <v>23.03</v>
      </c>
      <c r="BA68">
        <v>72.515000000000001</v>
      </c>
    </row>
    <row r="69" spans="1:53" x14ac:dyDescent="0.3">
      <c r="A69" t="s">
        <v>13</v>
      </c>
      <c r="B69" s="1">
        <v>45536</v>
      </c>
      <c r="C69" t="s">
        <v>297</v>
      </c>
      <c r="D69">
        <v>1712448</v>
      </c>
      <c r="E69">
        <v>1541203</v>
      </c>
      <c r="F69">
        <v>171245</v>
      </c>
      <c r="G69">
        <v>1712448</v>
      </c>
      <c r="H69">
        <v>1712448</v>
      </c>
      <c r="I69">
        <v>1432634</v>
      </c>
      <c r="J69">
        <v>279814</v>
      </c>
      <c r="K69">
        <v>0.16339999813132999</v>
      </c>
      <c r="L69">
        <v>525174</v>
      </c>
      <c r="M69">
        <v>-245360</v>
      </c>
      <c r="N69">
        <v>-0.143280263108719</v>
      </c>
      <c r="O69">
        <v>51373</v>
      </c>
      <c r="P69">
        <v>0</v>
      </c>
      <c r="Q69">
        <v>342490</v>
      </c>
      <c r="R69">
        <v>770601</v>
      </c>
      <c r="S69">
        <v>205494</v>
      </c>
      <c r="T69">
        <v>342490</v>
      </c>
      <c r="U69">
        <v>25686</v>
      </c>
      <c r="V69">
        <v>0</v>
      </c>
      <c r="W69">
        <v>315091</v>
      </c>
      <c r="X69">
        <v>678129</v>
      </c>
      <c r="Y69">
        <v>160285</v>
      </c>
      <c r="Z69">
        <v>253443</v>
      </c>
      <c r="AA69">
        <v>5946</v>
      </c>
      <c r="AB69">
        <v>288</v>
      </c>
      <c r="AC69">
        <v>35</v>
      </c>
      <c r="AD69">
        <v>16</v>
      </c>
      <c r="AE69">
        <v>19621</v>
      </c>
      <c r="AF69">
        <v>313936</v>
      </c>
      <c r="AG69">
        <v>14217</v>
      </c>
      <c r="AH69">
        <v>6093</v>
      </c>
      <c r="AI69">
        <v>20310</v>
      </c>
      <c r="AJ69">
        <v>30883</v>
      </c>
      <c r="AK69">
        <v>16902</v>
      </c>
      <c r="AL69">
        <v>47785</v>
      </c>
      <c r="AM69">
        <v>50100</v>
      </c>
      <c r="AN69">
        <v>93043</v>
      </c>
      <c r="AO69">
        <v>143143</v>
      </c>
      <c r="AP69" t="s">
        <v>107</v>
      </c>
      <c r="AQ69" t="s">
        <v>71</v>
      </c>
      <c r="AR69" t="s">
        <v>108</v>
      </c>
      <c r="AS69" t="s">
        <v>109</v>
      </c>
      <c r="AT69" t="s">
        <v>110</v>
      </c>
      <c r="AU69" t="s">
        <v>75</v>
      </c>
      <c r="AV69" t="s">
        <v>76</v>
      </c>
      <c r="AW69" s="1">
        <v>43278</v>
      </c>
      <c r="AX69">
        <v>2500</v>
      </c>
      <c r="AY69" t="s">
        <v>111</v>
      </c>
      <c r="AZ69">
        <v>23.03</v>
      </c>
      <c r="BA69">
        <v>72.515000000000001</v>
      </c>
    </row>
    <row r="70" spans="1:53" x14ac:dyDescent="0.3">
      <c r="A70" t="s">
        <v>14</v>
      </c>
      <c r="B70" s="1">
        <v>45444</v>
      </c>
      <c r="C70" t="s">
        <v>297</v>
      </c>
      <c r="D70">
        <v>5343790</v>
      </c>
      <c r="E70">
        <v>3206274</v>
      </c>
      <c r="F70">
        <v>2137516</v>
      </c>
      <c r="G70">
        <v>5343790</v>
      </c>
      <c r="H70">
        <v>5343790</v>
      </c>
      <c r="I70">
        <v>4702535</v>
      </c>
      <c r="J70">
        <v>641255</v>
      </c>
      <c r="K70">
        <v>0.12000003742661999</v>
      </c>
      <c r="L70">
        <v>3486750</v>
      </c>
      <c r="M70">
        <v>-2845495</v>
      </c>
      <c r="N70">
        <v>-0.53248630653524898</v>
      </c>
      <c r="O70">
        <v>0</v>
      </c>
      <c r="P70">
        <v>5343790</v>
      </c>
      <c r="Q70">
        <v>0</v>
      </c>
      <c r="R70">
        <v>0</v>
      </c>
      <c r="S70">
        <v>0</v>
      </c>
      <c r="T70">
        <v>0</v>
      </c>
      <c r="U70">
        <v>0</v>
      </c>
      <c r="V70">
        <v>4702535</v>
      </c>
      <c r="W70">
        <v>0</v>
      </c>
      <c r="X70">
        <v>0</v>
      </c>
      <c r="Y70">
        <v>0</v>
      </c>
      <c r="Z70">
        <v>0</v>
      </c>
      <c r="AA70">
        <v>502</v>
      </c>
      <c r="AB70">
        <v>10645</v>
      </c>
      <c r="AC70">
        <v>17</v>
      </c>
      <c r="AD70">
        <v>72</v>
      </c>
      <c r="AE70">
        <v>38088</v>
      </c>
      <c r="AF70">
        <v>2742336</v>
      </c>
      <c r="AG70">
        <v>104094</v>
      </c>
      <c r="AH70">
        <v>44611</v>
      </c>
      <c r="AI70">
        <v>148705</v>
      </c>
      <c r="AJ70">
        <v>274785</v>
      </c>
      <c r="AK70">
        <v>130870</v>
      </c>
      <c r="AL70">
        <v>405655</v>
      </c>
      <c r="AM70">
        <v>66519</v>
      </c>
      <c r="AN70">
        <v>123535</v>
      </c>
      <c r="AO70">
        <v>190054</v>
      </c>
      <c r="AP70" t="s">
        <v>112</v>
      </c>
      <c r="AQ70" t="s">
        <v>71</v>
      </c>
      <c r="AR70" t="s">
        <v>113</v>
      </c>
      <c r="AS70" t="s">
        <v>114</v>
      </c>
      <c r="AT70" t="s">
        <v>115</v>
      </c>
      <c r="AU70" t="s">
        <v>82</v>
      </c>
      <c r="AV70" t="s">
        <v>83</v>
      </c>
      <c r="AW70" s="1">
        <v>44582</v>
      </c>
      <c r="AX70">
        <v>20000</v>
      </c>
      <c r="AY70" t="s">
        <v>116</v>
      </c>
      <c r="AZ70">
        <v>21.170200000000001</v>
      </c>
      <c r="BA70">
        <v>72.826499999999996</v>
      </c>
    </row>
    <row r="71" spans="1:53" x14ac:dyDescent="0.3">
      <c r="A71" t="s">
        <v>13</v>
      </c>
      <c r="B71" s="1">
        <v>45566</v>
      </c>
      <c r="C71" t="s">
        <v>297</v>
      </c>
      <c r="D71">
        <v>2354170</v>
      </c>
      <c r="E71">
        <v>2118753</v>
      </c>
      <c r="F71">
        <v>235417</v>
      </c>
      <c r="G71">
        <v>2354170</v>
      </c>
      <c r="H71">
        <v>2354170</v>
      </c>
      <c r="I71">
        <v>1969498</v>
      </c>
      <c r="J71">
        <v>384672</v>
      </c>
      <c r="K71">
        <v>0.16340026421201501</v>
      </c>
      <c r="L71">
        <v>611550</v>
      </c>
      <c r="M71">
        <v>-226878</v>
      </c>
      <c r="N71">
        <v>-9.6372819295123105E-2</v>
      </c>
      <c r="O71">
        <v>70625</v>
      </c>
      <c r="P71">
        <v>0</v>
      </c>
      <c r="Q71">
        <v>470834</v>
      </c>
      <c r="R71">
        <v>1059377</v>
      </c>
      <c r="S71">
        <v>282500</v>
      </c>
      <c r="T71">
        <v>470834</v>
      </c>
      <c r="U71">
        <v>35312</v>
      </c>
      <c r="V71">
        <v>0</v>
      </c>
      <c r="W71">
        <v>433167</v>
      </c>
      <c r="X71">
        <v>932252</v>
      </c>
      <c r="Y71">
        <v>220350</v>
      </c>
      <c r="Z71">
        <v>348417</v>
      </c>
      <c r="AA71">
        <v>5915</v>
      </c>
      <c r="AB71">
        <v>398</v>
      </c>
      <c r="AC71">
        <v>27</v>
      </c>
      <c r="AD71">
        <v>17</v>
      </c>
      <c r="AE71">
        <v>20524</v>
      </c>
      <c r="AF71">
        <v>348908</v>
      </c>
      <c r="AG71">
        <v>23512</v>
      </c>
      <c r="AH71">
        <v>10077</v>
      </c>
      <c r="AI71">
        <v>33589</v>
      </c>
      <c r="AJ71">
        <v>30883</v>
      </c>
      <c r="AK71">
        <v>19816</v>
      </c>
      <c r="AL71">
        <v>50699</v>
      </c>
      <c r="AM71">
        <v>62424</v>
      </c>
      <c r="AN71">
        <v>115930</v>
      </c>
      <c r="AO71">
        <v>178354</v>
      </c>
      <c r="AP71" t="s">
        <v>107</v>
      </c>
      <c r="AQ71" t="s">
        <v>71</v>
      </c>
      <c r="AR71" t="s">
        <v>108</v>
      </c>
      <c r="AS71" t="s">
        <v>109</v>
      </c>
      <c r="AT71" t="s">
        <v>110</v>
      </c>
      <c r="AU71" t="s">
        <v>75</v>
      </c>
      <c r="AV71" t="s">
        <v>76</v>
      </c>
      <c r="AW71" s="1">
        <v>43278</v>
      </c>
      <c r="AX71">
        <v>2500</v>
      </c>
      <c r="AY71" t="s">
        <v>111</v>
      </c>
      <c r="AZ71">
        <v>23.03</v>
      </c>
      <c r="BA71">
        <v>72.515000000000001</v>
      </c>
    </row>
    <row r="72" spans="1:53" x14ac:dyDescent="0.3">
      <c r="A72" t="s">
        <v>13</v>
      </c>
      <c r="B72" s="1">
        <v>45597</v>
      </c>
      <c r="C72" t="s">
        <v>297</v>
      </c>
      <c r="D72">
        <v>3099762</v>
      </c>
      <c r="E72">
        <v>2789786</v>
      </c>
      <c r="F72">
        <v>309976</v>
      </c>
      <c r="G72">
        <v>3099762</v>
      </c>
      <c r="H72">
        <v>3099762</v>
      </c>
      <c r="I72">
        <v>2593260</v>
      </c>
      <c r="J72">
        <v>506502</v>
      </c>
      <c r="K72">
        <v>0.16340028686073299</v>
      </c>
      <c r="L72">
        <v>619761</v>
      </c>
      <c r="M72">
        <v>-113259</v>
      </c>
      <c r="N72">
        <v>-3.6537966463231701E-2</v>
      </c>
      <c r="O72">
        <v>92993</v>
      </c>
      <c r="P72">
        <v>0</v>
      </c>
      <c r="Q72">
        <v>619952</v>
      </c>
      <c r="R72">
        <v>1394894</v>
      </c>
      <c r="S72">
        <v>371971</v>
      </c>
      <c r="T72">
        <v>619952</v>
      </c>
      <c r="U72">
        <v>46496</v>
      </c>
      <c r="V72">
        <v>0</v>
      </c>
      <c r="W72">
        <v>570356</v>
      </c>
      <c r="X72">
        <v>1227507</v>
      </c>
      <c r="Y72">
        <v>290137</v>
      </c>
      <c r="Z72">
        <v>458764</v>
      </c>
      <c r="AA72">
        <v>7542</v>
      </c>
      <c r="AB72">
        <v>411</v>
      </c>
      <c r="AC72">
        <v>22</v>
      </c>
      <c r="AD72">
        <v>17</v>
      </c>
      <c r="AE72">
        <v>20315</v>
      </c>
      <c r="AF72">
        <v>345355</v>
      </c>
      <c r="AG72">
        <v>21635</v>
      </c>
      <c r="AH72">
        <v>9272</v>
      </c>
      <c r="AI72">
        <v>30907</v>
      </c>
      <c r="AJ72">
        <v>30883</v>
      </c>
      <c r="AK72">
        <v>17067</v>
      </c>
      <c r="AL72">
        <v>47950</v>
      </c>
      <c r="AM72">
        <v>68442</v>
      </c>
      <c r="AN72">
        <v>127107</v>
      </c>
      <c r="AO72">
        <v>195549</v>
      </c>
      <c r="AP72" t="s">
        <v>107</v>
      </c>
      <c r="AQ72" t="s">
        <v>71</v>
      </c>
      <c r="AR72" t="s">
        <v>108</v>
      </c>
      <c r="AS72" t="s">
        <v>109</v>
      </c>
      <c r="AT72" t="s">
        <v>110</v>
      </c>
      <c r="AU72" t="s">
        <v>75</v>
      </c>
      <c r="AV72" t="s">
        <v>76</v>
      </c>
      <c r="AW72" s="1">
        <v>43278</v>
      </c>
      <c r="AX72">
        <v>2500</v>
      </c>
      <c r="AY72" t="s">
        <v>111</v>
      </c>
      <c r="AZ72">
        <v>23.03</v>
      </c>
      <c r="BA72">
        <v>72.515000000000001</v>
      </c>
    </row>
    <row r="73" spans="1:53" x14ac:dyDescent="0.3">
      <c r="A73" t="s">
        <v>13</v>
      </c>
      <c r="B73" s="1">
        <v>45627</v>
      </c>
      <c r="C73" t="s">
        <v>297</v>
      </c>
      <c r="D73">
        <v>2525589</v>
      </c>
      <c r="E73">
        <v>2273030</v>
      </c>
      <c r="F73">
        <v>252559</v>
      </c>
      <c r="G73">
        <v>2525589</v>
      </c>
      <c r="H73">
        <v>2525589</v>
      </c>
      <c r="I73">
        <v>2112907</v>
      </c>
      <c r="J73">
        <v>412682</v>
      </c>
      <c r="K73">
        <v>0.163400299890441</v>
      </c>
      <c r="L73">
        <v>575587</v>
      </c>
      <c r="M73">
        <v>-162905</v>
      </c>
      <c r="N73">
        <v>-6.4501785524089597E-2</v>
      </c>
      <c r="O73">
        <v>75768</v>
      </c>
      <c r="P73">
        <v>0</v>
      </c>
      <c r="Q73">
        <v>505118</v>
      </c>
      <c r="R73">
        <v>1136514</v>
      </c>
      <c r="S73">
        <v>303071</v>
      </c>
      <c r="T73">
        <v>505118</v>
      </c>
      <c r="U73">
        <v>37884</v>
      </c>
      <c r="V73">
        <v>0</v>
      </c>
      <c r="W73">
        <v>464709</v>
      </c>
      <c r="X73">
        <v>1000132</v>
      </c>
      <c r="Y73">
        <v>236395</v>
      </c>
      <c r="Z73">
        <v>373787</v>
      </c>
      <c r="AA73">
        <v>8679</v>
      </c>
      <c r="AB73">
        <v>291</v>
      </c>
      <c r="AC73">
        <v>21</v>
      </c>
      <c r="AD73">
        <v>14</v>
      </c>
      <c r="AE73">
        <v>19585</v>
      </c>
      <c r="AF73">
        <v>274190</v>
      </c>
      <c r="AG73">
        <v>19521</v>
      </c>
      <c r="AH73">
        <v>8366</v>
      </c>
      <c r="AI73">
        <v>27887</v>
      </c>
      <c r="AJ73">
        <v>30867</v>
      </c>
      <c r="AK73">
        <v>15913</v>
      </c>
      <c r="AL73">
        <v>46780</v>
      </c>
      <c r="AM73">
        <v>79356</v>
      </c>
      <c r="AN73">
        <v>147374</v>
      </c>
      <c r="AO73">
        <v>226730</v>
      </c>
      <c r="AP73" t="s">
        <v>107</v>
      </c>
      <c r="AQ73" t="s">
        <v>71</v>
      </c>
      <c r="AR73" t="s">
        <v>108</v>
      </c>
      <c r="AS73" t="s">
        <v>109</v>
      </c>
      <c r="AT73" t="s">
        <v>110</v>
      </c>
      <c r="AU73" t="s">
        <v>75</v>
      </c>
      <c r="AV73" t="s">
        <v>76</v>
      </c>
      <c r="AW73" s="1">
        <v>43278</v>
      </c>
      <c r="AX73">
        <v>2500</v>
      </c>
      <c r="AY73" t="s">
        <v>111</v>
      </c>
      <c r="AZ73">
        <v>23.03</v>
      </c>
      <c r="BA73">
        <v>72.515000000000001</v>
      </c>
    </row>
    <row r="74" spans="1:53" x14ac:dyDescent="0.3">
      <c r="A74" t="s">
        <v>15</v>
      </c>
      <c r="B74" s="1">
        <v>45383</v>
      </c>
      <c r="C74" t="s">
        <v>297</v>
      </c>
      <c r="D74">
        <v>9629711</v>
      </c>
      <c r="E74">
        <v>5777827</v>
      </c>
      <c r="F74">
        <v>3851884</v>
      </c>
      <c r="G74">
        <v>9629711</v>
      </c>
      <c r="H74">
        <v>9629711</v>
      </c>
      <c r="I74">
        <v>8474146</v>
      </c>
      <c r="J74">
        <v>1155565</v>
      </c>
      <c r="K74">
        <v>0.119999966769512</v>
      </c>
      <c r="L74">
        <v>2016013</v>
      </c>
      <c r="M74">
        <v>-860448</v>
      </c>
      <c r="N74">
        <v>-8.9353460347875405E-2</v>
      </c>
      <c r="O74">
        <v>0</v>
      </c>
      <c r="P74">
        <v>9629711</v>
      </c>
      <c r="Q74">
        <v>0</v>
      </c>
      <c r="R74">
        <v>0</v>
      </c>
      <c r="S74">
        <v>0</v>
      </c>
      <c r="T74">
        <v>0</v>
      </c>
      <c r="U74">
        <v>0</v>
      </c>
      <c r="V74">
        <v>8474146</v>
      </c>
      <c r="W74">
        <v>0</v>
      </c>
      <c r="X74">
        <v>0</v>
      </c>
      <c r="Y74">
        <v>0</v>
      </c>
      <c r="Z74">
        <v>0</v>
      </c>
      <c r="AA74">
        <v>1157</v>
      </c>
      <c r="AB74">
        <v>8323</v>
      </c>
      <c r="AC74">
        <v>29</v>
      </c>
      <c r="AD74">
        <v>31</v>
      </c>
      <c r="AE74">
        <v>36333</v>
      </c>
      <c r="AF74">
        <v>1126323</v>
      </c>
      <c r="AG74">
        <v>242523</v>
      </c>
      <c r="AH74">
        <v>103938</v>
      </c>
      <c r="AI74">
        <v>346461</v>
      </c>
      <c r="AJ74">
        <v>98693</v>
      </c>
      <c r="AK74">
        <v>62516</v>
      </c>
      <c r="AL74">
        <v>161209</v>
      </c>
      <c r="AM74">
        <v>133707</v>
      </c>
      <c r="AN74">
        <v>248313</v>
      </c>
      <c r="AO74">
        <v>382020</v>
      </c>
      <c r="AP74" t="s">
        <v>117</v>
      </c>
      <c r="AQ74" t="s">
        <v>86</v>
      </c>
      <c r="AR74" t="s">
        <v>118</v>
      </c>
      <c r="AS74" t="s">
        <v>119</v>
      </c>
      <c r="AT74" t="s">
        <v>120</v>
      </c>
      <c r="AU74" t="s">
        <v>82</v>
      </c>
      <c r="AV74" t="s">
        <v>83</v>
      </c>
      <c r="AW74" s="1">
        <v>43427</v>
      </c>
      <c r="AX74">
        <v>8000</v>
      </c>
      <c r="AY74" t="s">
        <v>121</v>
      </c>
      <c r="AZ74">
        <v>28.721699999999998</v>
      </c>
      <c r="BA74">
        <v>77.117699999999999</v>
      </c>
    </row>
    <row r="75" spans="1:53" x14ac:dyDescent="0.3">
      <c r="A75" t="s">
        <v>13</v>
      </c>
      <c r="B75" s="1">
        <v>45658</v>
      </c>
      <c r="C75" t="s">
        <v>297</v>
      </c>
      <c r="D75">
        <v>1746777</v>
      </c>
      <c r="E75">
        <v>1572099</v>
      </c>
      <c r="F75">
        <v>174678</v>
      </c>
      <c r="G75">
        <v>1746777</v>
      </c>
      <c r="H75">
        <v>1746777</v>
      </c>
      <c r="I75">
        <v>1461355</v>
      </c>
      <c r="J75">
        <v>285422</v>
      </c>
      <c r="K75">
        <v>0.163399220392758</v>
      </c>
      <c r="L75">
        <v>489018</v>
      </c>
      <c r="M75">
        <v>-203596</v>
      </c>
      <c r="N75">
        <v>-0.116555232866016</v>
      </c>
      <c r="O75">
        <v>52403</v>
      </c>
      <c r="P75">
        <v>0</v>
      </c>
      <c r="Q75">
        <v>349355</v>
      </c>
      <c r="R75">
        <v>786051</v>
      </c>
      <c r="S75">
        <v>209613</v>
      </c>
      <c r="T75">
        <v>349355</v>
      </c>
      <c r="U75">
        <v>26202</v>
      </c>
      <c r="V75">
        <v>0</v>
      </c>
      <c r="W75">
        <v>321407</v>
      </c>
      <c r="X75">
        <v>691725</v>
      </c>
      <c r="Y75">
        <v>163498</v>
      </c>
      <c r="Z75">
        <v>258523</v>
      </c>
      <c r="AA75">
        <v>5653</v>
      </c>
      <c r="AB75">
        <v>309</v>
      </c>
      <c r="AC75">
        <v>38</v>
      </c>
      <c r="AD75">
        <v>15</v>
      </c>
      <c r="AE75">
        <v>19327</v>
      </c>
      <c r="AF75">
        <v>289905</v>
      </c>
      <c r="AG75">
        <v>18073</v>
      </c>
      <c r="AH75">
        <v>7746</v>
      </c>
      <c r="AI75">
        <v>25819</v>
      </c>
      <c r="AJ75">
        <v>31156</v>
      </c>
      <c r="AK75">
        <v>17371</v>
      </c>
      <c r="AL75">
        <v>48527</v>
      </c>
      <c r="AM75">
        <v>43668</v>
      </c>
      <c r="AN75">
        <v>81099</v>
      </c>
      <c r="AO75">
        <v>124767</v>
      </c>
      <c r="AP75" t="s">
        <v>107</v>
      </c>
      <c r="AQ75" t="s">
        <v>71</v>
      </c>
      <c r="AR75" t="s">
        <v>108</v>
      </c>
      <c r="AS75" t="s">
        <v>109</v>
      </c>
      <c r="AT75" t="s">
        <v>110</v>
      </c>
      <c r="AU75" t="s">
        <v>75</v>
      </c>
      <c r="AV75" t="s">
        <v>76</v>
      </c>
      <c r="AW75" s="1">
        <v>43278</v>
      </c>
      <c r="AX75">
        <v>2500</v>
      </c>
      <c r="AY75" t="s">
        <v>111</v>
      </c>
      <c r="AZ75">
        <v>23.03</v>
      </c>
      <c r="BA75">
        <v>72.515000000000001</v>
      </c>
    </row>
    <row r="76" spans="1:53" x14ac:dyDescent="0.3">
      <c r="A76" t="s">
        <v>13</v>
      </c>
      <c r="B76" s="1">
        <v>45689</v>
      </c>
      <c r="C76" t="s">
        <v>297</v>
      </c>
      <c r="D76">
        <v>2509020</v>
      </c>
      <c r="E76">
        <v>2258118</v>
      </c>
      <c r="F76">
        <v>250902</v>
      </c>
      <c r="G76">
        <v>2509020</v>
      </c>
      <c r="H76">
        <v>2509020</v>
      </c>
      <c r="I76">
        <v>2099047</v>
      </c>
      <c r="J76">
        <v>409973</v>
      </c>
      <c r="K76">
        <v>0.16339965404819401</v>
      </c>
      <c r="L76">
        <v>603151</v>
      </c>
      <c r="M76">
        <v>-193178</v>
      </c>
      <c r="N76">
        <v>-7.6993407784712795E-2</v>
      </c>
      <c r="O76">
        <v>75271</v>
      </c>
      <c r="P76">
        <v>0</v>
      </c>
      <c r="Q76">
        <v>501804</v>
      </c>
      <c r="R76">
        <v>1129059</v>
      </c>
      <c r="S76">
        <v>301082</v>
      </c>
      <c r="T76">
        <v>501804</v>
      </c>
      <c r="U76">
        <v>37636</v>
      </c>
      <c r="V76">
        <v>0</v>
      </c>
      <c r="W76">
        <v>461660</v>
      </c>
      <c r="X76">
        <v>993572</v>
      </c>
      <c r="Y76">
        <v>234844</v>
      </c>
      <c r="Z76">
        <v>371335</v>
      </c>
      <c r="AA76">
        <v>9468</v>
      </c>
      <c r="AB76">
        <v>265</v>
      </c>
      <c r="AC76">
        <v>21</v>
      </c>
      <c r="AD76">
        <v>17</v>
      </c>
      <c r="AE76">
        <v>20044</v>
      </c>
      <c r="AF76">
        <v>340748</v>
      </c>
      <c r="AG76">
        <v>16757</v>
      </c>
      <c r="AH76">
        <v>7182</v>
      </c>
      <c r="AI76">
        <v>23939</v>
      </c>
      <c r="AJ76">
        <v>30883</v>
      </c>
      <c r="AK76">
        <v>19702</v>
      </c>
      <c r="AL76">
        <v>50585</v>
      </c>
      <c r="AM76">
        <v>65758</v>
      </c>
      <c r="AN76">
        <v>122121</v>
      </c>
      <c r="AO76">
        <v>187879</v>
      </c>
      <c r="AP76" t="s">
        <v>107</v>
      </c>
      <c r="AQ76" t="s">
        <v>71</v>
      </c>
      <c r="AR76" t="s">
        <v>108</v>
      </c>
      <c r="AS76" t="s">
        <v>109</v>
      </c>
      <c r="AT76" t="s">
        <v>110</v>
      </c>
      <c r="AU76" t="s">
        <v>75</v>
      </c>
      <c r="AV76" t="s">
        <v>76</v>
      </c>
      <c r="AW76" s="1">
        <v>43278</v>
      </c>
      <c r="AX76">
        <v>2500</v>
      </c>
      <c r="AY76" t="s">
        <v>111</v>
      </c>
      <c r="AZ76">
        <v>23.03</v>
      </c>
      <c r="BA76">
        <v>72.515000000000001</v>
      </c>
    </row>
    <row r="77" spans="1:53" x14ac:dyDescent="0.3">
      <c r="A77" t="s">
        <v>13</v>
      </c>
      <c r="B77" s="1">
        <v>45717</v>
      </c>
      <c r="C77" t="s">
        <v>297</v>
      </c>
      <c r="D77">
        <v>2944356</v>
      </c>
      <c r="E77">
        <v>2649920</v>
      </c>
      <c r="F77">
        <v>294436</v>
      </c>
      <c r="G77">
        <v>2944356</v>
      </c>
      <c r="H77">
        <v>2944356</v>
      </c>
      <c r="I77">
        <v>2463249</v>
      </c>
      <c r="J77">
        <v>481107</v>
      </c>
      <c r="K77">
        <v>0.163399738346858</v>
      </c>
      <c r="L77">
        <v>603844</v>
      </c>
      <c r="M77">
        <v>-122737</v>
      </c>
      <c r="N77">
        <v>-4.1685516289470398E-2</v>
      </c>
      <c r="O77">
        <v>88331</v>
      </c>
      <c r="P77">
        <v>0</v>
      </c>
      <c r="Q77">
        <v>588871</v>
      </c>
      <c r="R77">
        <v>1324960</v>
      </c>
      <c r="S77">
        <v>353323</v>
      </c>
      <c r="T77">
        <v>588871</v>
      </c>
      <c r="U77">
        <v>44166</v>
      </c>
      <c r="V77">
        <v>0</v>
      </c>
      <c r="W77">
        <v>541761</v>
      </c>
      <c r="X77">
        <v>1165965</v>
      </c>
      <c r="Y77">
        <v>275592</v>
      </c>
      <c r="Z77">
        <v>435765</v>
      </c>
      <c r="AA77">
        <v>7492</v>
      </c>
      <c r="AB77">
        <v>393</v>
      </c>
      <c r="AC77">
        <v>27</v>
      </c>
      <c r="AD77">
        <v>18</v>
      </c>
      <c r="AE77">
        <v>19058</v>
      </c>
      <c r="AF77">
        <v>343044</v>
      </c>
      <c r="AG77">
        <v>22055</v>
      </c>
      <c r="AH77">
        <v>9452</v>
      </c>
      <c r="AI77">
        <v>31507</v>
      </c>
      <c r="AJ77">
        <v>30883</v>
      </c>
      <c r="AK77">
        <v>21063</v>
      </c>
      <c r="AL77">
        <v>51946</v>
      </c>
      <c r="AM77">
        <v>62071</v>
      </c>
      <c r="AN77">
        <v>115276</v>
      </c>
      <c r="AO77">
        <v>177347</v>
      </c>
      <c r="AP77" t="s">
        <v>107</v>
      </c>
      <c r="AQ77" t="s">
        <v>71</v>
      </c>
      <c r="AR77" t="s">
        <v>108</v>
      </c>
      <c r="AS77" t="s">
        <v>109</v>
      </c>
      <c r="AT77" t="s">
        <v>110</v>
      </c>
      <c r="AU77" t="s">
        <v>75</v>
      </c>
      <c r="AV77" t="s">
        <v>76</v>
      </c>
      <c r="AW77" s="1">
        <v>43278</v>
      </c>
      <c r="AX77">
        <v>2500</v>
      </c>
      <c r="AY77" t="s">
        <v>111</v>
      </c>
      <c r="AZ77">
        <v>23.03</v>
      </c>
      <c r="BA77">
        <v>72.515000000000001</v>
      </c>
    </row>
    <row r="78" spans="1:53" x14ac:dyDescent="0.3">
      <c r="A78" t="s">
        <v>15</v>
      </c>
      <c r="B78" s="1">
        <v>45413</v>
      </c>
      <c r="C78" t="s">
        <v>297</v>
      </c>
      <c r="D78">
        <v>16226234</v>
      </c>
      <c r="E78">
        <v>9735740</v>
      </c>
      <c r="F78">
        <v>6490494</v>
      </c>
      <c r="G78">
        <v>16226234</v>
      </c>
      <c r="H78">
        <v>16226234</v>
      </c>
      <c r="I78">
        <v>14279086</v>
      </c>
      <c r="J78">
        <v>1947148</v>
      </c>
      <c r="K78">
        <v>0.119999995069712</v>
      </c>
      <c r="L78">
        <v>2473681</v>
      </c>
      <c r="M78">
        <v>-526533</v>
      </c>
      <c r="N78">
        <v>-3.2449488895574898E-2</v>
      </c>
      <c r="O78">
        <v>0</v>
      </c>
      <c r="P78">
        <v>16226234</v>
      </c>
      <c r="Q78">
        <v>0</v>
      </c>
      <c r="R78">
        <v>0</v>
      </c>
      <c r="S78">
        <v>0</v>
      </c>
      <c r="T78">
        <v>0</v>
      </c>
      <c r="U78">
        <v>0</v>
      </c>
      <c r="V78">
        <v>14279086</v>
      </c>
      <c r="W78">
        <v>0</v>
      </c>
      <c r="X78">
        <v>0</v>
      </c>
      <c r="Y78">
        <v>0</v>
      </c>
      <c r="Z78">
        <v>0</v>
      </c>
      <c r="AA78">
        <v>1013</v>
      </c>
      <c r="AB78">
        <v>16018</v>
      </c>
      <c r="AC78">
        <v>21</v>
      </c>
      <c r="AD78">
        <v>36</v>
      </c>
      <c r="AE78">
        <v>34796</v>
      </c>
      <c r="AF78">
        <v>1252656</v>
      </c>
      <c r="AG78">
        <v>346523</v>
      </c>
      <c r="AH78">
        <v>148510</v>
      </c>
      <c r="AI78">
        <v>495033</v>
      </c>
      <c r="AJ78">
        <v>99056</v>
      </c>
      <c r="AK78">
        <v>68724</v>
      </c>
      <c r="AL78">
        <v>167780</v>
      </c>
      <c r="AM78">
        <v>195374</v>
      </c>
      <c r="AN78">
        <v>362838</v>
      </c>
      <c r="AO78">
        <v>558212</v>
      </c>
      <c r="AP78" t="s">
        <v>117</v>
      </c>
      <c r="AQ78" t="s">
        <v>86</v>
      </c>
      <c r="AR78" t="s">
        <v>118</v>
      </c>
      <c r="AS78" t="s">
        <v>119</v>
      </c>
      <c r="AT78" t="s">
        <v>120</v>
      </c>
      <c r="AU78" t="s">
        <v>82</v>
      </c>
      <c r="AV78" t="s">
        <v>83</v>
      </c>
      <c r="AW78" s="1">
        <v>43427</v>
      </c>
      <c r="AX78">
        <v>8000</v>
      </c>
      <c r="AY78" t="s">
        <v>121</v>
      </c>
      <c r="AZ78">
        <v>28.721699999999998</v>
      </c>
      <c r="BA78">
        <v>77.117699999999999</v>
      </c>
    </row>
    <row r="79" spans="1:53" x14ac:dyDescent="0.3">
      <c r="A79" t="s">
        <v>14</v>
      </c>
      <c r="B79" s="1">
        <v>45474</v>
      </c>
      <c r="C79" t="s">
        <v>297</v>
      </c>
      <c r="D79">
        <v>5706126</v>
      </c>
      <c r="E79">
        <v>3423676</v>
      </c>
      <c r="F79">
        <v>2282450</v>
      </c>
      <c r="G79">
        <v>5706126</v>
      </c>
      <c r="H79">
        <v>5706126</v>
      </c>
      <c r="I79">
        <v>5021391</v>
      </c>
      <c r="J79">
        <v>684735</v>
      </c>
      <c r="K79">
        <v>0.11999997896997</v>
      </c>
      <c r="L79">
        <v>3421809</v>
      </c>
      <c r="M79">
        <v>-2737074</v>
      </c>
      <c r="N79">
        <v>-0.47967289891600701</v>
      </c>
      <c r="O79">
        <v>0</v>
      </c>
      <c r="P79">
        <v>5706126</v>
      </c>
      <c r="Q79">
        <v>0</v>
      </c>
      <c r="R79">
        <v>0</v>
      </c>
      <c r="S79">
        <v>0</v>
      </c>
      <c r="T79">
        <v>0</v>
      </c>
      <c r="U79">
        <v>0</v>
      </c>
      <c r="V79">
        <v>5021391</v>
      </c>
      <c r="W79">
        <v>0</v>
      </c>
      <c r="X79">
        <v>0</v>
      </c>
      <c r="Y79">
        <v>0</v>
      </c>
      <c r="Z79">
        <v>0</v>
      </c>
      <c r="AA79">
        <v>597</v>
      </c>
      <c r="AB79">
        <v>9558</v>
      </c>
      <c r="AC79">
        <v>22</v>
      </c>
      <c r="AD79">
        <v>92</v>
      </c>
      <c r="AE79">
        <v>28405</v>
      </c>
      <c r="AF79">
        <v>2613260</v>
      </c>
      <c r="AG79">
        <v>108007</v>
      </c>
      <c r="AH79">
        <v>46289</v>
      </c>
      <c r="AI79">
        <v>154296</v>
      </c>
      <c r="AJ79">
        <v>255687</v>
      </c>
      <c r="AK79">
        <v>182256</v>
      </c>
      <c r="AL79">
        <v>437943</v>
      </c>
      <c r="AM79">
        <v>75708</v>
      </c>
      <c r="AN79">
        <v>140602</v>
      </c>
      <c r="AO79">
        <v>216310</v>
      </c>
      <c r="AP79" t="s">
        <v>112</v>
      </c>
      <c r="AQ79" t="s">
        <v>71</v>
      </c>
      <c r="AR79" t="s">
        <v>113</v>
      </c>
      <c r="AS79" t="s">
        <v>114</v>
      </c>
      <c r="AT79" t="s">
        <v>115</v>
      </c>
      <c r="AU79" t="s">
        <v>82</v>
      </c>
      <c r="AV79" t="s">
        <v>83</v>
      </c>
      <c r="AW79" s="1">
        <v>44582</v>
      </c>
      <c r="AX79">
        <v>20000</v>
      </c>
      <c r="AY79" t="s">
        <v>116</v>
      </c>
      <c r="AZ79">
        <v>21.170200000000001</v>
      </c>
      <c r="BA79">
        <v>72.826499999999996</v>
      </c>
    </row>
    <row r="80" spans="1:53" x14ac:dyDescent="0.3">
      <c r="A80" t="s">
        <v>14</v>
      </c>
      <c r="B80" s="1">
        <v>45505</v>
      </c>
      <c r="C80" t="s">
        <v>297</v>
      </c>
      <c r="D80">
        <v>9349830</v>
      </c>
      <c r="E80">
        <v>5609898</v>
      </c>
      <c r="F80">
        <v>3739932</v>
      </c>
      <c r="G80">
        <v>9349830</v>
      </c>
      <c r="H80">
        <v>9349830</v>
      </c>
      <c r="I80">
        <v>8227850</v>
      </c>
      <c r="J80">
        <v>1121980</v>
      </c>
      <c r="K80">
        <v>0.120000042781527</v>
      </c>
      <c r="L80">
        <v>3485271</v>
      </c>
      <c r="M80">
        <v>-2363291</v>
      </c>
      <c r="N80">
        <v>-0.252762991412678</v>
      </c>
      <c r="O80">
        <v>0</v>
      </c>
      <c r="P80">
        <v>9349830</v>
      </c>
      <c r="Q80">
        <v>0</v>
      </c>
      <c r="R80">
        <v>0</v>
      </c>
      <c r="S80">
        <v>0</v>
      </c>
      <c r="T80">
        <v>0</v>
      </c>
      <c r="U80">
        <v>0</v>
      </c>
      <c r="V80">
        <v>8227850</v>
      </c>
      <c r="W80">
        <v>0</v>
      </c>
      <c r="X80">
        <v>0</v>
      </c>
      <c r="Y80">
        <v>0</v>
      </c>
      <c r="Z80">
        <v>0</v>
      </c>
      <c r="AA80">
        <v>970</v>
      </c>
      <c r="AB80">
        <v>9639</v>
      </c>
      <c r="AC80">
        <v>23</v>
      </c>
      <c r="AD80">
        <v>76</v>
      </c>
      <c r="AE80">
        <v>31740</v>
      </c>
      <c r="AF80">
        <v>2412240</v>
      </c>
      <c r="AG80">
        <v>172338</v>
      </c>
      <c r="AH80">
        <v>73859</v>
      </c>
      <c r="AI80">
        <v>246197</v>
      </c>
      <c r="AJ80">
        <v>255687</v>
      </c>
      <c r="AK80">
        <v>162150</v>
      </c>
      <c r="AL80">
        <v>417837</v>
      </c>
      <c r="AM80">
        <v>143149</v>
      </c>
      <c r="AN80">
        <v>265848</v>
      </c>
      <c r="AO80">
        <v>408997</v>
      </c>
      <c r="AP80" t="s">
        <v>112</v>
      </c>
      <c r="AQ80" t="s">
        <v>71</v>
      </c>
      <c r="AR80" t="s">
        <v>113</v>
      </c>
      <c r="AS80" t="s">
        <v>114</v>
      </c>
      <c r="AT80" t="s">
        <v>115</v>
      </c>
      <c r="AU80" t="s">
        <v>82</v>
      </c>
      <c r="AV80" t="s">
        <v>83</v>
      </c>
      <c r="AW80" s="1">
        <v>44582</v>
      </c>
      <c r="AX80">
        <v>20000</v>
      </c>
      <c r="AY80" t="s">
        <v>116</v>
      </c>
      <c r="AZ80">
        <v>21.170200000000001</v>
      </c>
      <c r="BA80">
        <v>72.826499999999996</v>
      </c>
    </row>
    <row r="81" spans="1:53" x14ac:dyDescent="0.3">
      <c r="A81" t="s">
        <v>15</v>
      </c>
      <c r="B81" s="1">
        <v>45444</v>
      </c>
      <c r="C81" t="s">
        <v>297</v>
      </c>
      <c r="D81">
        <v>10986268</v>
      </c>
      <c r="E81">
        <v>6591761</v>
      </c>
      <c r="F81">
        <v>4394507</v>
      </c>
      <c r="G81">
        <v>10986268</v>
      </c>
      <c r="H81">
        <v>10986268</v>
      </c>
      <c r="I81">
        <v>9667916</v>
      </c>
      <c r="J81">
        <v>1318352</v>
      </c>
      <c r="K81">
        <v>0.119999985436365</v>
      </c>
      <c r="L81">
        <v>1672190</v>
      </c>
      <c r="M81">
        <v>-353838</v>
      </c>
      <c r="N81">
        <v>-3.2207297327900598E-2</v>
      </c>
      <c r="O81">
        <v>0</v>
      </c>
      <c r="P81">
        <v>10986268</v>
      </c>
      <c r="Q81">
        <v>0</v>
      </c>
      <c r="R81">
        <v>0</v>
      </c>
      <c r="S81">
        <v>0</v>
      </c>
      <c r="T81">
        <v>0</v>
      </c>
      <c r="U81">
        <v>0</v>
      </c>
      <c r="V81">
        <v>9667916</v>
      </c>
      <c r="W81">
        <v>0</v>
      </c>
      <c r="X81">
        <v>0</v>
      </c>
      <c r="Y81">
        <v>0</v>
      </c>
      <c r="Z81">
        <v>0</v>
      </c>
      <c r="AA81">
        <v>1114</v>
      </c>
      <c r="AB81">
        <v>9862</v>
      </c>
      <c r="AC81">
        <v>14</v>
      </c>
      <c r="AD81">
        <v>28</v>
      </c>
      <c r="AE81">
        <v>32976</v>
      </c>
      <c r="AF81">
        <v>923328</v>
      </c>
      <c r="AG81">
        <v>147295</v>
      </c>
      <c r="AH81">
        <v>63126</v>
      </c>
      <c r="AI81">
        <v>210421</v>
      </c>
      <c r="AJ81">
        <v>98001</v>
      </c>
      <c r="AK81">
        <v>55045</v>
      </c>
      <c r="AL81">
        <v>153046</v>
      </c>
      <c r="AM81">
        <v>134888</v>
      </c>
      <c r="AN81">
        <v>250507</v>
      </c>
      <c r="AO81">
        <v>385395</v>
      </c>
      <c r="AP81" t="s">
        <v>117</v>
      </c>
      <c r="AQ81" t="s">
        <v>86</v>
      </c>
      <c r="AR81" t="s">
        <v>118</v>
      </c>
      <c r="AS81" t="s">
        <v>119</v>
      </c>
      <c r="AT81" t="s">
        <v>120</v>
      </c>
      <c r="AU81" t="s">
        <v>82</v>
      </c>
      <c r="AV81" t="s">
        <v>83</v>
      </c>
      <c r="AW81" s="1">
        <v>43427</v>
      </c>
      <c r="AX81">
        <v>8000</v>
      </c>
      <c r="AY81" t="s">
        <v>121</v>
      </c>
      <c r="AZ81">
        <v>28.721699999999998</v>
      </c>
      <c r="BA81">
        <v>77.117699999999999</v>
      </c>
    </row>
    <row r="82" spans="1:53" x14ac:dyDescent="0.3">
      <c r="A82" t="s">
        <v>14</v>
      </c>
      <c r="B82" s="1">
        <v>45536</v>
      </c>
      <c r="C82" t="s">
        <v>297</v>
      </c>
      <c r="D82">
        <v>20255141</v>
      </c>
      <c r="E82">
        <v>12153085</v>
      </c>
      <c r="F82">
        <v>8102056</v>
      </c>
      <c r="G82">
        <v>20255141</v>
      </c>
      <c r="H82">
        <v>20255141</v>
      </c>
      <c r="I82">
        <v>17824524</v>
      </c>
      <c r="J82">
        <v>2430617</v>
      </c>
      <c r="K82">
        <v>0.12000000394961501</v>
      </c>
      <c r="L82">
        <v>4774077</v>
      </c>
      <c r="M82">
        <v>-2343460</v>
      </c>
      <c r="N82">
        <v>-0.11569704698673799</v>
      </c>
      <c r="O82">
        <v>0</v>
      </c>
      <c r="P82">
        <v>20255141</v>
      </c>
      <c r="Q82">
        <v>0</v>
      </c>
      <c r="R82">
        <v>0</v>
      </c>
      <c r="S82">
        <v>0</v>
      </c>
      <c r="T82">
        <v>0</v>
      </c>
      <c r="U82">
        <v>0</v>
      </c>
      <c r="V82">
        <v>17824524</v>
      </c>
      <c r="W82">
        <v>0</v>
      </c>
      <c r="X82">
        <v>0</v>
      </c>
      <c r="Y82">
        <v>0</v>
      </c>
      <c r="Z82">
        <v>0</v>
      </c>
      <c r="AA82">
        <v>1049</v>
      </c>
      <c r="AB82">
        <v>19309</v>
      </c>
      <c r="AC82">
        <v>16</v>
      </c>
      <c r="AD82">
        <v>75</v>
      </c>
      <c r="AE82">
        <v>38587</v>
      </c>
      <c r="AF82">
        <v>2894025</v>
      </c>
      <c r="AG82">
        <v>371880</v>
      </c>
      <c r="AH82">
        <v>159377</v>
      </c>
      <c r="AI82">
        <v>531257</v>
      </c>
      <c r="AJ82">
        <v>255687</v>
      </c>
      <c r="AK82">
        <v>155379</v>
      </c>
      <c r="AL82">
        <v>411066</v>
      </c>
      <c r="AM82">
        <v>328205</v>
      </c>
      <c r="AN82">
        <v>609524</v>
      </c>
      <c r="AO82">
        <v>937729</v>
      </c>
      <c r="AP82" t="s">
        <v>112</v>
      </c>
      <c r="AQ82" t="s">
        <v>71</v>
      </c>
      <c r="AR82" t="s">
        <v>113</v>
      </c>
      <c r="AS82" t="s">
        <v>114</v>
      </c>
      <c r="AT82" t="s">
        <v>115</v>
      </c>
      <c r="AU82" t="s">
        <v>82</v>
      </c>
      <c r="AV82" t="s">
        <v>83</v>
      </c>
      <c r="AW82" s="1">
        <v>44582</v>
      </c>
      <c r="AX82">
        <v>20000</v>
      </c>
      <c r="AY82" t="s">
        <v>116</v>
      </c>
      <c r="AZ82">
        <v>21.170200000000001</v>
      </c>
      <c r="BA82">
        <v>72.826499999999996</v>
      </c>
    </row>
    <row r="83" spans="1:53" x14ac:dyDescent="0.3">
      <c r="A83" t="s">
        <v>14</v>
      </c>
      <c r="B83" s="1">
        <v>45566</v>
      </c>
      <c r="C83" t="s">
        <v>297</v>
      </c>
      <c r="D83">
        <v>11641743</v>
      </c>
      <c r="E83">
        <v>6985046</v>
      </c>
      <c r="F83">
        <v>4656697</v>
      </c>
      <c r="G83">
        <v>11641743</v>
      </c>
      <c r="H83">
        <v>11641743</v>
      </c>
      <c r="I83">
        <v>10244734</v>
      </c>
      <c r="J83">
        <v>1397009</v>
      </c>
      <c r="K83">
        <v>0.119999986256354</v>
      </c>
      <c r="L83">
        <v>4255448</v>
      </c>
      <c r="M83">
        <v>-2858439</v>
      </c>
      <c r="N83">
        <v>-0.24553359406748601</v>
      </c>
      <c r="O83">
        <v>0</v>
      </c>
      <c r="P83">
        <v>11641743</v>
      </c>
      <c r="Q83">
        <v>0</v>
      </c>
      <c r="R83">
        <v>0</v>
      </c>
      <c r="S83">
        <v>0</v>
      </c>
      <c r="T83">
        <v>0</v>
      </c>
      <c r="U83">
        <v>0</v>
      </c>
      <c r="V83">
        <v>10244734</v>
      </c>
      <c r="W83">
        <v>0</v>
      </c>
      <c r="X83">
        <v>0</v>
      </c>
      <c r="Y83">
        <v>0</v>
      </c>
      <c r="Z83">
        <v>0</v>
      </c>
      <c r="AA83">
        <v>1137</v>
      </c>
      <c r="AB83">
        <v>10239</v>
      </c>
      <c r="AC83">
        <v>15</v>
      </c>
      <c r="AD83">
        <v>80</v>
      </c>
      <c r="AE83">
        <v>39093</v>
      </c>
      <c r="AF83">
        <v>3127440</v>
      </c>
      <c r="AG83">
        <v>195665</v>
      </c>
      <c r="AH83">
        <v>83856</v>
      </c>
      <c r="AI83">
        <v>279521</v>
      </c>
      <c r="AJ83">
        <v>255687</v>
      </c>
      <c r="AK83">
        <v>124043</v>
      </c>
      <c r="AL83">
        <v>379730</v>
      </c>
      <c r="AM83">
        <v>164065</v>
      </c>
      <c r="AN83">
        <v>304692</v>
      </c>
      <c r="AO83">
        <v>468757</v>
      </c>
      <c r="AP83" t="s">
        <v>112</v>
      </c>
      <c r="AQ83" t="s">
        <v>71</v>
      </c>
      <c r="AR83" t="s">
        <v>113</v>
      </c>
      <c r="AS83" t="s">
        <v>114</v>
      </c>
      <c r="AT83" t="s">
        <v>115</v>
      </c>
      <c r="AU83" t="s">
        <v>82</v>
      </c>
      <c r="AV83" t="s">
        <v>83</v>
      </c>
      <c r="AW83" s="1">
        <v>44582</v>
      </c>
      <c r="AX83">
        <v>20000</v>
      </c>
      <c r="AY83" t="s">
        <v>116</v>
      </c>
      <c r="AZ83">
        <v>21.170200000000001</v>
      </c>
      <c r="BA83">
        <v>72.826499999999996</v>
      </c>
    </row>
    <row r="84" spans="1:53" x14ac:dyDescent="0.3">
      <c r="A84" t="s">
        <v>14</v>
      </c>
      <c r="B84" s="1">
        <v>45597</v>
      </c>
      <c r="C84" t="s">
        <v>297</v>
      </c>
      <c r="D84">
        <v>12151347</v>
      </c>
      <c r="E84">
        <v>7290808</v>
      </c>
      <c r="F84">
        <v>4860539</v>
      </c>
      <c r="G84">
        <v>12151347</v>
      </c>
      <c r="H84">
        <v>12151347</v>
      </c>
      <c r="I84">
        <v>10693185</v>
      </c>
      <c r="J84">
        <v>1458162</v>
      </c>
      <c r="K84">
        <v>0.120000029626345</v>
      </c>
      <c r="L84">
        <v>3929508</v>
      </c>
      <c r="M84">
        <v>-2471346</v>
      </c>
      <c r="N84">
        <v>-0.20338041535642101</v>
      </c>
      <c r="O84">
        <v>0</v>
      </c>
      <c r="P84">
        <v>12151347</v>
      </c>
      <c r="Q84">
        <v>0</v>
      </c>
      <c r="R84">
        <v>0</v>
      </c>
      <c r="S84">
        <v>0</v>
      </c>
      <c r="T84">
        <v>0</v>
      </c>
      <c r="U84">
        <v>0</v>
      </c>
      <c r="V84">
        <v>10693185</v>
      </c>
      <c r="W84">
        <v>0</v>
      </c>
      <c r="X84">
        <v>0</v>
      </c>
      <c r="Y84">
        <v>0</v>
      </c>
      <c r="Z84">
        <v>0</v>
      </c>
      <c r="AA84">
        <v>519</v>
      </c>
      <c r="AB84">
        <v>23413</v>
      </c>
      <c r="AC84">
        <v>25</v>
      </c>
      <c r="AD84">
        <v>88</v>
      </c>
      <c r="AE84">
        <v>30394</v>
      </c>
      <c r="AF84">
        <v>2674672</v>
      </c>
      <c r="AG84">
        <v>257228</v>
      </c>
      <c r="AH84">
        <v>110241</v>
      </c>
      <c r="AI84">
        <v>367469</v>
      </c>
      <c r="AJ84">
        <v>255687</v>
      </c>
      <c r="AK84">
        <v>169892</v>
      </c>
      <c r="AL84">
        <v>425579</v>
      </c>
      <c r="AM84">
        <v>161626</v>
      </c>
      <c r="AN84">
        <v>300162</v>
      </c>
      <c r="AO84">
        <v>461788</v>
      </c>
      <c r="AP84" t="s">
        <v>112</v>
      </c>
      <c r="AQ84" t="s">
        <v>71</v>
      </c>
      <c r="AR84" t="s">
        <v>113</v>
      </c>
      <c r="AS84" t="s">
        <v>114</v>
      </c>
      <c r="AT84" t="s">
        <v>115</v>
      </c>
      <c r="AU84" t="s">
        <v>82</v>
      </c>
      <c r="AV84" t="s">
        <v>83</v>
      </c>
      <c r="AW84" s="1">
        <v>44582</v>
      </c>
      <c r="AX84">
        <v>20000</v>
      </c>
      <c r="AY84" t="s">
        <v>116</v>
      </c>
      <c r="AZ84">
        <v>21.170200000000001</v>
      </c>
      <c r="BA84">
        <v>72.826499999999996</v>
      </c>
    </row>
    <row r="85" spans="1:53" x14ac:dyDescent="0.3">
      <c r="A85" t="s">
        <v>16</v>
      </c>
      <c r="B85" s="1">
        <v>45383</v>
      </c>
      <c r="C85" t="s">
        <v>298</v>
      </c>
      <c r="D85">
        <v>8724708</v>
      </c>
      <c r="E85">
        <v>5234825</v>
      </c>
      <c r="F85">
        <v>3489883</v>
      </c>
      <c r="G85">
        <v>8724708</v>
      </c>
      <c r="H85">
        <v>8724708</v>
      </c>
      <c r="I85">
        <v>7677743</v>
      </c>
      <c r="J85">
        <v>1046965</v>
      </c>
      <c r="K85">
        <v>0.12000000458468101</v>
      </c>
      <c r="L85">
        <v>1019021</v>
      </c>
      <c r="M85">
        <v>27944</v>
      </c>
      <c r="N85">
        <v>3.2028579065339498E-3</v>
      </c>
      <c r="O85">
        <v>0</v>
      </c>
      <c r="P85">
        <v>8724708</v>
      </c>
      <c r="Q85">
        <v>0</v>
      </c>
      <c r="R85">
        <v>0</v>
      </c>
      <c r="S85">
        <v>0</v>
      </c>
      <c r="T85">
        <v>0</v>
      </c>
      <c r="U85">
        <v>0</v>
      </c>
      <c r="V85">
        <v>7677743</v>
      </c>
      <c r="W85">
        <v>0</v>
      </c>
      <c r="X85">
        <v>0</v>
      </c>
      <c r="Y85">
        <v>0</v>
      </c>
      <c r="Z85">
        <v>0</v>
      </c>
      <c r="AA85">
        <v>522</v>
      </c>
      <c r="AB85">
        <v>16714</v>
      </c>
      <c r="AC85">
        <v>24</v>
      </c>
      <c r="AD85">
        <v>8</v>
      </c>
      <c r="AE85">
        <v>31311</v>
      </c>
      <c r="AF85">
        <v>250488</v>
      </c>
      <c r="AG85">
        <v>220657</v>
      </c>
      <c r="AH85">
        <v>94567</v>
      </c>
      <c r="AI85">
        <v>315224</v>
      </c>
      <c r="AJ85">
        <v>28073</v>
      </c>
      <c r="AK85">
        <v>12343</v>
      </c>
      <c r="AL85">
        <v>40416</v>
      </c>
      <c r="AM85">
        <v>144513</v>
      </c>
      <c r="AN85">
        <v>268380</v>
      </c>
      <c r="AO85">
        <v>412893</v>
      </c>
      <c r="AP85" t="s">
        <v>122</v>
      </c>
      <c r="AQ85" t="s">
        <v>71</v>
      </c>
      <c r="AR85" t="s">
        <v>113</v>
      </c>
      <c r="AS85" t="s">
        <v>123</v>
      </c>
      <c r="AT85" t="s">
        <v>124</v>
      </c>
      <c r="AU85" t="s">
        <v>82</v>
      </c>
      <c r="AV85" t="s">
        <v>83</v>
      </c>
      <c r="AW85" s="1">
        <v>43767</v>
      </c>
      <c r="AX85">
        <v>2000</v>
      </c>
      <c r="AY85" t="s">
        <v>125</v>
      </c>
      <c r="AZ85">
        <v>21.204000000000001</v>
      </c>
      <c r="BA85">
        <v>72.8</v>
      </c>
    </row>
    <row r="86" spans="1:53" x14ac:dyDescent="0.3">
      <c r="A86" t="s">
        <v>14</v>
      </c>
      <c r="B86" s="1">
        <v>45627</v>
      </c>
      <c r="C86" t="s">
        <v>297</v>
      </c>
      <c r="D86">
        <v>24755745</v>
      </c>
      <c r="E86">
        <v>14853447</v>
      </c>
      <c r="F86">
        <v>9902298</v>
      </c>
      <c r="G86">
        <v>24755745</v>
      </c>
      <c r="H86">
        <v>24755745</v>
      </c>
      <c r="I86">
        <v>21785056</v>
      </c>
      <c r="J86">
        <v>2970689</v>
      </c>
      <c r="K86">
        <v>0.11999998384213401</v>
      </c>
      <c r="L86">
        <v>5220080</v>
      </c>
      <c r="M86">
        <v>-2249391</v>
      </c>
      <c r="N86">
        <v>-9.0863393527441799E-2</v>
      </c>
      <c r="O86">
        <v>0</v>
      </c>
      <c r="P86">
        <v>24755745</v>
      </c>
      <c r="Q86">
        <v>0</v>
      </c>
      <c r="R86">
        <v>0</v>
      </c>
      <c r="S86">
        <v>0</v>
      </c>
      <c r="T86">
        <v>0</v>
      </c>
      <c r="U86">
        <v>0</v>
      </c>
      <c r="V86">
        <v>21785056</v>
      </c>
      <c r="W86">
        <v>0</v>
      </c>
      <c r="X86">
        <v>0</v>
      </c>
      <c r="Y86">
        <v>0</v>
      </c>
      <c r="Z86">
        <v>0</v>
      </c>
      <c r="AA86">
        <v>903</v>
      </c>
      <c r="AB86">
        <v>27415</v>
      </c>
      <c r="AC86">
        <v>18</v>
      </c>
      <c r="AD86">
        <v>80</v>
      </c>
      <c r="AE86">
        <v>37302</v>
      </c>
      <c r="AF86">
        <v>2984160</v>
      </c>
      <c r="AG86">
        <v>390422</v>
      </c>
      <c r="AH86">
        <v>167323</v>
      </c>
      <c r="AI86">
        <v>557745</v>
      </c>
      <c r="AJ86">
        <v>247437</v>
      </c>
      <c r="AK86">
        <v>163384</v>
      </c>
      <c r="AL86">
        <v>410821</v>
      </c>
      <c r="AM86">
        <v>443574</v>
      </c>
      <c r="AN86">
        <v>823780</v>
      </c>
      <c r="AO86">
        <v>1267354</v>
      </c>
      <c r="AP86" t="s">
        <v>112</v>
      </c>
      <c r="AQ86" t="s">
        <v>71</v>
      </c>
      <c r="AR86" t="s">
        <v>113</v>
      </c>
      <c r="AS86" t="s">
        <v>114</v>
      </c>
      <c r="AT86" t="s">
        <v>115</v>
      </c>
      <c r="AU86" t="s">
        <v>82</v>
      </c>
      <c r="AV86" t="s">
        <v>83</v>
      </c>
      <c r="AW86" s="1">
        <v>44582</v>
      </c>
      <c r="AX86">
        <v>20000</v>
      </c>
      <c r="AY86" t="s">
        <v>116</v>
      </c>
      <c r="AZ86">
        <v>21.170200000000001</v>
      </c>
      <c r="BA86">
        <v>72.826499999999996</v>
      </c>
    </row>
    <row r="87" spans="1:53" x14ac:dyDescent="0.3">
      <c r="A87" t="s">
        <v>14</v>
      </c>
      <c r="B87" s="1">
        <v>45658</v>
      </c>
      <c r="C87" t="s">
        <v>297</v>
      </c>
      <c r="D87">
        <v>16734974</v>
      </c>
      <c r="E87">
        <v>10040984</v>
      </c>
      <c r="F87">
        <v>6693990</v>
      </c>
      <c r="G87">
        <v>16734974</v>
      </c>
      <c r="H87">
        <v>16734974</v>
      </c>
      <c r="I87">
        <v>14726777</v>
      </c>
      <c r="J87">
        <v>2008197</v>
      </c>
      <c r="K87">
        <v>0.120000007170612</v>
      </c>
      <c r="L87">
        <v>4509295</v>
      </c>
      <c r="M87">
        <v>-2501098</v>
      </c>
      <c r="N87">
        <v>-0.149453354394217</v>
      </c>
      <c r="O87">
        <v>0</v>
      </c>
      <c r="P87">
        <v>16734974</v>
      </c>
      <c r="Q87">
        <v>0</v>
      </c>
      <c r="R87">
        <v>0</v>
      </c>
      <c r="S87">
        <v>0</v>
      </c>
      <c r="T87">
        <v>0</v>
      </c>
      <c r="U87">
        <v>0</v>
      </c>
      <c r="V87">
        <v>14726777</v>
      </c>
      <c r="W87">
        <v>0</v>
      </c>
      <c r="X87">
        <v>0</v>
      </c>
      <c r="Y87">
        <v>0</v>
      </c>
      <c r="Z87">
        <v>0</v>
      </c>
      <c r="AA87">
        <v>809</v>
      </c>
      <c r="AB87">
        <v>20686</v>
      </c>
      <c r="AC87">
        <v>24</v>
      </c>
      <c r="AD87">
        <v>69</v>
      </c>
      <c r="AE87">
        <v>39985</v>
      </c>
      <c r="AF87">
        <v>2758965</v>
      </c>
      <c r="AG87">
        <v>417262</v>
      </c>
      <c r="AH87">
        <v>178826</v>
      </c>
      <c r="AI87">
        <v>596088</v>
      </c>
      <c r="AJ87">
        <v>262659</v>
      </c>
      <c r="AK87">
        <v>162894</v>
      </c>
      <c r="AL87">
        <v>425553</v>
      </c>
      <c r="AM87">
        <v>255041</v>
      </c>
      <c r="AN87">
        <v>473648</v>
      </c>
      <c r="AO87">
        <v>728689</v>
      </c>
      <c r="AP87" t="s">
        <v>112</v>
      </c>
      <c r="AQ87" t="s">
        <v>71</v>
      </c>
      <c r="AR87" t="s">
        <v>113</v>
      </c>
      <c r="AS87" t="s">
        <v>114</v>
      </c>
      <c r="AT87" t="s">
        <v>115</v>
      </c>
      <c r="AU87" t="s">
        <v>82</v>
      </c>
      <c r="AV87" t="s">
        <v>83</v>
      </c>
      <c r="AW87" s="1">
        <v>44582</v>
      </c>
      <c r="AX87">
        <v>20000</v>
      </c>
      <c r="AY87" t="s">
        <v>116</v>
      </c>
      <c r="AZ87">
        <v>21.170200000000001</v>
      </c>
      <c r="BA87">
        <v>72.826499999999996</v>
      </c>
    </row>
    <row r="88" spans="1:53" x14ac:dyDescent="0.3">
      <c r="A88" t="s">
        <v>14</v>
      </c>
      <c r="B88" s="1">
        <v>45689</v>
      </c>
      <c r="C88" t="s">
        <v>297</v>
      </c>
      <c r="D88">
        <v>10106478</v>
      </c>
      <c r="E88">
        <v>6063887</v>
      </c>
      <c r="F88">
        <v>4042591</v>
      </c>
      <c r="G88">
        <v>10106478</v>
      </c>
      <c r="H88">
        <v>10106478</v>
      </c>
      <c r="I88">
        <v>8893701</v>
      </c>
      <c r="J88">
        <v>1212777</v>
      </c>
      <c r="K88">
        <v>0.119999964379282</v>
      </c>
      <c r="L88">
        <v>4521692</v>
      </c>
      <c r="M88">
        <v>-3308915</v>
      </c>
      <c r="N88">
        <v>-0.327405353279352</v>
      </c>
      <c r="O88">
        <v>0</v>
      </c>
      <c r="P88">
        <v>10106478</v>
      </c>
      <c r="Q88">
        <v>0</v>
      </c>
      <c r="R88">
        <v>0</v>
      </c>
      <c r="S88">
        <v>0</v>
      </c>
      <c r="T88">
        <v>0</v>
      </c>
      <c r="U88">
        <v>0</v>
      </c>
      <c r="V88">
        <v>8893701</v>
      </c>
      <c r="W88">
        <v>0</v>
      </c>
      <c r="X88">
        <v>0</v>
      </c>
      <c r="Y88">
        <v>0</v>
      </c>
      <c r="Z88">
        <v>0</v>
      </c>
      <c r="AA88">
        <v>633</v>
      </c>
      <c r="AB88">
        <v>15966</v>
      </c>
      <c r="AC88">
        <v>15</v>
      </c>
      <c r="AD88">
        <v>98</v>
      </c>
      <c r="AE88">
        <v>35815</v>
      </c>
      <c r="AF88">
        <v>3509870</v>
      </c>
      <c r="AG88">
        <v>191901</v>
      </c>
      <c r="AH88">
        <v>82243</v>
      </c>
      <c r="AI88">
        <v>274144</v>
      </c>
      <c r="AJ88">
        <v>255687</v>
      </c>
      <c r="AK88">
        <v>154739</v>
      </c>
      <c r="AL88">
        <v>410426</v>
      </c>
      <c r="AM88">
        <v>114538</v>
      </c>
      <c r="AN88">
        <v>212714</v>
      </c>
      <c r="AO88">
        <v>327252</v>
      </c>
      <c r="AP88" t="s">
        <v>112</v>
      </c>
      <c r="AQ88" t="s">
        <v>71</v>
      </c>
      <c r="AR88" t="s">
        <v>113</v>
      </c>
      <c r="AS88" t="s">
        <v>114</v>
      </c>
      <c r="AT88" t="s">
        <v>115</v>
      </c>
      <c r="AU88" t="s">
        <v>82</v>
      </c>
      <c r="AV88" t="s">
        <v>83</v>
      </c>
      <c r="AW88" s="1">
        <v>44582</v>
      </c>
      <c r="AX88">
        <v>20000</v>
      </c>
      <c r="AY88" t="s">
        <v>116</v>
      </c>
      <c r="AZ88">
        <v>21.170200000000001</v>
      </c>
      <c r="BA88">
        <v>72.826499999999996</v>
      </c>
    </row>
    <row r="89" spans="1:53" x14ac:dyDescent="0.3">
      <c r="A89" t="s">
        <v>16</v>
      </c>
      <c r="B89" s="1">
        <v>45413</v>
      </c>
      <c r="C89" t="s">
        <v>298</v>
      </c>
      <c r="D89">
        <v>10152408</v>
      </c>
      <c r="E89">
        <v>6091445</v>
      </c>
      <c r="F89">
        <v>4060963</v>
      </c>
      <c r="G89">
        <v>10152408</v>
      </c>
      <c r="H89">
        <v>10152408</v>
      </c>
      <c r="I89">
        <v>8934119</v>
      </c>
      <c r="J89">
        <v>1218289</v>
      </c>
      <c r="K89">
        <v>0.120000003939952</v>
      </c>
      <c r="L89">
        <v>976237</v>
      </c>
      <c r="M89">
        <v>242052</v>
      </c>
      <c r="N89">
        <v>2.3841831415758699E-2</v>
      </c>
      <c r="O89">
        <v>0</v>
      </c>
      <c r="P89">
        <v>10152408</v>
      </c>
      <c r="Q89">
        <v>0</v>
      </c>
      <c r="R89">
        <v>0</v>
      </c>
      <c r="S89">
        <v>0</v>
      </c>
      <c r="T89">
        <v>0</v>
      </c>
      <c r="U89">
        <v>0</v>
      </c>
      <c r="V89">
        <v>8934119</v>
      </c>
      <c r="W89">
        <v>0</v>
      </c>
      <c r="X89">
        <v>0</v>
      </c>
      <c r="Y89">
        <v>0</v>
      </c>
      <c r="Z89">
        <v>0</v>
      </c>
      <c r="AA89">
        <v>1164</v>
      </c>
      <c r="AB89">
        <v>8722</v>
      </c>
      <c r="AC89">
        <v>27</v>
      </c>
      <c r="AD89">
        <v>7</v>
      </c>
      <c r="AE89">
        <v>32615</v>
      </c>
      <c r="AF89">
        <v>228305</v>
      </c>
      <c r="AG89">
        <v>158904</v>
      </c>
      <c r="AH89">
        <v>68101</v>
      </c>
      <c r="AI89">
        <v>227005</v>
      </c>
      <c r="AJ89">
        <v>27375</v>
      </c>
      <c r="AK89">
        <v>12006</v>
      </c>
      <c r="AL89">
        <v>39381</v>
      </c>
      <c r="AM89">
        <v>168541</v>
      </c>
      <c r="AN89">
        <v>313005</v>
      </c>
      <c r="AO89">
        <v>481546</v>
      </c>
      <c r="AP89" t="s">
        <v>122</v>
      </c>
      <c r="AQ89" t="s">
        <v>71</v>
      </c>
      <c r="AR89" t="s">
        <v>113</v>
      </c>
      <c r="AS89" t="s">
        <v>123</v>
      </c>
      <c r="AT89" t="s">
        <v>124</v>
      </c>
      <c r="AU89" t="s">
        <v>82</v>
      </c>
      <c r="AV89" t="s">
        <v>83</v>
      </c>
      <c r="AW89" s="1">
        <v>43767</v>
      </c>
      <c r="AX89">
        <v>2000</v>
      </c>
      <c r="AY89" t="s">
        <v>125</v>
      </c>
      <c r="AZ89">
        <v>21.204000000000001</v>
      </c>
      <c r="BA89">
        <v>72.8</v>
      </c>
    </row>
    <row r="90" spans="1:53" x14ac:dyDescent="0.3">
      <c r="A90" t="s">
        <v>14</v>
      </c>
      <c r="B90" s="1">
        <v>45717</v>
      </c>
      <c r="C90" t="s">
        <v>297</v>
      </c>
      <c r="D90">
        <v>30323597</v>
      </c>
      <c r="E90">
        <v>18194158</v>
      </c>
      <c r="F90">
        <v>12129439</v>
      </c>
      <c r="G90">
        <v>30323597</v>
      </c>
      <c r="H90">
        <v>30323597</v>
      </c>
      <c r="I90">
        <v>26684765</v>
      </c>
      <c r="J90">
        <v>3638832</v>
      </c>
      <c r="K90">
        <v>0.12000001187194199</v>
      </c>
      <c r="L90">
        <v>5352439</v>
      </c>
      <c r="M90">
        <v>-1713607</v>
      </c>
      <c r="N90">
        <v>-5.6510677146909702E-2</v>
      </c>
      <c r="O90">
        <v>0</v>
      </c>
      <c r="P90">
        <v>30323597</v>
      </c>
      <c r="Q90">
        <v>0</v>
      </c>
      <c r="R90">
        <v>0</v>
      </c>
      <c r="S90">
        <v>0</v>
      </c>
      <c r="T90">
        <v>0</v>
      </c>
      <c r="U90">
        <v>0</v>
      </c>
      <c r="V90">
        <v>26684765</v>
      </c>
      <c r="W90">
        <v>0</v>
      </c>
      <c r="X90">
        <v>0</v>
      </c>
      <c r="Y90">
        <v>0</v>
      </c>
      <c r="Z90">
        <v>0</v>
      </c>
      <c r="AA90">
        <v>1343</v>
      </c>
      <c r="AB90">
        <v>22579</v>
      </c>
      <c r="AC90">
        <v>19</v>
      </c>
      <c r="AD90">
        <v>81</v>
      </c>
      <c r="AE90">
        <v>38332</v>
      </c>
      <c r="AF90">
        <v>3104892</v>
      </c>
      <c r="AG90">
        <v>643630</v>
      </c>
      <c r="AH90">
        <v>275842</v>
      </c>
      <c r="AI90">
        <v>919472</v>
      </c>
      <c r="AJ90">
        <v>255687</v>
      </c>
      <c r="AK90">
        <v>120877</v>
      </c>
      <c r="AL90">
        <v>376564</v>
      </c>
      <c r="AM90">
        <v>333029</v>
      </c>
      <c r="AN90">
        <v>618482</v>
      </c>
      <c r="AO90">
        <v>951511</v>
      </c>
      <c r="AP90" t="s">
        <v>112</v>
      </c>
      <c r="AQ90" t="s">
        <v>71</v>
      </c>
      <c r="AR90" t="s">
        <v>113</v>
      </c>
      <c r="AS90" t="s">
        <v>114</v>
      </c>
      <c r="AT90" t="s">
        <v>115</v>
      </c>
      <c r="AU90" t="s">
        <v>82</v>
      </c>
      <c r="AV90" t="s">
        <v>83</v>
      </c>
      <c r="AW90" s="1">
        <v>44582</v>
      </c>
      <c r="AX90">
        <v>20000</v>
      </c>
      <c r="AY90" t="s">
        <v>116</v>
      </c>
      <c r="AZ90">
        <v>21.170200000000001</v>
      </c>
      <c r="BA90">
        <v>72.826499999999996</v>
      </c>
    </row>
    <row r="91" spans="1:53" x14ac:dyDescent="0.3">
      <c r="A91" t="s">
        <v>15</v>
      </c>
      <c r="B91" s="1">
        <v>45474</v>
      </c>
      <c r="C91" t="s">
        <v>297</v>
      </c>
      <c r="D91">
        <v>6935236</v>
      </c>
      <c r="E91">
        <v>4161142</v>
      </c>
      <c r="F91">
        <v>2774094</v>
      </c>
      <c r="G91">
        <v>6935236</v>
      </c>
      <c r="H91">
        <v>6935236</v>
      </c>
      <c r="I91">
        <v>6103008</v>
      </c>
      <c r="J91">
        <v>832228</v>
      </c>
      <c r="K91">
        <v>0.119999953858816</v>
      </c>
      <c r="L91">
        <v>2028731</v>
      </c>
      <c r="M91">
        <v>-1196503</v>
      </c>
      <c r="N91">
        <v>-0.17252520317982001</v>
      </c>
      <c r="O91">
        <v>0</v>
      </c>
      <c r="P91">
        <v>6935236</v>
      </c>
      <c r="Q91">
        <v>0</v>
      </c>
      <c r="R91">
        <v>0</v>
      </c>
      <c r="S91">
        <v>0</v>
      </c>
      <c r="T91">
        <v>0</v>
      </c>
      <c r="U91">
        <v>0</v>
      </c>
      <c r="V91">
        <v>6103008</v>
      </c>
      <c r="W91">
        <v>0</v>
      </c>
      <c r="X91">
        <v>0</v>
      </c>
      <c r="Y91">
        <v>0</v>
      </c>
      <c r="Z91">
        <v>0</v>
      </c>
      <c r="AA91">
        <v>623</v>
      </c>
      <c r="AB91">
        <v>11132</v>
      </c>
      <c r="AC91">
        <v>16</v>
      </c>
      <c r="AD91">
        <v>39</v>
      </c>
      <c r="AE91">
        <v>32987</v>
      </c>
      <c r="AF91">
        <v>1286493</v>
      </c>
      <c r="AG91">
        <v>184896</v>
      </c>
      <c r="AH91">
        <v>79241</v>
      </c>
      <c r="AI91">
        <v>264137</v>
      </c>
      <c r="AJ91">
        <v>89391</v>
      </c>
      <c r="AK91">
        <v>58913</v>
      </c>
      <c r="AL91">
        <v>148304</v>
      </c>
      <c r="AM91">
        <v>115429</v>
      </c>
      <c r="AN91">
        <v>214368</v>
      </c>
      <c r="AO91">
        <v>329797</v>
      </c>
      <c r="AP91" t="s">
        <v>117</v>
      </c>
      <c r="AQ91" t="s">
        <v>86</v>
      </c>
      <c r="AR91" t="s">
        <v>118</v>
      </c>
      <c r="AS91" t="s">
        <v>119</v>
      </c>
      <c r="AT91" t="s">
        <v>120</v>
      </c>
      <c r="AU91" t="s">
        <v>82</v>
      </c>
      <c r="AV91" t="s">
        <v>83</v>
      </c>
      <c r="AW91" s="1">
        <v>43427</v>
      </c>
      <c r="AX91">
        <v>8000</v>
      </c>
      <c r="AY91" t="s">
        <v>121</v>
      </c>
      <c r="AZ91">
        <v>28.721699999999998</v>
      </c>
      <c r="BA91">
        <v>77.117699999999999</v>
      </c>
    </row>
    <row r="92" spans="1:53" x14ac:dyDescent="0.3">
      <c r="A92" t="s">
        <v>16</v>
      </c>
      <c r="B92" s="1">
        <v>45444</v>
      </c>
      <c r="C92" t="s">
        <v>297</v>
      </c>
      <c r="D92">
        <v>6154784</v>
      </c>
      <c r="E92">
        <v>3692870</v>
      </c>
      <c r="F92">
        <v>2461914</v>
      </c>
      <c r="G92">
        <v>6154784</v>
      </c>
      <c r="H92">
        <v>6154784</v>
      </c>
      <c r="I92">
        <v>5416210</v>
      </c>
      <c r="J92">
        <v>738574</v>
      </c>
      <c r="K92">
        <v>0.119999987001981</v>
      </c>
      <c r="L92">
        <v>816367</v>
      </c>
      <c r="M92">
        <v>-77793</v>
      </c>
      <c r="N92">
        <v>-1.26394362499155E-2</v>
      </c>
      <c r="O92">
        <v>0</v>
      </c>
      <c r="P92">
        <v>6154784</v>
      </c>
      <c r="Q92">
        <v>0</v>
      </c>
      <c r="R92">
        <v>0</v>
      </c>
      <c r="S92">
        <v>0</v>
      </c>
      <c r="T92">
        <v>0</v>
      </c>
      <c r="U92">
        <v>0</v>
      </c>
      <c r="V92">
        <v>5416210</v>
      </c>
      <c r="W92">
        <v>0</v>
      </c>
      <c r="X92">
        <v>0</v>
      </c>
      <c r="Y92">
        <v>0</v>
      </c>
      <c r="Z92">
        <v>0</v>
      </c>
      <c r="AA92">
        <v>382</v>
      </c>
      <c r="AB92">
        <v>16112</v>
      </c>
      <c r="AC92">
        <v>15</v>
      </c>
      <c r="AD92">
        <v>10</v>
      </c>
      <c r="AE92">
        <v>31741</v>
      </c>
      <c r="AF92">
        <v>317410</v>
      </c>
      <c r="AG92">
        <v>154251</v>
      </c>
      <c r="AH92">
        <v>66107</v>
      </c>
      <c r="AI92">
        <v>220358</v>
      </c>
      <c r="AJ92">
        <v>30311</v>
      </c>
      <c r="AK92">
        <v>12148</v>
      </c>
      <c r="AL92">
        <v>42459</v>
      </c>
      <c r="AM92">
        <v>82649</v>
      </c>
      <c r="AN92">
        <v>153491</v>
      </c>
      <c r="AO92">
        <v>236140</v>
      </c>
      <c r="AP92" t="s">
        <v>122</v>
      </c>
      <c r="AQ92" t="s">
        <v>71</v>
      </c>
      <c r="AR92" t="s">
        <v>113</v>
      </c>
      <c r="AS92" t="s">
        <v>123</v>
      </c>
      <c r="AT92" t="s">
        <v>124</v>
      </c>
      <c r="AU92" t="s">
        <v>82</v>
      </c>
      <c r="AV92" t="s">
        <v>83</v>
      </c>
      <c r="AW92" s="1">
        <v>43767</v>
      </c>
      <c r="AX92">
        <v>2000</v>
      </c>
      <c r="AY92" t="s">
        <v>125</v>
      </c>
      <c r="AZ92">
        <v>21.204000000000001</v>
      </c>
      <c r="BA92">
        <v>72.8</v>
      </c>
    </row>
    <row r="93" spans="1:53" x14ac:dyDescent="0.3">
      <c r="A93" t="s">
        <v>15</v>
      </c>
      <c r="B93" s="1">
        <v>45505</v>
      </c>
      <c r="C93" t="s">
        <v>297</v>
      </c>
      <c r="D93">
        <v>3685599</v>
      </c>
      <c r="E93">
        <v>2211359</v>
      </c>
      <c r="F93">
        <v>1474240</v>
      </c>
      <c r="G93">
        <v>3685599</v>
      </c>
      <c r="H93">
        <v>3685599</v>
      </c>
      <c r="I93">
        <v>3243327</v>
      </c>
      <c r="J93">
        <v>442272</v>
      </c>
      <c r="K93">
        <v>0.120000032559158</v>
      </c>
      <c r="L93">
        <v>1385035</v>
      </c>
      <c r="M93">
        <v>-942763</v>
      </c>
      <c r="N93">
        <v>-0.25579641192652802</v>
      </c>
      <c r="O93">
        <v>0</v>
      </c>
      <c r="P93">
        <v>3685599</v>
      </c>
      <c r="Q93">
        <v>0</v>
      </c>
      <c r="R93">
        <v>0</v>
      </c>
      <c r="S93">
        <v>0</v>
      </c>
      <c r="T93">
        <v>0</v>
      </c>
      <c r="U93">
        <v>0</v>
      </c>
      <c r="V93">
        <v>3243327</v>
      </c>
      <c r="W93">
        <v>0</v>
      </c>
      <c r="X93">
        <v>0</v>
      </c>
      <c r="Y93">
        <v>0</v>
      </c>
      <c r="Z93">
        <v>0</v>
      </c>
      <c r="AA93">
        <v>423</v>
      </c>
      <c r="AB93">
        <v>8713</v>
      </c>
      <c r="AC93">
        <v>21</v>
      </c>
      <c r="AD93">
        <v>32</v>
      </c>
      <c r="AE93">
        <v>31828</v>
      </c>
      <c r="AF93">
        <v>1018496</v>
      </c>
      <c r="AG93">
        <v>63834</v>
      </c>
      <c r="AH93">
        <v>27358</v>
      </c>
      <c r="AI93">
        <v>91192</v>
      </c>
      <c r="AJ93">
        <v>89391</v>
      </c>
      <c r="AK93">
        <v>68786</v>
      </c>
      <c r="AL93">
        <v>158177</v>
      </c>
      <c r="AM93">
        <v>41010</v>
      </c>
      <c r="AN93">
        <v>76160</v>
      </c>
      <c r="AO93">
        <v>117170</v>
      </c>
      <c r="AP93" t="s">
        <v>117</v>
      </c>
      <c r="AQ93" t="s">
        <v>86</v>
      </c>
      <c r="AR93" t="s">
        <v>118</v>
      </c>
      <c r="AS93" t="s">
        <v>119</v>
      </c>
      <c r="AT93" t="s">
        <v>120</v>
      </c>
      <c r="AU93" t="s">
        <v>82</v>
      </c>
      <c r="AV93" t="s">
        <v>83</v>
      </c>
      <c r="AW93" s="1">
        <v>43427</v>
      </c>
      <c r="AX93">
        <v>8000</v>
      </c>
      <c r="AY93" t="s">
        <v>121</v>
      </c>
      <c r="AZ93">
        <v>28.721699999999998</v>
      </c>
      <c r="BA93">
        <v>77.117699999999999</v>
      </c>
    </row>
    <row r="94" spans="1:53" x14ac:dyDescent="0.3">
      <c r="A94" t="s">
        <v>15</v>
      </c>
      <c r="B94" s="1">
        <v>45536</v>
      </c>
      <c r="C94" t="s">
        <v>297</v>
      </c>
      <c r="D94">
        <v>10916754</v>
      </c>
      <c r="E94">
        <v>6550052</v>
      </c>
      <c r="F94">
        <v>4366702</v>
      </c>
      <c r="G94">
        <v>10916754</v>
      </c>
      <c r="H94">
        <v>10916754</v>
      </c>
      <c r="I94">
        <v>9606744</v>
      </c>
      <c r="J94">
        <v>1310010</v>
      </c>
      <c r="K94">
        <v>0.11999995603088601</v>
      </c>
      <c r="L94">
        <v>1955077</v>
      </c>
      <c r="M94">
        <v>-645067</v>
      </c>
      <c r="N94">
        <v>-5.9089634153155803E-2</v>
      </c>
      <c r="O94">
        <v>0</v>
      </c>
      <c r="P94">
        <v>10916754</v>
      </c>
      <c r="Q94">
        <v>0</v>
      </c>
      <c r="R94">
        <v>0</v>
      </c>
      <c r="S94">
        <v>0</v>
      </c>
      <c r="T94">
        <v>0</v>
      </c>
      <c r="U94">
        <v>0</v>
      </c>
      <c r="V94">
        <v>9606744</v>
      </c>
      <c r="W94">
        <v>0</v>
      </c>
      <c r="X94">
        <v>0</v>
      </c>
      <c r="Y94">
        <v>0</v>
      </c>
      <c r="Z94">
        <v>0</v>
      </c>
      <c r="AA94">
        <v>731</v>
      </c>
      <c r="AB94">
        <v>14934</v>
      </c>
      <c r="AC94">
        <v>14</v>
      </c>
      <c r="AD94">
        <v>32</v>
      </c>
      <c r="AE94">
        <v>33482</v>
      </c>
      <c r="AF94">
        <v>1071424</v>
      </c>
      <c r="AG94">
        <v>172668</v>
      </c>
      <c r="AH94">
        <v>74000</v>
      </c>
      <c r="AI94">
        <v>246668</v>
      </c>
      <c r="AJ94">
        <v>89391</v>
      </c>
      <c r="AK94">
        <v>63902</v>
      </c>
      <c r="AL94">
        <v>153293</v>
      </c>
      <c r="AM94">
        <v>169292</v>
      </c>
      <c r="AN94">
        <v>314400</v>
      </c>
      <c r="AO94">
        <v>483692</v>
      </c>
      <c r="AP94" t="s">
        <v>117</v>
      </c>
      <c r="AQ94" t="s">
        <v>86</v>
      </c>
      <c r="AR94" t="s">
        <v>118</v>
      </c>
      <c r="AS94" t="s">
        <v>119</v>
      </c>
      <c r="AT94" t="s">
        <v>120</v>
      </c>
      <c r="AU94" t="s">
        <v>82</v>
      </c>
      <c r="AV94" t="s">
        <v>83</v>
      </c>
      <c r="AW94" s="1">
        <v>43427</v>
      </c>
      <c r="AX94">
        <v>8000</v>
      </c>
      <c r="AY94" t="s">
        <v>121</v>
      </c>
      <c r="AZ94">
        <v>28.721699999999998</v>
      </c>
      <c r="BA94">
        <v>77.117699999999999</v>
      </c>
    </row>
    <row r="95" spans="1:53" x14ac:dyDescent="0.3">
      <c r="A95" t="s">
        <v>17</v>
      </c>
      <c r="B95" s="1">
        <v>45383</v>
      </c>
      <c r="C95" t="s">
        <v>298</v>
      </c>
      <c r="D95">
        <v>4677578</v>
      </c>
      <c r="E95">
        <v>3274305</v>
      </c>
      <c r="F95">
        <v>1403273</v>
      </c>
      <c r="G95">
        <v>4677578</v>
      </c>
      <c r="H95">
        <v>4677578</v>
      </c>
      <c r="I95">
        <v>2338789</v>
      </c>
      <c r="J95">
        <v>2338789</v>
      </c>
      <c r="K95">
        <v>0.5</v>
      </c>
      <c r="L95">
        <v>623779</v>
      </c>
      <c r="M95">
        <v>1715010</v>
      </c>
      <c r="N95">
        <v>0.36664487476211</v>
      </c>
      <c r="O95">
        <v>4677578</v>
      </c>
      <c r="P95">
        <v>0</v>
      </c>
      <c r="Q95">
        <v>0</v>
      </c>
      <c r="R95">
        <v>0</v>
      </c>
      <c r="S95">
        <v>0</v>
      </c>
      <c r="T95">
        <v>0</v>
      </c>
      <c r="U95">
        <v>2338789</v>
      </c>
      <c r="V95">
        <v>0</v>
      </c>
      <c r="W95">
        <v>0</v>
      </c>
      <c r="X95">
        <v>0</v>
      </c>
      <c r="Y95">
        <v>0</v>
      </c>
      <c r="Z95">
        <v>0</v>
      </c>
      <c r="AA95">
        <v>2078</v>
      </c>
      <c r="AB95">
        <v>2251</v>
      </c>
      <c r="AC95">
        <v>15</v>
      </c>
      <c r="AD95">
        <v>6</v>
      </c>
      <c r="AE95">
        <v>25421</v>
      </c>
      <c r="AF95">
        <v>152526</v>
      </c>
      <c r="AG95">
        <v>134431</v>
      </c>
      <c r="AH95">
        <v>57613</v>
      </c>
      <c r="AI95">
        <v>192044</v>
      </c>
      <c r="AJ95">
        <v>22132</v>
      </c>
      <c r="AK95">
        <v>9681</v>
      </c>
      <c r="AL95">
        <v>31813</v>
      </c>
      <c r="AM95">
        <v>86589</v>
      </c>
      <c r="AN95">
        <v>160807</v>
      </c>
      <c r="AO95">
        <v>247396</v>
      </c>
      <c r="AP95" t="s">
        <v>126</v>
      </c>
      <c r="AQ95" t="s">
        <v>100</v>
      </c>
      <c r="AR95" t="s">
        <v>101</v>
      </c>
      <c r="AS95" t="s">
        <v>127</v>
      </c>
      <c r="AT95" t="s">
        <v>128</v>
      </c>
      <c r="AU95" t="s">
        <v>90</v>
      </c>
      <c r="AV95" t="s">
        <v>91</v>
      </c>
      <c r="AW95" s="1">
        <v>43801</v>
      </c>
      <c r="AX95">
        <v>1500</v>
      </c>
      <c r="AY95" t="s">
        <v>129</v>
      </c>
      <c r="AZ95">
        <v>13.0418</v>
      </c>
      <c r="BA95">
        <v>80.233699999999999</v>
      </c>
    </row>
    <row r="96" spans="1:53" x14ac:dyDescent="0.3">
      <c r="A96" t="s">
        <v>15</v>
      </c>
      <c r="B96" s="1">
        <v>45566</v>
      </c>
      <c r="C96" t="s">
        <v>298</v>
      </c>
      <c r="D96">
        <v>28202680</v>
      </c>
      <c r="E96">
        <v>16921608</v>
      </c>
      <c r="F96">
        <v>11281072</v>
      </c>
      <c r="G96">
        <v>28202680</v>
      </c>
      <c r="H96">
        <v>28202680</v>
      </c>
      <c r="I96">
        <v>24818358</v>
      </c>
      <c r="J96">
        <v>3384322</v>
      </c>
      <c r="K96">
        <v>0.12000001418304899</v>
      </c>
      <c r="L96">
        <v>3224333</v>
      </c>
      <c r="M96">
        <v>159989</v>
      </c>
      <c r="N96">
        <v>5.6728296743430101E-3</v>
      </c>
      <c r="O96">
        <v>0</v>
      </c>
      <c r="P96">
        <v>28202680</v>
      </c>
      <c r="Q96">
        <v>0</v>
      </c>
      <c r="R96">
        <v>0</v>
      </c>
      <c r="S96">
        <v>0</v>
      </c>
      <c r="T96">
        <v>0</v>
      </c>
      <c r="U96">
        <v>0</v>
      </c>
      <c r="V96">
        <v>24818358</v>
      </c>
      <c r="W96">
        <v>0</v>
      </c>
      <c r="X96">
        <v>0</v>
      </c>
      <c r="Y96">
        <v>0</v>
      </c>
      <c r="Z96">
        <v>0</v>
      </c>
      <c r="AA96">
        <v>1210</v>
      </c>
      <c r="AB96">
        <v>23308</v>
      </c>
      <c r="AC96">
        <v>22</v>
      </c>
      <c r="AD96">
        <v>28</v>
      </c>
      <c r="AE96">
        <v>32912</v>
      </c>
      <c r="AF96">
        <v>921536</v>
      </c>
      <c r="AG96">
        <v>767936</v>
      </c>
      <c r="AH96">
        <v>329115</v>
      </c>
      <c r="AI96">
        <v>1097051</v>
      </c>
      <c r="AJ96">
        <v>89391</v>
      </c>
      <c r="AK96">
        <v>67385</v>
      </c>
      <c r="AL96">
        <v>156776</v>
      </c>
      <c r="AM96">
        <v>367140</v>
      </c>
      <c r="AN96">
        <v>681830</v>
      </c>
      <c r="AO96">
        <v>1048970</v>
      </c>
      <c r="AP96" t="s">
        <v>117</v>
      </c>
      <c r="AQ96" t="s">
        <v>86</v>
      </c>
      <c r="AR96" t="s">
        <v>118</v>
      </c>
      <c r="AS96" t="s">
        <v>119</v>
      </c>
      <c r="AT96" t="s">
        <v>120</v>
      </c>
      <c r="AU96" t="s">
        <v>82</v>
      </c>
      <c r="AV96" t="s">
        <v>83</v>
      </c>
      <c r="AW96" s="1">
        <v>43427</v>
      </c>
      <c r="AX96">
        <v>8000</v>
      </c>
      <c r="AY96" t="s">
        <v>121</v>
      </c>
      <c r="AZ96">
        <v>28.721699999999998</v>
      </c>
      <c r="BA96">
        <v>77.117699999999999</v>
      </c>
    </row>
    <row r="97" spans="1:53" x14ac:dyDescent="0.3">
      <c r="A97" t="s">
        <v>15</v>
      </c>
      <c r="B97" s="1">
        <v>45597</v>
      </c>
      <c r="C97" t="s">
        <v>297</v>
      </c>
      <c r="D97">
        <v>30306843</v>
      </c>
      <c r="E97">
        <v>18184106</v>
      </c>
      <c r="F97">
        <v>12122737</v>
      </c>
      <c r="G97">
        <v>30306843</v>
      </c>
      <c r="H97">
        <v>30306843</v>
      </c>
      <c r="I97">
        <v>26670022</v>
      </c>
      <c r="J97">
        <v>3636821</v>
      </c>
      <c r="K97">
        <v>0.119999994720664</v>
      </c>
      <c r="L97">
        <v>3816052</v>
      </c>
      <c r="M97">
        <v>-179231</v>
      </c>
      <c r="N97">
        <v>-5.9138789216679599E-3</v>
      </c>
      <c r="O97">
        <v>0</v>
      </c>
      <c r="P97">
        <v>30306843</v>
      </c>
      <c r="Q97">
        <v>0</v>
      </c>
      <c r="R97">
        <v>0</v>
      </c>
      <c r="S97">
        <v>0</v>
      </c>
      <c r="T97">
        <v>0</v>
      </c>
      <c r="U97">
        <v>0</v>
      </c>
      <c r="V97">
        <v>26670022</v>
      </c>
      <c r="W97">
        <v>0</v>
      </c>
      <c r="X97">
        <v>0</v>
      </c>
      <c r="Y97">
        <v>0</v>
      </c>
      <c r="Z97">
        <v>0</v>
      </c>
      <c r="AA97">
        <v>1197</v>
      </c>
      <c r="AB97">
        <v>25319</v>
      </c>
      <c r="AC97">
        <v>28</v>
      </c>
      <c r="AD97">
        <v>38</v>
      </c>
      <c r="AE97">
        <v>30866</v>
      </c>
      <c r="AF97">
        <v>1172908</v>
      </c>
      <c r="AG97">
        <v>732143</v>
      </c>
      <c r="AH97">
        <v>313776</v>
      </c>
      <c r="AI97">
        <v>1045919</v>
      </c>
      <c r="AJ97">
        <v>89391</v>
      </c>
      <c r="AK97">
        <v>69262</v>
      </c>
      <c r="AL97">
        <v>158653</v>
      </c>
      <c r="AM97">
        <v>503500</v>
      </c>
      <c r="AN97">
        <v>935072</v>
      </c>
      <c r="AO97">
        <v>1438572</v>
      </c>
      <c r="AP97" t="s">
        <v>117</v>
      </c>
      <c r="AQ97" t="s">
        <v>86</v>
      </c>
      <c r="AR97" t="s">
        <v>118</v>
      </c>
      <c r="AS97" t="s">
        <v>119</v>
      </c>
      <c r="AT97" t="s">
        <v>120</v>
      </c>
      <c r="AU97" t="s">
        <v>82</v>
      </c>
      <c r="AV97" t="s">
        <v>83</v>
      </c>
      <c r="AW97" s="1">
        <v>43427</v>
      </c>
      <c r="AX97">
        <v>8000</v>
      </c>
      <c r="AY97" t="s">
        <v>121</v>
      </c>
      <c r="AZ97">
        <v>28.721699999999998</v>
      </c>
      <c r="BA97">
        <v>77.117699999999999</v>
      </c>
    </row>
    <row r="98" spans="1:53" x14ac:dyDescent="0.3">
      <c r="A98" t="s">
        <v>15</v>
      </c>
      <c r="B98" s="1">
        <v>45627</v>
      </c>
      <c r="C98" t="s">
        <v>297</v>
      </c>
      <c r="D98">
        <v>12516201</v>
      </c>
      <c r="E98">
        <v>7509721</v>
      </c>
      <c r="F98">
        <v>5006480</v>
      </c>
      <c r="G98">
        <v>12516201</v>
      </c>
      <c r="H98">
        <v>12516201</v>
      </c>
      <c r="I98">
        <v>11014257</v>
      </c>
      <c r="J98">
        <v>1501944</v>
      </c>
      <c r="K98">
        <v>0.119999990412426</v>
      </c>
      <c r="L98">
        <v>2156200</v>
      </c>
      <c r="M98">
        <v>-654256</v>
      </c>
      <c r="N98">
        <v>-5.2272730359635498E-2</v>
      </c>
      <c r="O98">
        <v>0</v>
      </c>
      <c r="P98">
        <v>12516201</v>
      </c>
      <c r="Q98">
        <v>0</v>
      </c>
      <c r="R98">
        <v>0</v>
      </c>
      <c r="S98">
        <v>0</v>
      </c>
      <c r="T98">
        <v>0</v>
      </c>
      <c r="U98">
        <v>0</v>
      </c>
      <c r="V98">
        <v>11014257</v>
      </c>
      <c r="W98">
        <v>0</v>
      </c>
      <c r="X98">
        <v>0</v>
      </c>
      <c r="Y98">
        <v>0</v>
      </c>
      <c r="Z98">
        <v>0</v>
      </c>
      <c r="AA98">
        <v>729</v>
      </c>
      <c r="AB98">
        <v>17169</v>
      </c>
      <c r="AC98">
        <v>20</v>
      </c>
      <c r="AD98">
        <v>31</v>
      </c>
      <c r="AE98">
        <v>33670</v>
      </c>
      <c r="AF98">
        <v>1043770</v>
      </c>
      <c r="AG98">
        <v>271334</v>
      </c>
      <c r="AH98">
        <v>116286</v>
      </c>
      <c r="AI98">
        <v>387620</v>
      </c>
      <c r="AJ98">
        <v>92216</v>
      </c>
      <c r="AK98">
        <v>48455</v>
      </c>
      <c r="AL98">
        <v>140671</v>
      </c>
      <c r="AM98">
        <v>204449</v>
      </c>
      <c r="AN98">
        <v>379690</v>
      </c>
      <c r="AO98">
        <v>584139</v>
      </c>
      <c r="AP98" t="s">
        <v>117</v>
      </c>
      <c r="AQ98" t="s">
        <v>86</v>
      </c>
      <c r="AR98" t="s">
        <v>118</v>
      </c>
      <c r="AS98" t="s">
        <v>119</v>
      </c>
      <c r="AT98" t="s">
        <v>120</v>
      </c>
      <c r="AU98" t="s">
        <v>82</v>
      </c>
      <c r="AV98" t="s">
        <v>83</v>
      </c>
      <c r="AW98" s="1">
        <v>43427</v>
      </c>
      <c r="AX98">
        <v>8000</v>
      </c>
      <c r="AY98" t="s">
        <v>121</v>
      </c>
      <c r="AZ98">
        <v>28.721699999999998</v>
      </c>
      <c r="BA98">
        <v>77.117699999999999</v>
      </c>
    </row>
    <row r="99" spans="1:53" x14ac:dyDescent="0.3">
      <c r="A99" t="s">
        <v>17</v>
      </c>
      <c r="B99" s="1">
        <v>45413</v>
      </c>
      <c r="C99" t="s">
        <v>298</v>
      </c>
      <c r="D99">
        <v>4121045</v>
      </c>
      <c r="E99">
        <v>2884732</v>
      </c>
      <c r="F99">
        <v>1236313</v>
      </c>
      <c r="G99">
        <v>4121045</v>
      </c>
      <c r="H99">
        <v>4121045</v>
      </c>
      <c r="I99">
        <v>2060522</v>
      </c>
      <c r="J99">
        <v>2060523</v>
      </c>
      <c r="K99">
        <v>0.50000012132844995</v>
      </c>
      <c r="L99">
        <v>510527</v>
      </c>
      <c r="M99">
        <v>1549996</v>
      </c>
      <c r="N99">
        <v>0.37611722269472903</v>
      </c>
      <c r="O99">
        <v>4121045</v>
      </c>
      <c r="P99">
        <v>0</v>
      </c>
      <c r="Q99">
        <v>0</v>
      </c>
      <c r="R99">
        <v>0</v>
      </c>
      <c r="S99">
        <v>0</v>
      </c>
      <c r="T99">
        <v>0</v>
      </c>
      <c r="U99">
        <v>2060522</v>
      </c>
      <c r="V99">
        <v>0</v>
      </c>
      <c r="W99">
        <v>0</v>
      </c>
      <c r="X99">
        <v>0</v>
      </c>
      <c r="Y99">
        <v>0</v>
      </c>
      <c r="Z99">
        <v>0</v>
      </c>
      <c r="AA99">
        <v>2813</v>
      </c>
      <c r="AB99">
        <v>1465</v>
      </c>
      <c r="AC99">
        <v>19</v>
      </c>
      <c r="AD99">
        <v>7</v>
      </c>
      <c r="AE99">
        <v>24466</v>
      </c>
      <c r="AF99">
        <v>171262</v>
      </c>
      <c r="AG99">
        <v>90161</v>
      </c>
      <c r="AH99">
        <v>38640</v>
      </c>
      <c r="AI99">
        <v>128801</v>
      </c>
      <c r="AJ99">
        <v>20071</v>
      </c>
      <c r="AK99">
        <v>10479</v>
      </c>
      <c r="AL99">
        <v>30550</v>
      </c>
      <c r="AM99">
        <v>62970</v>
      </c>
      <c r="AN99">
        <v>116944</v>
      </c>
      <c r="AO99">
        <v>179914</v>
      </c>
      <c r="AP99" t="s">
        <v>126</v>
      </c>
      <c r="AQ99" t="s">
        <v>100</v>
      </c>
      <c r="AR99" t="s">
        <v>101</v>
      </c>
      <c r="AS99" t="s">
        <v>127</v>
      </c>
      <c r="AT99" t="s">
        <v>128</v>
      </c>
      <c r="AU99" t="s">
        <v>90</v>
      </c>
      <c r="AV99" t="s">
        <v>91</v>
      </c>
      <c r="AW99" s="1">
        <v>43801</v>
      </c>
      <c r="AX99">
        <v>1500</v>
      </c>
      <c r="AY99" t="s">
        <v>129</v>
      </c>
      <c r="AZ99">
        <v>13.0418</v>
      </c>
      <c r="BA99">
        <v>80.233699999999999</v>
      </c>
    </row>
    <row r="100" spans="1:53" x14ac:dyDescent="0.3">
      <c r="A100" t="s">
        <v>15</v>
      </c>
      <c r="B100" s="1">
        <v>45658</v>
      </c>
      <c r="C100" t="s">
        <v>297</v>
      </c>
      <c r="D100">
        <v>7988319</v>
      </c>
      <c r="E100">
        <v>4792991</v>
      </c>
      <c r="F100">
        <v>3195328</v>
      </c>
      <c r="G100">
        <v>7988319</v>
      </c>
      <c r="H100">
        <v>7988319</v>
      </c>
      <c r="I100">
        <v>7029721</v>
      </c>
      <c r="J100">
        <v>958598</v>
      </c>
      <c r="K100">
        <v>0.11999996494882099</v>
      </c>
      <c r="L100">
        <v>1575022</v>
      </c>
      <c r="M100">
        <v>-616424</v>
      </c>
      <c r="N100">
        <v>-7.7165671526137097E-2</v>
      </c>
      <c r="O100">
        <v>0</v>
      </c>
      <c r="P100">
        <v>7988319</v>
      </c>
      <c r="Q100">
        <v>0</v>
      </c>
      <c r="R100">
        <v>0</v>
      </c>
      <c r="S100">
        <v>0</v>
      </c>
      <c r="T100">
        <v>0</v>
      </c>
      <c r="U100">
        <v>0</v>
      </c>
      <c r="V100">
        <v>7029721</v>
      </c>
      <c r="W100">
        <v>0</v>
      </c>
      <c r="X100">
        <v>0</v>
      </c>
      <c r="Y100">
        <v>0</v>
      </c>
      <c r="Z100">
        <v>0</v>
      </c>
      <c r="AA100">
        <v>477</v>
      </c>
      <c r="AB100">
        <v>16747</v>
      </c>
      <c r="AC100">
        <v>17</v>
      </c>
      <c r="AD100">
        <v>30</v>
      </c>
      <c r="AE100">
        <v>33002</v>
      </c>
      <c r="AF100">
        <v>990060</v>
      </c>
      <c r="AG100">
        <v>139740</v>
      </c>
      <c r="AH100">
        <v>59889</v>
      </c>
      <c r="AI100">
        <v>199629</v>
      </c>
      <c r="AJ100">
        <v>91500</v>
      </c>
      <c r="AK100">
        <v>53002</v>
      </c>
      <c r="AL100">
        <v>144502</v>
      </c>
      <c r="AM100">
        <v>84291</v>
      </c>
      <c r="AN100">
        <v>156540</v>
      </c>
      <c r="AO100">
        <v>240831</v>
      </c>
      <c r="AP100" t="s">
        <v>117</v>
      </c>
      <c r="AQ100" t="s">
        <v>86</v>
      </c>
      <c r="AR100" t="s">
        <v>118</v>
      </c>
      <c r="AS100" t="s">
        <v>119</v>
      </c>
      <c r="AT100" t="s">
        <v>120</v>
      </c>
      <c r="AU100" t="s">
        <v>82</v>
      </c>
      <c r="AV100" t="s">
        <v>83</v>
      </c>
      <c r="AW100" s="1">
        <v>43427</v>
      </c>
      <c r="AX100">
        <v>8000</v>
      </c>
      <c r="AY100" t="s">
        <v>121</v>
      </c>
      <c r="AZ100">
        <v>28.721699999999998</v>
      </c>
      <c r="BA100">
        <v>77.117699999999999</v>
      </c>
    </row>
    <row r="101" spans="1:53" x14ac:dyDescent="0.3">
      <c r="A101" t="s">
        <v>15</v>
      </c>
      <c r="B101" s="1">
        <v>45689</v>
      </c>
      <c r="C101" t="s">
        <v>297</v>
      </c>
      <c r="D101">
        <v>20013786</v>
      </c>
      <c r="E101">
        <v>12008272</v>
      </c>
      <c r="F101">
        <v>8005514</v>
      </c>
      <c r="G101">
        <v>20013786</v>
      </c>
      <c r="H101">
        <v>20013786</v>
      </c>
      <c r="I101">
        <v>17612132</v>
      </c>
      <c r="J101">
        <v>2401654</v>
      </c>
      <c r="K101">
        <v>0.11999998401102099</v>
      </c>
      <c r="L101">
        <v>2861761</v>
      </c>
      <c r="M101">
        <v>-460107</v>
      </c>
      <c r="N101">
        <v>-2.2989503335350901E-2</v>
      </c>
      <c r="O101">
        <v>0</v>
      </c>
      <c r="P101">
        <v>20013786</v>
      </c>
      <c r="Q101">
        <v>0</v>
      </c>
      <c r="R101">
        <v>0</v>
      </c>
      <c r="S101">
        <v>0</v>
      </c>
      <c r="T101">
        <v>0</v>
      </c>
      <c r="U101">
        <v>0</v>
      </c>
      <c r="V101">
        <v>17612132</v>
      </c>
      <c r="W101">
        <v>0</v>
      </c>
      <c r="X101">
        <v>0</v>
      </c>
      <c r="Y101">
        <v>0</v>
      </c>
      <c r="Z101">
        <v>0</v>
      </c>
      <c r="AA101">
        <v>961</v>
      </c>
      <c r="AB101">
        <v>20826</v>
      </c>
      <c r="AC101">
        <v>25</v>
      </c>
      <c r="AD101">
        <v>33</v>
      </c>
      <c r="AE101">
        <v>39883</v>
      </c>
      <c r="AF101">
        <v>1316139</v>
      </c>
      <c r="AG101">
        <v>420583</v>
      </c>
      <c r="AH101">
        <v>180250</v>
      </c>
      <c r="AI101">
        <v>600833</v>
      </c>
      <c r="AJ101">
        <v>89391</v>
      </c>
      <c r="AK101">
        <v>51190</v>
      </c>
      <c r="AL101">
        <v>140581</v>
      </c>
      <c r="AM101">
        <v>281473</v>
      </c>
      <c r="AN101">
        <v>522735</v>
      </c>
      <c r="AO101">
        <v>804208</v>
      </c>
      <c r="AP101" t="s">
        <v>117</v>
      </c>
      <c r="AQ101" t="s">
        <v>86</v>
      </c>
      <c r="AR101" t="s">
        <v>118</v>
      </c>
      <c r="AS101" t="s">
        <v>119</v>
      </c>
      <c r="AT101" t="s">
        <v>120</v>
      </c>
      <c r="AU101" t="s">
        <v>82</v>
      </c>
      <c r="AV101" t="s">
        <v>83</v>
      </c>
      <c r="AW101" s="1">
        <v>43427</v>
      </c>
      <c r="AX101">
        <v>8000</v>
      </c>
      <c r="AY101" t="s">
        <v>121</v>
      </c>
      <c r="AZ101">
        <v>28.721699999999998</v>
      </c>
      <c r="BA101">
        <v>77.117699999999999</v>
      </c>
    </row>
    <row r="102" spans="1:53" x14ac:dyDescent="0.3">
      <c r="A102" t="s">
        <v>15</v>
      </c>
      <c r="B102" s="1">
        <v>45717</v>
      </c>
      <c r="C102" t="s">
        <v>298</v>
      </c>
      <c r="D102">
        <v>24640320</v>
      </c>
      <c r="E102">
        <v>14784192</v>
      </c>
      <c r="F102">
        <v>9856128</v>
      </c>
      <c r="G102">
        <v>24640320</v>
      </c>
      <c r="H102">
        <v>24640320</v>
      </c>
      <c r="I102">
        <v>21683482</v>
      </c>
      <c r="J102">
        <v>2956838</v>
      </c>
      <c r="K102">
        <v>0.119999983766445</v>
      </c>
      <c r="L102">
        <v>2717496</v>
      </c>
      <c r="M102">
        <v>239342</v>
      </c>
      <c r="N102">
        <v>9.7134290463760202E-3</v>
      </c>
      <c r="O102">
        <v>0</v>
      </c>
      <c r="P102">
        <v>24640320</v>
      </c>
      <c r="Q102">
        <v>0</v>
      </c>
      <c r="R102">
        <v>0</v>
      </c>
      <c r="S102">
        <v>0</v>
      </c>
      <c r="T102">
        <v>0</v>
      </c>
      <c r="U102">
        <v>0</v>
      </c>
      <c r="V102">
        <v>21683482</v>
      </c>
      <c r="W102">
        <v>0</v>
      </c>
      <c r="X102">
        <v>0</v>
      </c>
      <c r="Y102">
        <v>0</v>
      </c>
      <c r="Z102">
        <v>0</v>
      </c>
      <c r="AA102">
        <v>960</v>
      </c>
      <c r="AB102">
        <v>25667</v>
      </c>
      <c r="AC102">
        <v>24</v>
      </c>
      <c r="AD102">
        <v>28</v>
      </c>
      <c r="AE102">
        <v>39196</v>
      </c>
      <c r="AF102">
        <v>1097488</v>
      </c>
      <c r="AG102">
        <v>461598</v>
      </c>
      <c r="AH102">
        <v>197828</v>
      </c>
      <c r="AI102">
        <v>659426</v>
      </c>
      <c r="AJ102">
        <v>89391</v>
      </c>
      <c r="AK102">
        <v>63324</v>
      </c>
      <c r="AL102">
        <v>152715</v>
      </c>
      <c r="AM102">
        <v>282753</v>
      </c>
      <c r="AN102">
        <v>525114</v>
      </c>
      <c r="AO102">
        <v>807867</v>
      </c>
      <c r="AP102" t="s">
        <v>117</v>
      </c>
      <c r="AQ102" t="s">
        <v>86</v>
      </c>
      <c r="AR102" t="s">
        <v>118</v>
      </c>
      <c r="AS102" t="s">
        <v>119</v>
      </c>
      <c r="AT102" t="s">
        <v>120</v>
      </c>
      <c r="AU102" t="s">
        <v>82</v>
      </c>
      <c r="AV102" t="s">
        <v>83</v>
      </c>
      <c r="AW102" s="1">
        <v>43427</v>
      </c>
      <c r="AX102">
        <v>8000</v>
      </c>
      <c r="AY102" t="s">
        <v>121</v>
      </c>
      <c r="AZ102">
        <v>28.721699999999998</v>
      </c>
      <c r="BA102">
        <v>77.117699999999999</v>
      </c>
    </row>
    <row r="103" spans="1:53" x14ac:dyDescent="0.3">
      <c r="A103" t="s">
        <v>17</v>
      </c>
      <c r="B103" s="1">
        <v>45444</v>
      </c>
      <c r="C103" t="s">
        <v>298</v>
      </c>
      <c r="D103">
        <v>6341580</v>
      </c>
      <c r="E103">
        <v>4439106</v>
      </c>
      <c r="F103">
        <v>1902474</v>
      </c>
      <c r="G103">
        <v>6341580</v>
      </c>
      <c r="H103">
        <v>6341580</v>
      </c>
      <c r="I103">
        <v>3170790</v>
      </c>
      <c r="J103">
        <v>3170790</v>
      </c>
      <c r="K103">
        <v>0.5</v>
      </c>
      <c r="L103">
        <v>754563</v>
      </c>
      <c r="M103">
        <v>2416227</v>
      </c>
      <c r="N103">
        <v>0.38101340675352202</v>
      </c>
      <c r="O103">
        <v>6341580</v>
      </c>
      <c r="P103">
        <v>0</v>
      </c>
      <c r="Q103">
        <v>0</v>
      </c>
      <c r="R103">
        <v>0</v>
      </c>
      <c r="S103">
        <v>0</v>
      </c>
      <c r="T103">
        <v>0</v>
      </c>
      <c r="U103">
        <v>3170790</v>
      </c>
      <c r="V103">
        <v>0</v>
      </c>
      <c r="W103">
        <v>0</v>
      </c>
      <c r="X103">
        <v>0</v>
      </c>
      <c r="Y103">
        <v>0</v>
      </c>
      <c r="Z103">
        <v>0</v>
      </c>
      <c r="AA103">
        <v>2157</v>
      </c>
      <c r="AB103">
        <v>2940</v>
      </c>
      <c r="AC103">
        <v>11</v>
      </c>
      <c r="AD103">
        <v>8</v>
      </c>
      <c r="AE103">
        <v>23998</v>
      </c>
      <c r="AF103">
        <v>191984</v>
      </c>
      <c r="AG103">
        <v>174875</v>
      </c>
      <c r="AH103">
        <v>74946</v>
      </c>
      <c r="AI103">
        <v>249821</v>
      </c>
      <c r="AJ103">
        <v>19798</v>
      </c>
      <c r="AK103">
        <v>9821</v>
      </c>
      <c r="AL103">
        <v>29619</v>
      </c>
      <c r="AM103">
        <v>99099</v>
      </c>
      <c r="AN103">
        <v>184040</v>
      </c>
      <c r="AO103">
        <v>283139</v>
      </c>
      <c r="AP103" t="s">
        <v>126</v>
      </c>
      <c r="AQ103" t="s">
        <v>100</v>
      </c>
      <c r="AR103" t="s">
        <v>101</v>
      </c>
      <c r="AS103" t="s">
        <v>127</v>
      </c>
      <c r="AT103" t="s">
        <v>128</v>
      </c>
      <c r="AU103" t="s">
        <v>90</v>
      </c>
      <c r="AV103" t="s">
        <v>91</v>
      </c>
      <c r="AW103" s="1">
        <v>43801</v>
      </c>
      <c r="AX103">
        <v>1500</v>
      </c>
      <c r="AY103" t="s">
        <v>129</v>
      </c>
      <c r="AZ103">
        <v>13.0418</v>
      </c>
      <c r="BA103">
        <v>80.233699999999999</v>
      </c>
    </row>
    <row r="104" spans="1:53" x14ac:dyDescent="0.3">
      <c r="A104" t="s">
        <v>16</v>
      </c>
      <c r="B104" s="1">
        <v>45474</v>
      </c>
      <c r="C104" t="s">
        <v>298</v>
      </c>
      <c r="D104">
        <v>8021970</v>
      </c>
      <c r="E104">
        <v>4813182</v>
      </c>
      <c r="F104">
        <v>3208788</v>
      </c>
      <c r="G104">
        <v>8021970</v>
      </c>
      <c r="H104">
        <v>8021970</v>
      </c>
      <c r="I104">
        <v>7059334</v>
      </c>
      <c r="J104">
        <v>962636</v>
      </c>
      <c r="K104">
        <v>0.119999950136936</v>
      </c>
      <c r="L104">
        <v>935244</v>
      </c>
      <c r="M104">
        <v>27392</v>
      </c>
      <c r="N104">
        <v>3.4146225927047802E-3</v>
      </c>
      <c r="O104">
        <v>0</v>
      </c>
      <c r="P104">
        <v>8021970</v>
      </c>
      <c r="Q104">
        <v>0</v>
      </c>
      <c r="R104">
        <v>0</v>
      </c>
      <c r="S104">
        <v>0</v>
      </c>
      <c r="T104">
        <v>0</v>
      </c>
      <c r="U104">
        <v>0</v>
      </c>
      <c r="V104">
        <v>7059334</v>
      </c>
      <c r="W104">
        <v>0</v>
      </c>
      <c r="X104">
        <v>0</v>
      </c>
      <c r="Y104">
        <v>0</v>
      </c>
      <c r="Z104">
        <v>0</v>
      </c>
      <c r="AA104">
        <v>438</v>
      </c>
      <c r="AB104">
        <v>18315</v>
      </c>
      <c r="AC104">
        <v>27</v>
      </c>
      <c r="AD104">
        <v>10</v>
      </c>
      <c r="AE104">
        <v>33806</v>
      </c>
      <c r="AF104">
        <v>338060</v>
      </c>
      <c r="AG104">
        <v>171630</v>
      </c>
      <c r="AH104">
        <v>73556</v>
      </c>
      <c r="AI104">
        <v>245186</v>
      </c>
      <c r="AJ104">
        <v>25569</v>
      </c>
      <c r="AK104">
        <v>14471</v>
      </c>
      <c r="AL104">
        <v>40040</v>
      </c>
      <c r="AM104">
        <v>109185</v>
      </c>
      <c r="AN104">
        <v>202773</v>
      </c>
      <c r="AO104">
        <v>311958</v>
      </c>
      <c r="AP104" t="s">
        <v>122</v>
      </c>
      <c r="AQ104" t="s">
        <v>71</v>
      </c>
      <c r="AR104" t="s">
        <v>113</v>
      </c>
      <c r="AS104" t="s">
        <v>123</v>
      </c>
      <c r="AT104" t="s">
        <v>124</v>
      </c>
      <c r="AU104" t="s">
        <v>82</v>
      </c>
      <c r="AV104" t="s">
        <v>83</v>
      </c>
      <c r="AW104" s="1">
        <v>43767</v>
      </c>
      <c r="AX104">
        <v>2000</v>
      </c>
      <c r="AY104" t="s">
        <v>125</v>
      </c>
      <c r="AZ104">
        <v>21.204000000000001</v>
      </c>
      <c r="BA104">
        <v>72.8</v>
      </c>
    </row>
    <row r="105" spans="1:53" x14ac:dyDescent="0.3">
      <c r="A105" t="s">
        <v>16</v>
      </c>
      <c r="B105" s="1">
        <v>45505</v>
      </c>
      <c r="C105" t="s">
        <v>298</v>
      </c>
      <c r="D105">
        <v>10247328</v>
      </c>
      <c r="E105">
        <v>6148397</v>
      </c>
      <c r="F105">
        <v>4098931</v>
      </c>
      <c r="G105">
        <v>10247328</v>
      </c>
      <c r="H105">
        <v>10247328</v>
      </c>
      <c r="I105">
        <v>9017649</v>
      </c>
      <c r="J105">
        <v>1229679</v>
      </c>
      <c r="K105">
        <v>0.119999964868891</v>
      </c>
      <c r="L105">
        <v>1087011</v>
      </c>
      <c r="M105">
        <v>142668</v>
      </c>
      <c r="N105">
        <v>1.3922458615553201E-2</v>
      </c>
      <c r="O105">
        <v>0</v>
      </c>
      <c r="P105">
        <v>10247328</v>
      </c>
      <c r="Q105">
        <v>0</v>
      </c>
      <c r="R105">
        <v>0</v>
      </c>
      <c r="S105">
        <v>0</v>
      </c>
      <c r="T105">
        <v>0</v>
      </c>
      <c r="U105">
        <v>0</v>
      </c>
      <c r="V105">
        <v>9017649</v>
      </c>
      <c r="W105">
        <v>0</v>
      </c>
      <c r="X105">
        <v>0</v>
      </c>
      <c r="Y105">
        <v>0</v>
      </c>
      <c r="Z105">
        <v>0</v>
      </c>
      <c r="AA105">
        <v>828</v>
      </c>
      <c r="AB105">
        <v>12376</v>
      </c>
      <c r="AC105">
        <v>18</v>
      </c>
      <c r="AD105">
        <v>9</v>
      </c>
      <c r="AE105">
        <v>33443</v>
      </c>
      <c r="AF105">
        <v>300987</v>
      </c>
      <c r="AG105">
        <v>262319</v>
      </c>
      <c r="AH105">
        <v>112423</v>
      </c>
      <c r="AI105">
        <v>374742</v>
      </c>
      <c r="AJ105">
        <v>25569</v>
      </c>
      <c r="AK105">
        <v>16136</v>
      </c>
      <c r="AL105">
        <v>41705</v>
      </c>
      <c r="AM105">
        <v>129352</v>
      </c>
      <c r="AN105">
        <v>240225</v>
      </c>
      <c r="AO105">
        <v>369577</v>
      </c>
      <c r="AP105" t="s">
        <v>122</v>
      </c>
      <c r="AQ105" t="s">
        <v>71</v>
      </c>
      <c r="AR105" t="s">
        <v>113</v>
      </c>
      <c r="AS105" t="s">
        <v>123</v>
      </c>
      <c r="AT105" t="s">
        <v>124</v>
      </c>
      <c r="AU105" t="s">
        <v>82</v>
      </c>
      <c r="AV105" t="s">
        <v>83</v>
      </c>
      <c r="AW105" s="1">
        <v>43767</v>
      </c>
      <c r="AX105">
        <v>2000</v>
      </c>
      <c r="AY105" t="s">
        <v>125</v>
      </c>
      <c r="AZ105">
        <v>21.204000000000001</v>
      </c>
      <c r="BA105">
        <v>72.8</v>
      </c>
    </row>
    <row r="106" spans="1:53" x14ac:dyDescent="0.3">
      <c r="A106" t="s">
        <v>16</v>
      </c>
      <c r="B106" s="1">
        <v>45536</v>
      </c>
      <c r="C106" t="s">
        <v>298</v>
      </c>
      <c r="D106">
        <v>10492534</v>
      </c>
      <c r="E106">
        <v>6295520</v>
      </c>
      <c r="F106">
        <v>4197014</v>
      </c>
      <c r="G106">
        <v>10492534</v>
      </c>
      <c r="H106">
        <v>10492534</v>
      </c>
      <c r="I106">
        <v>9233430</v>
      </c>
      <c r="J106">
        <v>1259104</v>
      </c>
      <c r="K106">
        <v>0.11999999237553099</v>
      </c>
      <c r="L106">
        <v>1098342</v>
      </c>
      <c r="M106">
        <v>160762</v>
      </c>
      <c r="N106">
        <v>1.5321561026154401E-2</v>
      </c>
      <c r="O106">
        <v>0</v>
      </c>
      <c r="P106">
        <v>10492534</v>
      </c>
      <c r="Q106">
        <v>0</v>
      </c>
      <c r="R106">
        <v>0</v>
      </c>
      <c r="S106">
        <v>0</v>
      </c>
      <c r="T106">
        <v>0</v>
      </c>
      <c r="U106">
        <v>0</v>
      </c>
      <c r="V106">
        <v>9233430</v>
      </c>
      <c r="W106">
        <v>0</v>
      </c>
      <c r="X106">
        <v>0</v>
      </c>
      <c r="Y106">
        <v>0</v>
      </c>
      <c r="Z106">
        <v>0</v>
      </c>
      <c r="AA106">
        <v>962</v>
      </c>
      <c r="AB106">
        <v>10907</v>
      </c>
      <c r="AC106">
        <v>17</v>
      </c>
      <c r="AD106">
        <v>8</v>
      </c>
      <c r="AE106">
        <v>28593</v>
      </c>
      <c r="AF106">
        <v>228744</v>
      </c>
      <c r="AG106">
        <v>256642</v>
      </c>
      <c r="AH106">
        <v>109989</v>
      </c>
      <c r="AI106">
        <v>366631</v>
      </c>
      <c r="AJ106">
        <v>25569</v>
      </c>
      <c r="AK106">
        <v>12242</v>
      </c>
      <c r="AL106">
        <v>37811</v>
      </c>
      <c r="AM106">
        <v>162805</v>
      </c>
      <c r="AN106">
        <v>302351</v>
      </c>
      <c r="AO106">
        <v>465156</v>
      </c>
      <c r="AP106" t="s">
        <v>122</v>
      </c>
      <c r="AQ106" t="s">
        <v>71</v>
      </c>
      <c r="AR106" t="s">
        <v>113</v>
      </c>
      <c r="AS106" t="s">
        <v>123</v>
      </c>
      <c r="AT106" t="s">
        <v>124</v>
      </c>
      <c r="AU106" t="s">
        <v>82</v>
      </c>
      <c r="AV106" t="s">
        <v>83</v>
      </c>
      <c r="AW106" s="1">
        <v>43767</v>
      </c>
      <c r="AX106">
        <v>2000</v>
      </c>
      <c r="AY106" t="s">
        <v>125</v>
      </c>
      <c r="AZ106">
        <v>21.204000000000001</v>
      </c>
      <c r="BA106">
        <v>72.8</v>
      </c>
    </row>
    <row r="107" spans="1:53" x14ac:dyDescent="0.3">
      <c r="A107" t="s">
        <v>18</v>
      </c>
      <c r="B107" s="1">
        <v>45383</v>
      </c>
      <c r="C107" t="s">
        <v>297</v>
      </c>
      <c r="D107">
        <v>2183850</v>
      </c>
      <c r="E107">
        <v>1856272</v>
      </c>
      <c r="F107">
        <v>327578</v>
      </c>
      <c r="G107">
        <v>2183850</v>
      </c>
      <c r="H107">
        <v>2183850</v>
      </c>
      <c r="I107">
        <v>1858019</v>
      </c>
      <c r="J107">
        <v>325831</v>
      </c>
      <c r="K107">
        <v>0.14920026558600599</v>
      </c>
      <c r="L107">
        <v>1986125</v>
      </c>
      <c r="M107">
        <v>-1660294</v>
      </c>
      <c r="N107">
        <v>-0.76026009112347404</v>
      </c>
      <c r="O107">
        <v>0</v>
      </c>
      <c r="P107">
        <v>0</v>
      </c>
      <c r="Q107">
        <v>436770</v>
      </c>
      <c r="R107">
        <v>1091925</v>
      </c>
      <c r="S107">
        <v>262062</v>
      </c>
      <c r="T107">
        <v>393093</v>
      </c>
      <c r="U107">
        <v>0</v>
      </c>
      <c r="V107">
        <v>0</v>
      </c>
      <c r="W107">
        <v>401828</v>
      </c>
      <c r="X107">
        <v>960894</v>
      </c>
      <c r="Y107">
        <v>204408</v>
      </c>
      <c r="Z107">
        <v>290889</v>
      </c>
      <c r="AA107">
        <v>6330</v>
      </c>
      <c r="AB107">
        <v>345</v>
      </c>
      <c r="AC107">
        <v>28</v>
      </c>
      <c r="AD107">
        <v>67</v>
      </c>
      <c r="AE107">
        <v>22980</v>
      </c>
      <c r="AF107">
        <v>1539660</v>
      </c>
      <c r="AG107">
        <v>15286</v>
      </c>
      <c r="AH107">
        <v>6551</v>
      </c>
      <c r="AI107">
        <v>21837</v>
      </c>
      <c r="AJ107">
        <v>138422</v>
      </c>
      <c r="AK107">
        <v>101708</v>
      </c>
      <c r="AL107">
        <v>240130</v>
      </c>
      <c r="AM107">
        <v>64574</v>
      </c>
      <c r="AN107">
        <v>119924</v>
      </c>
      <c r="AO107">
        <v>184498</v>
      </c>
      <c r="AP107" t="s">
        <v>130</v>
      </c>
      <c r="AQ107" t="s">
        <v>86</v>
      </c>
      <c r="AR107" t="s">
        <v>131</v>
      </c>
      <c r="AS107" t="s">
        <v>132</v>
      </c>
      <c r="AT107" t="s">
        <v>133</v>
      </c>
      <c r="AU107" t="s">
        <v>134</v>
      </c>
      <c r="AV107" t="s">
        <v>135</v>
      </c>
      <c r="AW107" s="1">
        <v>44000</v>
      </c>
      <c r="AX107">
        <v>12000</v>
      </c>
      <c r="AY107" t="s">
        <v>136</v>
      </c>
      <c r="AZ107">
        <v>26.846699999999998</v>
      </c>
      <c r="BA107">
        <v>80.946200000000005</v>
      </c>
    </row>
    <row r="108" spans="1:53" x14ac:dyDescent="0.3">
      <c r="A108" t="s">
        <v>16</v>
      </c>
      <c r="B108" s="1">
        <v>45566</v>
      </c>
      <c r="C108" t="s">
        <v>298</v>
      </c>
      <c r="D108">
        <v>26812136</v>
      </c>
      <c r="E108">
        <v>16087282</v>
      </c>
      <c r="F108">
        <v>10724854</v>
      </c>
      <c r="G108">
        <v>26812136</v>
      </c>
      <c r="H108">
        <v>26812136</v>
      </c>
      <c r="I108">
        <v>23594680</v>
      </c>
      <c r="J108">
        <v>3217456</v>
      </c>
      <c r="K108">
        <v>0.11999998806510601</v>
      </c>
      <c r="L108">
        <v>2342458</v>
      </c>
      <c r="M108">
        <v>874998</v>
      </c>
      <c r="N108">
        <v>3.2634401078675698E-2</v>
      </c>
      <c r="O108">
        <v>0</v>
      </c>
      <c r="P108">
        <v>26812136</v>
      </c>
      <c r="Q108">
        <v>0</v>
      </c>
      <c r="R108">
        <v>0</v>
      </c>
      <c r="S108">
        <v>0</v>
      </c>
      <c r="T108">
        <v>0</v>
      </c>
      <c r="U108">
        <v>0</v>
      </c>
      <c r="V108">
        <v>23594680</v>
      </c>
      <c r="W108">
        <v>0</v>
      </c>
      <c r="X108">
        <v>0</v>
      </c>
      <c r="Y108">
        <v>0</v>
      </c>
      <c r="Z108">
        <v>0</v>
      </c>
      <c r="AA108">
        <v>1339</v>
      </c>
      <c r="AB108">
        <v>20024</v>
      </c>
      <c r="AC108">
        <v>18</v>
      </c>
      <c r="AD108">
        <v>8</v>
      </c>
      <c r="AE108">
        <v>31808</v>
      </c>
      <c r="AF108">
        <v>254464</v>
      </c>
      <c r="AG108">
        <v>700577</v>
      </c>
      <c r="AH108">
        <v>300247</v>
      </c>
      <c r="AI108">
        <v>1000824</v>
      </c>
      <c r="AJ108">
        <v>25569</v>
      </c>
      <c r="AK108">
        <v>15073</v>
      </c>
      <c r="AL108">
        <v>40642</v>
      </c>
      <c r="AM108">
        <v>366285</v>
      </c>
      <c r="AN108">
        <v>680243</v>
      </c>
      <c r="AO108">
        <v>1046528</v>
      </c>
      <c r="AP108" t="s">
        <v>122</v>
      </c>
      <c r="AQ108" t="s">
        <v>71</v>
      </c>
      <c r="AR108" t="s">
        <v>113</v>
      </c>
      <c r="AS108" t="s">
        <v>123</v>
      </c>
      <c r="AT108" t="s">
        <v>124</v>
      </c>
      <c r="AU108" t="s">
        <v>82</v>
      </c>
      <c r="AV108" t="s">
        <v>83</v>
      </c>
      <c r="AW108" s="1">
        <v>43767</v>
      </c>
      <c r="AX108">
        <v>2000</v>
      </c>
      <c r="AY108" t="s">
        <v>125</v>
      </c>
      <c r="AZ108">
        <v>21.204000000000001</v>
      </c>
      <c r="BA108">
        <v>72.8</v>
      </c>
    </row>
    <row r="109" spans="1:53" x14ac:dyDescent="0.3">
      <c r="A109" t="s">
        <v>16</v>
      </c>
      <c r="B109" s="1">
        <v>45597</v>
      </c>
      <c r="C109" t="s">
        <v>298</v>
      </c>
      <c r="D109">
        <v>13157155</v>
      </c>
      <c r="E109">
        <v>7894293</v>
      </c>
      <c r="F109">
        <v>5262862</v>
      </c>
      <c r="G109">
        <v>13157155</v>
      </c>
      <c r="H109">
        <v>13157155</v>
      </c>
      <c r="I109">
        <v>11578296</v>
      </c>
      <c r="J109">
        <v>1578859</v>
      </c>
      <c r="K109">
        <v>0.12000003040170901</v>
      </c>
      <c r="L109">
        <v>1235861</v>
      </c>
      <c r="M109">
        <v>342998</v>
      </c>
      <c r="N109">
        <v>2.6069313616811501E-2</v>
      </c>
      <c r="O109">
        <v>0</v>
      </c>
      <c r="P109">
        <v>13157155</v>
      </c>
      <c r="Q109">
        <v>0</v>
      </c>
      <c r="R109">
        <v>0</v>
      </c>
      <c r="S109">
        <v>0</v>
      </c>
      <c r="T109">
        <v>0</v>
      </c>
      <c r="U109">
        <v>0</v>
      </c>
      <c r="V109">
        <v>11578296</v>
      </c>
      <c r="W109">
        <v>0</v>
      </c>
      <c r="X109">
        <v>0</v>
      </c>
      <c r="Y109">
        <v>0</v>
      </c>
      <c r="Z109">
        <v>0</v>
      </c>
      <c r="AA109">
        <v>803</v>
      </c>
      <c r="AB109">
        <v>16385</v>
      </c>
      <c r="AC109">
        <v>23</v>
      </c>
      <c r="AD109">
        <v>9</v>
      </c>
      <c r="AE109">
        <v>33889</v>
      </c>
      <c r="AF109">
        <v>305001</v>
      </c>
      <c r="AG109">
        <v>280536</v>
      </c>
      <c r="AH109">
        <v>120230</v>
      </c>
      <c r="AI109">
        <v>400766</v>
      </c>
      <c r="AJ109">
        <v>25569</v>
      </c>
      <c r="AK109">
        <v>16083</v>
      </c>
      <c r="AL109">
        <v>41652</v>
      </c>
      <c r="AM109">
        <v>170955</v>
      </c>
      <c r="AN109">
        <v>317487</v>
      </c>
      <c r="AO109">
        <v>488442</v>
      </c>
      <c r="AP109" t="s">
        <v>122</v>
      </c>
      <c r="AQ109" t="s">
        <v>71</v>
      </c>
      <c r="AR109" t="s">
        <v>113</v>
      </c>
      <c r="AS109" t="s">
        <v>123</v>
      </c>
      <c r="AT109" t="s">
        <v>124</v>
      </c>
      <c r="AU109" t="s">
        <v>82</v>
      </c>
      <c r="AV109" t="s">
        <v>83</v>
      </c>
      <c r="AW109" s="1">
        <v>43767</v>
      </c>
      <c r="AX109">
        <v>2000</v>
      </c>
      <c r="AY109" t="s">
        <v>125</v>
      </c>
      <c r="AZ109">
        <v>21.204000000000001</v>
      </c>
      <c r="BA109">
        <v>72.8</v>
      </c>
    </row>
    <row r="110" spans="1:53" x14ac:dyDescent="0.3">
      <c r="A110" t="s">
        <v>16</v>
      </c>
      <c r="B110" s="1">
        <v>45627</v>
      </c>
      <c r="C110" t="s">
        <v>298</v>
      </c>
      <c r="D110">
        <v>13817278</v>
      </c>
      <c r="E110">
        <v>8290367</v>
      </c>
      <c r="F110">
        <v>5526911</v>
      </c>
      <c r="G110">
        <v>13817278</v>
      </c>
      <c r="H110">
        <v>13817278</v>
      </c>
      <c r="I110">
        <v>12159205</v>
      </c>
      <c r="J110">
        <v>1658073</v>
      </c>
      <c r="K110">
        <v>0.119999973945664</v>
      </c>
      <c r="L110">
        <v>1184796</v>
      </c>
      <c r="M110">
        <v>473277</v>
      </c>
      <c r="N110">
        <v>3.4252549597684902E-2</v>
      </c>
      <c r="O110">
        <v>0</v>
      </c>
      <c r="P110">
        <v>13817278</v>
      </c>
      <c r="Q110">
        <v>0</v>
      </c>
      <c r="R110">
        <v>0</v>
      </c>
      <c r="S110">
        <v>0</v>
      </c>
      <c r="T110">
        <v>0</v>
      </c>
      <c r="U110">
        <v>0</v>
      </c>
      <c r="V110">
        <v>12159205</v>
      </c>
      <c r="W110">
        <v>0</v>
      </c>
      <c r="X110">
        <v>0</v>
      </c>
      <c r="Y110">
        <v>0</v>
      </c>
      <c r="Z110">
        <v>0</v>
      </c>
      <c r="AA110">
        <v>1439</v>
      </c>
      <c r="AB110">
        <v>9602</v>
      </c>
      <c r="AC110">
        <v>28</v>
      </c>
      <c r="AD110">
        <v>7</v>
      </c>
      <c r="AE110">
        <v>30497</v>
      </c>
      <c r="AF110">
        <v>213479</v>
      </c>
      <c r="AG110">
        <v>257782</v>
      </c>
      <c r="AH110">
        <v>110478</v>
      </c>
      <c r="AI110">
        <v>368260</v>
      </c>
      <c r="AJ110">
        <v>26673</v>
      </c>
      <c r="AK110">
        <v>15722</v>
      </c>
      <c r="AL110">
        <v>42395</v>
      </c>
      <c r="AM110">
        <v>196232</v>
      </c>
      <c r="AN110">
        <v>364430</v>
      </c>
      <c r="AO110">
        <v>560662</v>
      </c>
      <c r="AP110" t="s">
        <v>122</v>
      </c>
      <c r="AQ110" t="s">
        <v>71</v>
      </c>
      <c r="AR110" t="s">
        <v>113</v>
      </c>
      <c r="AS110" t="s">
        <v>123</v>
      </c>
      <c r="AT110" t="s">
        <v>124</v>
      </c>
      <c r="AU110" t="s">
        <v>82</v>
      </c>
      <c r="AV110" t="s">
        <v>83</v>
      </c>
      <c r="AW110" s="1">
        <v>43767</v>
      </c>
      <c r="AX110">
        <v>2000</v>
      </c>
      <c r="AY110" t="s">
        <v>125</v>
      </c>
      <c r="AZ110">
        <v>21.204000000000001</v>
      </c>
      <c r="BA110">
        <v>72.8</v>
      </c>
    </row>
    <row r="111" spans="1:53" x14ac:dyDescent="0.3">
      <c r="A111" t="s">
        <v>18</v>
      </c>
      <c r="B111" s="1">
        <v>45413</v>
      </c>
      <c r="C111" t="s">
        <v>297</v>
      </c>
      <c r="D111">
        <v>1854902</v>
      </c>
      <c r="E111">
        <v>1576667</v>
      </c>
      <c r="F111">
        <v>278235</v>
      </c>
      <c r="G111">
        <v>1854902</v>
      </c>
      <c r="H111">
        <v>1854902</v>
      </c>
      <c r="I111">
        <v>1578152</v>
      </c>
      <c r="J111">
        <v>276750</v>
      </c>
      <c r="K111">
        <v>0.14919925688796501</v>
      </c>
      <c r="L111">
        <v>1728144</v>
      </c>
      <c r="M111">
        <v>-1451394</v>
      </c>
      <c r="N111">
        <v>-0.78246397922909094</v>
      </c>
      <c r="O111">
        <v>0</v>
      </c>
      <c r="P111">
        <v>0</v>
      </c>
      <c r="Q111">
        <v>370980</v>
      </c>
      <c r="R111">
        <v>927452</v>
      </c>
      <c r="S111">
        <v>222588</v>
      </c>
      <c r="T111">
        <v>333882</v>
      </c>
      <c r="U111">
        <v>0</v>
      </c>
      <c r="V111">
        <v>0</v>
      </c>
      <c r="W111">
        <v>341302</v>
      </c>
      <c r="X111">
        <v>816158</v>
      </c>
      <c r="Y111">
        <v>173619</v>
      </c>
      <c r="Z111">
        <v>247073</v>
      </c>
      <c r="AA111">
        <v>5638</v>
      </c>
      <c r="AB111">
        <v>329</v>
      </c>
      <c r="AC111">
        <v>13</v>
      </c>
      <c r="AD111">
        <v>58</v>
      </c>
      <c r="AE111">
        <v>22606</v>
      </c>
      <c r="AF111">
        <v>1311148</v>
      </c>
      <c r="AG111">
        <v>20423</v>
      </c>
      <c r="AH111">
        <v>8753</v>
      </c>
      <c r="AI111">
        <v>29176</v>
      </c>
      <c r="AJ111">
        <v>138120</v>
      </c>
      <c r="AK111">
        <v>83654</v>
      </c>
      <c r="AL111">
        <v>221774</v>
      </c>
      <c r="AM111">
        <v>58116</v>
      </c>
      <c r="AN111">
        <v>107930</v>
      </c>
      <c r="AO111">
        <v>166046</v>
      </c>
      <c r="AP111" t="s">
        <v>130</v>
      </c>
      <c r="AQ111" t="s">
        <v>86</v>
      </c>
      <c r="AR111" t="s">
        <v>131</v>
      </c>
      <c r="AS111" t="s">
        <v>132</v>
      </c>
      <c r="AT111" t="s">
        <v>133</v>
      </c>
      <c r="AU111" t="s">
        <v>134</v>
      </c>
      <c r="AV111" t="s">
        <v>135</v>
      </c>
      <c r="AW111" s="1">
        <v>44000</v>
      </c>
      <c r="AX111">
        <v>12000</v>
      </c>
      <c r="AY111" t="s">
        <v>136</v>
      </c>
      <c r="AZ111">
        <v>26.846699999999998</v>
      </c>
      <c r="BA111">
        <v>80.946200000000005</v>
      </c>
    </row>
    <row r="112" spans="1:53" x14ac:dyDescent="0.3">
      <c r="A112" t="s">
        <v>16</v>
      </c>
      <c r="B112" s="1">
        <v>45658</v>
      </c>
      <c r="C112" t="s">
        <v>298</v>
      </c>
      <c r="D112">
        <v>13385280</v>
      </c>
      <c r="E112">
        <v>8031168</v>
      </c>
      <c r="F112">
        <v>5354112</v>
      </c>
      <c r="G112">
        <v>13385280</v>
      </c>
      <c r="H112">
        <v>13385280</v>
      </c>
      <c r="I112">
        <v>11779046</v>
      </c>
      <c r="J112">
        <v>1606234</v>
      </c>
      <c r="K112">
        <v>0.120000029883574</v>
      </c>
      <c r="L112">
        <v>1085866</v>
      </c>
      <c r="M112">
        <v>520368</v>
      </c>
      <c r="N112">
        <v>3.8876138564154103E-2</v>
      </c>
      <c r="O112">
        <v>0</v>
      </c>
      <c r="P112">
        <v>13385280</v>
      </c>
      <c r="Q112">
        <v>0</v>
      </c>
      <c r="R112">
        <v>0</v>
      </c>
      <c r="S112">
        <v>0</v>
      </c>
      <c r="T112">
        <v>0</v>
      </c>
      <c r="U112">
        <v>0</v>
      </c>
      <c r="V112">
        <v>11779046</v>
      </c>
      <c r="W112">
        <v>0</v>
      </c>
      <c r="X112">
        <v>0</v>
      </c>
      <c r="Y112">
        <v>0</v>
      </c>
      <c r="Z112">
        <v>0</v>
      </c>
      <c r="AA112">
        <v>1095</v>
      </c>
      <c r="AB112">
        <v>12224</v>
      </c>
      <c r="AC112">
        <v>36</v>
      </c>
      <c r="AD112">
        <v>8</v>
      </c>
      <c r="AE112">
        <v>37101</v>
      </c>
      <c r="AF112">
        <v>296808</v>
      </c>
      <c r="AG112">
        <v>226913</v>
      </c>
      <c r="AH112">
        <v>97248</v>
      </c>
      <c r="AI112">
        <v>324161</v>
      </c>
      <c r="AJ112">
        <v>26345</v>
      </c>
      <c r="AK112">
        <v>12502</v>
      </c>
      <c r="AL112">
        <v>38847</v>
      </c>
      <c r="AM112">
        <v>149118</v>
      </c>
      <c r="AN112">
        <v>276932</v>
      </c>
      <c r="AO112">
        <v>426050</v>
      </c>
      <c r="AP112" t="s">
        <v>122</v>
      </c>
      <c r="AQ112" t="s">
        <v>71</v>
      </c>
      <c r="AR112" t="s">
        <v>113</v>
      </c>
      <c r="AS112" t="s">
        <v>123</v>
      </c>
      <c r="AT112" t="s">
        <v>124</v>
      </c>
      <c r="AU112" t="s">
        <v>82</v>
      </c>
      <c r="AV112" t="s">
        <v>83</v>
      </c>
      <c r="AW112" s="1">
        <v>43767</v>
      </c>
      <c r="AX112">
        <v>2000</v>
      </c>
      <c r="AY112" t="s">
        <v>125</v>
      </c>
      <c r="AZ112">
        <v>21.204000000000001</v>
      </c>
      <c r="BA112">
        <v>72.8</v>
      </c>
    </row>
    <row r="113" spans="1:53" x14ac:dyDescent="0.3">
      <c r="A113" t="s">
        <v>16</v>
      </c>
      <c r="B113" s="1">
        <v>45689</v>
      </c>
      <c r="C113" t="s">
        <v>298</v>
      </c>
      <c r="D113">
        <v>12782560</v>
      </c>
      <c r="E113">
        <v>7669536</v>
      </c>
      <c r="F113">
        <v>5113024</v>
      </c>
      <c r="G113">
        <v>12782560</v>
      </c>
      <c r="H113">
        <v>12782560</v>
      </c>
      <c r="I113">
        <v>11248653</v>
      </c>
      <c r="J113">
        <v>1533907</v>
      </c>
      <c r="K113">
        <v>0.119999984353682</v>
      </c>
      <c r="L113">
        <v>1304941</v>
      </c>
      <c r="M113">
        <v>228966</v>
      </c>
      <c r="N113">
        <v>1.7912374360065601E-2</v>
      </c>
      <c r="O113">
        <v>0</v>
      </c>
      <c r="P113">
        <v>12782560</v>
      </c>
      <c r="Q113">
        <v>0</v>
      </c>
      <c r="R113">
        <v>0</v>
      </c>
      <c r="S113">
        <v>0</v>
      </c>
      <c r="T113">
        <v>0</v>
      </c>
      <c r="U113">
        <v>0</v>
      </c>
      <c r="V113">
        <v>11248653</v>
      </c>
      <c r="W113">
        <v>0</v>
      </c>
      <c r="X113">
        <v>0</v>
      </c>
      <c r="Y113">
        <v>0</v>
      </c>
      <c r="Z113">
        <v>0</v>
      </c>
      <c r="AA113">
        <v>808</v>
      </c>
      <c r="AB113">
        <v>15820</v>
      </c>
      <c r="AC113">
        <v>24</v>
      </c>
      <c r="AD113">
        <v>8</v>
      </c>
      <c r="AE113">
        <v>28770</v>
      </c>
      <c r="AF113">
        <v>230160</v>
      </c>
      <c r="AG113">
        <v>322384</v>
      </c>
      <c r="AH113">
        <v>138165</v>
      </c>
      <c r="AI113">
        <v>460549</v>
      </c>
      <c r="AJ113">
        <v>25569</v>
      </c>
      <c r="AK113">
        <v>14316</v>
      </c>
      <c r="AL113">
        <v>39885</v>
      </c>
      <c r="AM113">
        <v>201021</v>
      </c>
      <c r="AN113">
        <v>373326</v>
      </c>
      <c r="AO113">
        <v>574347</v>
      </c>
      <c r="AP113" t="s">
        <v>122</v>
      </c>
      <c r="AQ113" t="s">
        <v>71</v>
      </c>
      <c r="AR113" t="s">
        <v>113</v>
      </c>
      <c r="AS113" t="s">
        <v>123</v>
      </c>
      <c r="AT113" t="s">
        <v>124</v>
      </c>
      <c r="AU113" t="s">
        <v>82</v>
      </c>
      <c r="AV113" t="s">
        <v>83</v>
      </c>
      <c r="AW113" s="1">
        <v>43767</v>
      </c>
      <c r="AX113">
        <v>2000</v>
      </c>
      <c r="AY113" t="s">
        <v>125</v>
      </c>
      <c r="AZ113">
        <v>21.204000000000001</v>
      </c>
      <c r="BA113">
        <v>72.8</v>
      </c>
    </row>
    <row r="114" spans="1:53" x14ac:dyDescent="0.3">
      <c r="A114" t="s">
        <v>16</v>
      </c>
      <c r="B114" s="1">
        <v>45717</v>
      </c>
      <c r="C114" t="s">
        <v>298</v>
      </c>
      <c r="D114">
        <v>10789152</v>
      </c>
      <c r="E114">
        <v>6473491</v>
      </c>
      <c r="F114">
        <v>4315661</v>
      </c>
      <c r="G114">
        <v>10789152</v>
      </c>
      <c r="H114">
        <v>10789152</v>
      </c>
      <c r="I114">
        <v>9494454</v>
      </c>
      <c r="J114">
        <v>1294698</v>
      </c>
      <c r="K114">
        <v>0.119999977755434</v>
      </c>
      <c r="L114">
        <v>1136657</v>
      </c>
      <c r="M114">
        <v>158041</v>
      </c>
      <c r="N114">
        <v>1.46481391679346E-2</v>
      </c>
      <c r="O114">
        <v>0</v>
      </c>
      <c r="P114">
        <v>10789152</v>
      </c>
      <c r="Q114">
        <v>0</v>
      </c>
      <c r="R114">
        <v>0</v>
      </c>
      <c r="S114">
        <v>0</v>
      </c>
      <c r="T114">
        <v>0</v>
      </c>
      <c r="U114">
        <v>0</v>
      </c>
      <c r="V114">
        <v>9494454</v>
      </c>
      <c r="W114">
        <v>0</v>
      </c>
      <c r="X114">
        <v>0</v>
      </c>
      <c r="Y114">
        <v>0</v>
      </c>
      <c r="Z114">
        <v>0</v>
      </c>
      <c r="AA114">
        <v>561</v>
      </c>
      <c r="AB114">
        <v>19232</v>
      </c>
      <c r="AC114">
        <v>21</v>
      </c>
      <c r="AD114">
        <v>9</v>
      </c>
      <c r="AE114">
        <v>39777</v>
      </c>
      <c r="AF114">
        <v>357993</v>
      </c>
      <c r="AG114">
        <v>288721</v>
      </c>
      <c r="AH114">
        <v>123737</v>
      </c>
      <c r="AI114">
        <v>412458</v>
      </c>
      <c r="AJ114">
        <v>25569</v>
      </c>
      <c r="AK114">
        <v>14244</v>
      </c>
      <c r="AL114">
        <v>39813</v>
      </c>
      <c r="AM114">
        <v>114238</v>
      </c>
      <c r="AN114">
        <v>212155</v>
      </c>
      <c r="AO114">
        <v>326393</v>
      </c>
      <c r="AP114" t="s">
        <v>122</v>
      </c>
      <c r="AQ114" t="s">
        <v>71</v>
      </c>
      <c r="AR114" t="s">
        <v>113</v>
      </c>
      <c r="AS114" t="s">
        <v>123</v>
      </c>
      <c r="AT114" t="s">
        <v>124</v>
      </c>
      <c r="AU114" t="s">
        <v>82</v>
      </c>
      <c r="AV114" t="s">
        <v>83</v>
      </c>
      <c r="AW114" s="1">
        <v>43767</v>
      </c>
      <c r="AX114">
        <v>2000</v>
      </c>
      <c r="AY114" t="s">
        <v>125</v>
      </c>
      <c r="AZ114">
        <v>21.204000000000001</v>
      </c>
      <c r="BA114">
        <v>72.8</v>
      </c>
    </row>
    <row r="115" spans="1:53" x14ac:dyDescent="0.3">
      <c r="A115" t="s">
        <v>18</v>
      </c>
      <c r="B115" s="1">
        <v>45444</v>
      </c>
      <c r="C115" t="s">
        <v>297</v>
      </c>
      <c r="D115">
        <v>2333240</v>
      </c>
      <c r="E115">
        <v>1983254</v>
      </c>
      <c r="F115">
        <v>349986</v>
      </c>
      <c r="G115">
        <v>2333240</v>
      </c>
      <c r="H115">
        <v>2333240</v>
      </c>
      <c r="I115">
        <v>1985120</v>
      </c>
      <c r="J115">
        <v>348120</v>
      </c>
      <c r="K115">
        <v>0.14920025372443499</v>
      </c>
      <c r="L115">
        <v>2094080</v>
      </c>
      <c r="M115">
        <v>-1745960</v>
      </c>
      <c r="N115">
        <v>-0.74829850336870596</v>
      </c>
      <c r="O115">
        <v>0</v>
      </c>
      <c r="P115">
        <v>0</v>
      </c>
      <c r="Q115">
        <v>466648</v>
      </c>
      <c r="R115">
        <v>1166620</v>
      </c>
      <c r="S115">
        <v>279989</v>
      </c>
      <c r="T115">
        <v>419983</v>
      </c>
      <c r="U115">
        <v>0</v>
      </c>
      <c r="V115">
        <v>0</v>
      </c>
      <c r="W115">
        <v>429316</v>
      </c>
      <c r="X115">
        <v>1026626</v>
      </c>
      <c r="Y115">
        <v>218391</v>
      </c>
      <c r="Z115">
        <v>310787</v>
      </c>
      <c r="AA115">
        <v>5128</v>
      </c>
      <c r="AB115">
        <v>455</v>
      </c>
      <c r="AC115">
        <v>18</v>
      </c>
      <c r="AD115">
        <v>70</v>
      </c>
      <c r="AE115">
        <v>23515</v>
      </c>
      <c r="AF115">
        <v>1646050</v>
      </c>
      <c r="AG115">
        <v>20728</v>
      </c>
      <c r="AH115">
        <v>8883</v>
      </c>
      <c r="AI115">
        <v>29611</v>
      </c>
      <c r="AJ115">
        <v>137591</v>
      </c>
      <c r="AK115">
        <v>77154</v>
      </c>
      <c r="AL115">
        <v>214745</v>
      </c>
      <c r="AM115">
        <v>71286</v>
      </c>
      <c r="AN115">
        <v>132388</v>
      </c>
      <c r="AO115">
        <v>203674</v>
      </c>
      <c r="AP115" t="s">
        <v>130</v>
      </c>
      <c r="AQ115" t="s">
        <v>86</v>
      </c>
      <c r="AR115" t="s">
        <v>131</v>
      </c>
      <c r="AS115" t="s">
        <v>132</v>
      </c>
      <c r="AT115" t="s">
        <v>133</v>
      </c>
      <c r="AU115" t="s">
        <v>134</v>
      </c>
      <c r="AV115" t="s">
        <v>135</v>
      </c>
      <c r="AW115" s="1">
        <v>44000</v>
      </c>
      <c r="AX115">
        <v>12000</v>
      </c>
      <c r="AY115" t="s">
        <v>136</v>
      </c>
      <c r="AZ115">
        <v>26.846699999999998</v>
      </c>
      <c r="BA115">
        <v>80.946200000000005</v>
      </c>
    </row>
    <row r="116" spans="1:53" x14ac:dyDescent="0.3">
      <c r="A116" t="s">
        <v>19</v>
      </c>
      <c r="B116" s="1">
        <v>45383</v>
      </c>
      <c r="C116" t="s">
        <v>297</v>
      </c>
      <c r="D116">
        <v>7970105</v>
      </c>
      <c r="E116">
        <v>6376084</v>
      </c>
      <c r="F116">
        <v>1594021</v>
      </c>
      <c r="G116">
        <v>7970105</v>
      </c>
      <c r="H116">
        <v>7970105</v>
      </c>
      <c r="I116">
        <v>6634317</v>
      </c>
      <c r="J116">
        <v>1335788</v>
      </c>
      <c r="K116">
        <v>0.16759979950075901</v>
      </c>
      <c r="L116">
        <v>1399356</v>
      </c>
      <c r="M116">
        <v>-63568</v>
      </c>
      <c r="N116">
        <v>-7.9758045847576706E-3</v>
      </c>
      <c r="O116">
        <v>557907</v>
      </c>
      <c r="P116">
        <v>239103</v>
      </c>
      <c r="Q116">
        <v>1992526</v>
      </c>
      <c r="R116">
        <v>3188043</v>
      </c>
      <c r="S116">
        <v>797010</v>
      </c>
      <c r="T116">
        <v>1195516</v>
      </c>
      <c r="U116">
        <v>278954</v>
      </c>
      <c r="V116">
        <v>210411</v>
      </c>
      <c r="W116">
        <v>1833124</v>
      </c>
      <c r="X116">
        <v>2805478</v>
      </c>
      <c r="Y116">
        <v>621668</v>
      </c>
      <c r="Z116">
        <v>884682</v>
      </c>
      <c r="AA116">
        <v>10205</v>
      </c>
      <c r="AB116">
        <v>781</v>
      </c>
      <c r="AC116">
        <v>19</v>
      </c>
      <c r="AD116">
        <v>29</v>
      </c>
      <c r="AE116">
        <v>24169</v>
      </c>
      <c r="AF116">
        <v>700901</v>
      </c>
      <c r="AG116">
        <v>71051</v>
      </c>
      <c r="AH116">
        <v>30450</v>
      </c>
      <c r="AI116">
        <v>101501</v>
      </c>
      <c r="AJ116">
        <v>77490</v>
      </c>
      <c r="AK116">
        <v>40927</v>
      </c>
      <c r="AL116">
        <v>118417</v>
      </c>
      <c r="AM116">
        <v>167488</v>
      </c>
      <c r="AN116">
        <v>311049</v>
      </c>
      <c r="AO116">
        <v>478537</v>
      </c>
      <c r="AP116" t="s">
        <v>137</v>
      </c>
      <c r="AQ116" t="s">
        <v>71</v>
      </c>
      <c r="AR116" t="s">
        <v>138</v>
      </c>
      <c r="AS116" t="s">
        <v>139</v>
      </c>
      <c r="AT116" t="s">
        <v>140</v>
      </c>
      <c r="AU116" t="s">
        <v>141</v>
      </c>
      <c r="AV116" t="s">
        <v>142</v>
      </c>
      <c r="AW116" s="1">
        <v>44197</v>
      </c>
      <c r="AX116">
        <v>6000</v>
      </c>
      <c r="AY116" t="s">
        <v>143</v>
      </c>
      <c r="AZ116">
        <v>18.559000000000001</v>
      </c>
      <c r="BA116">
        <v>73.786699999999996</v>
      </c>
    </row>
    <row r="117" spans="1:53" x14ac:dyDescent="0.3">
      <c r="A117" t="s">
        <v>17</v>
      </c>
      <c r="B117" s="1">
        <v>45474</v>
      </c>
      <c r="C117" t="s">
        <v>298</v>
      </c>
      <c r="D117">
        <v>4755161</v>
      </c>
      <c r="E117">
        <v>3328613</v>
      </c>
      <c r="F117">
        <v>1426548</v>
      </c>
      <c r="G117">
        <v>4755161</v>
      </c>
      <c r="H117">
        <v>4755161</v>
      </c>
      <c r="I117">
        <v>2377580</v>
      </c>
      <c r="J117">
        <v>2377581</v>
      </c>
      <c r="K117">
        <v>0.50000010514891102</v>
      </c>
      <c r="L117">
        <v>719487</v>
      </c>
      <c r="M117">
        <v>1658094</v>
      </c>
      <c r="N117">
        <v>0.34869355632753601</v>
      </c>
      <c r="O117">
        <v>4755161</v>
      </c>
      <c r="P117">
        <v>0</v>
      </c>
      <c r="Q117">
        <v>0</v>
      </c>
      <c r="R117">
        <v>0</v>
      </c>
      <c r="S117">
        <v>0</v>
      </c>
      <c r="T117">
        <v>0</v>
      </c>
      <c r="U117">
        <v>2377580</v>
      </c>
      <c r="V117">
        <v>0</v>
      </c>
      <c r="W117">
        <v>0</v>
      </c>
      <c r="X117">
        <v>0</v>
      </c>
      <c r="Y117">
        <v>0</v>
      </c>
      <c r="Z117">
        <v>0</v>
      </c>
      <c r="AA117">
        <v>2141</v>
      </c>
      <c r="AB117">
        <v>2221</v>
      </c>
      <c r="AC117">
        <v>14</v>
      </c>
      <c r="AD117">
        <v>8</v>
      </c>
      <c r="AE117">
        <v>26144</v>
      </c>
      <c r="AF117">
        <v>209152</v>
      </c>
      <c r="AG117">
        <v>158471</v>
      </c>
      <c r="AH117">
        <v>67916</v>
      </c>
      <c r="AI117">
        <v>226387</v>
      </c>
      <c r="AJ117">
        <v>18709</v>
      </c>
      <c r="AK117">
        <v>14582</v>
      </c>
      <c r="AL117">
        <v>33291</v>
      </c>
      <c r="AM117">
        <v>87730</v>
      </c>
      <c r="AN117">
        <v>162927</v>
      </c>
      <c r="AO117">
        <v>250657</v>
      </c>
      <c r="AP117" t="s">
        <v>126</v>
      </c>
      <c r="AQ117" t="s">
        <v>100</v>
      </c>
      <c r="AR117" t="s">
        <v>101</v>
      </c>
      <c r="AS117" t="s">
        <v>127</v>
      </c>
      <c r="AT117" t="s">
        <v>128</v>
      </c>
      <c r="AU117" t="s">
        <v>90</v>
      </c>
      <c r="AV117" t="s">
        <v>91</v>
      </c>
      <c r="AW117" s="1">
        <v>43801</v>
      </c>
      <c r="AX117">
        <v>1500</v>
      </c>
      <c r="AY117" t="s">
        <v>129</v>
      </c>
      <c r="AZ117">
        <v>13.0418</v>
      </c>
      <c r="BA117">
        <v>80.233699999999999</v>
      </c>
    </row>
    <row r="118" spans="1:53" x14ac:dyDescent="0.3">
      <c r="A118" t="s">
        <v>17</v>
      </c>
      <c r="B118" s="1">
        <v>45505</v>
      </c>
      <c r="C118" t="s">
        <v>298</v>
      </c>
      <c r="D118">
        <v>5919228</v>
      </c>
      <c r="E118">
        <v>4143460</v>
      </c>
      <c r="F118">
        <v>1775768</v>
      </c>
      <c r="G118">
        <v>5919228</v>
      </c>
      <c r="H118">
        <v>5919228</v>
      </c>
      <c r="I118">
        <v>2959614</v>
      </c>
      <c r="J118">
        <v>2959614</v>
      </c>
      <c r="K118">
        <v>0.5</v>
      </c>
      <c r="L118">
        <v>808608</v>
      </c>
      <c r="M118">
        <v>2151006</v>
      </c>
      <c r="N118">
        <v>0.36339299651914098</v>
      </c>
      <c r="O118">
        <v>5919228</v>
      </c>
      <c r="P118">
        <v>0</v>
      </c>
      <c r="Q118">
        <v>0</v>
      </c>
      <c r="R118">
        <v>0</v>
      </c>
      <c r="S118">
        <v>0</v>
      </c>
      <c r="T118">
        <v>0</v>
      </c>
      <c r="U118">
        <v>2959614</v>
      </c>
      <c r="V118">
        <v>0</v>
      </c>
      <c r="W118">
        <v>0</v>
      </c>
      <c r="X118">
        <v>0</v>
      </c>
      <c r="Y118">
        <v>0</v>
      </c>
      <c r="Z118">
        <v>0</v>
      </c>
      <c r="AA118">
        <v>3486</v>
      </c>
      <c r="AB118">
        <v>1698</v>
      </c>
      <c r="AC118">
        <v>23</v>
      </c>
      <c r="AD118">
        <v>7</v>
      </c>
      <c r="AE118">
        <v>23431</v>
      </c>
      <c r="AF118">
        <v>164017</v>
      </c>
      <c r="AG118">
        <v>180788</v>
      </c>
      <c r="AH118">
        <v>77480</v>
      </c>
      <c r="AI118">
        <v>258268</v>
      </c>
      <c r="AJ118">
        <v>18709</v>
      </c>
      <c r="AK118">
        <v>13296</v>
      </c>
      <c r="AL118">
        <v>32005</v>
      </c>
      <c r="AM118">
        <v>124011</v>
      </c>
      <c r="AN118">
        <v>230307</v>
      </c>
      <c r="AO118">
        <v>354318</v>
      </c>
      <c r="AP118" t="s">
        <v>126</v>
      </c>
      <c r="AQ118" t="s">
        <v>100</v>
      </c>
      <c r="AR118" t="s">
        <v>101</v>
      </c>
      <c r="AS118" t="s">
        <v>127</v>
      </c>
      <c r="AT118" t="s">
        <v>128</v>
      </c>
      <c r="AU118" t="s">
        <v>90</v>
      </c>
      <c r="AV118" t="s">
        <v>91</v>
      </c>
      <c r="AW118" s="1">
        <v>43801</v>
      </c>
      <c r="AX118">
        <v>1500</v>
      </c>
      <c r="AY118" t="s">
        <v>129</v>
      </c>
      <c r="AZ118">
        <v>13.0418</v>
      </c>
      <c r="BA118">
        <v>80.233699999999999</v>
      </c>
    </row>
    <row r="119" spans="1:53" x14ac:dyDescent="0.3">
      <c r="A119" t="s">
        <v>17</v>
      </c>
      <c r="B119" s="1">
        <v>45536</v>
      </c>
      <c r="C119" t="s">
        <v>298</v>
      </c>
      <c r="D119">
        <v>6424016</v>
      </c>
      <c r="E119">
        <v>4496811</v>
      </c>
      <c r="F119">
        <v>1927205</v>
      </c>
      <c r="G119">
        <v>6424016</v>
      </c>
      <c r="H119">
        <v>6424016</v>
      </c>
      <c r="I119">
        <v>3212008</v>
      </c>
      <c r="J119">
        <v>3212008</v>
      </c>
      <c r="K119">
        <v>0.5</v>
      </c>
      <c r="L119">
        <v>901525</v>
      </c>
      <c r="M119">
        <v>2310483</v>
      </c>
      <c r="N119">
        <v>0.35966333209630902</v>
      </c>
      <c r="O119">
        <v>6424016</v>
      </c>
      <c r="P119">
        <v>0</v>
      </c>
      <c r="Q119">
        <v>0</v>
      </c>
      <c r="R119">
        <v>0</v>
      </c>
      <c r="S119">
        <v>0</v>
      </c>
      <c r="T119">
        <v>0</v>
      </c>
      <c r="U119">
        <v>3212008</v>
      </c>
      <c r="V119">
        <v>0</v>
      </c>
      <c r="W119">
        <v>0</v>
      </c>
      <c r="X119">
        <v>0</v>
      </c>
      <c r="Y119">
        <v>0</v>
      </c>
      <c r="Z119">
        <v>0</v>
      </c>
      <c r="AA119">
        <v>2582</v>
      </c>
      <c r="AB119">
        <v>2488</v>
      </c>
      <c r="AC119">
        <v>37</v>
      </c>
      <c r="AD119">
        <v>6</v>
      </c>
      <c r="AE119">
        <v>27557</v>
      </c>
      <c r="AF119">
        <v>165342</v>
      </c>
      <c r="AG119">
        <v>244959</v>
      </c>
      <c r="AH119">
        <v>104982</v>
      </c>
      <c r="AI119">
        <v>349941</v>
      </c>
      <c r="AJ119">
        <v>18709</v>
      </c>
      <c r="AK119">
        <v>10651</v>
      </c>
      <c r="AL119">
        <v>29360</v>
      </c>
      <c r="AM119">
        <v>124909</v>
      </c>
      <c r="AN119">
        <v>231973</v>
      </c>
      <c r="AO119">
        <v>356882</v>
      </c>
      <c r="AP119" t="s">
        <v>126</v>
      </c>
      <c r="AQ119" t="s">
        <v>100</v>
      </c>
      <c r="AR119" t="s">
        <v>101</v>
      </c>
      <c r="AS119" t="s">
        <v>127</v>
      </c>
      <c r="AT119" t="s">
        <v>128</v>
      </c>
      <c r="AU119" t="s">
        <v>90</v>
      </c>
      <c r="AV119" t="s">
        <v>91</v>
      </c>
      <c r="AW119" s="1">
        <v>43801</v>
      </c>
      <c r="AX119">
        <v>1500</v>
      </c>
      <c r="AY119" t="s">
        <v>129</v>
      </c>
      <c r="AZ119">
        <v>13.0418</v>
      </c>
      <c r="BA119">
        <v>80.233699999999999</v>
      </c>
    </row>
    <row r="120" spans="1:53" x14ac:dyDescent="0.3">
      <c r="A120" t="s">
        <v>17</v>
      </c>
      <c r="B120" s="1">
        <v>45566</v>
      </c>
      <c r="C120" t="s">
        <v>298</v>
      </c>
      <c r="D120">
        <v>11920100</v>
      </c>
      <c r="E120">
        <v>8344070</v>
      </c>
      <c r="F120">
        <v>3576030</v>
      </c>
      <c r="G120">
        <v>11920100</v>
      </c>
      <c r="H120">
        <v>11920100</v>
      </c>
      <c r="I120">
        <v>5960050</v>
      </c>
      <c r="J120">
        <v>5960050</v>
      </c>
      <c r="K120">
        <v>0.5</v>
      </c>
      <c r="L120">
        <v>1564301</v>
      </c>
      <c r="M120">
        <v>4395749</v>
      </c>
      <c r="N120">
        <v>0.36876779557218498</v>
      </c>
      <c r="O120">
        <v>11920100</v>
      </c>
      <c r="P120">
        <v>0</v>
      </c>
      <c r="Q120">
        <v>0</v>
      </c>
      <c r="R120">
        <v>0</v>
      </c>
      <c r="S120">
        <v>0</v>
      </c>
      <c r="T120">
        <v>0</v>
      </c>
      <c r="U120">
        <v>5960050</v>
      </c>
      <c r="V120">
        <v>0</v>
      </c>
      <c r="W120">
        <v>0</v>
      </c>
      <c r="X120">
        <v>0</v>
      </c>
      <c r="Y120">
        <v>0</v>
      </c>
      <c r="Z120">
        <v>0</v>
      </c>
      <c r="AA120">
        <v>3980</v>
      </c>
      <c r="AB120">
        <v>2995</v>
      </c>
      <c r="AC120">
        <v>16</v>
      </c>
      <c r="AD120">
        <v>8</v>
      </c>
      <c r="AE120">
        <v>24120</v>
      </c>
      <c r="AF120">
        <v>192960</v>
      </c>
      <c r="AG120">
        <v>550054</v>
      </c>
      <c r="AH120">
        <v>235738</v>
      </c>
      <c r="AI120">
        <v>785792</v>
      </c>
      <c r="AJ120">
        <v>18709</v>
      </c>
      <c r="AK120">
        <v>9663</v>
      </c>
      <c r="AL120">
        <v>28372</v>
      </c>
      <c r="AM120">
        <v>195012</v>
      </c>
      <c r="AN120">
        <v>362165</v>
      </c>
      <c r="AO120">
        <v>557177</v>
      </c>
      <c r="AP120" t="s">
        <v>126</v>
      </c>
      <c r="AQ120" t="s">
        <v>100</v>
      </c>
      <c r="AR120" t="s">
        <v>101</v>
      </c>
      <c r="AS120" t="s">
        <v>127</v>
      </c>
      <c r="AT120" t="s">
        <v>128</v>
      </c>
      <c r="AU120" t="s">
        <v>90</v>
      </c>
      <c r="AV120" t="s">
        <v>91</v>
      </c>
      <c r="AW120" s="1">
        <v>43801</v>
      </c>
      <c r="AX120">
        <v>1500</v>
      </c>
      <c r="AY120" t="s">
        <v>129</v>
      </c>
      <c r="AZ120">
        <v>13.0418</v>
      </c>
      <c r="BA120">
        <v>80.233699999999999</v>
      </c>
    </row>
    <row r="121" spans="1:53" x14ac:dyDescent="0.3">
      <c r="A121" t="s">
        <v>19</v>
      </c>
      <c r="B121" s="1">
        <v>45413</v>
      </c>
      <c r="C121" t="s">
        <v>298</v>
      </c>
      <c r="D121">
        <v>10272640</v>
      </c>
      <c r="E121">
        <v>8218112</v>
      </c>
      <c r="F121">
        <v>2054528</v>
      </c>
      <c r="G121">
        <v>10272640</v>
      </c>
      <c r="H121">
        <v>10272640</v>
      </c>
      <c r="I121">
        <v>8550945</v>
      </c>
      <c r="J121">
        <v>1721695</v>
      </c>
      <c r="K121">
        <v>0.16760005217743401</v>
      </c>
      <c r="L121">
        <v>1661436</v>
      </c>
      <c r="M121">
        <v>60259</v>
      </c>
      <c r="N121">
        <v>5.8659701887732799E-3</v>
      </c>
      <c r="O121">
        <v>719085</v>
      </c>
      <c r="P121">
        <v>308179</v>
      </c>
      <c r="Q121">
        <v>2568160</v>
      </c>
      <c r="R121">
        <v>4109056</v>
      </c>
      <c r="S121">
        <v>1027264</v>
      </c>
      <c r="T121">
        <v>1540896</v>
      </c>
      <c r="U121">
        <v>359542</v>
      </c>
      <c r="V121">
        <v>271198</v>
      </c>
      <c r="W121">
        <v>2362707</v>
      </c>
      <c r="X121">
        <v>3615969</v>
      </c>
      <c r="Y121">
        <v>801266</v>
      </c>
      <c r="Z121">
        <v>1140263</v>
      </c>
      <c r="AA121">
        <v>11465</v>
      </c>
      <c r="AB121">
        <v>896</v>
      </c>
      <c r="AC121">
        <v>19</v>
      </c>
      <c r="AD121">
        <v>28</v>
      </c>
      <c r="AE121">
        <v>25158</v>
      </c>
      <c r="AF121">
        <v>704424</v>
      </c>
      <c r="AG121">
        <v>119409</v>
      </c>
      <c r="AH121">
        <v>51175</v>
      </c>
      <c r="AI121">
        <v>170584</v>
      </c>
      <c r="AJ121">
        <v>78751</v>
      </c>
      <c r="AK121">
        <v>37755</v>
      </c>
      <c r="AL121">
        <v>116506</v>
      </c>
      <c r="AM121">
        <v>234473</v>
      </c>
      <c r="AN121">
        <v>435449</v>
      </c>
      <c r="AO121">
        <v>669922</v>
      </c>
      <c r="AP121" t="s">
        <v>137</v>
      </c>
      <c r="AQ121" t="s">
        <v>71</v>
      </c>
      <c r="AR121" t="s">
        <v>138</v>
      </c>
      <c r="AS121" t="s">
        <v>139</v>
      </c>
      <c r="AT121" t="s">
        <v>140</v>
      </c>
      <c r="AU121" t="s">
        <v>141</v>
      </c>
      <c r="AV121" t="s">
        <v>142</v>
      </c>
      <c r="AW121" s="1">
        <v>44197</v>
      </c>
      <c r="AX121">
        <v>6000</v>
      </c>
      <c r="AY121" t="s">
        <v>143</v>
      </c>
      <c r="AZ121">
        <v>18.559000000000001</v>
      </c>
      <c r="BA121">
        <v>73.786699999999996</v>
      </c>
    </row>
    <row r="122" spans="1:53" x14ac:dyDescent="0.3">
      <c r="A122" t="s">
        <v>17</v>
      </c>
      <c r="B122" s="1">
        <v>45597</v>
      </c>
      <c r="C122" t="s">
        <v>298</v>
      </c>
      <c r="D122">
        <v>9452704</v>
      </c>
      <c r="E122">
        <v>6616893</v>
      </c>
      <c r="F122">
        <v>2835811</v>
      </c>
      <c r="G122">
        <v>9452704</v>
      </c>
      <c r="H122">
        <v>9452704</v>
      </c>
      <c r="I122">
        <v>4726352</v>
      </c>
      <c r="J122">
        <v>4726352</v>
      </c>
      <c r="K122">
        <v>0.5</v>
      </c>
      <c r="L122">
        <v>1000599</v>
      </c>
      <c r="M122">
        <v>3725753</v>
      </c>
      <c r="N122">
        <v>0.394146796514521</v>
      </c>
      <c r="O122">
        <v>9452704</v>
      </c>
      <c r="P122">
        <v>0</v>
      </c>
      <c r="Q122">
        <v>0</v>
      </c>
      <c r="R122">
        <v>0</v>
      </c>
      <c r="S122">
        <v>0</v>
      </c>
      <c r="T122">
        <v>0</v>
      </c>
      <c r="U122">
        <v>4726352</v>
      </c>
      <c r="V122">
        <v>0</v>
      </c>
      <c r="W122">
        <v>0</v>
      </c>
      <c r="X122">
        <v>0</v>
      </c>
      <c r="Y122">
        <v>0</v>
      </c>
      <c r="Z122">
        <v>0</v>
      </c>
      <c r="AA122">
        <v>3559</v>
      </c>
      <c r="AB122">
        <v>2656</v>
      </c>
      <c r="AC122">
        <v>15</v>
      </c>
      <c r="AD122">
        <v>6</v>
      </c>
      <c r="AE122">
        <v>25259</v>
      </c>
      <c r="AF122">
        <v>151554</v>
      </c>
      <c r="AG122">
        <v>271915</v>
      </c>
      <c r="AH122">
        <v>116535</v>
      </c>
      <c r="AI122">
        <v>388450</v>
      </c>
      <c r="AJ122">
        <v>18709</v>
      </c>
      <c r="AK122">
        <v>9930</v>
      </c>
      <c r="AL122">
        <v>28639</v>
      </c>
      <c r="AM122">
        <v>151185</v>
      </c>
      <c r="AN122">
        <v>280771</v>
      </c>
      <c r="AO122">
        <v>431956</v>
      </c>
      <c r="AP122" t="s">
        <v>126</v>
      </c>
      <c r="AQ122" t="s">
        <v>100</v>
      </c>
      <c r="AR122" t="s">
        <v>101</v>
      </c>
      <c r="AS122" t="s">
        <v>127</v>
      </c>
      <c r="AT122" t="s">
        <v>128</v>
      </c>
      <c r="AU122" t="s">
        <v>90</v>
      </c>
      <c r="AV122" t="s">
        <v>91</v>
      </c>
      <c r="AW122" s="1">
        <v>43801</v>
      </c>
      <c r="AX122">
        <v>1500</v>
      </c>
      <c r="AY122" t="s">
        <v>129</v>
      </c>
      <c r="AZ122">
        <v>13.0418</v>
      </c>
      <c r="BA122">
        <v>80.233699999999999</v>
      </c>
    </row>
    <row r="123" spans="1:53" x14ac:dyDescent="0.3">
      <c r="A123" t="s">
        <v>17</v>
      </c>
      <c r="B123" s="1">
        <v>45627</v>
      </c>
      <c r="C123" t="s">
        <v>298</v>
      </c>
      <c r="D123">
        <v>6860350</v>
      </c>
      <c r="E123">
        <v>4802245</v>
      </c>
      <c r="F123">
        <v>2058105</v>
      </c>
      <c r="G123">
        <v>6860350</v>
      </c>
      <c r="H123">
        <v>6860350</v>
      </c>
      <c r="I123">
        <v>3430175</v>
      </c>
      <c r="J123">
        <v>3430175</v>
      </c>
      <c r="K123">
        <v>0.5</v>
      </c>
      <c r="L123">
        <v>937291</v>
      </c>
      <c r="M123">
        <v>2492884</v>
      </c>
      <c r="N123">
        <v>0.36337562952327501</v>
      </c>
      <c r="O123">
        <v>6860350</v>
      </c>
      <c r="P123">
        <v>0</v>
      </c>
      <c r="Q123">
        <v>0</v>
      </c>
      <c r="R123">
        <v>0</v>
      </c>
      <c r="S123">
        <v>0</v>
      </c>
      <c r="T123">
        <v>0</v>
      </c>
      <c r="U123">
        <v>3430175</v>
      </c>
      <c r="V123">
        <v>0</v>
      </c>
      <c r="W123">
        <v>0</v>
      </c>
      <c r="X123">
        <v>0</v>
      </c>
      <c r="Y123">
        <v>0</v>
      </c>
      <c r="Z123">
        <v>0</v>
      </c>
      <c r="AA123">
        <v>2975</v>
      </c>
      <c r="AB123">
        <v>2306</v>
      </c>
      <c r="AC123">
        <v>27</v>
      </c>
      <c r="AD123">
        <v>7</v>
      </c>
      <c r="AE123">
        <v>24242</v>
      </c>
      <c r="AF123">
        <v>169694</v>
      </c>
      <c r="AG123">
        <v>227111</v>
      </c>
      <c r="AH123">
        <v>97333</v>
      </c>
      <c r="AI123">
        <v>324444</v>
      </c>
      <c r="AJ123">
        <v>18360</v>
      </c>
      <c r="AK123">
        <v>11862</v>
      </c>
      <c r="AL123">
        <v>30222</v>
      </c>
      <c r="AM123">
        <v>144526</v>
      </c>
      <c r="AN123">
        <v>268405</v>
      </c>
      <c r="AO123">
        <v>412931</v>
      </c>
      <c r="AP123" t="s">
        <v>126</v>
      </c>
      <c r="AQ123" t="s">
        <v>100</v>
      </c>
      <c r="AR123" t="s">
        <v>101</v>
      </c>
      <c r="AS123" t="s">
        <v>127</v>
      </c>
      <c r="AT123" t="s">
        <v>128</v>
      </c>
      <c r="AU123" t="s">
        <v>90</v>
      </c>
      <c r="AV123" t="s">
        <v>91</v>
      </c>
      <c r="AW123" s="1">
        <v>43801</v>
      </c>
      <c r="AX123">
        <v>1500</v>
      </c>
      <c r="AY123" t="s">
        <v>129</v>
      </c>
      <c r="AZ123">
        <v>13.0418</v>
      </c>
      <c r="BA123">
        <v>80.233699999999999</v>
      </c>
    </row>
    <row r="124" spans="1:53" x14ac:dyDescent="0.3">
      <c r="A124" t="s">
        <v>17</v>
      </c>
      <c r="B124" s="1">
        <v>45658</v>
      </c>
      <c r="C124" t="s">
        <v>298</v>
      </c>
      <c r="D124">
        <v>6979100</v>
      </c>
      <c r="E124">
        <v>4885370</v>
      </c>
      <c r="F124">
        <v>2093730</v>
      </c>
      <c r="G124">
        <v>6979100</v>
      </c>
      <c r="H124">
        <v>6979100</v>
      </c>
      <c r="I124">
        <v>3489550</v>
      </c>
      <c r="J124">
        <v>3489550</v>
      </c>
      <c r="K124">
        <v>0.5</v>
      </c>
      <c r="L124">
        <v>819127</v>
      </c>
      <c r="M124">
        <v>2670423</v>
      </c>
      <c r="N124">
        <v>0.38263142812110401</v>
      </c>
      <c r="O124">
        <v>6979100</v>
      </c>
      <c r="P124">
        <v>0</v>
      </c>
      <c r="Q124">
        <v>0</v>
      </c>
      <c r="R124">
        <v>0</v>
      </c>
      <c r="S124">
        <v>0</v>
      </c>
      <c r="T124">
        <v>0</v>
      </c>
      <c r="U124">
        <v>3489550</v>
      </c>
      <c r="V124">
        <v>0</v>
      </c>
      <c r="W124">
        <v>0</v>
      </c>
      <c r="X124">
        <v>0</v>
      </c>
      <c r="Y124">
        <v>0</v>
      </c>
      <c r="Z124">
        <v>0</v>
      </c>
      <c r="AA124">
        <v>2764</v>
      </c>
      <c r="AB124">
        <v>2525</v>
      </c>
      <c r="AC124">
        <v>19</v>
      </c>
      <c r="AD124">
        <v>6</v>
      </c>
      <c r="AE124">
        <v>25134</v>
      </c>
      <c r="AF124">
        <v>150804</v>
      </c>
      <c r="AG124">
        <v>209726</v>
      </c>
      <c r="AH124">
        <v>89883</v>
      </c>
      <c r="AI124">
        <v>299609</v>
      </c>
      <c r="AJ124">
        <v>18519</v>
      </c>
      <c r="AK124">
        <v>9031</v>
      </c>
      <c r="AL124">
        <v>27550</v>
      </c>
      <c r="AM124">
        <v>119407</v>
      </c>
      <c r="AN124">
        <v>221757</v>
      </c>
      <c r="AO124">
        <v>341164</v>
      </c>
      <c r="AP124" t="s">
        <v>126</v>
      </c>
      <c r="AQ124" t="s">
        <v>100</v>
      </c>
      <c r="AR124" t="s">
        <v>101</v>
      </c>
      <c r="AS124" t="s">
        <v>127</v>
      </c>
      <c r="AT124" t="s">
        <v>128</v>
      </c>
      <c r="AU124" t="s">
        <v>90</v>
      </c>
      <c r="AV124" t="s">
        <v>91</v>
      </c>
      <c r="AW124" s="1">
        <v>43801</v>
      </c>
      <c r="AX124">
        <v>1500</v>
      </c>
      <c r="AY124" t="s">
        <v>129</v>
      </c>
      <c r="AZ124">
        <v>13.0418</v>
      </c>
      <c r="BA124">
        <v>80.233699999999999</v>
      </c>
    </row>
    <row r="125" spans="1:53" x14ac:dyDescent="0.3">
      <c r="A125" t="s">
        <v>19</v>
      </c>
      <c r="B125" s="1">
        <v>45444</v>
      </c>
      <c r="C125" t="s">
        <v>298</v>
      </c>
      <c r="D125">
        <v>9836235</v>
      </c>
      <c r="E125">
        <v>7868988</v>
      </c>
      <c r="F125">
        <v>1967247</v>
      </c>
      <c r="G125">
        <v>9836235</v>
      </c>
      <c r="H125">
        <v>9836235</v>
      </c>
      <c r="I125">
        <v>8187683</v>
      </c>
      <c r="J125">
        <v>1648552</v>
      </c>
      <c r="K125">
        <v>0.16759989975839301</v>
      </c>
      <c r="L125">
        <v>1472117</v>
      </c>
      <c r="M125">
        <v>176435</v>
      </c>
      <c r="N125">
        <v>1.7937249364212999E-2</v>
      </c>
      <c r="O125">
        <v>688536</v>
      </c>
      <c r="P125">
        <v>295087</v>
      </c>
      <c r="Q125">
        <v>2459059</v>
      </c>
      <c r="R125">
        <v>3934494</v>
      </c>
      <c r="S125">
        <v>983624</v>
      </c>
      <c r="T125">
        <v>1475435</v>
      </c>
      <c r="U125">
        <v>344268</v>
      </c>
      <c r="V125">
        <v>259677</v>
      </c>
      <c r="W125">
        <v>2262334</v>
      </c>
      <c r="X125">
        <v>3462355</v>
      </c>
      <c r="Y125">
        <v>767227</v>
      </c>
      <c r="Z125">
        <v>1091822</v>
      </c>
      <c r="AA125">
        <v>13203</v>
      </c>
      <c r="AB125">
        <v>745</v>
      </c>
      <c r="AC125">
        <v>12</v>
      </c>
      <c r="AD125">
        <v>23</v>
      </c>
      <c r="AE125">
        <v>24416</v>
      </c>
      <c r="AF125">
        <v>561568</v>
      </c>
      <c r="AG125">
        <v>68838</v>
      </c>
      <c r="AH125">
        <v>29502</v>
      </c>
      <c r="AI125">
        <v>98340</v>
      </c>
      <c r="AJ125">
        <v>78169</v>
      </c>
      <c r="AK125">
        <v>41907</v>
      </c>
      <c r="AL125">
        <v>120076</v>
      </c>
      <c r="AM125">
        <v>242247</v>
      </c>
      <c r="AN125">
        <v>449886</v>
      </c>
      <c r="AO125">
        <v>692133</v>
      </c>
      <c r="AP125" t="s">
        <v>137</v>
      </c>
      <c r="AQ125" t="s">
        <v>71</v>
      </c>
      <c r="AR125" t="s">
        <v>138</v>
      </c>
      <c r="AS125" t="s">
        <v>139</v>
      </c>
      <c r="AT125" t="s">
        <v>140</v>
      </c>
      <c r="AU125" t="s">
        <v>141</v>
      </c>
      <c r="AV125" t="s">
        <v>142</v>
      </c>
      <c r="AW125" s="1">
        <v>44197</v>
      </c>
      <c r="AX125">
        <v>6000</v>
      </c>
      <c r="AY125" t="s">
        <v>143</v>
      </c>
      <c r="AZ125">
        <v>18.559000000000001</v>
      </c>
      <c r="BA125">
        <v>73.786699999999996</v>
      </c>
    </row>
    <row r="126" spans="1:53" x14ac:dyDescent="0.3">
      <c r="A126" t="s">
        <v>17</v>
      </c>
      <c r="B126" s="1">
        <v>45689</v>
      </c>
      <c r="C126" t="s">
        <v>298</v>
      </c>
      <c r="D126">
        <v>5787087</v>
      </c>
      <c r="E126">
        <v>4050961</v>
      </c>
      <c r="F126">
        <v>1736126</v>
      </c>
      <c r="G126">
        <v>5787087</v>
      </c>
      <c r="H126">
        <v>5787087</v>
      </c>
      <c r="I126">
        <v>2893544</v>
      </c>
      <c r="J126">
        <v>2893543</v>
      </c>
      <c r="K126">
        <v>0.49999991360074603</v>
      </c>
      <c r="L126">
        <v>737028</v>
      </c>
      <c r="M126">
        <v>2156515</v>
      </c>
      <c r="N126">
        <v>0.372642574753067</v>
      </c>
      <c r="O126">
        <v>5787087</v>
      </c>
      <c r="P126">
        <v>0</v>
      </c>
      <c r="Q126">
        <v>0</v>
      </c>
      <c r="R126">
        <v>0</v>
      </c>
      <c r="S126">
        <v>0</v>
      </c>
      <c r="T126">
        <v>0</v>
      </c>
      <c r="U126">
        <v>2893544</v>
      </c>
      <c r="V126">
        <v>0</v>
      </c>
      <c r="W126">
        <v>0</v>
      </c>
      <c r="X126">
        <v>0</v>
      </c>
      <c r="Y126">
        <v>0</v>
      </c>
      <c r="Z126">
        <v>0</v>
      </c>
      <c r="AA126">
        <v>1779</v>
      </c>
      <c r="AB126">
        <v>3253</v>
      </c>
      <c r="AC126">
        <v>11</v>
      </c>
      <c r="AD126">
        <v>8</v>
      </c>
      <c r="AE126">
        <v>29992</v>
      </c>
      <c r="AF126">
        <v>239936</v>
      </c>
      <c r="AG126">
        <v>153777</v>
      </c>
      <c r="AH126">
        <v>65905</v>
      </c>
      <c r="AI126">
        <v>219682</v>
      </c>
      <c r="AJ126">
        <v>18709</v>
      </c>
      <c r="AK126">
        <v>11355</v>
      </c>
      <c r="AL126">
        <v>30064</v>
      </c>
      <c r="AM126">
        <v>86571</v>
      </c>
      <c r="AN126">
        <v>160775</v>
      </c>
      <c r="AO126">
        <v>247346</v>
      </c>
      <c r="AP126" t="s">
        <v>126</v>
      </c>
      <c r="AQ126" t="s">
        <v>100</v>
      </c>
      <c r="AR126" t="s">
        <v>101</v>
      </c>
      <c r="AS126" t="s">
        <v>127</v>
      </c>
      <c r="AT126" t="s">
        <v>128</v>
      </c>
      <c r="AU126" t="s">
        <v>90</v>
      </c>
      <c r="AV126" t="s">
        <v>91</v>
      </c>
      <c r="AW126" s="1">
        <v>43801</v>
      </c>
      <c r="AX126">
        <v>1500</v>
      </c>
      <c r="AY126" t="s">
        <v>129</v>
      </c>
      <c r="AZ126">
        <v>13.0418</v>
      </c>
      <c r="BA126">
        <v>80.233699999999999</v>
      </c>
    </row>
    <row r="127" spans="1:53" x14ac:dyDescent="0.3">
      <c r="A127" t="s">
        <v>17</v>
      </c>
      <c r="B127" s="1">
        <v>45717</v>
      </c>
      <c r="C127" t="s">
        <v>298</v>
      </c>
      <c r="D127">
        <v>11107507</v>
      </c>
      <c r="E127">
        <v>7775255</v>
      </c>
      <c r="F127">
        <v>3332252</v>
      </c>
      <c r="G127">
        <v>11107507</v>
      </c>
      <c r="H127">
        <v>11107507</v>
      </c>
      <c r="I127">
        <v>5553754</v>
      </c>
      <c r="J127">
        <v>5553753</v>
      </c>
      <c r="K127">
        <v>0.49999995498539901</v>
      </c>
      <c r="L127">
        <v>1254495</v>
      </c>
      <c r="M127">
        <v>4299258</v>
      </c>
      <c r="N127">
        <v>0.38705877025330698</v>
      </c>
      <c r="O127">
        <v>11107507</v>
      </c>
      <c r="P127">
        <v>0</v>
      </c>
      <c r="Q127">
        <v>0</v>
      </c>
      <c r="R127">
        <v>0</v>
      </c>
      <c r="S127">
        <v>0</v>
      </c>
      <c r="T127">
        <v>0</v>
      </c>
      <c r="U127">
        <v>5553754</v>
      </c>
      <c r="V127">
        <v>0</v>
      </c>
      <c r="W127">
        <v>0</v>
      </c>
      <c r="X127">
        <v>0</v>
      </c>
      <c r="Y127">
        <v>0</v>
      </c>
      <c r="Z127">
        <v>0</v>
      </c>
      <c r="AA127">
        <v>3643</v>
      </c>
      <c r="AB127">
        <v>3049</v>
      </c>
      <c r="AC127">
        <v>17</v>
      </c>
      <c r="AD127">
        <v>7</v>
      </c>
      <c r="AE127">
        <v>23943</v>
      </c>
      <c r="AF127">
        <v>167601</v>
      </c>
      <c r="AG127">
        <v>293438</v>
      </c>
      <c r="AH127">
        <v>125759</v>
      </c>
      <c r="AI127">
        <v>419197</v>
      </c>
      <c r="AJ127">
        <v>18709</v>
      </c>
      <c r="AK127">
        <v>13147</v>
      </c>
      <c r="AL127">
        <v>31856</v>
      </c>
      <c r="AM127">
        <v>222544</v>
      </c>
      <c r="AN127">
        <v>413297</v>
      </c>
      <c r="AO127">
        <v>635841</v>
      </c>
      <c r="AP127" t="s">
        <v>126</v>
      </c>
      <c r="AQ127" t="s">
        <v>100</v>
      </c>
      <c r="AR127" t="s">
        <v>101</v>
      </c>
      <c r="AS127" t="s">
        <v>127</v>
      </c>
      <c r="AT127" t="s">
        <v>128</v>
      </c>
      <c r="AU127" t="s">
        <v>90</v>
      </c>
      <c r="AV127" t="s">
        <v>91</v>
      </c>
      <c r="AW127" s="1">
        <v>43801</v>
      </c>
      <c r="AX127">
        <v>1500</v>
      </c>
      <c r="AY127" t="s">
        <v>129</v>
      </c>
      <c r="AZ127">
        <v>13.0418</v>
      </c>
      <c r="BA127">
        <v>80.233699999999999</v>
      </c>
    </row>
    <row r="128" spans="1:53" x14ac:dyDescent="0.3">
      <c r="A128" t="s">
        <v>20</v>
      </c>
      <c r="B128" s="1">
        <v>45383</v>
      </c>
      <c r="C128" t="s">
        <v>297</v>
      </c>
      <c r="D128">
        <v>2647950</v>
      </c>
      <c r="E128">
        <v>2383155</v>
      </c>
      <c r="F128">
        <v>264795</v>
      </c>
      <c r="G128">
        <v>2647950</v>
      </c>
      <c r="H128">
        <v>2647950</v>
      </c>
      <c r="I128">
        <v>2215276</v>
      </c>
      <c r="J128">
        <v>432674</v>
      </c>
      <c r="K128">
        <v>0.16339961101984599</v>
      </c>
      <c r="L128">
        <v>586911</v>
      </c>
      <c r="M128">
        <v>-154237</v>
      </c>
      <c r="N128">
        <v>-5.8247701051757E-2</v>
      </c>
      <c r="O128">
        <v>79438</v>
      </c>
      <c r="P128">
        <v>0</v>
      </c>
      <c r="Q128">
        <v>529590</v>
      </c>
      <c r="R128">
        <v>1191578</v>
      </c>
      <c r="S128">
        <v>317754</v>
      </c>
      <c r="T128">
        <v>529590</v>
      </c>
      <c r="U128">
        <v>39719</v>
      </c>
      <c r="V128">
        <v>0</v>
      </c>
      <c r="W128">
        <v>487223</v>
      </c>
      <c r="X128">
        <v>1048589</v>
      </c>
      <c r="Y128">
        <v>247848</v>
      </c>
      <c r="Z128">
        <v>391897</v>
      </c>
      <c r="AA128">
        <v>6350</v>
      </c>
      <c r="AB128">
        <v>417</v>
      </c>
      <c r="AC128">
        <v>29</v>
      </c>
      <c r="AD128">
        <v>16</v>
      </c>
      <c r="AE128">
        <v>21735</v>
      </c>
      <c r="AF128">
        <v>347760</v>
      </c>
      <c r="AG128">
        <v>17510</v>
      </c>
      <c r="AH128">
        <v>7505</v>
      </c>
      <c r="AI128">
        <v>25015</v>
      </c>
      <c r="AJ128">
        <v>28189</v>
      </c>
      <c r="AK128">
        <v>17171</v>
      </c>
      <c r="AL128">
        <v>45360</v>
      </c>
      <c r="AM128">
        <v>59072</v>
      </c>
      <c r="AN128">
        <v>109704</v>
      </c>
      <c r="AO128">
        <v>168776</v>
      </c>
      <c r="AP128" t="s">
        <v>144</v>
      </c>
      <c r="AQ128" t="s">
        <v>86</v>
      </c>
      <c r="AR128" t="s">
        <v>87</v>
      </c>
      <c r="AS128" t="s">
        <v>145</v>
      </c>
      <c r="AT128" t="s">
        <v>146</v>
      </c>
      <c r="AU128" t="s">
        <v>75</v>
      </c>
      <c r="AV128" t="s">
        <v>76</v>
      </c>
      <c r="AW128" s="1">
        <v>44721</v>
      </c>
      <c r="AX128">
        <v>2500</v>
      </c>
      <c r="AY128" t="s">
        <v>147</v>
      </c>
      <c r="AZ128">
        <v>27.204599999999999</v>
      </c>
      <c r="BA128">
        <v>78.008099999999999</v>
      </c>
    </row>
    <row r="129" spans="1:53" x14ac:dyDescent="0.3">
      <c r="A129" t="s">
        <v>18</v>
      </c>
      <c r="B129" s="1">
        <v>45474</v>
      </c>
      <c r="C129" t="s">
        <v>297</v>
      </c>
      <c r="D129">
        <v>2528883</v>
      </c>
      <c r="E129">
        <v>2149551</v>
      </c>
      <c r="F129">
        <v>379332</v>
      </c>
      <c r="G129">
        <v>2528883</v>
      </c>
      <c r="H129">
        <v>2528883</v>
      </c>
      <c r="I129">
        <v>2151573</v>
      </c>
      <c r="J129">
        <v>377310</v>
      </c>
      <c r="K129">
        <v>0.149200259561237</v>
      </c>
      <c r="L129">
        <v>2089496</v>
      </c>
      <c r="M129">
        <v>-1712186</v>
      </c>
      <c r="N129">
        <v>-0.67705227960328696</v>
      </c>
      <c r="O129">
        <v>0</v>
      </c>
      <c r="P129">
        <v>0</v>
      </c>
      <c r="Q129">
        <v>505777</v>
      </c>
      <c r="R129">
        <v>1264441</v>
      </c>
      <c r="S129">
        <v>303466</v>
      </c>
      <c r="T129">
        <v>455199</v>
      </c>
      <c r="U129">
        <v>0</v>
      </c>
      <c r="V129">
        <v>0</v>
      </c>
      <c r="W129">
        <v>465315</v>
      </c>
      <c r="X129">
        <v>1112708</v>
      </c>
      <c r="Y129">
        <v>236703</v>
      </c>
      <c r="Z129">
        <v>336847</v>
      </c>
      <c r="AA129">
        <v>6153</v>
      </c>
      <c r="AB129">
        <v>411</v>
      </c>
      <c r="AC129">
        <v>11</v>
      </c>
      <c r="AD129">
        <v>70</v>
      </c>
      <c r="AE129">
        <v>23054</v>
      </c>
      <c r="AF129">
        <v>1613780</v>
      </c>
      <c r="AG129">
        <v>24244</v>
      </c>
      <c r="AH129">
        <v>10391</v>
      </c>
      <c r="AI129">
        <v>34635</v>
      </c>
      <c r="AJ129">
        <v>118126</v>
      </c>
      <c r="AK129">
        <v>106600</v>
      </c>
      <c r="AL129">
        <v>224726</v>
      </c>
      <c r="AM129">
        <v>75724</v>
      </c>
      <c r="AN129">
        <v>140631</v>
      </c>
      <c r="AO129">
        <v>216355</v>
      </c>
      <c r="AP129" t="s">
        <v>130</v>
      </c>
      <c r="AQ129" t="s">
        <v>86</v>
      </c>
      <c r="AR129" t="s">
        <v>131</v>
      </c>
      <c r="AS129" t="s">
        <v>132</v>
      </c>
      <c r="AT129" t="s">
        <v>133</v>
      </c>
      <c r="AU129" t="s">
        <v>134</v>
      </c>
      <c r="AV129" t="s">
        <v>135</v>
      </c>
      <c r="AW129" s="1">
        <v>44000</v>
      </c>
      <c r="AX129">
        <v>12000</v>
      </c>
      <c r="AY129" t="s">
        <v>136</v>
      </c>
      <c r="AZ129">
        <v>26.846699999999998</v>
      </c>
      <c r="BA129">
        <v>80.946200000000005</v>
      </c>
    </row>
    <row r="130" spans="1:53" x14ac:dyDescent="0.3">
      <c r="A130" t="s">
        <v>18</v>
      </c>
      <c r="B130" s="1">
        <v>45505</v>
      </c>
      <c r="C130" t="s">
        <v>297</v>
      </c>
      <c r="D130">
        <v>1945449</v>
      </c>
      <c r="E130">
        <v>1653632</v>
      </c>
      <c r="F130">
        <v>291817</v>
      </c>
      <c r="G130">
        <v>1945449</v>
      </c>
      <c r="H130">
        <v>1945449</v>
      </c>
      <c r="I130">
        <v>1655188</v>
      </c>
      <c r="J130">
        <v>290261</v>
      </c>
      <c r="K130">
        <v>0.14920000472898501</v>
      </c>
      <c r="L130">
        <v>1665366</v>
      </c>
      <c r="M130">
        <v>-1375105</v>
      </c>
      <c r="N130">
        <v>-0.70683168769780103</v>
      </c>
      <c r="O130">
        <v>0</v>
      </c>
      <c r="P130">
        <v>0</v>
      </c>
      <c r="Q130">
        <v>389090</v>
      </c>
      <c r="R130">
        <v>972724</v>
      </c>
      <c r="S130">
        <v>233454</v>
      </c>
      <c r="T130">
        <v>350181</v>
      </c>
      <c r="U130">
        <v>0</v>
      </c>
      <c r="V130">
        <v>0</v>
      </c>
      <c r="W130">
        <v>357963</v>
      </c>
      <c r="X130">
        <v>855997</v>
      </c>
      <c r="Y130">
        <v>182094</v>
      </c>
      <c r="Z130">
        <v>259134</v>
      </c>
      <c r="AA130">
        <v>4257</v>
      </c>
      <c r="AB130">
        <v>457</v>
      </c>
      <c r="AC130">
        <v>12</v>
      </c>
      <c r="AD130">
        <v>63</v>
      </c>
      <c r="AE130">
        <v>20816</v>
      </c>
      <c r="AF130">
        <v>1311408</v>
      </c>
      <c r="AG130">
        <v>23608</v>
      </c>
      <c r="AH130">
        <v>10117</v>
      </c>
      <c r="AI130">
        <v>33725</v>
      </c>
      <c r="AJ130">
        <v>118126</v>
      </c>
      <c r="AK130">
        <v>82312</v>
      </c>
      <c r="AL130">
        <v>200438</v>
      </c>
      <c r="AM130">
        <v>41928</v>
      </c>
      <c r="AN130">
        <v>77867</v>
      </c>
      <c r="AO130">
        <v>119795</v>
      </c>
      <c r="AP130" t="s">
        <v>130</v>
      </c>
      <c r="AQ130" t="s">
        <v>86</v>
      </c>
      <c r="AR130" t="s">
        <v>131</v>
      </c>
      <c r="AS130" t="s">
        <v>132</v>
      </c>
      <c r="AT130" t="s">
        <v>133</v>
      </c>
      <c r="AU130" t="s">
        <v>134</v>
      </c>
      <c r="AV130" t="s">
        <v>135</v>
      </c>
      <c r="AW130" s="1">
        <v>44000</v>
      </c>
      <c r="AX130">
        <v>12000</v>
      </c>
      <c r="AY130" t="s">
        <v>136</v>
      </c>
      <c r="AZ130">
        <v>26.846699999999998</v>
      </c>
      <c r="BA130">
        <v>80.946200000000005</v>
      </c>
    </row>
    <row r="131" spans="1:53" x14ac:dyDescent="0.3">
      <c r="A131" t="s">
        <v>20</v>
      </c>
      <c r="B131" s="1">
        <v>45413</v>
      </c>
      <c r="C131" t="s">
        <v>297</v>
      </c>
      <c r="D131">
        <v>2225405</v>
      </c>
      <c r="E131">
        <v>2002864</v>
      </c>
      <c r="F131">
        <v>222541</v>
      </c>
      <c r="G131">
        <v>2225405</v>
      </c>
      <c r="H131">
        <v>2225405</v>
      </c>
      <c r="I131">
        <v>1861774</v>
      </c>
      <c r="J131">
        <v>363631</v>
      </c>
      <c r="K131">
        <v>0.16339992046391599</v>
      </c>
      <c r="L131">
        <v>551789</v>
      </c>
      <c r="M131">
        <v>-188158</v>
      </c>
      <c r="N131">
        <v>-8.4550003257834003E-2</v>
      </c>
      <c r="O131">
        <v>66762</v>
      </c>
      <c r="P131">
        <v>0</v>
      </c>
      <c r="Q131">
        <v>445081</v>
      </c>
      <c r="R131">
        <v>1001432</v>
      </c>
      <c r="S131">
        <v>267049</v>
      </c>
      <c r="T131">
        <v>445081</v>
      </c>
      <c r="U131">
        <v>33381</v>
      </c>
      <c r="V131">
        <v>0</v>
      </c>
      <c r="W131">
        <v>409475</v>
      </c>
      <c r="X131">
        <v>881260</v>
      </c>
      <c r="Y131">
        <v>208298</v>
      </c>
      <c r="Z131">
        <v>329360</v>
      </c>
      <c r="AA131">
        <v>6097</v>
      </c>
      <c r="AB131">
        <v>365</v>
      </c>
      <c r="AC131">
        <v>27</v>
      </c>
      <c r="AD131">
        <v>16</v>
      </c>
      <c r="AE131">
        <v>19307</v>
      </c>
      <c r="AF131">
        <v>308912</v>
      </c>
      <c r="AG131">
        <v>11826</v>
      </c>
      <c r="AH131">
        <v>5068</v>
      </c>
      <c r="AI131">
        <v>16894</v>
      </c>
      <c r="AJ131">
        <v>27874</v>
      </c>
      <c r="AK131">
        <v>21024</v>
      </c>
      <c r="AL131">
        <v>48898</v>
      </c>
      <c r="AM131">
        <v>61980</v>
      </c>
      <c r="AN131">
        <v>115105</v>
      </c>
      <c r="AO131">
        <v>177085</v>
      </c>
      <c r="AP131" t="s">
        <v>144</v>
      </c>
      <c r="AQ131" t="s">
        <v>86</v>
      </c>
      <c r="AR131" t="s">
        <v>87</v>
      </c>
      <c r="AS131" t="s">
        <v>145</v>
      </c>
      <c r="AT131" t="s">
        <v>146</v>
      </c>
      <c r="AU131" t="s">
        <v>75</v>
      </c>
      <c r="AV131" t="s">
        <v>76</v>
      </c>
      <c r="AW131" s="1">
        <v>44721</v>
      </c>
      <c r="AX131">
        <v>2500</v>
      </c>
      <c r="AY131" t="s">
        <v>147</v>
      </c>
      <c r="AZ131">
        <v>27.204599999999999</v>
      </c>
      <c r="BA131">
        <v>78.008099999999999</v>
      </c>
    </row>
    <row r="132" spans="1:53" x14ac:dyDescent="0.3">
      <c r="A132" t="s">
        <v>18</v>
      </c>
      <c r="B132" s="1">
        <v>45536</v>
      </c>
      <c r="C132" t="s">
        <v>297</v>
      </c>
      <c r="D132">
        <v>3652362</v>
      </c>
      <c r="E132">
        <v>3104508</v>
      </c>
      <c r="F132">
        <v>547854</v>
      </c>
      <c r="G132">
        <v>3652362</v>
      </c>
      <c r="H132">
        <v>3652362</v>
      </c>
      <c r="I132">
        <v>3107429</v>
      </c>
      <c r="J132">
        <v>544933</v>
      </c>
      <c r="K132">
        <v>0.14920016142978201</v>
      </c>
      <c r="L132">
        <v>1734271</v>
      </c>
      <c r="M132">
        <v>-1189338</v>
      </c>
      <c r="N132">
        <v>-0.325635301210559</v>
      </c>
      <c r="O132">
        <v>0</v>
      </c>
      <c r="P132">
        <v>0</v>
      </c>
      <c r="Q132">
        <v>730472</v>
      </c>
      <c r="R132">
        <v>1826182</v>
      </c>
      <c r="S132">
        <v>438283</v>
      </c>
      <c r="T132">
        <v>657425</v>
      </c>
      <c r="U132">
        <v>0</v>
      </c>
      <c r="V132">
        <v>0</v>
      </c>
      <c r="W132">
        <v>672034</v>
      </c>
      <c r="X132">
        <v>1607040</v>
      </c>
      <c r="Y132">
        <v>341861</v>
      </c>
      <c r="Z132">
        <v>486494</v>
      </c>
      <c r="AA132">
        <v>6363</v>
      </c>
      <c r="AB132">
        <v>574</v>
      </c>
      <c r="AC132">
        <v>22</v>
      </c>
      <c r="AD132">
        <v>57</v>
      </c>
      <c r="AE132">
        <v>21415</v>
      </c>
      <c r="AF132">
        <v>1220655</v>
      </c>
      <c r="AG132">
        <v>42273</v>
      </c>
      <c r="AH132">
        <v>18117</v>
      </c>
      <c r="AI132">
        <v>60390</v>
      </c>
      <c r="AJ132">
        <v>118126</v>
      </c>
      <c r="AK132">
        <v>104517</v>
      </c>
      <c r="AL132">
        <v>222643</v>
      </c>
      <c r="AM132">
        <v>80704</v>
      </c>
      <c r="AN132">
        <v>149879</v>
      </c>
      <c r="AO132">
        <v>230583</v>
      </c>
      <c r="AP132" t="s">
        <v>130</v>
      </c>
      <c r="AQ132" t="s">
        <v>86</v>
      </c>
      <c r="AR132" t="s">
        <v>131</v>
      </c>
      <c r="AS132" t="s">
        <v>132</v>
      </c>
      <c r="AT132" t="s">
        <v>133</v>
      </c>
      <c r="AU132" t="s">
        <v>134</v>
      </c>
      <c r="AV132" t="s">
        <v>135</v>
      </c>
      <c r="AW132" s="1">
        <v>44000</v>
      </c>
      <c r="AX132">
        <v>12000</v>
      </c>
      <c r="AY132" t="s">
        <v>136</v>
      </c>
      <c r="AZ132">
        <v>26.846699999999998</v>
      </c>
      <c r="BA132">
        <v>80.946200000000005</v>
      </c>
    </row>
    <row r="133" spans="1:53" x14ac:dyDescent="0.3">
      <c r="A133" t="s">
        <v>18</v>
      </c>
      <c r="B133" s="1">
        <v>45566</v>
      </c>
      <c r="C133" t="s">
        <v>297</v>
      </c>
      <c r="D133">
        <v>2411008</v>
      </c>
      <c r="E133">
        <v>2049357</v>
      </c>
      <c r="F133">
        <v>361651</v>
      </c>
      <c r="G133">
        <v>2411008</v>
      </c>
      <c r="H133">
        <v>2411008</v>
      </c>
      <c r="I133">
        <v>2051286</v>
      </c>
      <c r="J133">
        <v>359722</v>
      </c>
      <c r="K133">
        <v>0.14919983674877901</v>
      </c>
      <c r="L133">
        <v>1569909</v>
      </c>
      <c r="M133">
        <v>-1210187</v>
      </c>
      <c r="N133">
        <v>-0.50194234112868996</v>
      </c>
      <c r="O133">
        <v>0</v>
      </c>
      <c r="P133">
        <v>0</v>
      </c>
      <c r="Q133">
        <v>482202</v>
      </c>
      <c r="R133">
        <v>1205504</v>
      </c>
      <c r="S133">
        <v>289321</v>
      </c>
      <c r="T133">
        <v>433981</v>
      </c>
      <c r="U133">
        <v>0</v>
      </c>
      <c r="V133">
        <v>0</v>
      </c>
      <c r="W133">
        <v>443626</v>
      </c>
      <c r="X133">
        <v>1060844</v>
      </c>
      <c r="Y133">
        <v>225670</v>
      </c>
      <c r="Z133">
        <v>321146</v>
      </c>
      <c r="AA133">
        <v>4709</v>
      </c>
      <c r="AB133">
        <v>512</v>
      </c>
      <c r="AC133">
        <v>12</v>
      </c>
      <c r="AD133">
        <v>55</v>
      </c>
      <c r="AE133">
        <v>20832</v>
      </c>
      <c r="AF133">
        <v>1145760</v>
      </c>
      <c r="AG133">
        <v>20503</v>
      </c>
      <c r="AH133">
        <v>8787</v>
      </c>
      <c r="AI133">
        <v>29290</v>
      </c>
      <c r="AJ133">
        <v>118126</v>
      </c>
      <c r="AK133">
        <v>81627</v>
      </c>
      <c r="AL133">
        <v>199753</v>
      </c>
      <c r="AM133">
        <v>68287</v>
      </c>
      <c r="AN133">
        <v>126819</v>
      </c>
      <c r="AO133">
        <v>195106</v>
      </c>
      <c r="AP133" t="s">
        <v>130</v>
      </c>
      <c r="AQ133" t="s">
        <v>86</v>
      </c>
      <c r="AR133" t="s">
        <v>131</v>
      </c>
      <c r="AS133" t="s">
        <v>132</v>
      </c>
      <c r="AT133" t="s">
        <v>133</v>
      </c>
      <c r="AU133" t="s">
        <v>134</v>
      </c>
      <c r="AV133" t="s">
        <v>135</v>
      </c>
      <c r="AW133" s="1">
        <v>44000</v>
      </c>
      <c r="AX133">
        <v>12000</v>
      </c>
      <c r="AY133" t="s">
        <v>136</v>
      </c>
      <c r="AZ133">
        <v>26.846699999999998</v>
      </c>
      <c r="BA133">
        <v>80.946200000000005</v>
      </c>
    </row>
    <row r="134" spans="1:53" x14ac:dyDescent="0.3">
      <c r="A134" t="s">
        <v>18</v>
      </c>
      <c r="B134" s="1">
        <v>45597</v>
      </c>
      <c r="C134" t="s">
        <v>297</v>
      </c>
      <c r="D134">
        <v>2392744</v>
      </c>
      <c r="E134">
        <v>2033832</v>
      </c>
      <c r="F134">
        <v>358912</v>
      </c>
      <c r="G134">
        <v>2392744</v>
      </c>
      <c r="H134">
        <v>2392744</v>
      </c>
      <c r="I134">
        <v>2035747</v>
      </c>
      <c r="J134">
        <v>356997</v>
      </c>
      <c r="K134">
        <v>0.14919983082185101</v>
      </c>
      <c r="L134">
        <v>1887755</v>
      </c>
      <c r="M134">
        <v>-1530758</v>
      </c>
      <c r="N134">
        <v>-0.63975001086618599</v>
      </c>
      <c r="O134">
        <v>0</v>
      </c>
      <c r="P134">
        <v>0</v>
      </c>
      <c r="Q134">
        <v>478549</v>
      </c>
      <c r="R134">
        <v>1196372</v>
      </c>
      <c r="S134">
        <v>287129</v>
      </c>
      <c r="T134">
        <v>430694</v>
      </c>
      <c r="U134">
        <v>0</v>
      </c>
      <c r="V134">
        <v>0</v>
      </c>
      <c r="W134">
        <v>440265</v>
      </c>
      <c r="X134">
        <v>1052807</v>
      </c>
      <c r="Y134">
        <v>223961</v>
      </c>
      <c r="Z134">
        <v>318714</v>
      </c>
      <c r="AA134">
        <v>6856</v>
      </c>
      <c r="AB134">
        <v>349</v>
      </c>
      <c r="AC134">
        <v>20</v>
      </c>
      <c r="AD134">
        <v>67</v>
      </c>
      <c r="AE134">
        <v>21457</v>
      </c>
      <c r="AF134">
        <v>1437619</v>
      </c>
      <c r="AG134">
        <v>27974</v>
      </c>
      <c r="AH134">
        <v>11989</v>
      </c>
      <c r="AI134">
        <v>39963</v>
      </c>
      <c r="AJ134">
        <v>118126</v>
      </c>
      <c r="AK134">
        <v>101246</v>
      </c>
      <c r="AL134">
        <v>219372</v>
      </c>
      <c r="AM134">
        <v>66780</v>
      </c>
      <c r="AN134">
        <v>124021</v>
      </c>
      <c r="AO134">
        <v>190801</v>
      </c>
      <c r="AP134" t="s">
        <v>130</v>
      </c>
      <c r="AQ134" t="s">
        <v>86</v>
      </c>
      <c r="AR134" t="s">
        <v>131</v>
      </c>
      <c r="AS134" t="s">
        <v>132</v>
      </c>
      <c r="AT134" t="s">
        <v>133</v>
      </c>
      <c r="AU134" t="s">
        <v>134</v>
      </c>
      <c r="AV134" t="s">
        <v>135</v>
      </c>
      <c r="AW134" s="1">
        <v>44000</v>
      </c>
      <c r="AX134">
        <v>12000</v>
      </c>
      <c r="AY134" t="s">
        <v>136</v>
      </c>
      <c r="AZ134">
        <v>26.846699999999998</v>
      </c>
      <c r="BA134">
        <v>80.946200000000005</v>
      </c>
    </row>
    <row r="135" spans="1:53" x14ac:dyDescent="0.3">
      <c r="A135" t="s">
        <v>20</v>
      </c>
      <c r="B135" s="1">
        <v>45444</v>
      </c>
      <c r="C135" t="s">
        <v>297</v>
      </c>
      <c r="D135">
        <v>2542400</v>
      </c>
      <c r="E135">
        <v>2288160</v>
      </c>
      <c r="F135">
        <v>254240</v>
      </c>
      <c r="G135">
        <v>2542400</v>
      </c>
      <c r="H135">
        <v>2542400</v>
      </c>
      <c r="I135">
        <v>2126972</v>
      </c>
      <c r="J135">
        <v>415428</v>
      </c>
      <c r="K135">
        <v>0.16339993706733799</v>
      </c>
      <c r="L135">
        <v>538280</v>
      </c>
      <c r="M135">
        <v>-122852</v>
      </c>
      <c r="N135">
        <v>-4.8321271239773401E-2</v>
      </c>
      <c r="O135">
        <v>76272</v>
      </c>
      <c r="P135">
        <v>0</v>
      </c>
      <c r="Q135">
        <v>508480</v>
      </c>
      <c r="R135">
        <v>1144080</v>
      </c>
      <c r="S135">
        <v>305088</v>
      </c>
      <c r="T135">
        <v>508480</v>
      </c>
      <c r="U135">
        <v>38136</v>
      </c>
      <c r="V135">
        <v>0</v>
      </c>
      <c r="W135">
        <v>467802</v>
      </c>
      <c r="X135">
        <v>1006790</v>
      </c>
      <c r="Y135">
        <v>237969</v>
      </c>
      <c r="Z135">
        <v>376275</v>
      </c>
      <c r="AA135">
        <v>7264</v>
      </c>
      <c r="AB135">
        <v>350</v>
      </c>
      <c r="AC135">
        <v>15</v>
      </c>
      <c r="AD135">
        <v>15</v>
      </c>
      <c r="AE135">
        <v>19909</v>
      </c>
      <c r="AF135">
        <v>298635</v>
      </c>
      <c r="AG135">
        <v>24496</v>
      </c>
      <c r="AH135">
        <v>10498</v>
      </c>
      <c r="AI135">
        <v>34994</v>
      </c>
      <c r="AJ135">
        <v>28602</v>
      </c>
      <c r="AK135">
        <v>19484</v>
      </c>
      <c r="AL135">
        <v>48086</v>
      </c>
      <c r="AM135">
        <v>54798</v>
      </c>
      <c r="AN135">
        <v>101767</v>
      </c>
      <c r="AO135">
        <v>156565</v>
      </c>
      <c r="AP135" t="s">
        <v>144</v>
      </c>
      <c r="AQ135" t="s">
        <v>86</v>
      </c>
      <c r="AR135" t="s">
        <v>87</v>
      </c>
      <c r="AS135" t="s">
        <v>145</v>
      </c>
      <c r="AT135" t="s">
        <v>146</v>
      </c>
      <c r="AU135" t="s">
        <v>75</v>
      </c>
      <c r="AV135" t="s">
        <v>76</v>
      </c>
      <c r="AW135" s="1">
        <v>44721</v>
      </c>
      <c r="AX135">
        <v>2500</v>
      </c>
      <c r="AY135" t="s">
        <v>147</v>
      </c>
      <c r="AZ135">
        <v>27.204599999999999</v>
      </c>
      <c r="BA135">
        <v>78.008099999999999</v>
      </c>
    </row>
    <row r="136" spans="1:53" x14ac:dyDescent="0.3">
      <c r="A136" t="s">
        <v>18</v>
      </c>
      <c r="B136" s="1">
        <v>45627</v>
      </c>
      <c r="C136" t="s">
        <v>297</v>
      </c>
      <c r="D136">
        <v>2476728</v>
      </c>
      <c r="E136">
        <v>2105219</v>
      </c>
      <c r="F136">
        <v>371509</v>
      </c>
      <c r="G136">
        <v>2476728</v>
      </c>
      <c r="H136">
        <v>2476728</v>
      </c>
      <c r="I136">
        <v>2107199</v>
      </c>
      <c r="J136">
        <v>369529</v>
      </c>
      <c r="K136">
        <v>0.14920047740405901</v>
      </c>
      <c r="L136">
        <v>1865707</v>
      </c>
      <c r="M136">
        <v>-1496178</v>
      </c>
      <c r="N136">
        <v>-0.60409459577313296</v>
      </c>
      <c r="O136">
        <v>0</v>
      </c>
      <c r="P136">
        <v>0</v>
      </c>
      <c r="Q136">
        <v>495346</v>
      </c>
      <c r="R136">
        <v>1238364</v>
      </c>
      <c r="S136">
        <v>297207</v>
      </c>
      <c r="T136">
        <v>445811</v>
      </c>
      <c r="U136">
        <v>0</v>
      </c>
      <c r="V136">
        <v>0</v>
      </c>
      <c r="W136">
        <v>455718</v>
      </c>
      <c r="X136">
        <v>1089760</v>
      </c>
      <c r="Y136">
        <v>231821</v>
      </c>
      <c r="Z136">
        <v>329900</v>
      </c>
      <c r="AA136">
        <v>5034</v>
      </c>
      <c r="AB136">
        <v>492</v>
      </c>
      <c r="AC136">
        <v>21</v>
      </c>
      <c r="AD136">
        <v>70</v>
      </c>
      <c r="AE136">
        <v>20442</v>
      </c>
      <c r="AF136">
        <v>1430940</v>
      </c>
      <c r="AG136">
        <v>25348</v>
      </c>
      <c r="AH136">
        <v>10864</v>
      </c>
      <c r="AI136">
        <v>36212</v>
      </c>
      <c r="AJ136">
        <v>113193</v>
      </c>
      <c r="AK136">
        <v>93599</v>
      </c>
      <c r="AL136">
        <v>206792</v>
      </c>
      <c r="AM136">
        <v>67117</v>
      </c>
      <c r="AN136">
        <v>124646</v>
      </c>
      <c r="AO136">
        <v>191763</v>
      </c>
      <c r="AP136" t="s">
        <v>130</v>
      </c>
      <c r="AQ136" t="s">
        <v>86</v>
      </c>
      <c r="AR136" t="s">
        <v>131</v>
      </c>
      <c r="AS136" t="s">
        <v>132</v>
      </c>
      <c r="AT136" t="s">
        <v>133</v>
      </c>
      <c r="AU136" t="s">
        <v>134</v>
      </c>
      <c r="AV136" t="s">
        <v>135</v>
      </c>
      <c r="AW136" s="1">
        <v>44000</v>
      </c>
      <c r="AX136">
        <v>12000</v>
      </c>
      <c r="AY136" t="s">
        <v>136</v>
      </c>
      <c r="AZ136">
        <v>26.846699999999998</v>
      </c>
      <c r="BA136">
        <v>80.946200000000005</v>
      </c>
    </row>
    <row r="137" spans="1:53" x14ac:dyDescent="0.3">
      <c r="A137" t="s">
        <v>18</v>
      </c>
      <c r="B137" s="1">
        <v>45658</v>
      </c>
      <c r="C137" t="s">
        <v>297</v>
      </c>
      <c r="D137">
        <v>1901570</v>
      </c>
      <c r="E137">
        <v>1616334</v>
      </c>
      <c r="F137">
        <v>285236</v>
      </c>
      <c r="G137">
        <v>1901570</v>
      </c>
      <c r="H137">
        <v>1901570</v>
      </c>
      <c r="I137">
        <v>1617856</v>
      </c>
      <c r="J137">
        <v>283714</v>
      </c>
      <c r="K137">
        <v>0.149199871684976</v>
      </c>
      <c r="L137">
        <v>1991599</v>
      </c>
      <c r="M137">
        <v>-1707885</v>
      </c>
      <c r="N137">
        <v>-0.89814469096588601</v>
      </c>
      <c r="O137">
        <v>0</v>
      </c>
      <c r="P137">
        <v>0</v>
      </c>
      <c r="Q137">
        <v>380314</v>
      </c>
      <c r="R137">
        <v>950785</v>
      </c>
      <c r="S137">
        <v>228188</v>
      </c>
      <c r="T137">
        <v>342283</v>
      </c>
      <c r="U137">
        <v>0</v>
      </c>
      <c r="V137">
        <v>0</v>
      </c>
      <c r="W137">
        <v>349889</v>
      </c>
      <c r="X137">
        <v>836691</v>
      </c>
      <c r="Y137">
        <v>177987</v>
      </c>
      <c r="Z137">
        <v>253289</v>
      </c>
      <c r="AA137">
        <v>3245</v>
      </c>
      <c r="AB137">
        <v>586</v>
      </c>
      <c r="AC137">
        <v>13</v>
      </c>
      <c r="AD137">
        <v>68</v>
      </c>
      <c r="AE137">
        <v>23737</v>
      </c>
      <c r="AF137">
        <v>1614116</v>
      </c>
      <c r="AG137">
        <v>21800</v>
      </c>
      <c r="AH137">
        <v>9343</v>
      </c>
      <c r="AI137">
        <v>31143</v>
      </c>
      <c r="AJ137">
        <v>117957</v>
      </c>
      <c r="AK137">
        <v>91653</v>
      </c>
      <c r="AL137">
        <v>209610</v>
      </c>
      <c r="AM137">
        <v>47856</v>
      </c>
      <c r="AN137">
        <v>88874</v>
      </c>
      <c r="AO137">
        <v>136730</v>
      </c>
      <c r="AP137" t="s">
        <v>130</v>
      </c>
      <c r="AQ137" t="s">
        <v>86</v>
      </c>
      <c r="AR137" t="s">
        <v>131</v>
      </c>
      <c r="AS137" t="s">
        <v>132</v>
      </c>
      <c r="AT137" t="s">
        <v>133</v>
      </c>
      <c r="AU137" t="s">
        <v>134</v>
      </c>
      <c r="AV137" t="s">
        <v>135</v>
      </c>
      <c r="AW137" s="1">
        <v>44000</v>
      </c>
      <c r="AX137">
        <v>12000</v>
      </c>
      <c r="AY137" t="s">
        <v>136</v>
      </c>
      <c r="AZ137">
        <v>26.846699999999998</v>
      </c>
      <c r="BA137">
        <v>80.946200000000005</v>
      </c>
    </row>
    <row r="138" spans="1:53" x14ac:dyDescent="0.3">
      <c r="A138" t="s">
        <v>18</v>
      </c>
      <c r="B138" s="1">
        <v>45689</v>
      </c>
      <c r="C138" t="s">
        <v>297</v>
      </c>
      <c r="D138">
        <v>2963688</v>
      </c>
      <c r="E138">
        <v>2519135</v>
      </c>
      <c r="F138">
        <v>444553</v>
      </c>
      <c r="G138">
        <v>2963688</v>
      </c>
      <c r="H138">
        <v>2963688</v>
      </c>
      <c r="I138">
        <v>2521506</v>
      </c>
      <c r="J138">
        <v>442182</v>
      </c>
      <c r="K138">
        <v>0.14919991578060801</v>
      </c>
      <c r="L138">
        <v>1824224</v>
      </c>
      <c r="M138">
        <v>-1382042</v>
      </c>
      <c r="N138">
        <v>-0.466325065256532</v>
      </c>
      <c r="O138">
        <v>0</v>
      </c>
      <c r="P138">
        <v>0</v>
      </c>
      <c r="Q138">
        <v>592738</v>
      </c>
      <c r="R138">
        <v>1481843</v>
      </c>
      <c r="S138">
        <v>355643</v>
      </c>
      <c r="T138">
        <v>533464</v>
      </c>
      <c r="U138">
        <v>0</v>
      </c>
      <c r="V138">
        <v>0</v>
      </c>
      <c r="W138">
        <v>545319</v>
      </c>
      <c r="X138">
        <v>1304022</v>
      </c>
      <c r="Y138">
        <v>277402</v>
      </c>
      <c r="Z138">
        <v>394763</v>
      </c>
      <c r="AA138">
        <v>6279</v>
      </c>
      <c r="AB138">
        <v>472</v>
      </c>
      <c r="AC138">
        <v>18</v>
      </c>
      <c r="AD138">
        <v>63</v>
      </c>
      <c r="AE138">
        <v>21257</v>
      </c>
      <c r="AF138">
        <v>1339191</v>
      </c>
      <c r="AG138">
        <v>31783</v>
      </c>
      <c r="AH138">
        <v>13621</v>
      </c>
      <c r="AI138">
        <v>45404</v>
      </c>
      <c r="AJ138">
        <v>118126</v>
      </c>
      <c r="AK138">
        <v>105343</v>
      </c>
      <c r="AL138">
        <v>223469</v>
      </c>
      <c r="AM138">
        <v>75656</v>
      </c>
      <c r="AN138">
        <v>140504</v>
      </c>
      <c r="AO138">
        <v>216160</v>
      </c>
      <c r="AP138" t="s">
        <v>130</v>
      </c>
      <c r="AQ138" t="s">
        <v>86</v>
      </c>
      <c r="AR138" t="s">
        <v>131</v>
      </c>
      <c r="AS138" t="s">
        <v>132</v>
      </c>
      <c r="AT138" t="s">
        <v>133</v>
      </c>
      <c r="AU138" t="s">
        <v>134</v>
      </c>
      <c r="AV138" t="s">
        <v>135</v>
      </c>
      <c r="AW138" s="1">
        <v>44000</v>
      </c>
      <c r="AX138">
        <v>12000</v>
      </c>
      <c r="AY138" t="s">
        <v>136</v>
      </c>
      <c r="AZ138">
        <v>26.846699999999998</v>
      </c>
      <c r="BA138">
        <v>80.946200000000005</v>
      </c>
    </row>
    <row r="139" spans="1:53" x14ac:dyDescent="0.3">
      <c r="A139" t="s">
        <v>18</v>
      </c>
      <c r="B139" s="1">
        <v>45717</v>
      </c>
      <c r="C139" t="s">
        <v>297</v>
      </c>
      <c r="D139">
        <v>1432121</v>
      </c>
      <c r="E139">
        <v>1217303</v>
      </c>
      <c r="F139">
        <v>214818</v>
      </c>
      <c r="G139">
        <v>1432121</v>
      </c>
      <c r="H139">
        <v>1432121</v>
      </c>
      <c r="I139">
        <v>1218449</v>
      </c>
      <c r="J139">
        <v>213672</v>
      </c>
      <c r="K139">
        <v>0.14919968354629301</v>
      </c>
      <c r="L139">
        <v>1796402</v>
      </c>
      <c r="M139">
        <v>-1582730</v>
      </c>
      <c r="N139">
        <v>-1.1051649965331101</v>
      </c>
      <c r="O139">
        <v>0</v>
      </c>
      <c r="P139">
        <v>0</v>
      </c>
      <c r="Q139">
        <v>286424</v>
      </c>
      <c r="R139">
        <v>716060</v>
      </c>
      <c r="S139">
        <v>171855</v>
      </c>
      <c r="T139">
        <v>257782</v>
      </c>
      <c r="U139">
        <v>0</v>
      </c>
      <c r="V139">
        <v>0</v>
      </c>
      <c r="W139">
        <v>263510</v>
      </c>
      <c r="X139">
        <v>630133</v>
      </c>
      <c r="Y139">
        <v>134047</v>
      </c>
      <c r="Z139">
        <v>190759</v>
      </c>
      <c r="AA139">
        <v>4057</v>
      </c>
      <c r="AB139">
        <v>353</v>
      </c>
      <c r="AC139">
        <v>19</v>
      </c>
      <c r="AD139">
        <v>65</v>
      </c>
      <c r="AE139">
        <v>22172</v>
      </c>
      <c r="AF139">
        <v>1441180</v>
      </c>
      <c r="AG139">
        <v>16340</v>
      </c>
      <c r="AH139">
        <v>7003</v>
      </c>
      <c r="AI139">
        <v>23343</v>
      </c>
      <c r="AJ139">
        <v>118126</v>
      </c>
      <c r="AK139">
        <v>103367</v>
      </c>
      <c r="AL139">
        <v>221493</v>
      </c>
      <c r="AM139">
        <v>38635</v>
      </c>
      <c r="AN139">
        <v>71751</v>
      </c>
      <c r="AO139">
        <v>110386</v>
      </c>
      <c r="AP139" t="s">
        <v>130</v>
      </c>
      <c r="AQ139" t="s">
        <v>86</v>
      </c>
      <c r="AR139" t="s">
        <v>131</v>
      </c>
      <c r="AS139" t="s">
        <v>132</v>
      </c>
      <c r="AT139" t="s">
        <v>133</v>
      </c>
      <c r="AU139" t="s">
        <v>134</v>
      </c>
      <c r="AV139" t="s">
        <v>135</v>
      </c>
      <c r="AW139" s="1">
        <v>44000</v>
      </c>
      <c r="AX139">
        <v>12000</v>
      </c>
      <c r="AY139" t="s">
        <v>136</v>
      </c>
      <c r="AZ139">
        <v>26.846699999999998</v>
      </c>
      <c r="BA139">
        <v>80.946200000000005</v>
      </c>
    </row>
    <row r="140" spans="1:53" x14ac:dyDescent="0.3">
      <c r="A140" t="s">
        <v>21</v>
      </c>
      <c r="B140" s="1">
        <v>45383</v>
      </c>
      <c r="C140" t="s">
        <v>297</v>
      </c>
      <c r="D140">
        <v>16941312</v>
      </c>
      <c r="E140">
        <v>12705984</v>
      </c>
      <c r="F140">
        <v>4235328</v>
      </c>
      <c r="G140">
        <v>16941312</v>
      </c>
      <c r="H140">
        <v>16941312</v>
      </c>
      <c r="I140">
        <v>13519166</v>
      </c>
      <c r="J140">
        <v>3422146</v>
      </c>
      <c r="K140">
        <v>0.20200005761065001</v>
      </c>
      <c r="L140">
        <v>4441527</v>
      </c>
      <c r="M140">
        <v>-1019381</v>
      </c>
      <c r="N140">
        <v>-6.0171313768378698E-2</v>
      </c>
      <c r="O140">
        <v>2541197</v>
      </c>
      <c r="P140">
        <v>1694131</v>
      </c>
      <c r="Q140">
        <v>2541197</v>
      </c>
      <c r="R140">
        <v>5929459</v>
      </c>
      <c r="S140">
        <v>1694131</v>
      </c>
      <c r="T140">
        <v>2541197</v>
      </c>
      <c r="U140">
        <v>1270598</v>
      </c>
      <c r="V140">
        <v>1490835</v>
      </c>
      <c r="W140">
        <v>2337901</v>
      </c>
      <c r="X140">
        <v>5217924</v>
      </c>
      <c r="Y140">
        <v>1321422</v>
      </c>
      <c r="Z140">
        <v>1880486</v>
      </c>
      <c r="AA140">
        <v>14592</v>
      </c>
      <c r="AB140">
        <v>1161</v>
      </c>
      <c r="AC140">
        <v>39</v>
      </c>
      <c r="AD140">
        <v>72</v>
      </c>
      <c r="AE140">
        <v>30810</v>
      </c>
      <c r="AF140">
        <v>2218320</v>
      </c>
      <c r="AG140">
        <v>247594</v>
      </c>
      <c r="AH140">
        <v>106112</v>
      </c>
      <c r="AI140">
        <v>353706</v>
      </c>
      <c r="AJ140">
        <v>209558</v>
      </c>
      <c r="AK140">
        <v>154670</v>
      </c>
      <c r="AL140">
        <v>364228</v>
      </c>
      <c r="AM140">
        <v>526846</v>
      </c>
      <c r="AN140">
        <v>978427</v>
      </c>
      <c r="AO140">
        <v>1505273</v>
      </c>
      <c r="AP140" t="s">
        <v>148</v>
      </c>
      <c r="AQ140" t="s">
        <v>86</v>
      </c>
      <c r="AR140" t="s">
        <v>149</v>
      </c>
      <c r="AS140" t="s">
        <v>150</v>
      </c>
      <c r="AT140" t="s">
        <v>151</v>
      </c>
      <c r="AU140" t="s">
        <v>104</v>
      </c>
      <c r="AV140" t="s">
        <v>105</v>
      </c>
      <c r="AW140" s="1">
        <v>44177</v>
      </c>
      <c r="AX140">
        <v>20000</v>
      </c>
      <c r="AY140" t="s">
        <v>152</v>
      </c>
      <c r="AZ140">
        <v>26.844999999999999</v>
      </c>
      <c r="BA140">
        <v>75.816999999999993</v>
      </c>
    </row>
    <row r="141" spans="1:53" x14ac:dyDescent="0.3">
      <c r="A141" t="s">
        <v>19</v>
      </c>
      <c r="B141" s="1">
        <v>45474</v>
      </c>
      <c r="C141" t="s">
        <v>297</v>
      </c>
      <c r="D141">
        <v>5727624</v>
      </c>
      <c r="E141">
        <v>4582099</v>
      </c>
      <c r="F141">
        <v>1145525</v>
      </c>
      <c r="G141">
        <v>5727624</v>
      </c>
      <c r="H141">
        <v>5727624</v>
      </c>
      <c r="I141">
        <v>4767675</v>
      </c>
      <c r="J141">
        <v>959949</v>
      </c>
      <c r="K141">
        <v>0.16759986339885399</v>
      </c>
      <c r="L141">
        <v>1317223</v>
      </c>
      <c r="M141">
        <v>-357274</v>
      </c>
      <c r="N141">
        <v>-6.2377348792448703E-2</v>
      </c>
      <c r="O141">
        <v>400934</v>
      </c>
      <c r="P141">
        <v>171829</v>
      </c>
      <c r="Q141">
        <v>1431906</v>
      </c>
      <c r="R141">
        <v>2291049</v>
      </c>
      <c r="S141">
        <v>572762</v>
      </c>
      <c r="T141">
        <v>859144</v>
      </c>
      <c r="U141">
        <v>200467</v>
      </c>
      <c r="V141">
        <v>151210</v>
      </c>
      <c r="W141">
        <v>1317354</v>
      </c>
      <c r="X141">
        <v>2016123</v>
      </c>
      <c r="Y141">
        <v>446754</v>
      </c>
      <c r="Z141">
        <v>635767</v>
      </c>
      <c r="AA141">
        <v>7944</v>
      </c>
      <c r="AB141">
        <v>721</v>
      </c>
      <c r="AC141">
        <v>11</v>
      </c>
      <c r="AD141">
        <v>26</v>
      </c>
      <c r="AE141">
        <v>27619</v>
      </c>
      <c r="AF141">
        <v>718094</v>
      </c>
      <c r="AG141">
        <v>45564</v>
      </c>
      <c r="AH141">
        <v>19527</v>
      </c>
      <c r="AI141">
        <v>65091</v>
      </c>
      <c r="AJ141">
        <v>66358</v>
      </c>
      <c r="AK141">
        <v>41291</v>
      </c>
      <c r="AL141">
        <v>107649</v>
      </c>
      <c r="AM141">
        <v>149236</v>
      </c>
      <c r="AN141">
        <v>277153</v>
      </c>
      <c r="AO141">
        <v>426389</v>
      </c>
      <c r="AP141" t="s">
        <v>137</v>
      </c>
      <c r="AQ141" t="s">
        <v>71</v>
      </c>
      <c r="AR141" t="s">
        <v>138</v>
      </c>
      <c r="AS141" t="s">
        <v>139</v>
      </c>
      <c r="AT141" t="s">
        <v>140</v>
      </c>
      <c r="AU141" t="s">
        <v>141</v>
      </c>
      <c r="AV141" t="s">
        <v>142</v>
      </c>
      <c r="AW141" s="1">
        <v>44197</v>
      </c>
      <c r="AX141">
        <v>6000</v>
      </c>
      <c r="AY141" t="s">
        <v>143</v>
      </c>
      <c r="AZ141">
        <v>18.559000000000001</v>
      </c>
      <c r="BA141">
        <v>73.786699999999996</v>
      </c>
    </row>
    <row r="142" spans="1:53" x14ac:dyDescent="0.3">
      <c r="A142" t="s">
        <v>19</v>
      </c>
      <c r="B142" s="1">
        <v>45505</v>
      </c>
      <c r="C142" t="s">
        <v>298</v>
      </c>
      <c r="D142">
        <v>8321250</v>
      </c>
      <c r="E142">
        <v>6657000</v>
      </c>
      <c r="F142">
        <v>1664250</v>
      </c>
      <c r="G142">
        <v>8321250</v>
      </c>
      <c r="H142">
        <v>8321250</v>
      </c>
      <c r="I142">
        <v>6926608</v>
      </c>
      <c r="J142">
        <v>1394642</v>
      </c>
      <c r="K142">
        <v>0.167600060087126</v>
      </c>
      <c r="L142">
        <v>1284830</v>
      </c>
      <c r="M142">
        <v>109812</v>
      </c>
      <c r="N142">
        <v>1.3196575033799E-2</v>
      </c>
      <c r="O142">
        <v>582488</v>
      </c>
      <c r="P142">
        <v>249638</v>
      </c>
      <c r="Q142">
        <v>2080312</v>
      </c>
      <c r="R142">
        <v>3328499</v>
      </c>
      <c r="S142">
        <v>832125</v>
      </c>
      <c r="T142">
        <v>1248188</v>
      </c>
      <c r="U142">
        <v>291244</v>
      </c>
      <c r="V142">
        <v>219681</v>
      </c>
      <c r="W142">
        <v>1913887</v>
      </c>
      <c r="X142">
        <v>2929079</v>
      </c>
      <c r="Y142">
        <v>649058</v>
      </c>
      <c r="Z142">
        <v>923659</v>
      </c>
      <c r="AA142">
        <v>11095</v>
      </c>
      <c r="AB142">
        <v>750</v>
      </c>
      <c r="AC142">
        <v>21</v>
      </c>
      <c r="AD142">
        <v>23</v>
      </c>
      <c r="AE142">
        <v>23301</v>
      </c>
      <c r="AF142">
        <v>535923</v>
      </c>
      <c r="AG142">
        <v>77799</v>
      </c>
      <c r="AH142">
        <v>33342</v>
      </c>
      <c r="AI142">
        <v>111141</v>
      </c>
      <c r="AJ142">
        <v>66358</v>
      </c>
      <c r="AK142">
        <v>43149</v>
      </c>
      <c r="AL142">
        <v>109507</v>
      </c>
      <c r="AM142">
        <v>184891</v>
      </c>
      <c r="AN142">
        <v>343368</v>
      </c>
      <c r="AO142">
        <v>528259</v>
      </c>
      <c r="AP142" t="s">
        <v>137</v>
      </c>
      <c r="AQ142" t="s">
        <v>71</v>
      </c>
      <c r="AR142" t="s">
        <v>138</v>
      </c>
      <c r="AS142" t="s">
        <v>139</v>
      </c>
      <c r="AT142" t="s">
        <v>140</v>
      </c>
      <c r="AU142" t="s">
        <v>141</v>
      </c>
      <c r="AV142" t="s">
        <v>142</v>
      </c>
      <c r="AW142" s="1">
        <v>44197</v>
      </c>
      <c r="AX142">
        <v>6000</v>
      </c>
      <c r="AY142" t="s">
        <v>143</v>
      </c>
      <c r="AZ142">
        <v>18.559000000000001</v>
      </c>
      <c r="BA142">
        <v>73.786699999999996</v>
      </c>
    </row>
    <row r="143" spans="1:53" x14ac:dyDescent="0.3">
      <c r="A143" t="s">
        <v>21</v>
      </c>
      <c r="B143" s="1">
        <v>45413</v>
      </c>
      <c r="C143" t="s">
        <v>297</v>
      </c>
      <c r="D143">
        <v>20146068</v>
      </c>
      <c r="E143">
        <v>15109551</v>
      </c>
      <c r="F143">
        <v>5036517</v>
      </c>
      <c r="G143">
        <v>20146068</v>
      </c>
      <c r="H143">
        <v>20146068</v>
      </c>
      <c r="I143">
        <v>16076561</v>
      </c>
      <c r="J143">
        <v>4069507</v>
      </c>
      <c r="K143">
        <v>0.20200006274177201</v>
      </c>
      <c r="L143">
        <v>4717625</v>
      </c>
      <c r="M143">
        <v>-648118</v>
      </c>
      <c r="N143">
        <v>-3.2170942736815901E-2</v>
      </c>
      <c r="O143">
        <v>3021910</v>
      </c>
      <c r="P143">
        <v>2014607</v>
      </c>
      <c r="Q143">
        <v>3021910</v>
      </c>
      <c r="R143">
        <v>7051124</v>
      </c>
      <c r="S143">
        <v>2014607</v>
      </c>
      <c r="T143">
        <v>3021910</v>
      </c>
      <c r="U143">
        <v>1510955</v>
      </c>
      <c r="V143">
        <v>1772854</v>
      </c>
      <c r="W143">
        <v>2780157</v>
      </c>
      <c r="X143">
        <v>6204989</v>
      </c>
      <c r="Y143">
        <v>1571393</v>
      </c>
      <c r="Z143">
        <v>2236213</v>
      </c>
      <c r="AA143">
        <v>15102</v>
      </c>
      <c r="AB143">
        <v>1334</v>
      </c>
      <c r="AC143">
        <v>25</v>
      </c>
      <c r="AD143">
        <v>76</v>
      </c>
      <c r="AE143">
        <v>30806</v>
      </c>
      <c r="AF143">
        <v>2341256</v>
      </c>
      <c r="AG143">
        <v>241851</v>
      </c>
      <c r="AH143">
        <v>103651</v>
      </c>
      <c r="AI143">
        <v>345502</v>
      </c>
      <c r="AJ143">
        <v>206899</v>
      </c>
      <c r="AK143">
        <v>148632</v>
      </c>
      <c r="AL143">
        <v>355531</v>
      </c>
      <c r="AM143">
        <v>586368</v>
      </c>
      <c r="AN143">
        <v>1088968</v>
      </c>
      <c r="AO143">
        <v>1675336</v>
      </c>
      <c r="AP143" t="s">
        <v>148</v>
      </c>
      <c r="AQ143" t="s">
        <v>86</v>
      </c>
      <c r="AR143" t="s">
        <v>149</v>
      </c>
      <c r="AS143" t="s">
        <v>150</v>
      </c>
      <c r="AT143" t="s">
        <v>151</v>
      </c>
      <c r="AU143" t="s">
        <v>104</v>
      </c>
      <c r="AV143" t="s">
        <v>105</v>
      </c>
      <c r="AW143" s="1">
        <v>44177</v>
      </c>
      <c r="AX143">
        <v>20000</v>
      </c>
      <c r="AY143" t="s">
        <v>152</v>
      </c>
      <c r="AZ143">
        <v>26.844999999999999</v>
      </c>
      <c r="BA143">
        <v>75.816999999999993</v>
      </c>
    </row>
    <row r="144" spans="1:53" x14ac:dyDescent="0.3">
      <c r="A144" t="s">
        <v>19</v>
      </c>
      <c r="B144" s="1">
        <v>45536</v>
      </c>
      <c r="C144" t="s">
        <v>298</v>
      </c>
      <c r="D144">
        <v>10279380</v>
      </c>
      <c r="E144">
        <v>8223504</v>
      </c>
      <c r="F144">
        <v>2055876</v>
      </c>
      <c r="G144">
        <v>10279380</v>
      </c>
      <c r="H144">
        <v>10279380</v>
      </c>
      <c r="I144">
        <v>8556555</v>
      </c>
      <c r="J144">
        <v>1722825</v>
      </c>
      <c r="K144">
        <v>0.167600088721304</v>
      </c>
      <c r="L144">
        <v>1680525</v>
      </c>
      <c r="M144">
        <v>42300</v>
      </c>
      <c r="N144">
        <v>4.1150341752128998E-3</v>
      </c>
      <c r="O144">
        <v>719557</v>
      </c>
      <c r="P144">
        <v>308381</v>
      </c>
      <c r="Q144">
        <v>2569845</v>
      </c>
      <c r="R144">
        <v>4111752</v>
      </c>
      <c r="S144">
        <v>1027938</v>
      </c>
      <c r="T144">
        <v>1541907</v>
      </c>
      <c r="U144">
        <v>359778</v>
      </c>
      <c r="V144">
        <v>271375</v>
      </c>
      <c r="W144">
        <v>2364257</v>
      </c>
      <c r="X144">
        <v>3618342</v>
      </c>
      <c r="Y144">
        <v>801792</v>
      </c>
      <c r="Z144">
        <v>1141011</v>
      </c>
      <c r="AA144">
        <v>12065</v>
      </c>
      <c r="AB144">
        <v>852</v>
      </c>
      <c r="AC144">
        <v>26</v>
      </c>
      <c r="AD144">
        <v>30</v>
      </c>
      <c r="AE144">
        <v>24352</v>
      </c>
      <c r="AF144">
        <v>730560</v>
      </c>
      <c r="AG144">
        <v>79032</v>
      </c>
      <c r="AH144">
        <v>33871</v>
      </c>
      <c r="AI144">
        <v>112903</v>
      </c>
      <c r="AJ144">
        <v>66358</v>
      </c>
      <c r="AK144">
        <v>41509</v>
      </c>
      <c r="AL144">
        <v>107867</v>
      </c>
      <c r="AM144">
        <v>255218</v>
      </c>
      <c r="AN144">
        <v>473977</v>
      </c>
      <c r="AO144">
        <v>729195</v>
      </c>
      <c r="AP144" t="s">
        <v>137</v>
      </c>
      <c r="AQ144" t="s">
        <v>71</v>
      </c>
      <c r="AR144" t="s">
        <v>138</v>
      </c>
      <c r="AS144" t="s">
        <v>139</v>
      </c>
      <c r="AT144" t="s">
        <v>140</v>
      </c>
      <c r="AU144" t="s">
        <v>141</v>
      </c>
      <c r="AV144" t="s">
        <v>142</v>
      </c>
      <c r="AW144" s="1">
        <v>44197</v>
      </c>
      <c r="AX144">
        <v>6000</v>
      </c>
      <c r="AY144" t="s">
        <v>143</v>
      </c>
      <c r="AZ144">
        <v>18.559000000000001</v>
      </c>
      <c r="BA144">
        <v>73.786699999999996</v>
      </c>
    </row>
    <row r="145" spans="1:53" x14ac:dyDescent="0.3">
      <c r="A145" t="s">
        <v>19</v>
      </c>
      <c r="B145" s="1">
        <v>45566</v>
      </c>
      <c r="C145" t="s">
        <v>298</v>
      </c>
      <c r="D145">
        <v>16229892</v>
      </c>
      <c r="E145">
        <v>12983914</v>
      </c>
      <c r="F145">
        <v>3245978</v>
      </c>
      <c r="G145">
        <v>16229892</v>
      </c>
      <c r="H145">
        <v>16229892</v>
      </c>
      <c r="I145">
        <v>13509761</v>
      </c>
      <c r="J145">
        <v>2720131</v>
      </c>
      <c r="K145">
        <v>0.16760006782546699</v>
      </c>
      <c r="L145">
        <v>2475513</v>
      </c>
      <c r="M145">
        <v>244618</v>
      </c>
      <c r="N145">
        <v>1.50720657907027E-2</v>
      </c>
      <c r="O145">
        <v>1136092</v>
      </c>
      <c r="P145">
        <v>486897</v>
      </c>
      <c r="Q145">
        <v>4057473</v>
      </c>
      <c r="R145">
        <v>6491957</v>
      </c>
      <c r="S145">
        <v>1622989</v>
      </c>
      <c r="T145">
        <v>2434484</v>
      </c>
      <c r="U145">
        <v>568046</v>
      </c>
      <c r="V145">
        <v>428469</v>
      </c>
      <c r="W145">
        <v>3732875</v>
      </c>
      <c r="X145">
        <v>5712922</v>
      </c>
      <c r="Y145">
        <v>1265931</v>
      </c>
      <c r="Z145">
        <v>1801518</v>
      </c>
      <c r="AA145">
        <v>13391</v>
      </c>
      <c r="AB145">
        <v>1212</v>
      </c>
      <c r="AC145">
        <v>27</v>
      </c>
      <c r="AD145">
        <v>32</v>
      </c>
      <c r="AE145">
        <v>27673</v>
      </c>
      <c r="AF145">
        <v>885536</v>
      </c>
      <c r="AG145">
        <v>154337</v>
      </c>
      <c r="AH145">
        <v>66145</v>
      </c>
      <c r="AI145">
        <v>220482</v>
      </c>
      <c r="AJ145">
        <v>66358</v>
      </c>
      <c r="AK145">
        <v>37146</v>
      </c>
      <c r="AL145">
        <v>103504</v>
      </c>
      <c r="AM145">
        <v>443097</v>
      </c>
      <c r="AN145">
        <v>822894</v>
      </c>
      <c r="AO145">
        <v>1265991</v>
      </c>
      <c r="AP145" t="s">
        <v>137</v>
      </c>
      <c r="AQ145" t="s">
        <v>71</v>
      </c>
      <c r="AR145" t="s">
        <v>138</v>
      </c>
      <c r="AS145" t="s">
        <v>139</v>
      </c>
      <c r="AT145" t="s">
        <v>140</v>
      </c>
      <c r="AU145" t="s">
        <v>141</v>
      </c>
      <c r="AV145" t="s">
        <v>142</v>
      </c>
      <c r="AW145" s="1">
        <v>44197</v>
      </c>
      <c r="AX145">
        <v>6000</v>
      </c>
      <c r="AY145" t="s">
        <v>143</v>
      </c>
      <c r="AZ145">
        <v>18.559000000000001</v>
      </c>
      <c r="BA145">
        <v>73.786699999999996</v>
      </c>
    </row>
    <row r="146" spans="1:53" x14ac:dyDescent="0.3">
      <c r="A146" t="s">
        <v>21</v>
      </c>
      <c r="B146" s="1">
        <v>45444</v>
      </c>
      <c r="C146" t="s">
        <v>298</v>
      </c>
      <c r="D146">
        <v>28370180</v>
      </c>
      <c r="E146">
        <v>21277635</v>
      </c>
      <c r="F146">
        <v>7092545</v>
      </c>
      <c r="G146">
        <v>28370180</v>
      </c>
      <c r="H146">
        <v>28370180</v>
      </c>
      <c r="I146">
        <v>22639404</v>
      </c>
      <c r="J146">
        <v>5730776</v>
      </c>
      <c r="K146">
        <v>0.20199998731061999</v>
      </c>
      <c r="L146">
        <v>4801496</v>
      </c>
      <c r="M146">
        <v>929280</v>
      </c>
      <c r="N146">
        <v>3.27555200566228E-2</v>
      </c>
      <c r="O146">
        <v>4255527</v>
      </c>
      <c r="P146">
        <v>2837018</v>
      </c>
      <c r="Q146">
        <v>4255527</v>
      </c>
      <c r="R146">
        <v>9929563</v>
      </c>
      <c r="S146">
        <v>2837018</v>
      </c>
      <c r="T146">
        <v>4255527</v>
      </c>
      <c r="U146">
        <v>2127764</v>
      </c>
      <c r="V146">
        <v>2496576</v>
      </c>
      <c r="W146">
        <v>3915085</v>
      </c>
      <c r="X146">
        <v>8738015</v>
      </c>
      <c r="Y146">
        <v>2212874</v>
      </c>
      <c r="Z146">
        <v>3149090</v>
      </c>
      <c r="AA146">
        <v>19979</v>
      </c>
      <c r="AB146">
        <v>1420</v>
      </c>
      <c r="AC146">
        <v>20</v>
      </c>
      <c r="AD146">
        <v>72</v>
      </c>
      <c r="AE146">
        <v>25364</v>
      </c>
      <c r="AF146">
        <v>1826208</v>
      </c>
      <c r="AG146">
        <v>389815</v>
      </c>
      <c r="AH146">
        <v>167064</v>
      </c>
      <c r="AI146">
        <v>556879</v>
      </c>
      <c r="AJ146">
        <v>220636</v>
      </c>
      <c r="AK146">
        <v>178874</v>
      </c>
      <c r="AL146">
        <v>399510</v>
      </c>
      <c r="AM146">
        <v>706615</v>
      </c>
      <c r="AN146">
        <v>1312284</v>
      </c>
      <c r="AO146">
        <v>2018899</v>
      </c>
      <c r="AP146" t="s">
        <v>148</v>
      </c>
      <c r="AQ146" t="s">
        <v>86</v>
      </c>
      <c r="AR146" t="s">
        <v>149</v>
      </c>
      <c r="AS146" t="s">
        <v>150</v>
      </c>
      <c r="AT146" t="s">
        <v>151</v>
      </c>
      <c r="AU146" t="s">
        <v>104</v>
      </c>
      <c r="AV146" t="s">
        <v>105</v>
      </c>
      <c r="AW146" s="1">
        <v>44177</v>
      </c>
      <c r="AX146">
        <v>20000</v>
      </c>
      <c r="AY146" t="s">
        <v>152</v>
      </c>
      <c r="AZ146">
        <v>26.844999999999999</v>
      </c>
      <c r="BA146">
        <v>75.816999999999993</v>
      </c>
    </row>
    <row r="147" spans="1:53" x14ac:dyDescent="0.3">
      <c r="A147" t="s">
        <v>19</v>
      </c>
      <c r="B147" s="1">
        <v>45597</v>
      </c>
      <c r="C147" t="s">
        <v>298</v>
      </c>
      <c r="D147">
        <v>19945463</v>
      </c>
      <c r="E147">
        <v>15956370</v>
      </c>
      <c r="F147">
        <v>3989093</v>
      </c>
      <c r="G147">
        <v>19945463</v>
      </c>
      <c r="H147">
        <v>19945463</v>
      </c>
      <c r="I147">
        <v>16602604</v>
      </c>
      <c r="J147">
        <v>3342859</v>
      </c>
      <c r="K147">
        <v>0.167599969978135</v>
      </c>
      <c r="L147">
        <v>2571312</v>
      </c>
      <c r="M147">
        <v>771547</v>
      </c>
      <c r="N147">
        <v>3.8682832281206003E-2</v>
      </c>
      <c r="O147">
        <v>1396182</v>
      </c>
      <c r="P147">
        <v>598364</v>
      </c>
      <c r="Q147">
        <v>4986366</v>
      </c>
      <c r="R147">
        <v>7978186</v>
      </c>
      <c r="S147">
        <v>1994546</v>
      </c>
      <c r="T147">
        <v>2991819</v>
      </c>
      <c r="U147">
        <v>698091</v>
      </c>
      <c r="V147">
        <v>526560</v>
      </c>
      <c r="W147">
        <v>4587457</v>
      </c>
      <c r="X147">
        <v>7020804</v>
      </c>
      <c r="Y147">
        <v>1555746</v>
      </c>
      <c r="Z147">
        <v>2213946</v>
      </c>
      <c r="AA147">
        <v>15619</v>
      </c>
      <c r="AB147">
        <v>1277</v>
      </c>
      <c r="AC147">
        <v>17</v>
      </c>
      <c r="AD147">
        <v>27</v>
      </c>
      <c r="AE147">
        <v>22340</v>
      </c>
      <c r="AF147">
        <v>603180</v>
      </c>
      <c r="AG147">
        <v>293851</v>
      </c>
      <c r="AH147">
        <v>125936</v>
      </c>
      <c r="AI147">
        <v>419787</v>
      </c>
      <c r="AJ147">
        <v>66358</v>
      </c>
      <c r="AK147">
        <v>39188</v>
      </c>
      <c r="AL147">
        <v>105546</v>
      </c>
      <c r="AM147">
        <v>504980</v>
      </c>
      <c r="AN147">
        <v>937819</v>
      </c>
      <c r="AO147">
        <v>1442799</v>
      </c>
      <c r="AP147" t="s">
        <v>137</v>
      </c>
      <c r="AQ147" t="s">
        <v>71</v>
      </c>
      <c r="AR147" t="s">
        <v>138</v>
      </c>
      <c r="AS147" t="s">
        <v>139</v>
      </c>
      <c r="AT147" t="s">
        <v>140</v>
      </c>
      <c r="AU147" t="s">
        <v>141</v>
      </c>
      <c r="AV147" t="s">
        <v>142</v>
      </c>
      <c r="AW147" s="1">
        <v>44197</v>
      </c>
      <c r="AX147">
        <v>6000</v>
      </c>
      <c r="AY147" t="s">
        <v>143</v>
      </c>
      <c r="AZ147">
        <v>18.559000000000001</v>
      </c>
      <c r="BA147">
        <v>73.786699999999996</v>
      </c>
    </row>
    <row r="148" spans="1:53" x14ac:dyDescent="0.3">
      <c r="A148" t="s">
        <v>19</v>
      </c>
      <c r="B148" s="1">
        <v>45627</v>
      </c>
      <c r="C148" t="s">
        <v>298</v>
      </c>
      <c r="D148">
        <v>10931388</v>
      </c>
      <c r="E148">
        <v>8745110</v>
      </c>
      <c r="F148">
        <v>2186278</v>
      </c>
      <c r="G148">
        <v>10931388</v>
      </c>
      <c r="H148">
        <v>10931388</v>
      </c>
      <c r="I148">
        <v>9099286</v>
      </c>
      <c r="J148">
        <v>1832102</v>
      </c>
      <c r="K148">
        <v>0.16760012543695299</v>
      </c>
      <c r="L148">
        <v>1747450</v>
      </c>
      <c r="M148">
        <v>84652</v>
      </c>
      <c r="N148">
        <v>7.7439388300918396E-3</v>
      </c>
      <c r="O148">
        <v>765197</v>
      </c>
      <c r="P148">
        <v>327942</v>
      </c>
      <c r="Q148">
        <v>2732847</v>
      </c>
      <c r="R148">
        <v>4372555</v>
      </c>
      <c r="S148">
        <v>1093139</v>
      </c>
      <c r="T148">
        <v>1639708</v>
      </c>
      <c r="U148">
        <v>382598</v>
      </c>
      <c r="V148">
        <v>288589</v>
      </c>
      <c r="W148">
        <v>2514219</v>
      </c>
      <c r="X148">
        <v>3847848</v>
      </c>
      <c r="Y148">
        <v>852648</v>
      </c>
      <c r="Z148">
        <v>1213384</v>
      </c>
      <c r="AA148">
        <v>11531</v>
      </c>
      <c r="AB148">
        <v>948</v>
      </c>
      <c r="AC148">
        <v>21</v>
      </c>
      <c r="AD148">
        <v>32</v>
      </c>
      <c r="AE148">
        <v>22358</v>
      </c>
      <c r="AF148">
        <v>715456</v>
      </c>
      <c r="AG148">
        <v>161006</v>
      </c>
      <c r="AH148">
        <v>69003</v>
      </c>
      <c r="AI148">
        <v>230009</v>
      </c>
      <c r="AJ148">
        <v>63074</v>
      </c>
      <c r="AK148">
        <v>44017</v>
      </c>
      <c r="AL148">
        <v>107091</v>
      </c>
      <c r="AM148">
        <v>243213</v>
      </c>
      <c r="AN148">
        <v>451681</v>
      </c>
      <c r="AO148">
        <v>694894</v>
      </c>
      <c r="AP148" t="s">
        <v>137</v>
      </c>
      <c r="AQ148" t="s">
        <v>71</v>
      </c>
      <c r="AR148" t="s">
        <v>138</v>
      </c>
      <c r="AS148" t="s">
        <v>139</v>
      </c>
      <c r="AT148" t="s">
        <v>140</v>
      </c>
      <c r="AU148" t="s">
        <v>141</v>
      </c>
      <c r="AV148" t="s">
        <v>142</v>
      </c>
      <c r="AW148" s="1">
        <v>44197</v>
      </c>
      <c r="AX148">
        <v>6000</v>
      </c>
      <c r="AY148" t="s">
        <v>143</v>
      </c>
      <c r="AZ148">
        <v>18.559000000000001</v>
      </c>
      <c r="BA148">
        <v>73.786699999999996</v>
      </c>
    </row>
    <row r="149" spans="1:53" x14ac:dyDescent="0.3">
      <c r="A149" t="s">
        <v>22</v>
      </c>
      <c r="B149" s="1">
        <v>45383</v>
      </c>
      <c r="C149" t="s">
        <v>297</v>
      </c>
      <c r="D149">
        <v>7702697</v>
      </c>
      <c r="E149">
        <v>4621618</v>
      </c>
      <c r="F149">
        <v>3081079</v>
      </c>
      <c r="G149">
        <v>7702697</v>
      </c>
      <c r="H149">
        <v>7702697</v>
      </c>
      <c r="I149">
        <v>6778373</v>
      </c>
      <c r="J149">
        <v>924324</v>
      </c>
      <c r="K149">
        <v>0.120000046736877</v>
      </c>
      <c r="L149">
        <v>2908982</v>
      </c>
      <c r="M149">
        <v>-1984658</v>
      </c>
      <c r="N149">
        <v>-0.25765754514295403</v>
      </c>
      <c r="O149">
        <v>0</v>
      </c>
      <c r="P149">
        <v>7702697</v>
      </c>
      <c r="Q149">
        <v>0</v>
      </c>
      <c r="R149">
        <v>0</v>
      </c>
      <c r="S149">
        <v>0</v>
      </c>
      <c r="T149">
        <v>0</v>
      </c>
      <c r="U149">
        <v>0</v>
      </c>
      <c r="V149">
        <v>6778373</v>
      </c>
      <c r="W149">
        <v>0</v>
      </c>
      <c r="X149">
        <v>0</v>
      </c>
      <c r="Y149">
        <v>0</v>
      </c>
      <c r="Z149">
        <v>0</v>
      </c>
      <c r="AA149">
        <v>409</v>
      </c>
      <c r="AB149">
        <v>18833</v>
      </c>
      <c r="AC149">
        <v>28</v>
      </c>
      <c r="AD149">
        <v>73</v>
      </c>
      <c r="AE149">
        <v>28024</v>
      </c>
      <c r="AF149">
        <v>2045752</v>
      </c>
      <c r="AG149">
        <v>144500</v>
      </c>
      <c r="AH149">
        <v>61928</v>
      </c>
      <c r="AI149">
        <v>206428</v>
      </c>
      <c r="AJ149">
        <v>208288</v>
      </c>
      <c r="AK149">
        <v>171750</v>
      </c>
      <c r="AL149">
        <v>380038</v>
      </c>
      <c r="AM149">
        <v>96867</v>
      </c>
      <c r="AN149">
        <v>179897</v>
      </c>
      <c r="AO149">
        <v>276764</v>
      </c>
      <c r="AP149" t="s">
        <v>153</v>
      </c>
      <c r="AQ149" t="s">
        <v>94</v>
      </c>
      <c r="AR149" t="s">
        <v>95</v>
      </c>
      <c r="AS149" t="s">
        <v>154</v>
      </c>
      <c r="AT149" t="s">
        <v>155</v>
      </c>
      <c r="AU149" t="s">
        <v>82</v>
      </c>
      <c r="AV149" t="s">
        <v>83</v>
      </c>
      <c r="AW149" s="1">
        <v>43667</v>
      </c>
      <c r="AX149">
        <v>20000</v>
      </c>
      <c r="AY149" t="s">
        <v>156</v>
      </c>
      <c r="AZ149">
        <v>26.14</v>
      </c>
      <c r="BA149">
        <v>91.79</v>
      </c>
    </row>
    <row r="150" spans="1:53" x14ac:dyDescent="0.3">
      <c r="A150" t="s">
        <v>19</v>
      </c>
      <c r="B150" s="1">
        <v>45658</v>
      </c>
      <c r="C150" t="s">
        <v>298</v>
      </c>
      <c r="D150">
        <v>13459986</v>
      </c>
      <c r="E150">
        <v>10767989</v>
      </c>
      <c r="F150">
        <v>2691997</v>
      </c>
      <c r="G150">
        <v>13459986</v>
      </c>
      <c r="H150">
        <v>13459986</v>
      </c>
      <c r="I150">
        <v>11204093</v>
      </c>
      <c r="J150">
        <v>2255893</v>
      </c>
      <c r="K150">
        <v>0.167599951441257</v>
      </c>
      <c r="L150">
        <v>1915118</v>
      </c>
      <c r="M150">
        <v>340775</v>
      </c>
      <c r="N150">
        <v>2.53176340599463E-2</v>
      </c>
      <c r="O150">
        <v>942199</v>
      </c>
      <c r="P150">
        <v>403800</v>
      </c>
      <c r="Q150">
        <v>3364996</v>
      </c>
      <c r="R150">
        <v>5383994</v>
      </c>
      <c r="S150">
        <v>1345999</v>
      </c>
      <c r="T150">
        <v>2018998</v>
      </c>
      <c r="U150">
        <v>471100</v>
      </c>
      <c r="V150">
        <v>355344</v>
      </c>
      <c r="W150">
        <v>3095796</v>
      </c>
      <c r="X150">
        <v>4737915</v>
      </c>
      <c r="Y150">
        <v>1049879</v>
      </c>
      <c r="Z150">
        <v>1494059</v>
      </c>
      <c r="AA150">
        <v>14109</v>
      </c>
      <c r="AB150">
        <v>954</v>
      </c>
      <c r="AC150">
        <v>38</v>
      </c>
      <c r="AD150">
        <v>30</v>
      </c>
      <c r="AE150">
        <v>23303</v>
      </c>
      <c r="AF150">
        <v>699090</v>
      </c>
      <c r="AG150">
        <v>122919</v>
      </c>
      <c r="AH150">
        <v>52680</v>
      </c>
      <c r="AI150">
        <v>175599</v>
      </c>
      <c r="AJ150">
        <v>63599</v>
      </c>
      <c r="AK150">
        <v>48288</v>
      </c>
      <c r="AL150">
        <v>111887</v>
      </c>
      <c r="AM150">
        <v>324990</v>
      </c>
      <c r="AN150">
        <v>603552</v>
      </c>
      <c r="AO150">
        <v>928542</v>
      </c>
      <c r="AP150" t="s">
        <v>137</v>
      </c>
      <c r="AQ150" t="s">
        <v>71</v>
      </c>
      <c r="AR150" t="s">
        <v>138</v>
      </c>
      <c r="AS150" t="s">
        <v>139</v>
      </c>
      <c r="AT150" t="s">
        <v>140</v>
      </c>
      <c r="AU150" t="s">
        <v>141</v>
      </c>
      <c r="AV150" t="s">
        <v>142</v>
      </c>
      <c r="AW150" s="1">
        <v>44197</v>
      </c>
      <c r="AX150">
        <v>6000</v>
      </c>
      <c r="AY150" t="s">
        <v>143</v>
      </c>
      <c r="AZ150">
        <v>18.559000000000001</v>
      </c>
      <c r="BA150">
        <v>73.786699999999996</v>
      </c>
    </row>
    <row r="151" spans="1:53" x14ac:dyDescent="0.3">
      <c r="A151" t="s">
        <v>19</v>
      </c>
      <c r="B151" s="1">
        <v>45689</v>
      </c>
      <c r="C151" t="s">
        <v>297</v>
      </c>
      <c r="D151">
        <v>4799256</v>
      </c>
      <c r="E151">
        <v>3839405</v>
      </c>
      <c r="F151">
        <v>959851</v>
      </c>
      <c r="G151">
        <v>4799256</v>
      </c>
      <c r="H151">
        <v>4799256</v>
      </c>
      <c r="I151">
        <v>3994901</v>
      </c>
      <c r="J151">
        <v>804355</v>
      </c>
      <c r="K151">
        <v>0.16759993632346301</v>
      </c>
      <c r="L151">
        <v>1132060</v>
      </c>
      <c r="M151">
        <v>-327705</v>
      </c>
      <c r="N151">
        <v>-6.8282458781111097E-2</v>
      </c>
      <c r="O151">
        <v>335948</v>
      </c>
      <c r="P151">
        <v>143978</v>
      </c>
      <c r="Q151">
        <v>1199814</v>
      </c>
      <c r="R151">
        <v>1919702</v>
      </c>
      <c r="S151">
        <v>479926</v>
      </c>
      <c r="T151">
        <v>719888</v>
      </c>
      <c r="U151">
        <v>167974</v>
      </c>
      <c r="V151">
        <v>126701</v>
      </c>
      <c r="W151">
        <v>1103829</v>
      </c>
      <c r="X151">
        <v>1689338</v>
      </c>
      <c r="Y151">
        <v>374342</v>
      </c>
      <c r="Z151">
        <v>532717</v>
      </c>
      <c r="AA151">
        <v>6996</v>
      </c>
      <c r="AB151">
        <v>686</v>
      </c>
      <c r="AC151">
        <v>18</v>
      </c>
      <c r="AD151">
        <v>24</v>
      </c>
      <c r="AE151">
        <v>27091</v>
      </c>
      <c r="AF151">
        <v>650184</v>
      </c>
      <c r="AG151">
        <v>41207</v>
      </c>
      <c r="AH151">
        <v>17660</v>
      </c>
      <c r="AI151">
        <v>58867</v>
      </c>
      <c r="AJ151">
        <v>66358</v>
      </c>
      <c r="AK151">
        <v>40241</v>
      </c>
      <c r="AL151">
        <v>106599</v>
      </c>
      <c r="AM151">
        <v>110744</v>
      </c>
      <c r="AN151">
        <v>205666</v>
      </c>
      <c r="AO151">
        <v>316410</v>
      </c>
      <c r="AP151" t="s">
        <v>137</v>
      </c>
      <c r="AQ151" t="s">
        <v>71</v>
      </c>
      <c r="AR151" t="s">
        <v>138</v>
      </c>
      <c r="AS151" t="s">
        <v>139</v>
      </c>
      <c r="AT151" t="s">
        <v>140</v>
      </c>
      <c r="AU151" t="s">
        <v>141</v>
      </c>
      <c r="AV151" t="s">
        <v>142</v>
      </c>
      <c r="AW151" s="1">
        <v>44197</v>
      </c>
      <c r="AX151">
        <v>6000</v>
      </c>
      <c r="AY151" t="s">
        <v>143</v>
      </c>
      <c r="AZ151">
        <v>18.559000000000001</v>
      </c>
      <c r="BA151">
        <v>73.786699999999996</v>
      </c>
    </row>
    <row r="152" spans="1:53" x14ac:dyDescent="0.3">
      <c r="A152" t="s">
        <v>19</v>
      </c>
      <c r="B152" s="1">
        <v>45717</v>
      </c>
      <c r="C152" t="s">
        <v>298</v>
      </c>
      <c r="D152">
        <v>11224880</v>
      </c>
      <c r="E152">
        <v>8979904</v>
      </c>
      <c r="F152">
        <v>2244976</v>
      </c>
      <c r="G152">
        <v>11224880</v>
      </c>
      <c r="H152">
        <v>11224880</v>
      </c>
      <c r="I152">
        <v>9343590</v>
      </c>
      <c r="J152">
        <v>1881290</v>
      </c>
      <c r="K152">
        <v>0.167600009977835</v>
      </c>
      <c r="L152">
        <v>1746594</v>
      </c>
      <c r="M152">
        <v>134696</v>
      </c>
      <c r="N152">
        <v>1.19997719352011E-2</v>
      </c>
      <c r="O152">
        <v>785742</v>
      </c>
      <c r="P152">
        <v>336746</v>
      </c>
      <c r="Q152">
        <v>2806220</v>
      </c>
      <c r="R152">
        <v>4489952</v>
      </c>
      <c r="S152">
        <v>1122488</v>
      </c>
      <c r="T152">
        <v>1683732</v>
      </c>
      <c r="U152">
        <v>392871</v>
      </c>
      <c r="V152">
        <v>296336</v>
      </c>
      <c r="W152">
        <v>2581722</v>
      </c>
      <c r="X152">
        <v>3951158</v>
      </c>
      <c r="Y152">
        <v>875541</v>
      </c>
      <c r="Z152">
        <v>1245962</v>
      </c>
      <c r="AA152">
        <v>11632</v>
      </c>
      <c r="AB152">
        <v>965</v>
      </c>
      <c r="AC152">
        <v>16</v>
      </c>
      <c r="AD152">
        <v>23</v>
      </c>
      <c r="AE152">
        <v>25835</v>
      </c>
      <c r="AF152">
        <v>594205</v>
      </c>
      <c r="AG152">
        <v>105595</v>
      </c>
      <c r="AH152">
        <v>45255</v>
      </c>
      <c r="AI152">
        <v>150850</v>
      </c>
      <c r="AJ152">
        <v>66358</v>
      </c>
      <c r="AK152">
        <v>52984</v>
      </c>
      <c r="AL152">
        <v>119342</v>
      </c>
      <c r="AM152">
        <v>308769</v>
      </c>
      <c r="AN152">
        <v>573428</v>
      </c>
      <c r="AO152">
        <v>882197</v>
      </c>
      <c r="AP152" t="s">
        <v>137</v>
      </c>
      <c r="AQ152" t="s">
        <v>71</v>
      </c>
      <c r="AR152" t="s">
        <v>138</v>
      </c>
      <c r="AS152" t="s">
        <v>139</v>
      </c>
      <c r="AT152" t="s">
        <v>140</v>
      </c>
      <c r="AU152" t="s">
        <v>141</v>
      </c>
      <c r="AV152" t="s">
        <v>142</v>
      </c>
      <c r="AW152" s="1">
        <v>44197</v>
      </c>
      <c r="AX152">
        <v>6000</v>
      </c>
      <c r="AY152" t="s">
        <v>143</v>
      </c>
      <c r="AZ152">
        <v>18.559000000000001</v>
      </c>
      <c r="BA152">
        <v>73.786699999999996</v>
      </c>
    </row>
    <row r="153" spans="1:53" x14ac:dyDescent="0.3">
      <c r="A153" t="s">
        <v>22</v>
      </c>
      <c r="B153" s="1">
        <v>45413</v>
      </c>
      <c r="C153" t="s">
        <v>297</v>
      </c>
      <c r="D153">
        <v>5152059</v>
      </c>
      <c r="E153">
        <v>3091235</v>
      </c>
      <c r="F153">
        <v>2060824</v>
      </c>
      <c r="G153">
        <v>5152059</v>
      </c>
      <c r="H153">
        <v>5152059</v>
      </c>
      <c r="I153">
        <v>4533812</v>
      </c>
      <c r="J153">
        <v>618247</v>
      </c>
      <c r="K153">
        <v>0.119999984472228</v>
      </c>
      <c r="L153">
        <v>4265652</v>
      </c>
      <c r="M153">
        <v>-3647405</v>
      </c>
      <c r="N153">
        <v>-0.70795093767365602</v>
      </c>
      <c r="O153">
        <v>0</v>
      </c>
      <c r="P153">
        <v>5152059</v>
      </c>
      <c r="Q153">
        <v>0</v>
      </c>
      <c r="R153">
        <v>0</v>
      </c>
      <c r="S153">
        <v>0</v>
      </c>
      <c r="T153">
        <v>0</v>
      </c>
      <c r="U153">
        <v>0</v>
      </c>
      <c r="V153">
        <v>4533812</v>
      </c>
      <c r="W153">
        <v>0</v>
      </c>
      <c r="X153">
        <v>0</v>
      </c>
      <c r="Y153">
        <v>0</v>
      </c>
      <c r="Z153">
        <v>0</v>
      </c>
      <c r="AA153">
        <v>363</v>
      </c>
      <c r="AB153">
        <v>14193</v>
      </c>
      <c r="AC153">
        <v>26</v>
      </c>
      <c r="AD153">
        <v>100</v>
      </c>
      <c r="AE153">
        <v>36068</v>
      </c>
      <c r="AF153">
        <v>3606800</v>
      </c>
      <c r="AG153">
        <v>77197</v>
      </c>
      <c r="AH153">
        <v>33085</v>
      </c>
      <c r="AI153">
        <v>110282</v>
      </c>
      <c r="AJ153">
        <v>204980</v>
      </c>
      <c r="AK153">
        <v>161711</v>
      </c>
      <c r="AL153">
        <v>366691</v>
      </c>
      <c r="AM153">
        <v>63658</v>
      </c>
      <c r="AN153">
        <v>118221</v>
      </c>
      <c r="AO153">
        <v>181879</v>
      </c>
      <c r="AP153" t="s">
        <v>153</v>
      </c>
      <c r="AQ153" t="s">
        <v>94</v>
      </c>
      <c r="AR153" t="s">
        <v>95</v>
      </c>
      <c r="AS153" t="s">
        <v>154</v>
      </c>
      <c r="AT153" t="s">
        <v>155</v>
      </c>
      <c r="AU153" t="s">
        <v>82</v>
      </c>
      <c r="AV153" t="s">
        <v>83</v>
      </c>
      <c r="AW153" s="1">
        <v>43667</v>
      </c>
      <c r="AX153">
        <v>20000</v>
      </c>
      <c r="AY153" t="s">
        <v>156</v>
      </c>
      <c r="AZ153">
        <v>26.14</v>
      </c>
      <c r="BA153">
        <v>91.79</v>
      </c>
    </row>
    <row r="154" spans="1:53" x14ac:dyDescent="0.3">
      <c r="A154" t="s">
        <v>20</v>
      </c>
      <c r="B154" s="1">
        <v>45474</v>
      </c>
      <c r="C154" t="s">
        <v>297</v>
      </c>
      <c r="D154">
        <v>1549860</v>
      </c>
      <c r="E154">
        <v>1394874</v>
      </c>
      <c r="F154">
        <v>154986</v>
      </c>
      <c r="G154">
        <v>1549860</v>
      </c>
      <c r="H154">
        <v>1549860</v>
      </c>
      <c r="I154">
        <v>1296613</v>
      </c>
      <c r="J154">
        <v>253247</v>
      </c>
      <c r="K154">
        <v>0.16339991999277401</v>
      </c>
      <c r="L154">
        <v>437400</v>
      </c>
      <c r="M154">
        <v>-184153</v>
      </c>
      <c r="N154">
        <v>-0.118819119146245</v>
      </c>
      <c r="O154">
        <v>46496</v>
      </c>
      <c r="P154">
        <v>0</v>
      </c>
      <c r="Q154">
        <v>309972</v>
      </c>
      <c r="R154">
        <v>697437</v>
      </c>
      <c r="S154">
        <v>185983</v>
      </c>
      <c r="T154">
        <v>309972</v>
      </c>
      <c r="U154">
        <v>23248</v>
      </c>
      <c r="V154">
        <v>0</v>
      </c>
      <c r="W154">
        <v>285174</v>
      </c>
      <c r="X154">
        <v>613745</v>
      </c>
      <c r="Y154">
        <v>145067</v>
      </c>
      <c r="Z154">
        <v>229379</v>
      </c>
      <c r="AA154">
        <v>5961</v>
      </c>
      <c r="AB154">
        <v>260</v>
      </c>
      <c r="AC154">
        <v>22</v>
      </c>
      <c r="AD154">
        <v>14</v>
      </c>
      <c r="AE154">
        <v>19140</v>
      </c>
      <c r="AF154">
        <v>267960</v>
      </c>
      <c r="AG154">
        <v>10096</v>
      </c>
      <c r="AH154">
        <v>4327</v>
      </c>
      <c r="AI154">
        <v>14423</v>
      </c>
      <c r="AJ154">
        <v>23875</v>
      </c>
      <c r="AK154">
        <v>17405</v>
      </c>
      <c r="AL154">
        <v>41280</v>
      </c>
      <c r="AM154">
        <v>39808</v>
      </c>
      <c r="AN154">
        <v>73929</v>
      </c>
      <c r="AO154">
        <v>113737</v>
      </c>
      <c r="AP154" t="s">
        <v>144</v>
      </c>
      <c r="AQ154" t="s">
        <v>86</v>
      </c>
      <c r="AR154" t="s">
        <v>87</v>
      </c>
      <c r="AS154" t="s">
        <v>145</v>
      </c>
      <c r="AT154" t="s">
        <v>146</v>
      </c>
      <c r="AU154" t="s">
        <v>75</v>
      </c>
      <c r="AV154" t="s">
        <v>76</v>
      </c>
      <c r="AW154" s="1">
        <v>44721</v>
      </c>
      <c r="AX154">
        <v>2500</v>
      </c>
      <c r="AY154" t="s">
        <v>147</v>
      </c>
      <c r="AZ154">
        <v>27.204599999999999</v>
      </c>
      <c r="BA154">
        <v>78.008099999999999</v>
      </c>
    </row>
    <row r="155" spans="1:53" x14ac:dyDescent="0.3">
      <c r="A155" t="s">
        <v>20</v>
      </c>
      <c r="B155" s="1">
        <v>45505</v>
      </c>
      <c r="C155" t="s">
        <v>297</v>
      </c>
      <c r="D155">
        <v>2479906</v>
      </c>
      <c r="E155">
        <v>2231915</v>
      </c>
      <c r="F155">
        <v>247991</v>
      </c>
      <c r="G155">
        <v>2479906</v>
      </c>
      <c r="H155">
        <v>2479906</v>
      </c>
      <c r="I155">
        <v>2074689</v>
      </c>
      <c r="J155">
        <v>405217</v>
      </c>
      <c r="K155">
        <v>0.16340014500549599</v>
      </c>
      <c r="L155">
        <v>609022</v>
      </c>
      <c r="M155">
        <v>-203805</v>
      </c>
      <c r="N155">
        <v>-8.2182550467638699E-2</v>
      </c>
      <c r="O155">
        <v>74397</v>
      </c>
      <c r="P155">
        <v>0</v>
      </c>
      <c r="Q155">
        <v>495981</v>
      </c>
      <c r="R155">
        <v>1115958</v>
      </c>
      <c r="S155">
        <v>297589</v>
      </c>
      <c r="T155">
        <v>495981</v>
      </c>
      <c r="U155">
        <v>37198</v>
      </c>
      <c r="V155">
        <v>0</v>
      </c>
      <c r="W155">
        <v>456303</v>
      </c>
      <c r="X155">
        <v>982043</v>
      </c>
      <c r="Y155">
        <v>232119</v>
      </c>
      <c r="Z155">
        <v>367026</v>
      </c>
      <c r="AA155">
        <v>8671</v>
      </c>
      <c r="AB155">
        <v>286</v>
      </c>
      <c r="AC155">
        <v>27</v>
      </c>
      <c r="AD155">
        <v>16</v>
      </c>
      <c r="AE155">
        <v>21630</v>
      </c>
      <c r="AF155">
        <v>346080</v>
      </c>
      <c r="AG155">
        <v>18991</v>
      </c>
      <c r="AH155">
        <v>8139</v>
      </c>
      <c r="AI155">
        <v>27130</v>
      </c>
      <c r="AJ155">
        <v>23875</v>
      </c>
      <c r="AK155">
        <v>21928</v>
      </c>
      <c r="AL155">
        <v>45803</v>
      </c>
      <c r="AM155">
        <v>66503</v>
      </c>
      <c r="AN155">
        <v>123506</v>
      </c>
      <c r="AO155">
        <v>190009</v>
      </c>
      <c r="AP155" t="s">
        <v>144</v>
      </c>
      <c r="AQ155" t="s">
        <v>86</v>
      </c>
      <c r="AR155" t="s">
        <v>87</v>
      </c>
      <c r="AS155" t="s">
        <v>145</v>
      </c>
      <c r="AT155" t="s">
        <v>146</v>
      </c>
      <c r="AU155" t="s">
        <v>75</v>
      </c>
      <c r="AV155" t="s">
        <v>76</v>
      </c>
      <c r="AW155" s="1">
        <v>44721</v>
      </c>
      <c r="AX155">
        <v>2500</v>
      </c>
      <c r="AY155" t="s">
        <v>147</v>
      </c>
      <c r="AZ155">
        <v>27.204599999999999</v>
      </c>
      <c r="BA155">
        <v>78.008099999999999</v>
      </c>
    </row>
    <row r="156" spans="1:53" x14ac:dyDescent="0.3">
      <c r="A156" t="s">
        <v>20</v>
      </c>
      <c r="B156" s="1">
        <v>45536</v>
      </c>
      <c r="C156" t="s">
        <v>297</v>
      </c>
      <c r="D156">
        <v>2854944</v>
      </c>
      <c r="E156">
        <v>2569450</v>
      </c>
      <c r="F156">
        <v>285494</v>
      </c>
      <c r="G156">
        <v>2854944</v>
      </c>
      <c r="H156">
        <v>2854944</v>
      </c>
      <c r="I156">
        <v>2388447</v>
      </c>
      <c r="J156">
        <v>466497</v>
      </c>
      <c r="K156">
        <v>0.16339970241097501</v>
      </c>
      <c r="L156">
        <v>609003</v>
      </c>
      <c r="M156">
        <v>-142506</v>
      </c>
      <c r="N156">
        <v>-4.9915514980328902E-2</v>
      </c>
      <c r="O156">
        <v>85648</v>
      </c>
      <c r="P156">
        <v>0</v>
      </c>
      <c r="Q156">
        <v>570989</v>
      </c>
      <c r="R156">
        <v>1284725</v>
      </c>
      <c r="S156">
        <v>342593</v>
      </c>
      <c r="T156">
        <v>570989</v>
      </c>
      <c r="U156">
        <v>42824</v>
      </c>
      <c r="V156">
        <v>0</v>
      </c>
      <c r="W156">
        <v>525310</v>
      </c>
      <c r="X156">
        <v>1130558</v>
      </c>
      <c r="Y156">
        <v>267223</v>
      </c>
      <c r="Z156">
        <v>422532</v>
      </c>
      <c r="AA156">
        <v>6624</v>
      </c>
      <c r="AB156">
        <v>431</v>
      </c>
      <c r="AC156">
        <v>26</v>
      </c>
      <c r="AD156">
        <v>17</v>
      </c>
      <c r="AE156">
        <v>20442</v>
      </c>
      <c r="AF156">
        <v>347514</v>
      </c>
      <c r="AG156">
        <v>16446</v>
      </c>
      <c r="AH156">
        <v>7048</v>
      </c>
      <c r="AI156">
        <v>23494</v>
      </c>
      <c r="AJ156">
        <v>23875</v>
      </c>
      <c r="AK156">
        <v>17304</v>
      </c>
      <c r="AL156">
        <v>41179</v>
      </c>
      <c r="AM156">
        <v>68886</v>
      </c>
      <c r="AN156">
        <v>127930</v>
      </c>
      <c r="AO156">
        <v>196816</v>
      </c>
      <c r="AP156" t="s">
        <v>144</v>
      </c>
      <c r="AQ156" t="s">
        <v>86</v>
      </c>
      <c r="AR156" t="s">
        <v>87</v>
      </c>
      <c r="AS156" t="s">
        <v>145</v>
      </c>
      <c r="AT156" t="s">
        <v>146</v>
      </c>
      <c r="AU156" t="s">
        <v>75</v>
      </c>
      <c r="AV156" t="s">
        <v>76</v>
      </c>
      <c r="AW156" s="1">
        <v>44721</v>
      </c>
      <c r="AX156">
        <v>2500</v>
      </c>
      <c r="AY156" t="s">
        <v>147</v>
      </c>
      <c r="AZ156">
        <v>27.204599999999999</v>
      </c>
      <c r="BA156">
        <v>78.008099999999999</v>
      </c>
    </row>
    <row r="157" spans="1:53" x14ac:dyDescent="0.3">
      <c r="A157" t="s">
        <v>20</v>
      </c>
      <c r="B157" s="1">
        <v>45566</v>
      </c>
      <c r="C157" t="s">
        <v>297</v>
      </c>
      <c r="D157">
        <v>3062565</v>
      </c>
      <c r="E157">
        <v>2756308</v>
      </c>
      <c r="F157">
        <v>306257</v>
      </c>
      <c r="G157">
        <v>3062565</v>
      </c>
      <c r="H157">
        <v>3062565</v>
      </c>
      <c r="I157">
        <v>2562142</v>
      </c>
      <c r="J157">
        <v>500423</v>
      </c>
      <c r="K157">
        <v>0.16339996049063399</v>
      </c>
      <c r="L157">
        <v>628749</v>
      </c>
      <c r="M157">
        <v>-128326</v>
      </c>
      <c r="N157">
        <v>-4.1901478009446297E-2</v>
      </c>
      <c r="O157">
        <v>91877</v>
      </c>
      <c r="P157">
        <v>0</v>
      </c>
      <c r="Q157">
        <v>612513</v>
      </c>
      <c r="R157">
        <v>1378154</v>
      </c>
      <c r="S157">
        <v>367508</v>
      </c>
      <c r="T157">
        <v>612513</v>
      </c>
      <c r="U157">
        <v>45938</v>
      </c>
      <c r="V157">
        <v>0</v>
      </c>
      <c r="W157">
        <v>563512</v>
      </c>
      <c r="X157">
        <v>1212776</v>
      </c>
      <c r="Y157">
        <v>286656</v>
      </c>
      <c r="Z157">
        <v>453260</v>
      </c>
      <c r="AA157">
        <v>8877</v>
      </c>
      <c r="AB157">
        <v>345</v>
      </c>
      <c r="AC157">
        <v>28</v>
      </c>
      <c r="AD157">
        <v>15</v>
      </c>
      <c r="AE157">
        <v>19960</v>
      </c>
      <c r="AF157">
        <v>299400</v>
      </c>
      <c r="AG157">
        <v>33028</v>
      </c>
      <c r="AH157">
        <v>14155</v>
      </c>
      <c r="AI157">
        <v>47183</v>
      </c>
      <c r="AJ157">
        <v>23875</v>
      </c>
      <c r="AK157">
        <v>21448</v>
      </c>
      <c r="AL157">
        <v>45323</v>
      </c>
      <c r="AM157">
        <v>82895</v>
      </c>
      <c r="AN157">
        <v>153948</v>
      </c>
      <c r="AO157">
        <v>236843</v>
      </c>
      <c r="AP157" t="s">
        <v>144</v>
      </c>
      <c r="AQ157" t="s">
        <v>86</v>
      </c>
      <c r="AR157" t="s">
        <v>87</v>
      </c>
      <c r="AS157" t="s">
        <v>145</v>
      </c>
      <c r="AT157" t="s">
        <v>146</v>
      </c>
      <c r="AU157" t="s">
        <v>75</v>
      </c>
      <c r="AV157" t="s">
        <v>76</v>
      </c>
      <c r="AW157" s="1">
        <v>44721</v>
      </c>
      <c r="AX157">
        <v>2500</v>
      </c>
      <c r="AY157" t="s">
        <v>147</v>
      </c>
      <c r="AZ157">
        <v>27.204599999999999</v>
      </c>
      <c r="BA157">
        <v>78.008099999999999</v>
      </c>
    </row>
    <row r="158" spans="1:53" x14ac:dyDescent="0.3">
      <c r="A158" t="s">
        <v>22</v>
      </c>
      <c r="B158" s="1">
        <v>45444</v>
      </c>
      <c r="C158" t="s">
        <v>297</v>
      </c>
      <c r="D158">
        <v>12919095</v>
      </c>
      <c r="E158">
        <v>7751457</v>
      </c>
      <c r="F158">
        <v>5167638</v>
      </c>
      <c r="G158">
        <v>12919095</v>
      </c>
      <c r="H158">
        <v>12919095</v>
      </c>
      <c r="I158">
        <v>11368804</v>
      </c>
      <c r="J158">
        <v>1550291</v>
      </c>
      <c r="K158">
        <v>0.119999969038079</v>
      </c>
      <c r="L158">
        <v>3774934</v>
      </c>
      <c r="M158">
        <v>-2224643</v>
      </c>
      <c r="N158">
        <v>-0.17219805257256801</v>
      </c>
      <c r="O158">
        <v>0</v>
      </c>
      <c r="P158">
        <v>12919095</v>
      </c>
      <c r="Q158">
        <v>0</v>
      </c>
      <c r="R158">
        <v>0</v>
      </c>
      <c r="S158">
        <v>0</v>
      </c>
      <c r="T158">
        <v>0</v>
      </c>
      <c r="U158">
        <v>0</v>
      </c>
      <c r="V158">
        <v>11368804</v>
      </c>
      <c r="W158">
        <v>0</v>
      </c>
      <c r="X158">
        <v>0</v>
      </c>
      <c r="Y158">
        <v>0</v>
      </c>
      <c r="Z158">
        <v>0</v>
      </c>
      <c r="AA158">
        <v>651</v>
      </c>
      <c r="AB158">
        <v>19845</v>
      </c>
      <c r="AC158">
        <v>27</v>
      </c>
      <c r="AD158">
        <v>71</v>
      </c>
      <c r="AE158">
        <v>36448</v>
      </c>
      <c r="AF158">
        <v>2587808</v>
      </c>
      <c r="AG158">
        <v>209931</v>
      </c>
      <c r="AH158">
        <v>89971</v>
      </c>
      <c r="AI158">
        <v>299902</v>
      </c>
      <c r="AJ158">
        <v>216218</v>
      </c>
      <c r="AK158">
        <v>171809</v>
      </c>
      <c r="AL158">
        <v>388027</v>
      </c>
      <c r="AM158">
        <v>174719</v>
      </c>
      <c r="AN158">
        <v>324478</v>
      </c>
      <c r="AO158">
        <v>499197</v>
      </c>
      <c r="AP158" t="s">
        <v>153</v>
      </c>
      <c r="AQ158" t="s">
        <v>94</v>
      </c>
      <c r="AR158" t="s">
        <v>95</v>
      </c>
      <c r="AS158" t="s">
        <v>154</v>
      </c>
      <c r="AT158" t="s">
        <v>155</v>
      </c>
      <c r="AU158" t="s">
        <v>82</v>
      </c>
      <c r="AV158" t="s">
        <v>83</v>
      </c>
      <c r="AW158" s="1">
        <v>43667</v>
      </c>
      <c r="AX158">
        <v>20000</v>
      </c>
      <c r="AY158" t="s">
        <v>156</v>
      </c>
      <c r="AZ158">
        <v>26.14</v>
      </c>
      <c r="BA158">
        <v>91.79</v>
      </c>
    </row>
    <row r="159" spans="1:53" x14ac:dyDescent="0.3">
      <c r="A159" t="s">
        <v>20</v>
      </c>
      <c r="B159" s="1">
        <v>45597</v>
      </c>
      <c r="C159" t="s">
        <v>297</v>
      </c>
      <c r="D159">
        <v>3585861</v>
      </c>
      <c r="E159">
        <v>3227275</v>
      </c>
      <c r="F159">
        <v>358586</v>
      </c>
      <c r="G159">
        <v>3585861</v>
      </c>
      <c r="H159">
        <v>3585861</v>
      </c>
      <c r="I159">
        <v>2999930</v>
      </c>
      <c r="J159">
        <v>585931</v>
      </c>
      <c r="K159">
        <v>0.16340036604876801</v>
      </c>
      <c r="L159">
        <v>646950</v>
      </c>
      <c r="M159">
        <v>-61019</v>
      </c>
      <c r="N159">
        <v>-1.7016554740967402E-2</v>
      </c>
      <c r="O159">
        <v>107576</v>
      </c>
      <c r="P159">
        <v>0</v>
      </c>
      <c r="Q159">
        <v>717172</v>
      </c>
      <c r="R159">
        <v>1613638</v>
      </c>
      <c r="S159">
        <v>430303</v>
      </c>
      <c r="T159">
        <v>717172</v>
      </c>
      <c r="U159">
        <v>53788</v>
      </c>
      <c r="V159">
        <v>0</v>
      </c>
      <c r="W159">
        <v>659798</v>
      </c>
      <c r="X159">
        <v>1420001</v>
      </c>
      <c r="Y159">
        <v>335636</v>
      </c>
      <c r="Z159">
        <v>530707</v>
      </c>
      <c r="AA159">
        <v>9171</v>
      </c>
      <c r="AB159">
        <v>391</v>
      </c>
      <c r="AC159">
        <v>29</v>
      </c>
      <c r="AD159">
        <v>14</v>
      </c>
      <c r="AE159">
        <v>21600</v>
      </c>
      <c r="AF159">
        <v>302400</v>
      </c>
      <c r="AG159">
        <v>37867</v>
      </c>
      <c r="AH159">
        <v>16229</v>
      </c>
      <c r="AI159">
        <v>54096</v>
      </c>
      <c r="AJ159">
        <v>23875</v>
      </c>
      <c r="AK159">
        <v>22196</v>
      </c>
      <c r="AL159">
        <v>46071</v>
      </c>
      <c r="AM159">
        <v>85534</v>
      </c>
      <c r="AN159">
        <v>158849</v>
      </c>
      <c r="AO159">
        <v>244383</v>
      </c>
      <c r="AP159" t="s">
        <v>144</v>
      </c>
      <c r="AQ159" t="s">
        <v>86</v>
      </c>
      <c r="AR159" t="s">
        <v>87</v>
      </c>
      <c r="AS159" t="s">
        <v>145</v>
      </c>
      <c r="AT159" t="s">
        <v>146</v>
      </c>
      <c r="AU159" t="s">
        <v>75</v>
      </c>
      <c r="AV159" t="s">
        <v>76</v>
      </c>
      <c r="AW159" s="1">
        <v>44721</v>
      </c>
      <c r="AX159">
        <v>2500</v>
      </c>
      <c r="AY159" t="s">
        <v>147</v>
      </c>
      <c r="AZ159">
        <v>27.204599999999999</v>
      </c>
      <c r="BA159">
        <v>78.008099999999999</v>
      </c>
    </row>
    <row r="160" spans="1:53" x14ac:dyDescent="0.3">
      <c r="A160" t="s">
        <v>20</v>
      </c>
      <c r="B160" s="1">
        <v>45627</v>
      </c>
      <c r="C160" t="s">
        <v>297</v>
      </c>
      <c r="D160">
        <v>1263510</v>
      </c>
      <c r="E160">
        <v>1137159</v>
      </c>
      <c r="F160">
        <v>126351</v>
      </c>
      <c r="G160">
        <v>1263510</v>
      </c>
      <c r="H160">
        <v>1263510</v>
      </c>
      <c r="I160">
        <v>1057051</v>
      </c>
      <c r="J160">
        <v>206459</v>
      </c>
      <c r="K160">
        <v>0.163401160259911</v>
      </c>
      <c r="L160">
        <v>481199</v>
      </c>
      <c r="M160">
        <v>-274740</v>
      </c>
      <c r="N160">
        <v>-0.21744188807369899</v>
      </c>
      <c r="O160">
        <v>37905</v>
      </c>
      <c r="P160">
        <v>0</v>
      </c>
      <c r="Q160">
        <v>252702</v>
      </c>
      <c r="R160">
        <v>568580</v>
      </c>
      <c r="S160">
        <v>151621</v>
      </c>
      <c r="T160">
        <v>252702</v>
      </c>
      <c r="U160">
        <v>18952</v>
      </c>
      <c r="V160">
        <v>0</v>
      </c>
      <c r="W160">
        <v>232486</v>
      </c>
      <c r="X160">
        <v>500350</v>
      </c>
      <c r="Y160">
        <v>118264</v>
      </c>
      <c r="Z160">
        <v>186999</v>
      </c>
      <c r="AA160">
        <v>4545</v>
      </c>
      <c r="AB160">
        <v>278</v>
      </c>
      <c r="AC160">
        <v>20</v>
      </c>
      <c r="AD160">
        <v>16</v>
      </c>
      <c r="AE160">
        <v>20667</v>
      </c>
      <c r="AF160">
        <v>330672</v>
      </c>
      <c r="AG160">
        <v>13972</v>
      </c>
      <c r="AH160">
        <v>5988</v>
      </c>
      <c r="AI160">
        <v>19960</v>
      </c>
      <c r="AJ160">
        <v>23201</v>
      </c>
      <c r="AK160">
        <v>15661</v>
      </c>
      <c r="AL160">
        <v>38862</v>
      </c>
      <c r="AM160">
        <v>32097</v>
      </c>
      <c r="AN160">
        <v>59608</v>
      </c>
      <c r="AO160">
        <v>91705</v>
      </c>
      <c r="AP160" t="s">
        <v>144</v>
      </c>
      <c r="AQ160" t="s">
        <v>86</v>
      </c>
      <c r="AR160" t="s">
        <v>87</v>
      </c>
      <c r="AS160" t="s">
        <v>145</v>
      </c>
      <c r="AT160" t="s">
        <v>146</v>
      </c>
      <c r="AU160" t="s">
        <v>75</v>
      </c>
      <c r="AV160" t="s">
        <v>76</v>
      </c>
      <c r="AW160" s="1">
        <v>44721</v>
      </c>
      <c r="AX160">
        <v>2500</v>
      </c>
      <c r="AY160" t="s">
        <v>147</v>
      </c>
      <c r="AZ160">
        <v>27.204599999999999</v>
      </c>
      <c r="BA160">
        <v>78.008099999999999</v>
      </c>
    </row>
    <row r="161" spans="1:53" x14ac:dyDescent="0.3">
      <c r="A161" t="s">
        <v>23</v>
      </c>
      <c r="B161" s="1">
        <v>45383</v>
      </c>
      <c r="C161" t="s">
        <v>297</v>
      </c>
      <c r="D161">
        <v>7946316</v>
      </c>
      <c r="E161">
        <v>4767790</v>
      </c>
      <c r="F161">
        <v>3178526</v>
      </c>
      <c r="G161">
        <v>7946316</v>
      </c>
      <c r="H161">
        <v>7946316</v>
      </c>
      <c r="I161">
        <v>6992758</v>
      </c>
      <c r="J161">
        <v>953558</v>
      </c>
      <c r="K161">
        <v>0.12000001006755801</v>
      </c>
      <c r="L161">
        <v>3167931</v>
      </c>
      <c r="M161">
        <v>-2214373</v>
      </c>
      <c r="N161">
        <v>-0.27866661733563097</v>
      </c>
      <c r="O161">
        <v>0</v>
      </c>
      <c r="P161">
        <v>7946316</v>
      </c>
      <c r="Q161">
        <v>0</v>
      </c>
      <c r="R161">
        <v>0</v>
      </c>
      <c r="S161">
        <v>0</v>
      </c>
      <c r="T161">
        <v>0</v>
      </c>
      <c r="U161">
        <v>0</v>
      </c>
      <c r="V161">
        <v>6992758</v>
      </c>
      <c r="W161">
        <v>0</v>
      </c>
      <c r="X161">
        <v>0</v>
      </c>
      <c r="Y161">
        <v>0</v>
      </c>
      <c r="Z161">
        <v>0</v>
      </c>
      <c r="AA161">
        <v>828</v>
      </c>
      <c r="AB161">
        <v>9597</v>
      </c>
      <c r="AC161">
        <v>37</v>
      </c>
      <c r="AD161">
        <v>70</v>
      </c>
      <c r="AE161">
        <v>33686</v>
      </c>
      <c r="AF161">
        <v>2358020</v>
      </c>
      <c r="AG161">
        <v>140774</v>
      </c>
      <c r="AH161">
        <v>60331</v>
      </c>
      <c r="AI161">
        <v>201105</v>
      </c>
      <c r="AJ161">
        <v>192463</v>
      </c>
      <c r="AK161">
        <v>108714</v>
      </c>
      <c r="AL161">
        <v>301177</v>
      </c>
      <c r="AM161">
        <v>107670</v>
      </c>
      <c r="AN161">
        <v>199959</v>
      </c>
      <c r="AO161">
        <v>307629</v>
      </c>
      <c r="AP161" t="s">
        <v>157</v>
      </c>
      <c r="AQ161" t="s">
        <v>94</v>
      </c>
      <c r="AR161" t="s">
        <v>158</v>
      </c>
      <c r="AS161" t="s">
        <v>159</v>
      </c>
      <c r="AT161" t="s">
        <v>160</v>
      </c>
      <c r="AU161" t="s">
        <v>82</v>
      </c>
      <c r="AV161" t="s">
        <v>83</v>
      </c>
      <c r="AW161" s="1">
        <v>43756</v>
      </c>
      <c r="AX161">
        <v>15000</v>
      </c>
      <c r="AY161" t="s">
        <v>161</v>
      </c>
      <c r="AZ161">
        <v>22.552399999999999</v>
      </c>
      <c r="BA161">
        <v>88.352500000000006</v>
      </c>
    </row>
    <row r="162" spans="1:53" x14ac:dyDescent="0.3">
      <c r="A162" t="s">
        <v>20</v>
      </c>
      <c r="B162" s="1">
        <v>45658</v>
      </c>
      <c r="C162" t="s">
        <v>297</v>
      </c>
      <c r="D162">
        <v>2546387</v>
      </c>
      <c r="E162">
        <v>2291748</v>
      </c>
      <c r="F162">
        <v>254639</v>
      </c>
      <c r="G162">
        <v>2546387</v>
      </c>
      <c r="H162">
        <v>2546387</v>
      </c>
      <c r="I162">
        <v>2130307</v>
      </c>
      <c r="J162">
        <v>416080</v>
      </c>
      <c r="K162">
        <v>0.163400143026178</v>
      </c>
      <c r="L162">
        <v>573814</v>
      </c>
      <c r="M162">
        <v>-157734</v>
      </c>
      <c r="N162">
        <v>-6.19442370700133E-2</v>
      </c>
      <c r="O162">
        <v>76392</v>
      </c>
      <c r="P162">
        <v>0</v>
      </c>
      <c r="Q162">
        <v>509277</v>
      </c>
      <c r="R162">
        <v>1145875</v>
      </c>
      <c r="S162">
        <v>305566</v>
      </c>
      <c r="T162">
        <v>509277</v>
      </c>
      <c r="U162">
        <v>38196</v>
      </c>
      <c r="V162">
        <v>0</v>
      </c>
      <c r="W162">
        <v>468535</v>
      </c>
      <c r="X162">
        <v>1008370</v>
      </c>
      <c r="Y162">
        <v>238341</v>
      </c>
      <c r="Z162">
        <v>376865</v>
      </c>
      <c r="AA162">
        <v>7093</v>
      </c>
      <c r="AB162">
        <v>359</v>
      </c>
      <c r="AC162">
        <v>22</v>
      </c>
      <c r="AD162">
        <v>14</v>
      </c>
      <c r="AE162">
        <v>21070</v>
      </c>
      <c r="AF162">
        <v>294980</v>
      </c>
      <c r="AG162">
        <v>24012</v>
      </c>
      <c r="AH162">
        <v>10291</v>
      </c>
      <c r="AI162">
        <v>34303</v>
      </c>
      <c r="AJ162">
        <v>23146</v>
      </c>
      <c r="AK162">
        <v>21154</v>
      </c>
      <c r="AL162">
        <v>44300</v>
      </c>
      <c r="AM162">
        <v>70081</v>
      </c>
      <c r="AN162">
        <v>130150</v>
      </c>
      <c r="AO162">
        <v>200231</v>
      </c>
      <c r="AP162" t="s">
        <v>144</v>
      </c>
      <c r="AQ162" t="s">
        <v>86</v>
      </c>
      <c r="AR162" t="s">
        <v>87</v>
      </c>
      <c r="AS162" t="s">
        <v>145</v>
      </c>
      <c r="AT162" t="s">
        <v>146</v>
      </c>
      <c r="AU162" t="s">
        <v>75</v>
      </c>
      <c r="AV162" t="s">
        <v>76</v>
      </c>
      <c r="AW162" s="1">
        <v>44721</v>
      </c>
      <c r="AX162">
        <v>2500</v>
      </c>
      <c r="AY162" t="s">
        <v>147</v>
      </c>
      <c r="AZ162">
        <v>27.204599999999999</v>
      </c>
      <c r="BA162">
        <v>78.008099999999999</v>
      </c>
    </row>
    <row r="163" spans="1:53" x14ac:dyDescent="0.3">
      <c r="A163" t="s">
        <v>20</v>
      </c>
      <c r="B163" s="1">
        <v>45689</v>
      </c>
      <c r="C163" t="s">
        <v>297</v>
      </c>
      <c r="D163">
        <v>2452312</v>
      </c>
      <c r="E163">
        <v>2207081</v>
      </c>
      <c r="F163">
        <v>245231</v>
      </c>
      <c r="G163">
        <v>2452312</v>
      </c>
      <c r="H163">
        <v>2452312</v>
      </c>
      <c r="I163">
        <v>2051604</v>
      </c>
      <c r="J163">
        <v>400708</v>
      </c>
      <c r="K163">
        <v>0.163400089385037</v>
      </c>
      <c r="L163">
        <v>545370</v>
      </c>
      <c r="M163">
        <v>-144662</v>
      </c>
      <c r="N163">
        <v>-5.8990046943455797E-2</v>
      </c>
      <c r="O163">
        <v>73569</v>
      </c>
      <c r="P163">
        <v>0</v>
      </c>
      <c r="Q163">
        <v>490462</v>
      </c>
      <c r="R163">
        <v>1103542</v>
      </c>
      <c r="S163">
        <v>294277</v>
      </c>
      <c r="T163">
        <v>490462</v>
      </c>
      <c r="U163">
        <v>36784</v>
      </c>
      <c r="V163">
        <v>0</v>
      </c>
      <c r="W163">
        <v>451225</v>
      </c>
      <c r="X163">
        <v>971117</v>
      </c>
      <c r="Y163">
        <v>229536</v>
      </c>
      <c r="Z163">
        <v>362942</v>
      </c>
      <c r="AA163">
        <v>7736</v>
      </c>
      <c r="AB163">
        <v>317</v>
      </c>
      <c r="AC163">
        <v>19</v>
      </c>
      <c r="AD163">
        <v>16</v>
      </c>
      <c r="AE163">
        <v>19239</v>
      </c>
      <c r="AF163">
        <v>307824</v>
      </c>
      <c r="AG163">
        <v>16978</v>
      </c>
      <c r="AH163">
        <v>7276</v>
      </c>
      <c r="AI163">
        <v>24254</v>
      </c>
      <c r="AJ163">
        <v>23875</v>
      </c>
      <c r="AK163">
        <v>20075</v>
      </c>
      <c r="AL163">
        <v>43950</v>
      </c>
      <c r="AM163">
        <v>59270</v>
      </c>
      <c r="AN163">
        <v>110072</v>
      </c>
      <c r="AO163">
        <v>169342</v>
      </c>
      <c r="AP163" t="s">
        <v>144</v>
      </c>
      <c r="AQ163" t="s">
        <v>86</v>
      </c>
      <c r="AR163" t="s">
        <v>87</v>
      </c>
      <c r="AS163" t="s">
        <v>145</v>
      </c>
      <c r="AT163" t="s">
        <v>146</v>
      </c>
      <c r="AU163" t="s">
        <v>75</v>
      </c>
      <c r="AV163" t="s">
        <v>76</v>
      </c>
      <c r="AW163" s="1">
        <v>44721</v>
      </c>
      <c r="AX163">
        <v>2500</v>
      </c>
      <c r="AY163" t="s">
        <v>147</v>
      </c>
      <c r="AZ163">
        <v>27.204599999999999</v>
      </c>
      <c r="BA163">
        <v>78.008099999999999</v>
      </c>
    </row>
    <row r="164" spans="1:53" x14ac:dyDescent="0.3">
      <c r="A164" t="s">
        <v>23</v>
      </c>
      <c r="B164" s="1">
        <v>45413</v>
      </c>
      <c r="C164" t="s">
        <v>297</v>
      </c>
      <c r="D164">
        <v>13402392</v>
      </c>
      <c r="E164">
        <v>8041435</v>
      </c>
      <c r="F164">
        <v>5360957</v>
      </c>
      <c r="G164">
        <v>13402392</v>
      </c>
      <c r="H164">
        <v>13402392</v>
      </c>
      <c r="I164">
        <v>11794105</v>
      </c>
      <c r="J164">
        <v>1608287</v>
      </c>
      <c r="K164">
        <v>0.11999999701545799</v>
      </c>
      <c r="L164">
        <v>2997902</v>
      </c>
      <c r="M164">
        <v>-1389615</v>
      </c>
      <c r="N164">
        <v>-0.103684103554052</v>
      </c>
      <c r="O164">
        <v>0</v>
      </c>
      <c r="P164">
        <v>13402392</v>
      </c>
      <c r="Q164">
        <v>0</v>
      </c>
      <c r="R164">
        <v>0</v>
      </c>
      <c r="S164">
        <v>0</v>
      </c>
      <c r="T164">
        <v>0</v>
      </c>
      <c r="U164">
        <v>0</v>
      </c>
      <c r="V164">
        <v>11794105</v>
      </c>
      <c r="W164">
        <v>0</v>
      </c>
      <c r="X164">
        <v>0</v>
      </c>
      <c r="Y164">
        <v>0</v>
      </c>
      <c r="Z164">
        <v>0</v>
      </c>
      <c r="AA164">
        <v>642</v>
      </c>
      <c r="AB164">
        <v>20876</v>
      </c>
      <c r="AC164">
        <v>21</v>
      </c>
      <c r="AD164">
        <v>61</v>
      </c>
      <c r="AE164">
        <v>30368</v>
      </c>
      <c r="AF164">
        <v>1852448</v>
      </c>
      <c r="AG164">
        <v>287036</v>
      </c>
      <c r="AH164">
        <v>123016</v>
      </c>
      <c r="AI164">
        <v>410052</v>
      </c>
      <c r="AJ164">
        <v>190875</v>
      </c>
      <c r="AK164">
        <v>107854</v>
      </c>
      <c r="AL164">
        <v>298729</v>
      </c>
      <c r="AM164">
        <v>152836</v>
      </c>
      <c r="AN164">
        <v>283837</v>
      </c>
      <c r="AO164">
        <v>436673</v>
      </c>
      <c r="AP164" t="s">
        <v>157</v>
      </c>
      <c r="AQ164" t="s">
        <v>94</v>
      </c>
      <c r="AR164" t="s">
        <v>158</v>
      </c>
      <c r="AS164" t="s">
        <v>159</v>
      </c>
      <c r="AT164" t="s">
        <v>160</v>
      </c>
      <c r="AU164" t="s">
        <v>82</v>
      </c>
      <c r="AV164" t="s">
        <v>83</v>
      </c>
      <c r="AW164" s="1">
        <v>43756</v>
      </c>
      <c r="AX164">
        <v>15000</v>
      </c>
      <c r="AY164" t="s">
        <v>161</v>
      </c>
      <c r="AZ164">
        <v>22.552399999999999</v>
      </c>
      <c r="BA164">
        <v>88.352500000000006</v>
      </c>
    </row>
    <row r="165" spans="1:53" x14ac:dyDescent="0.3">
      <c r="A165" t="s">
        <v>20</v>
      </c>
      <c r="B165" s="1">
        <v>45717</v>
      </c>
      <c r="C165" t="s">
        <v>297</v>
      </c>
      <c r="D165">
        <v>1732518</v>
      </c>
      <c r="E165">
        <v>1559266</v>
      </c>
      <c r="F165">
        <v>173252</v>
      </c>
      <c r="G165">
        <v>1732518</v>
      </c>
      <c r="H165">
        <v>1732518</v>
      </c>
      <c r="I165">
        <v>1449425</v>
      </c>
      <c r="J165">
        <v>283093</v>
      </c>
      <c r="K165">
        <v>0.163399745341751</v>
      </c>
      <c r="L165">
        <v>492616</v>
      </c>
      <c r="M165">
        <v>-209523</v>
      </c>
      <c r="N165">
        <v>-0.12093554006365299</v>
      </c>
      <c r="O165">
        <v>51976</v>
      </c>
      <c r="P165">
        <v>0</v>
      </c>
      <c r="Q165">
        <v>346504</v>
      </c>
      <c r="R165">
        <v>779632</v>
      </c>
      <c r="S165">
        <v>207902</v>
      </c>
      <c r="T165">
        <v>346504</v>
      </c>
      <c r="U165">
        <v>25988</v>
      </c>
      <c r="V165">
        <v>0</v>
      </c>
      <c r="W165">
        <v>318784</v>
      </c>
      <c r="X165">
        <v>686076</v>
      </c>
      <c r="Y165">
        <v>162164</v>
      </c>
      <c r="Z165">
        <v>256413</v>
      </c>
      <c r="AA165">
        <v>6638</v>
      </c>
      <c r="AB165">
        <v>261</v>
      </c>
      <c r="AC165">
        <v>20</v>
      </c>
      <c r="AD165">
        <v>15</v>
      </c>
      <c r="AE165">
        <v>18703</v>
      </c>
      <c r="AF165">
        <v>280545</v>
      </c>
      <c r="AG165">
        <v>12397</v>
      </c>
      <c r="AH165">
        <v>5313</v>
      </c>
      <c r="AI165">
        <v>17710</v>
      </c>
      <c r="AJ165">
        <v>23875</v>
      </c>
      <c r="AK165">
        <v>19770</v>
      </c>
      <c r="AL165">
        <v>43645</v>
      </c>
      <c r="AM165">
        <v>52751</v>
      </c>
      <c r="AN165">
        <v>97965</v>
      </c>
      <c r="AO165">
        <v>150716</v>
      </c>
      <c r="AP165" t="s">
        <v>144</v>
      </c>
      <c r="AQ165" t="s">
        <v>86</v>
      </c>
      <c r="AR165" t="s">
        <v>87</v>
      </c>
      <c r="AS165" t="s">
        <v>145</v>
      </c>
      <c r="AT165" t="s">
        <v>146</v>
      </c>
      <c r="AU165" t="s">
        <v>75</v>
      </c>
      <c r="AV165" t="s">
        <v>76</v>
      </c>
      <c r="AW165" s="1">
        <v>44721</v>
      </c>
      <c r="AX165">
        <v>2500</v>
      </c>
      <c r="AY165" t="s">
        <v>147</v>
      </c>
      <c r="AZ165">
        <v>27.204599999999999</v>
      </c>
      <c r="BA165">
        <v>78.008099999999999</v>
      </c>
    </row>
    <row r="166" spans="1:53" x14ac:dyDescent="0.3">
      <c r="A166" t="s">
        <v>21</v>
      </c>
      <c r="B166" s="1">
        <v>45474</v>
      </c>
      <c r="C166" t="s">
        <v>298</v>
      </c>
      <c r="D166">
        <v>34719048</v>
      </c>
      <c r="E166">
        <v>26039286</v>
      </c>
      <c r="F166">
        <v>8679762</v>
      </c>
      <c r="G166">
        <v>34719048</v>
      </c>
      <c r="H166">
        <v>34719048</v>
      </c>
      <c r="I166">
        <v>27705799</v>
      </c>
      <c r="J166">
        <v>7013249</v>
      </c>
      <c r="K166">
        <v>0.20200003755863399</v>
      </c>
      <c r="L166">
        <v>5545441</v>
      </c>
      <c r="M166">
        <v>1467808</v>
      </c>
      <c r="N166">
        <v>4.2276735237671302E-2</v>
      </c>
      <c r="O166">
        <v>5207857</v>
      </c>
      <c r="P166">
        <v>3471905</v>
      </c>
      <c r="Q166">
        <v>5207857</v>
      </c>
      <c r="R166">
        <v>12151667</v>
      </c>
      <c r="S166">
        <v>3471905</v>
      </c>
      <c r="T166">
        <v>5207857</v>
      </c>
      <c r="U166">
        <v>2603928</v>
      </c>
      <c r="V166">
        <v>3055276</v>
      </c>
      <c r="W166">
        <v>4791228</v>
      </c>
      <c r="X166">
        <v>10693467</v>
      </c>
      <c r="Y166">
        <v>2708086</v>
      </c>
      <c r="Z166">
        <v>3853814</v>
      </c>
      <c r="AA166">
        <v>18168</v>
      </c>
      <c r="AB166">
        <v>1911</v>
      </c>
      <c r="AC166">
        <v>27</v>
      </c>
      <c r="AD166">
        <v>63</v>
      </c>
      <c r="AE166">
        <v>26863</v>
      </c>
      <c r="AF166">
        <v>1692369</v>
      </c>
      <c r="AG166">
        <v>358749</v>
      </c>
      <c r="AH166">
        <v>153750</v>
      </c>
      <c r="AI166">
        <v>512499</v>
      </c>
      <c r="AJ166">
        <v>188746</v>
      </c>
      <c r="AK166">
        <v>201178</v>
      </c>
      <c r="AL166">
        <v>389924</v>
      </c>
      <c r="AM166">
        <v>1032727</v>
      </c>
      <c r="AN166">
        <v>1917922</v>
      </c>
      <c r="AO166">
        <v>2950649</v>
      </c>
      <c r="AP166" t="s">
        <v>148</v>
      </c>
      <c r="AQ166" t="s">
        <v>86</v>
      </c>
      <c r="AR166" t="s">
        <v>149</v>
      </c>
      <c r="AS166" t="s">
        <v>150</v>
      </c>
      <c r="AT166" t="s">
        <v>151</v>
      </c>
      <c r="AU166" t="s">
        <v>104</v>
      </c>
      <c r="AV166" t="s">
        <v>105</v>
      </c>
      <c r="AW166" s="1">
        <v>44177</v>
      </c>
      <c r="AX166">
        <v>20000</v>
      </c>
      <c r="AY166" t="s">
        <v>152</v>
      </c>
      <c r="AZ166">
        <v>26.844999999999999</v>
      </c>
      <c r="BA166">
        <v>75.816999999999993</v>
      </c>
    </row>
    <row r="167" spans="1:53" x14ac:dyDescent="0.3">
      <c r="A167" t="s">
        <v>21</v>
      </c>
      <c r="B167" s="1">
        <v>45505</v>
      </c>
      <c r="C167" t="s">
        <v>298</v>
      </c>
      <c r="D167">
        <v>31581350</v>
      </c>
      <c r="E167">
        <v>23686012</v>
      </c>
      <c r="F167">
        <v>7895338</v>
      </c>
      <c r="G167">
        <v>31581350</v>
      </c>
      <c r="H167">
        <v>31581350</v>
      </c>
      <c r="I167">
        <v>25201917</v>
      </c>
      <c r="J167">
        <v>6379433</v>
      </c>
      <c r="K167">
        <v>0.20200000949927699</v>
      </c>
      <c r="L167">
        <v>6053558</v>
      </c>
      <c r="M167">
        <v>325875</v>
      </c>
      <c r="N167">
        <v>1.0318589927283E-2</v>
      </c>
      <c r="O167">
        <v>4737202</v>
      </c>
      <c r="P167">
        <v>3158135</v>
      </c>
      <c r="Q167">
        <v>4737202</v>
      </c>
      <c r="R167">
        <v>11053474</v>
      </c>
      <c r="S167">
        <v>3158135</v>
      </c>
      <c r="T167">
        <v>4737202</v>
      </c>
      <c r="U167">
        <v>2368601</v>
      </c>
      <c r="V167">
        <v>2779159</v>
      </c>
      <c r="W167">
        <v>4358226</v>
      </c>
      <c r="X167">
        <v>9727057</v>
      </c>
      <c r="Y167">
        <v>2463345</v>
      </c>
      <c r="Z167">
        <v>3505529</v>
      </c>
      <c r="AA167">
        <v>14689</v>
      </c>
      <c r="AB167">
        <v>2150</v>
      </c>
      <c r="AC167">
        <v>16</v>
      </c>
      <c r="AD167">
        <v>76</v>
      </c>
      <c r="AE167">
        <v>29976</v>
      </c>
      <c r="AF167">
        <v>2278176</v>
      </c>
      <c r="AG167">
        <v>345286</v>
      </c>
      <c r="AH167">
        <v>147979</v>
      </c>
      <c r="AI167">
        <v>493265</v>
      </c>
      <c r="AJ167">
        <v>188746</v>
      </c>
      <c r="AK167">
        <v>158097</v>
      </c>
      <c r="AL167">
        <v>346843</v>
      </c>
      <c r="AM167">
        <v>1027346</v>
      </c>
      <c r="AN167">
        <v>1907928</v>
      </c>
      <c r="AO167">
        <v>2935274</v>
      </c>
      <c r="AP167" t="s">
        <v>148</v>
      </c>
      <c r="AQ167" t="s">
        <v>86</v>
      </c>
      <c r="AR167" t="s">
        <v>149</v>
      </c>
      <c r="AS167" t="s">
        <v>150</v>
      </c>
      <c r="AT167" t="s">
        <v>151</v>
      </c>
      <c r="AU167" t="s">
        <v>104</v>
      </c>
      <c r="AV167" t="s">
        <v>105</v>
      </c>
      <c r="AW167" s="1">
        <v>44177</v>
      </c>
      <c r="AX167">
        <v>20000</v>
      </c>
      <c r="AY167" t="s">
        <v>152</v>
      </c>
      <c r="AZ167">
        <v>26.844999999999999</v>
      </c>
      <c r="BA167">
        <v>75.816999999999993</v>
      </c>
    </row>
    <row r="168" spans="1:53" x14ac:dyDescent="0.3">
      <c r="A168" t="s">
        <v>23</v>
      </c>
      <c r="B168" s="1">
        <v>45444</v>
      </c>
      <c r="C168" t="s">
        <v>297</v>
      </c>
      <c r="D168">
        <v>4161625</v>
      </c>
      <c r="E168">
        <v>2496975</v>
      </c>
      <c r="F168">
        <v>1664650</v>
      </c>
      <c r="G168">
        <v>4161625</v>
      </c>
      <c r="H168">
        <v>4161625</v>
      </c>
      <c r="I168">
        <v>3662230</v>
      </c>
      <c r="J168">
        <v>499395</v>
      </c>
      <c r="K168">
        <v>0.12</v>
      </c>
      <c r="L168">
        <v>2743134</v>
      </c>
      <c r="M168">
        <v>-2243739</v>
      </c>
      <c r="N168">
        <v>-0.53914973117472098</v>
      </c>
      <c r="O168">
        <v>0</v>
      </c>
      <c r="P168">
        <v>4161625</v>
      </c>
      <c r="Q168">
        <v>0</v>
      </c>
      <c r="R168">
        <v>0</v>
      </c>
      <c r="S168">
        <v>0</v>
      </c>
      <c r="T168">
        <v>0</v>
      </c>
      <c r="U168">
        <v>0</v>
      </c>
      <c r="V168">
        <v>3662230</v>
      </c>
      <c r="W168">
        <v>0</v>
      </c>
      <c r="X168">
        <v>0</v>
      </c>
      <c r="Y168">
        <v>0</v>
      </c>
      <c r="Z168">
        <v>0</v>
      </c>
      <c r="AA168">
        <v>325</v>
      </c>
      <c r="AB168">
        <v>12805</v>
      </c>
      <c r="AC168">
        <v>22</v>
      </c>
      <c r="AD168">
        <v>68</v>
      </c>
      <c r="AE168">
        <v>30828</v>
      </c>
      <c r="AF168">
        <v>2096304</v>
      </c>
      <c r="AG168">
        <v>103539</v>
      </c>
      <c r="AH168">
        <v>44374</v>
      </c>
      <c r="AI168">
        <v>147913</v>
      </c>
      <c r="AJ168">
        <v>201978</v>
      </c>
      <c r="AK168">
        <v>110307</v>
      </c>
      <c r="AL168">
        <v>312285</v>
      </c>
      <c r="AM168">
        <v>65321</v>
      </c>
      <c r="AN168">
        <v>121311</v>
      </c>
      <c r="AO168">
        <v>186632</v>
      </c>
      <c r="AP168" t="s">
        <v>157</v>
      </c>
      <c r="AQ168" t="s">
        <v>94</v>
      </c>
      <c r="AR168" t="s">
        <v>158</v>
      </c>
      <c r="AS168" t="s">
        <v>159</v>
      </c>
      <c r="AT168" t="s">
        <v>160</v>
      </c>
      <c r="AU168" t="s">
        <v>82</v>
      </c>
      <c r="AV168" t="s">
        <v>83</v>
      </c>
      <c r="AW168" s="1">
        <v>43756</v>
      </c>
      <c r="AX168">
        <v>15000</v>
      </c>
      <c r="AY168" t="s">
        <v>161</v>
      </c>
      <c r="AZ168">
        <v>22.552399999999999</v>
      </c>
      <c r="BA168">
        <v>88.352500000000006</v>
      </c>
    </row>
    <row r="169" spans="1:53" x14ac:dyDescent="0.3">
      <c r="A169" t="s">
        <v>21</v>
      </c>
      <c r="B169" s="1">
        <v>45536</v>
      </c>
      <c r="C169" t="s">
        <v>297</v>
      </c>
      <c r="D169">
        <v>22445829</v>
      </c>
      <c r="E169">
        <v>16834372</v>
      </c>
      <c r="F169">
        <v>5611457</v>
      </c>
      <c r="G169">
        <v>22445829</v>
      </c>
      <c r="H169">
        <v>22445829</v>
      </c>
      <c r="I169">
        <v>17911772</v>
      </c>
      <c r="J169">
        <v>4534057</v>
      </c>
      <c r="K169">
        <v>0.20199997959531801</v>
      </c>
      <c r="L169">
        <v>5063348</v>
      </c>
      <c r="M169">
        <v>-529291</v>
      </c>
      <c r="N169">
        <v>-2.3580817620948599E-2</v>
      </c>
      <c r="O169">
        <v>3366874</v>
      </c>
      <c r="P169">
        <v>2244583</v>
      </c>
      <c r="Q169">
        <v>3366874</v>
      </c>
      <c r="R169">
        <v>7856041</v>
      </c>
      <c r="S169">
        <v>2244583</v>
      </c>
      <c r="T169">
        <v>3366874</v>
      </c>
      <c r="U169">
        <v>1683437</v>
      </c>
      <c r="V169">
        <v>1975233</v>
      </c>
      <c r="W169">
        <v>3097524</v>
      </c>
      <c r="X169">
        <v>6913316</v>
      </c>
      <c r="Y169">
        <v>1750775</v>
      </c>
      <c r="Z169">
        <v>2491487</v>
      </c>
      <c r="AA169">
        <v>17577</v>
      </c>
      <c r="AB169">
        <v>1277</v>
      </c>
      <c r="AC169">
        <v>27</v>
      </c>
      <c r="AD169">
        <v>82</v>
      </c>
      <c r="AE169">
        <v>30442</v>
      </c>
      <c r="AF169">
        <v>2496244</v>
      </c>
      <c r="AG169">
        <v>326194</v>
      </c>
      <c r="AH169">
        <v>139798</v>
      </c>
      <c r="AI169">
        <v>465992</v>
      </c>
      <c r="AJ169">
        <v>188746</v>
      </c>
      <c r="AK169">
        <v>162338</v>
      </c>
      <c r="AL169">
        <v>351084</v>
      </c>
      <c r="AM169">
        <v>612510</v>
      </c>
      <c r="AN169">
        <v>1137518</v>
      </c>
      <c r="AO169">
        <v>1750028</v>
      </c>
      <c r="AP169" t="s">
        <v>148</v>
      </c>
      <c r="AQ169" t="s">
        <v>86</v>
      </c>
      <c r="AR169" t="s">
        <v>149</v>
      </c>
      <c r="AS169" t="s">
        <v>150</v>
      </c>
      <c r="AT169" t="s">
        <v>151</v>
      </c>
      <c r="AU169" t="s">
        <v>104</v>
      </c>
      <c r="AV169" t="s">
        <v>105</v>
      </c>
      <c r="AW169" s="1">
        <v>44177</v>
      </c>
      <c r="AX169">
        <v>20000</v>
      </c>
      <c r="AY169" t="s">
        <v>152</v>
      </c>
      <c r="AZ169">
        <v>26.844999999999999</v>
      </c>
      <c r="BA169">
        <v>75.816999999999993</v>
      </c>
    </row>
    <row r="170" spans="1:53" x14ac:dyDescent="0.3">
      <c r="A170" t="s">
        <v>21</v>
      </c>
      <c r="B170" s="1">
        <v>45566</v>
      </c>
      <c r="C170" t="s">
        <v>298</v>
      </c>
      <c r="D170">
        <v>38213412</v>
      </c>
      <c r="E170">
        <v>28660059</v>
      </c>
      <c r="F170">
        <v>9553353</v>
      </c>
      <c r="G170">
        <v>38213412</v>
      </c>
      <c r="H170">
        <v>38213412</v>
      </c>
      <c r="I170">
        <v>30494303</v>
      </c>
      <c r="J170">
        <v>7719109</v>
      </c>
      <c r="K170">
        <v>0.20199999413818401</v>
      </c>
      <c r="L170">
        <v>7205956</v>
      </c>
      <c r="M170">
        <v>513153</v>
      </c>
      <c r="N170">
        <v>1.3428609829449401E-2</v>
      </c>
      <c r="O170">
        <v>5732012</v>
      </c>
      <c r="P170">
        <v>3821341</v>
      </c>
      <c r="Q170">
        <v>5732012</v>
      </c>
      <c r="R170">
        <v>13374694</v>
      </c>
      <c r="S170">
        <v>3821341</v>
      </c>
      <c r="T170">
        <v>5732012</v>
      </c>
      <c r="U170">
        <v>2866006</v>
      </c>
      <c r="V170">
        <v>3362780</v>
      </c>
      <c r="W170">
        <v>5273451</v>
      </c>
      <c r="X170">
        <v>11769731</v>
      </c>
      <c r="Y170">
        <v>2980646</v>
      </c>
      <c r="Z170">
        <v>4241689</v>
      </c>
      <c r="AA170">
        <v>26574</v>
      </c>
      <c r="AB170">
        <v>1438</v>
      </c>
      <c r="AC170">
        <v>25</v>
      </c>
      <c r="AD170">
        <v>79</v>
      </c>
      <c r="AE170">
        <v>27767</v>
      </c>
      <c r="AF170">
        <v>2193593</v>
      </c>
      <c r="AG170">
        <v>607928</v>
      </c>
      <c r="AH170">
        <v>260540</v>
      </c>
      <c r="AI170">
        <v>868468</v>
      </c>
      <c r="AJ170">
        <v>188746</v>
      </c>
      <c r="AK170">
        <v>175332</v>
      </c>
      <c r="AL170">
        <v>364078</v>
      </c>
      <c r="AM170">
        <v>1322936</v>
      </c>
      <c r="AN170">
        <v>2456881</v>
      </c>
      <c r="AO170">
        <v>3779817</v>
      </c>
      <c r="AP170" t="s">
        <v>148</v>
      </c>
      <c r="AQ170" t="s">
        <v>86</v>
      </c>
      <c r="AR170" t="s">
        <v>149</v>
      </c>
      <c r="AS170" t="s">
        <v>150</v>
      </c>
      <c r="AT170" t="s">
        <v>151</v>
      </c>
      <c r="AU170" t="s">
        <v>104</v>
      </c>
      <c r="AV170" t="s">
        <v>105</v>
      </c>
      <c r="AW170" s="1">
        <v>44177</v>
      </c>
      <c r="AX170">
        <v>20000</v>
      </c>
      <c r="AY170" t="s">
        <v>152</v>
      </c>
      <c r="AZ170">
        <v>26.844999999999999</v>
      </c>
      <c r="BA170">
        <v>75.816999999999993</v>
      </c>
    </row>
    <row r="171" spans="1:53" x14ac:dyDescent="0.3">
      <c r="A171" t="s">
        <v>21</v>
      </c>
      <c r="B171" s="1">
        <v>45597</v>
      </c>
      <c r="C171" t="s">
        <v>298</v>
      </c>
      <c r="D171">
        <v>42850038</v>
      </c>
      <c r="E171">
        <v>32137528</v>
      </c>
      <c r="F171">
        <v>10712510</v>
      </c>
      <c r="G171">
        <v>42850038</v>
      </c>
      <c r="H171">
        <v>42850038</v>
      </c>
      <c r="I171">
        <v>34194331</v>
      </c>
      <c r="J171">
        <v>8655707</v>
      </c>
      <c r="K171">
        <v>0.20199998422405099</v>
      </c>
      <c r="L171">
        <v>6852790</v>
      </c>
      <c r="M171">
        <v>1802917</v>
      </c>
      <c r="N171">
        <v>4.20750385332214E-2</v>
      </c>
      <c r="O171">
        <v>6427506</v>
      </c>
      <c r="P171">
        <v>4285004</v>
      </c>
      <c r="Q171">
        <v>6427506</v>
      </c>
      <c r="R171">
        <v>14997512</v>
      </c>
      <c r="S171">
        <v>4285004</v>
      </c>
      <c r="T171">
        <v>6427506</v>
      </c>
      <c r="U171">
        <v>3213753</v>
      </c>
      <c r="V171">
        <v>3770804</v>
      </c>
      <c r="W171">
        <v>5913306</v>
      </c>
      <c r="X171">
        <v>13197811</v>
      </c>
      <c r="Y171">
        <v>3342303</v>
      </c>
      <c r="Z171">
        <v>4756354</v>
      </c>
      <c r="AA171">
        <v>22341</v>
      </c>
      <c r="AB171">
        <v>1918</v>
      </c>
      <c r="AC171">
        <v>24</v>
      </c>
      <c r="AD171">
        <v>67</v>
      </c>
      <c r="AE171">
        <v>28906</v>
      </c>
      <c r="AF171">
        <v>1936702</v>
      </c>
      <c r="AG171">
        <v>776623</v>
      </c>
      <c r="AH171">
        <v>332838</v>
      </c>
      <c r="AI171">
        <v>1109461</v>
      </c>
      <c r="AJ171">
        <v>188746</v>
      </c>
      <c r="AK171">
        <v>128520</v>
      </c>
      <c r="AL171">
        <v>317266</v>
      </c>
      <c r="AM171">
        <v>1221276</v>
      </c>
      <c r="AN171">
        <v>2268085</v>
      </c>
      <c r="AO171">
        <v>3489361</v>
      </c>
      <c r="AP171" t="s">
        <v>148</v>
      </c>
      <c r="AQ171" t="s">
        <v>86</v>
      </c>
      <c r="AR171" t="s">
        <v>149</v>
      </c>
      <c r="AS171" t="s">
        <v>150</v>
      </c>
      <c r="AT171" t="s">
        <v>151</v>
      </c>
      <c r="AU171" t="s">
        <v>104</v>
      </c>
      <c r="AV171" t="s">
        <v>105</v>
      </c>
      <c r="AW171" s="1">
        <v>44177</v>
      </c>
      <c r="AX171">
        <v>20000</v>
      </c>
      <c r="AY171" t="s">
        <v>152</v>
      </c>
      <c r="AZ171">
        <v>26.844999999999999</v>
      </c>
      <c r="BA171">
        <v>75.816999999999993</v>
      </c>
    </row>
    <row r="172" spans="1:53" x14ac:dyDescent="0.3">
      <c r="A172" t="s">
        <v>21</v>
      </c>
      <c r="B172" s="1">
        <v>45627</v>
      </c>
      <c r="C172" t="s">
        <v>298</v>
      </c>
      <c r="D172">
        <v>58858380</v>
      </c>
      <c r="E172">
        <v>44143785</v>
      </c>
      <c r="F172">
        <v>14714595</v>
      </c>
      <c r="G172">
        <v>58858380</v>
      </c>
      <c r="H172">
        <v>58858380</v>
      </c>
      <c r="I172">
        <v>46968986</v>
      </c>
      <c r="J172">
        <v>11889394</v>
      </c>
      <c r="K172">
        <v>0.20200002106751799</v>
      </c>
      <c r="L172">
        <v>9688055</v>
      </c>
      <c r="M172">
        <v>2201339</v>
      </c>
      <c r="N172">
        <v>3.7400604637776301E-2</v>
      </c>
      <c r="O172">
        <v>8828757</v>
      </c>
      <c r="P172">
        <v>5885838</v>
      </c>
      <c r="Q172">
        <v>8828757</v>
      </c>
      <c r="R172">
        <v>20600433</v>
      </c>
      <c r="S172">
        <v>5885838</v>
      </c>
      <c r="T172">
        <v>8828757</v>
      </c>
      <c r="U172">
        <v>4414378</v>
      </c>
      <c r="V172">
        <v>5179537</v>
      </c>
      <c r="W172">
        <v>8122456</v>
      </c>
      <c r="X172">
        <v>18128381</v>
      </c>
      <c r="Y172">
        <v>4590954</v>
      </c>
      <c r="Z172">
        <v>6533280</v>
      </c>
      <c r="AA172">
        <v>24372</v>
      </c>
      <c r="AB172">
        <v>2415</v>
      </c>
      <c r="AC172">
        <v>26</v>
      </c>
      <c r="AD172">
        <v>92</v>
      </c>
      <c r="AE172">
        <v>26999</v>
      </c>
      <c r="AF172">
        <v>2483908</v>
      </c>
      <c r="AG172">
        <v>726174</v>
      </c>
      <c r="AH172">
        <v>311218</v>
      </c>
      <c r="AI172">
        <v>1037392</v>
      </c>
      <c r="AJ172">
        <v>185051</v>
      </c>
      <c r="AK172">
        <v>128355</v>
      </c>
      <c r="AL172">
        <v>313406</v>
      </c>
      <c r="AM172">
        <v>2048672</v>
      </c>
      <c r="AN172">
        <v>3804677</v>
      </c>
      <c r="AO172">
        <v>5853349</v>
      </c>
      <c r="AP172" t="s">
        <v>148</v>
      </c>
      <c r="AQ172" t="s">
        <v>86</v>
      </c>
      <c r="AR172" t="s">
        <v>149</v>
      </c>
      <c r="AS172" t="s">
        <v>150</v>
      </c>
      <c r="AT172" t="s">
        <v>151</v>
      </c>
      <c r="AU172" t="s">
        <v>104</v>
      </c>
      <c r="AV172" t="s">
        <v>105</v>
      </c>
      <c r="AW172" s="1">
        <v>44177</v>
      </c>
      <c r="AX172">
        <v>20000</v>
      </c>
      <c r="AY172" t="s">
        <v>152</v>
      </c>
      <c r="AZ172">
        <v>26.844999999999999</v>
      </c>
      <c r="BA172">
        <v>75.816999999999993</v>
      </c>
    </row>
    <row r="173" spans="1:53" x14ac:dyDescent="0.3">
      <c r="A173" t="s">
        <v>24</v>
      </c>
      <c r="B173" s="1">
        <v>45383</v>
      </c>
      <c r="C173" t="s">
        <v>297</v>
      </c>
      <c r="D173">
        <v>2094300</v>
      </c>
      <c r="E173">
        <v>1780155</v>
      </c>
      <c r="F173">
        <v>314145</v>
      </c>
      <c r="G173">
        <v>2094300</v>
      </c>
      <c r="H173">
        <v>2094300</v>
      </c>
      <c r="I173">
        <v>1781830</v>
      </c>
      <c r="J173">
        <v>312470</v>
      </c>
      <c r="K173">
        <v>0.14920021009406501</v>
      </c>
      <c r="L173">
        <v>1928819</v>
      </c>
      <c r="M173">
        <v>-1616349</v>
      </c>
      <c r="N173">
        <v>-0.771784844578141</v>
      </c>
      <c r="O173">
        <v>0</v>
      </c>
      <c r="P173">
        <v>0</v>
      </c>
      <c r="Q173">
        <v>418860</v>
      </c>
      <c r="R173">
        <v>1047150</v>
      </c>
      <c r="S173">
        <v>251316</v>
      </c>
      <c r="T173">
        <v>376974</v>
      </c>
      <c r="U173">
        <v>0</v>
      </c>
      <c r="V173">
        <v>0</v>
      </c>
      <c r="W173">
        <v>385351</v>
      </c>
      <c r="X173">
        <v>921492</v>
      </c>
      <c r="Y173">
        <v>196026</v>
      </c>
      <c r="Z173">
        <v>278961</v>
      </c>
      <c r="AA173">
        <v>4475</v>
      </c>
      <c r="AB173">
        <v>468</v>
      </c>
      <c r="AC173">
        <v>40</v>
      </c>
      <c r="AD173">
        <v>65</v>
      </c>
      <c r="AE173">
        <v>22341</v>
      </c>
      <c r="AF173">
        <v>1452165</v>
      </c>
      <c r="AG173">
        <v>20026</v>
      </c>
      <c r="AH173">
        <v>8583</v>
      </c>
      <c r="AI173">
        <v>28609</v>
      </c>
      <c r="AJ173">
        <v>178258</v>
      </c>
      <c r="AK173">
        <v>83217</v>
      </c>
      <c r="AL173">
        <v>261475</v>
      </c>
      <c r="AM173">
        <v>65299</v>
      </c>
      <c r="AN173">
        <v>121271</v>
      </c>
      <c r="AO173">
        <v>186570</v>
      </c>
      <c r="AP173" t="s">
        <v>162</v>
      </c>
      <c r="AQ173" t="s">
        <v>71</v>
      </c>
      <c r="AR173" t="s">
        <v>113</v>
      </c>
      <c r="AS173" t="s">
        <v>114</v>
      </c>
      <c r="AT173" t="s">
        <v>163</v>
      </c>
      <c r="AU173" t="s">
        <v>134</v>
      </c>
      <c r="AV173" t="s">
        <v>135</v>
      </c>
      <c r="AW173" s="1">
        <v>45268</v>
      </c>
      <c r="AX173">
        <v>12000</v>
      </c>
      <c r="AY173" t="s">
        <v>116</v>
      </c>
      <c r="AZ173">
        <v>21.170200000000001</v>
      </c>
      <c r="BA173">
        <v>72.826499999999996</v>
      </c>
    </row>
    <row r="174" spans="1:53" x14ac:dyDescent="0.3">
      <c r="A174" t="s">
        <v>21</v>
      </c>
      <c r="B174" s="1">
        <v>45658</v>
      </c>
      <c r="C174" t="s">
        <v>297</v>
      </c>
      <c r="D174">
        <v>19466910</v>
      </c>
      <c r="E174">
        <v>14600182</v>
      </c>
      <c r="F174">
        <v>4866728</v>
      </c>
      <c r="G174">
        <v>19466910</v>
      </c>
      <c r="H174">
        <v>19466910</v>
      </c>
      <c r="I174">
        <v>15534595</v>
      </c>
      <c r="J174">
        <v>3932315</v>
      </c>
      <c r="K174">
        <v>0.20199995787723901</v>
      </c>
      <c r="L174">
        <v>4163529</v>
      </c>
      <c r="M174">
        <v>-231214</v>
      </c>
      <c r="N174">
        <v>-1.1877283040811299E-2</v>
      </c>
      <c r="O174">
        <v>2920036</v>
      </c>
      <c r="P174">
        <v>1946691</v>
      </c>
      <c r="Q174">
        <v>2920036</v>
      </c>
      <c r="R174">
        <v>6813420</v>
      </c>
      <c r="S174">
        <v>1946691</v>
      </c>
      <c r="T174">
        <v>2920036</v>
      </c>
      <c r="U174">
        <v>1460018</v>
      </c>
      <c r="V174">
        <v>1713088</v>
      </c>
      <c r="W174">
        <v>2686433</v>
      </c>
      <c r="X174">
        <v>5995810</v>
      </c>
      <c r="Y174">
        <v>1518419</v>
      </c>
      <c r="Z174">
        <v>2160827</v>
      </c>
      <c r="AA174">
        <v>14815</v>
      </c>
      <c r="AB174">
        <v>1314</v>
      </c>
      <c r="AC174">
        <v>31</v>
      </c>
      <c r="AD174">
        <v>79</v>
      </c>
      <c r="AE174">
        <v>25695</v>
      </c>
      <c r="AF174">
        <v>2029905</v>
      </c>
      <c r="AG174">
        <v>274334</v>
      </c>
      <c r="AH174">
        <v>117571</v>
      </c>
      <c r="AI174">
        <v>391905</v>
      </c>
      <c r="AJ174">
        <v>190860</v>
      </c>
      <c r="AK174">
        <v>138378</v>
      </c>
      <c r="AL174">
        <v>329238</v>
      </c>
      <c r="AM174">
        <v>494368</v>
      </c>
      <c r="AN174">
        <v>918113</v>
      </c>
      <c r="AO174">
        <v>1412481</v>
      </c>
      <c r="AP174" t="s">
        <v>148</v>
      </c>
      <c r="AQ174" t="s">
        <v>86</v>
      </c>
      <c r="AR174" t="s">
        <v>149</v>
      </c>
      <c r="AS174" t="s">
        <v>150</v>
      </c>
      <c r="AT174" t="s">
        <v>151</v>
      </c>
      <c r="AU174" t="s">
        <v>104</v>
      </c>
      <c r="AV174" t="s">
        <v>105</v>
      </c>
      <c r="AW174" s="1">
        <v>44177</v>
      </c>
      <c r="AX174">
        <v>20000</v>
      </c>
      <c r="AY174" t="s">
        <v>152</v>
      </c>
      <c r="AZ174">
        <v>26.844999999999999</v>
      </c>
      <c r="BA174">
        <v>75.816999999999993</v>
      </c>
    </row>
    <row r="175" spans="1:53" x14ac:dyDescent="0.3">
      <c r="A175" t="s">
        <v>24</v>
      </c>
      <c r="B175" s="1">
        <v>45413</v>
      </c>
      <c r="C175" t="s">
        <v>297</v>
      </c>
      <c r="D175">
        <v>1951488</v>
      </c>
      <c r="E175">
        <v>1658765</v>
      </c>
      <c r="F175">
        <v>292723</v>
      </c>
      <c r="G175">
        <v>1951488</v>
      </c>
      <c r="H175">
        <v>1951488</v>
      </c>
      <c r="I175">
        <v>1660326</v>
      </c>
      <c r="J175">
        <v>291162</v>
      </c>
      <c r="K175">
        <v>0.14919999508067699</v>
      </c>
      <c r="L175">
        <v>1825142</v>
      </c>
      <c r="M175">
        <v>-1533980</v>
      </c>
      <c r="N175">
        <v>-0.78605658861340699</v>
      </c>
      <c r="O175">
        <v>0</v>
      </c>
      <c r="P175">
        <v>0</v>
      </c>
      <c r="Q175">
        <v>390298</v>
      </c>
      <c r="R175">
        <v>975743</v>
      </c>
      <c r="S175">
        <v>234179</v>
      </c>
      <c r="T175">
        <v>351268</v>
      </c>
      <c r="U175">
        <v>0</v>
      </c>
      <c r="V175">
        <v>0</v>
      </c>
      <c r="W175">
        <v>359074</v>
      </c>
      <c r="X175">
        <v>858654</v>
      </c>
      <c r="Y175">
        <v>182660</v>
      </c>
      <c r="Z175">
        <v>259938</v>
      </c>
      <c r="AA175">
        <v>5544</v>
      </c>
      <c r="AB175">
        <v>352</v>
      </c>
      <c r="AC175">
        <v>15</v>
      </c>
      <c r="AD175">
        <v>62</v>
      </c>
      <c r="AE175">
        <v>22437</v>
      </c>
      <c r="AF175">
        <v>1391094</v>
      </c>
      <c r="AG175">
        <v>19946</v>
      </c>
      <c r="AH175">
        <v>8549</v>
      </c>
      <c r="AI175">
        <v>28495</v>
      </c>
      <c r="AJ175">
        <v>180543</v>
      </c>
      <c r="AK175">
        <v>81346</v>
      </c>
      <c r="AL175">
        <v>261889</v>
      </c>
      <c r="AM175">
        <v>50282</v>
      </c>
      <c r="AN175">
        <v>93382</v>
      </c>
      <c r="AO175">
        <v>143664</v>
      </c>
      <c r="AP175" t="s">
        <v>162</v>
      </c>
      <c r="AQ175" t="s">
        <v>71</v>
      </c>
      <c r="AR175" t="s">
        <v>113</v>
      </c>
      <c r="AS175" t="s">
        <v>114</v>
      </c>
      <c r="AT175" t="s">
        <v>163</v>
      </c>
      <c r="AU175" t="s">
        <v>134</v>
      </c>
      <c r="AV175" t="s">
        <v>135</v>
      </c>
      <c r="AW175" s="1">
        <v>45268</v>
      </c>
      <c r="AX175">
        <v>12000</v>
      </c>
      <c r="AY175" t="s">
        <v>116</v>
      </c>
      <c r="AZ175">
        <v>21.170200000000001</v>
      </c>
      <c r="BA175">
        <v>72.826499999999996</v>
      </c>
    </row>
    <row r="176" spans="1:53" x14ac:dyDescent="0.3">
      <c r="A176" t="s">
        <v>21</v>
      </c>
      <c r="B176" s="1">
        <v>45689</v>
      </c>
      <c r="C176" t="s">
        <v>298</v>
      </c>
      <c r="D176">
        <v>31215744</v>
      </c>
      <c r="E176">
        <v>23411808</v>
      </c>
      <c r="F176">
        <v>7803936</v>
      </c>
      <c r="G176">
        <v>31215744</v>
      </c>
      <c r="H176">
        <v>31215744</v>
      </c>
      <c r="I176">
        <v>24910164</v>
      </c>
      <c r="J176">
        <v>6305580</v>
      </c>
      <c r="K176">
        <v>0.201999990773886</v>
      </c>
      <c r="L176">
        <v>5558230</v>
      </c>
      <c r="M176">
        <v>747350</v>
      </c>
      <c r="N176">
        <v>2.3941444419841501E-2</v>
      </c>
      <c r="O176">
        <v>4682362</v>
      </c>
      <c r="P176">
        <v>3121574</v>
      </c>
      <c r="Q176">
        <v>4682362</v>
      </c>
      <c r="R176">
        <v>10925510</v>
      </c>
      <c r="S176">
        <v>3121574</v>
      </c>
      <c r="T176">
        <v>4682362</v>
      </c>
      <c r="U176">
        <v>2341181</v>
      </c>
      <c r="V176">
        <v>2746985</v>
      </c>
      <c r="W176">
        <v>4307773</v>
      </c>
      <c r="X176">
        <v>9614449</v>
      </c>
      <c r="Y176">
        <v>2434828</v>
      </c>
      <c r="Z176">
        <v>3464948</v>
      </c>
      <c r="AA176">
        <v>16464</v>
      </c>
      <c r="AB176">
        <v>1896</v>
      </c>
      <c r="AC176">
        <v>30</v>
      </c>
      <c r="AD176">
        <v>63</v>
      </c>
      <c r="AE176">
        <v>27311</v>
      </c>
      <c r="AF176">
        <v>1720593</v>
      </c>
      <c r="AG176">
        <v>359146</v>
      </c>
      <c r="AH176">
        <v>153920</v>
      </c>
      <c r="AI176">
        <v>513066</v>
      </c>
      <c r="AJ176">
        <v>188746</v>
      </c>
      <c r="AK176">
        <v>139566</v>
      </c>
      <c r="AL176">
        <v>328312</v>
      </c>
      <c r="AM176">
        <v>1048691</v>
      </c>
      <c r="AN176">
        <v>1947568</v>
      </c>
      <c r="AO176">
        <v>2996259</v>
      </c>
      <c r="AP176" t="s">
        <v>148</v>
      </c>
      <c r="AQ176" t="s">
        <v>86</v>
      </c>
      <c r="AR176" t="s">
        <v>149</v>
      </c>
      <c r="AS176" t="s">
        <v>150</v>
      </c>
      <c r="AT176" t="s">
        <v>151</v>
      </c>
      <c r="AU176" t="s">
        <v>104</v>
      </c>
      <c r="AV176" t="s">
        <v>105</v>
      </c>
      <c r="AW176" s="1">
        <v>44177</v>
      </c>
      <c r="AX176">
        <v>20000</v>
      </c>
      <c r="AY176" t="s">
        <v>152</v>
      </c>
      <c r="AZ176">
        <v>26.844999999999999</v>
      </c>
      <c r="BA176">
        <v>75.816999999999993</v>
      </c>
    </row>
    <row r="177" spans="1:53" x14ac:dyDescent="0.3">
      <c r="A177" t="s">
        <v>21</v>
      </c>
      <c r="B177" s="1">
        <v>45717</v>
      </c>
      <c r="C177" t="s">
        <v>298</v>
      </c>
      <c r="D177">
        <v>27696144</v>
      </c>
      <c r="E177">
        <v>20772108</v>
      </c>
      <c r="F177">
        <v>6924036</v>
      </c>
      <c r="G177">
        <v>27696144</v>
      </c>
      <c r="H177">
        <v>27696144</v>
      </c>
      <c r="I177">
        <v>22101522</v>
      </c>
      <c r="J177">
        <v>5594622</v>
      </c>
      <c r="K177">
        <v>0.202000032928772</v>
      </c>
      <c r="L177">
        <v>5351881</v>
      </c>
      <c r="M177">
        <v>242741</v>
      </c>
      <c r="N177">
        <v>8.7644330560961801E-3</v>
      </c>
      <c r="O177">
        <v>4154422</v>
      </c>
      <c r="P177">
        <v>2769614</v>
      </c>
      <c r="Q177">
        <v>4154422</v>
      </c>
      <c r="R177">
        <v>9693650</v>
      </c>
      <c r="S177">
        <v>2769614</v>
      </c>
      <c r="T177">
        <v>4154422</v>
      </c>
      <c r="U177">
        <v>2077211</v>
      </c>
      <c r="V177">
        <v>2437260</v>
      </c>
      <c r="W177">
        <v>3822068</v>
      </c>
      <c r="X177">
        <v>8530412</v>
      </c>
      <c r="Y177">
        <v>2160299</v>
      </c>
      <c r="Z177">
        <v>3074272</v>
      </c>
      <c r="AA177">
        <v>21272</v>
      </c>
      <c r="AB177">
        <v>1302</v>
      </c>
      <c r="AC177">
        <v>10</v>
      </c>
      <c r="AD177">
        <v>87</v>
      </c>
      <c r="AE177">
        <v>25541</v>
      </c>
      <c r="AF177">
        <v>2222067</v>
      </c>
      <c r="AG177">
        <v>324322</v>
      </c>
      <c r="AH177">
        <v>138995</v>
      </c>
      <c r="AI177">
        <v>463317</v>
      </c>
      <c r="AJ177">
        <v>188746</v>
      </c>
      <c r="AK177">
        <v>124255</v>
      </c>
      <c r="AL177">
        <v>313001</v>
      </c>
      <c r="AM177">
        <v>823724</v>
      </c>
      <c r="AN177">
        <v>1529772</v>
      </c>
      <c r="AO177">
        <v>2353496</v>
      </c>
      <c r="AP177" t="s">
        <v>148</v>
      </c>
      <c r="AQ177" t="s">
        <v>86</v>
      </c>
      <c r="AR177" t="s">
        <v>149</v>
      </c>
      <c r="AS177" t="s">
        <v>150</v>
      </c>
      <c r="AT177" t="s">
        <v>151</v>
      </c>
      <c r="AU177" t="s">
        <v>104</v>
      </c>
      <c r="AV177" t="s">
        <v>105</v>
      </c>
      <c r="AW177" s="1">
        <v>44177</v>
      </c>
      <c r="AX177">
        <v>20000</v>
      </c>
      <c r="AY177" t="s">
        <v>152</v>
      </c>
      <c r="AZ177">
        <v>26.844999999999999</v>
      </c>
      <c r="BA177">
        <v>75.816999999999993</v>
      </c>
    </row>
    <row r="178" spans="1:53" x14ac:dyDescent="0.3">
      <c r="A178" t="s">
        <v>24</v>
      </c>
      <c r="B178" s="1">
        <v>45444</v>
      </c>
      <c r="C178" t="s">
        <v>297</v>
      </c>
      <c r="D178">
        <v>2082000</v>
      </c>
      <c r="E178">
        <v>1769700</v>
      </c>
      <c r="F178">
        <v>312300</v>
      </c>
      <c r="G178">
        <v>2082000</v>
      </c>
      <c r="H178">
        <v>2082000</v>
      </c>
      <c r="I178">
        <v>1771365</v>
      </c>
      <c r="J178">
        <v>310635</v>
      </c>
      <c r="K178">
        <v>0.14920028818443801</v>
      </c>
      <c r="L178">
        <v>1656962</v>
      </c>
      <c r="M178">
        <v>-1346327</v>
      </c>
      <c r="N178">
        <v>-0.64665081652257395</v>
      </c>
      <c r="O178">
        <v>0</v>
      </c>
      <c r="P178">
        <v>0</v>
      </c>
      <c r="Q178">
        <v>416400</v>
      </c>
      <c r="R178">
        <v>1041000</v>
      </c>
      <c r="S178">
        <v>249840</v>
      </c>
      <c r="T178">
        <v>374760</v>
      </c>
      <c r="U178">
        <v>0</v>
      </c>
      <c r="V178">
        <v>0</v>
      </c>
      <c r="W178">
        <v>383088</v>
      </c>
      <c r="X178">
        <v>916080</v>
      </c>
      <c r="Y178">
        <v>194875</v>
      </c>
      <c r="Z178">
        <v>277322</v>
      </c>
      <c r="AA178">
        <v>4164</v>
      </c>
      <c r="AB178">
        <v>500</v>
      </c>
      <c r="AC178">
        <v>29</v>
      </c>
      <c r="AD178">
        <v>58</v>
      </c>
      <c r="AE178">
        <v>21180</v>
      </c>
      <c r="AF178">
        <v>1228440</v>
      </c>
      <c r="AG178">
        <v>17684</v>
      </c>
      <c r="AH178">
        <v>7579</v>
      </c>
      <c r="AI178">
        <v>25263</v>
      </c>
      <c r="AJ178">
        <v>161121</v>
      </c>
      <c r="AK178">
        <v>85551</v>
      </c>
      <c r="AL178">
        <v>246672</v>
      </c>
      <c r="AM178">
        <v>54805</v>
      </c>
      <c r="AN178">
        <v>101782</v>
      </c>
      <c r="AO178">
        <v>156587</v>
      </c>
      <c r="AP178" t="s">
        <v>162</v>
      </c>
      <c r="AQ178" t="s">
        <v>71</v>
      </c>
      <c r="AR178" t="s">
        <v>113</v>
      </c>
      <c r="AS178" t="s">
        <v>114</v>
      </c>
      <c r="AT178" t="s">
        <v>163</v>
      </c>
      <c r="AU178" t="s">
        <v>134</v>
      </c>
      <c r="AV178" t="s">
        <v>135</v>
      </c>
      <c r="AW178" s="1">
        <v>45268</v>
      </c>
      <c r="AX178">
        <v>12000</v>
      </c>
      <c r="AY178" t="s">
        <v>116</v>
      </c>
      <c r="AZ178">
        <v>21.170200000000001</v>
      </c>
      <c r="BA178">
        <v>72.826499999999996</v>
      </c>
    </row>
    <row r="179" spans="1:53" x14ac:dyDescent="0.3">
      <c r="A179" t="s">
        <v>22</v>
      </c>
      <c r="B179" s="1">
        <v>45474</v>
      </c>
      <c r="C179" t="s">
        <v>297</v>
      </c>
      <c r="D179">
        <v>6519500</v>
      </c>
      <c r="E179">
        <v>3911700</v>
      </c>
      <c r="F179">
        <v>2607800</v>
      </c>
      <c r="G179">
        <v>6519500</v>
      </c>
      <c r="H179">
        <v>6519500</v>
      </c>
      <c r="I179">
        <v>5737160</v>
      </c>
      <c r="J179">
        <v>782340</v>
      </c>
      <c r="K179">
        <v>0.12</v>
      </c>
      <c r="L179">
        <v>3230455</v>
      </c>
      <c r="M179">
        <v>-2448115</v>
      </c>
      <c r="N179">
        <v>-0.37550655725132298</v>
      </c>
      <c r="O179">
        <v>0</v>
      </c>
      <c r="P179">
        <v>6519500</v>
      </c>
      <c r="Q179">
        <v>0</v>
      </c>
      <c r="R179">
        <v>0</v>
      </c>
      <c r="S179">
        <v>0</v>
      </c>
      <c r="T179">
        <v>0</v>
      </c>
      <c r="U179">
        <v>0</v>
      </c>
      <c r="V179">
        <v>5737160</v>
      </c>
      <c r="W179">
        <v>0</v>
      </c>
      <c r="X179">
        <v>0</v>
      </c>
      <c r="Y179">
        <v>0</v>
      </c>
      <c r="Z179">
        <v>0</v>
      </c>
      <c r="AA179">
        <v>590</v>
      </c>
      <c r="AB179">
        <v>11050</v>
      </c>
      <c r="AC179">
        <v>18</v>
      </c>
      <c r="AD179">
        <v>77</v>
      </c>
      <c r="AE179">
        <v>31175</v>
      </c>
      <c r="AF179">
        <v>2400475</v>
      </c>
      <c r="AG179">
        <v>117852</v>
      </c>
      <c r="AH179">
        <v>50508</v>
      </c>
      <c r="AI179">
        <v>168360</v>
      </c>
      <c r="AJ179">
        <v>188928</v>
      </c>
      <c r="AK179">
        <v>146841</v>
      </c>
      <c r="AL179">
        <v>335769</v>
      </c>
      <c r="AM179">
        <v>114048</v>
      </c>
      <c r="AN179">
        <v>211803</v>
      </c>
      <c r="AO179">
        <v>325851</v>
      </c>
      <c r="AP179" t="s">
        <v>153</v>
      </c>
      <c r="AQ179" t="s">
        <v>94</v>
      </c>
      <c r="AR179" t="s">
        <v>95</v>
      </c>
      <c r="AS179" t="s">
        <v>154</v>
      </c>
      <c r="AT179" t="s">
        <v>155</v>
      </c>
      <c r="AU179" t="s">
        <v>82</v>
      </c>
      <c r="AV179" t="s">
        <v>83</v>
      </c>
      <c r="AW179" s="1">
        <v>43667</v>
      </c>
      <c r="AX179">
        <v>20000</v>
      </c>
      <c r="AY179" t="s">
        <v>156</v>
      </c>
      <c r="AZ179">
        <v>26.14</v>
      </c>
      <c r="BA179">
        <v>91.79</v>
      </c>
    </row>
    <row r="180" spans="1:53" x14ac:dyDescent="0.3">
      <c r="A180" t="s">
        <v>22</v>
      </c>
      <c r="B180" s="1">
        <v>45505</v>
      </c>
      <c r="C180" t="s">
        <v>297</v>
      </c>
      <c r="D180">
        <v>17635359</v>
      </c>
      <c r="E180">
        <v>10581215</v>
      </c>
      <c r="F180">
        <v>7054144</v>
      </c>
      <c r="G180">
        <v>17635359</v>
      </c>
      <c r="H180">
        <v>17635359</v>
      </c>
      <c r="I180">
        <v>15519116</v>
      </c>
      <c r="J180">
        <v>2116243</v>
      </c>
      <c r="K180">
        <v>0.119999995463659</v>
      </c>
      <c r="L180">
        <v>4004197</v>
      </c>
      <c r="M180">
        <v>-1887954</v>
      </c>
      <c r="N180">
        <v>-0.107055036418595</v>
      </c>
      <c r="O180">
        <v>0</v>
      </c>
      <c r="P180">
        <v>17635359</v>
      </c>
      <c r="Q180">
        <v>0</v>
      </c>
      <c r="R180">
        <v>0</v>
      </c>
      <c r="S180">
        <v>0</v>
      </c>
      <c r="T180">
        <v>0</v>
      </c>
      <c r="U180">
        <v>0</v>
      </c>
      <c r="V180">
        <v>15519116</v>
      </c>
      <c r="W180">
        <v>0</v>
      </c>
      <c r="X180">
        <v>0</v>
      </c>
      <c r="Y180">
        <v>0</v>
      </c>
      <c r="Z180">
        <v>0</v>
      </c>
      <c r="AA180">
        <v>939</v>
      </c>
      <c r="AB180">
        <v>18781</v>
      </c>
      <c r="AC180">
        <v>18</v>
      </c>
      <c r="AD180">
        <v>73</v>
      </c>
      <c r="AE180">
        <v>35427</v>
      </c>
      <c r="AF180">
        <v>2586171</v>
      </c>
      <c r="AG180">
        <v>310936</v>
      </c>
      <c r="AH180">
        <v>133259</v>
      </c>
      <c r="AI180">
        <v>444195</v>
      </c>
      <c r="AJ180">
        <v>188928</v>
      </c>
      <c r="AK180">
        <v>178131</v>
      </c>
      <c r="AL180">
        <v>367059</v>
      </c>
      <c r="AM180">
        <v>212370</v>
      </c>
      <c r="AN180">
        <v>394402</v>
      </c>
      <c r="AO180">
        <v>606772</v>
      </c>
      <c r="AP180" t="s">
        <v>153</v>
      </c>
      <c r="AQ180" t="s">
        <v>94</v>
      </c>
      <c r="AR180" t="s">
        <v>95</v>
      </c>
      <c r="AS180" t="s">
        <v>154</v>
      </c>
      <c r="AT180" t="s">
        <v>155</v>
      </c>
      <c r="AU180" t="s">
        <v>82</v>
      </c>
      <c r="AV180" t="s">
        <v>83</v>
      </c>
      <c r="AW180" s="1">
        <v>43667</v>
      </c>
      <c r="AX180">
        <v>20000</v>
      </c>
      <c r="AY180" t="s">
        <v>156</v>
      </c>
      <c r="AZ180">
        <v>26.14</v>
      </c>
      <c r="BA180">
        <v>91.79</v>
      </c>
    </row>
    <row r="181" spans="1:53" x14ac:dyDescent="0.3">
      <c r="A181" t="s">
        <v>22</v>
      </c>
      <c r="B181" s="1">
        <v>45536</v>
      </c>
      <c r="C181" t="s">
        <v>297</v>
      </c>
      <c r="D181">
        <v>3897595</v>
      </c>
      <c r="E181">
        <v>2338557</v>
      </c>
      <c r="F181">
        <v>1559038</v>
      </c>
      <c r="G181">
        <v>3897595</v>
      </c>
      <c r="H181">
        <v>3897595</v>
      </c>
      <c r="I181">
        <v>3429884</v>
      </c>
      <c r="J181">
        <v>467711</v>
      </c>
      <c r="K181">
        <v>0.11999989737261101</v>
      </c>
      <c r="L181">
        <v>3623390</v>
      </c>
      <c r="M181">
        <v>-3155679</v>
      </c>
      <c r="N181">
        <v>-0.80964774431412201</v>
      </c>
      <c r="O181">
        <v>0</v>
      </c>
      <c r="P181">
        <v>3897595</v>
      </c>
      <c r="Q181">
        <v>0</v>
      </c>
      <c r="R181">
        <v>0</v>
      </c>
      <c r="S181">
        <v>0</v>
      </c>
      <c r="T181">
        <v>0</v>
      </c>
      <c r="U181">
        <v>0</v>
      </c>
      <c r="V181">
        <v>3429884</v>
      </c>
      <c r="W181">
        <v>0</v>
      </c>
      <c r="X181">
        <v>0</v>
      </c>
      <c r="Y181">
        <v>0</v>
      </c>
      <c r="Z181">
        <v>0</v>
      </c>
      <c r="AA181">
        <v>305</v>
      </c>
      <c r="AB181">
        <v>12779</v>
      </c>
      <c r="AC181">
        <v>30</v>
      </c>
      <c r="AD181">
        <v>97</v>
      </c>
      <c r="AE181">
        <v>31426</v>
      </c>
      <c r="AF181">
        <v>3048322</v>
      </c>
      <c r="AG181">
        <v>60532</v>
      </c>
      <c r="AH181">
        <v>25943</v>
      </c>
      <c r="AI181">
        <v>86475</v>
      </c>
      <c r="AJ181">
        <v>188928</v>
      </c>
      <c r="AK181">
        <v>174691</v>
      </c>
      <c r="AL181">
        <v>363619</v>
      </c>
      <c r="AM181">
        <v>43741</v>
      </c>
      <c r="AN181">
        <v>81233</v>
      </c>
      <c r="AO181">
        <v>124974</v>
      </c>
      <c r="AP181" t="s">
        <v>153</v>
      </c>
      <c r="AQ181" t="s">
        <v>94</v>
      </c>
      <c r="AR181" t="s">
        <v>95</v>
      </c>
      <c r="AS181" t="s">
        <v>154</v>
      </c>
      <c r="AT181" t="s">
        <v>155</v>
      </c>
      <c r="AU181" t="s">
        <v>82</v>
      </c>
      <c r="AV181" t="s">
        <v>83</v>
      </c>
      <c r="AW181" s="1">
        <v>43667</v>
      </c>
      <c r="AX181">
        <v>20000</v>
      </c>
      <c r="AY181" t="s">
        <v>156</v>
      </c>
      <c r="AZ181">
        <v>26.14</v>
      </c>
      <c r="BA181">
        <v>91.79</v>
      </c>
    </row>
    <row r="182" spans="1:53" x14ac:dyDescent="0.3">
      <c r="A182" t="s">
        <v>22</v>
      </c>
      <c r="B182" s="1">
        <v>45566</v>
      </c>
      <c r="C182" t="s">
        <v>297</v>
      </c>
      <c r="D182">
        <v>12195928</v>
      </c>
      <c r="E182">
        <v>7317557</v>
      </c>
      <c r="F182">
        <v>4878371</v>
      </c>
      <c r="G182">
        <v>12195928</v>
      </c>
      <c r="H182">
        <v>12195928</v>
      </c>
      <c r="I182">
        <v>10732417</v>
      </c>
      <c r="J182">
        <v>1463511</v>
      </c>
      <c r="K182">
        <v>0.119999970481951</v>
      </c>
      <c r="L182">
        <v>4128809</v>
      </c>
      <c r="M182">
        <v>-2665298</v>
      </c>
      <c r="N182">
        <v>-0.21853999138072999</v>
      </c>
      <c r="O182">
        <v>0</v>
      </c>
      <c r="P182">
        <v>12195928</v>
      </c>
      <c r="Q182">
        <v>0</v>
      </c>
      <c r="R182">
        <v>0</v>
      </c>
      <c r="S182">
        <v>0</v>
      </c>
      <c r="T182">
        <v>0</v>
      </c>
      <c r="U182">
        <v>0</v>
      </c>
      <c r="V182">
        <v>10732417</v>
      </c>
      <c r="W182">
        <v>0</v>
      </c>
      <c r="X182">
        <v>0</v>
      </c>
      <c r="Y182">
        <v>0</v>
      </c>
      <c r="Z182">
        <v>0</v>
      </c>
      <c r="AA182">
        <v>778</v>
      </c>
      <c r="AB182">
        <v>15676</v>
      </c>
      <c r="AC182">
        <v>11</v>
      </c>
      <c r="AD182">
        <v>78</v>
      </c>
      <c r="AE182">
        <v>38207</v>
      </c>
      <c r="AF182">
        <v>2980146</v>
      </c>
      <c r="AG182">
        <v>204705</v>
      </c>
      <c r="AH182">
        <v>87731</v>
      </c>
      <c r="AI182">
        <v>292436</v>
      </c>
      <c r="AJ182">
        <v>188928</v>
      </c>
      <c r="AK182">
        <v>133291</v>
      </c>
      <c r="AL182">
        <v>322219</v>
      </c>
      <c r="AM182">
        <v>186903</v>
      </c>
      <c r="AN182">
        <v>347105</v>
      </c>
      <c r="AO182">
        <v>534008</v>
      </c>
      <c r="AP182" t="s">
        <v>153</v>
      </c>
      <c r="AQ182" t="s">
        <v>94</v>
      </c>
      <c r="AR182" t="s">
        <v>95</v>
      </c>
      <c r="AS182" t="s">
        <v>154</v>
      </c>
      <c r="AT182" t="s">
        <v>155</v>
      </c>
      <c r="AU182" t="s">
        <v>82</v>
      </c>
      <c r="AV182" t="s">
        <v>83</v>
      </c>
      <c r="AW182" s="1">
        <v>43667</v>
      </c>
      <c r="AX182">
        <v>20000</v>
      </c>
      <c r="AY182" t="s">
        <v>156</v>
      </c>
      <c r="AZ182">
        <v>26.14</v>
      </c>
      <c r="BA182">
        <v>91.79</v>
      </c>
    </row>
    <row r="183" spans="1:53" x14ac:dyDescent="0.3">
      <c r="A183" t="s">
        <v>25</v>
      </c>
      <c r="B183" s="1">
        <v>45383</v>
      </c>
      <c r="C183" t="s">
        <v>297</v>
      </c>
      <c r="D183">
        <v>6132789</v>
      </c>
      <c r="E183">
        <v>3679673</v>
      </c>
      <c r="F183">
        <v>2453116</v>
      </c>
      <c r="G183">
        <v>6132789</v>
      </c>
      <c r="H183">
        <v>6132789</v>
      </c>
      <c r="I183">
        <v>5396854</v>
      </c>
      <c r="J183">
        <v>735935</v>
      </c>
      <c r="K183">
        <v>0.12000005217854399</v>
      </c>
      <c r="L183">
        <v>902252</v>
      </c>
      <c r="M183">
        <v>-166317</v>
      </c>
      <c r="N183">
        <v>-2.7119309012587901E-2</v>
      </c>
      <c r="O183">
        <v>0</v>
      </c>
      <c r="P183">
        <v>6132789</v>
      </c>
      <c r="Q183">
        <v>0</v>
      </c>
      <c r="R183">
        <v>0</v>
      </c>
      <c r="S183">
        <v>0</v>
      </c>
      <c r="T183">
        <v>0</v>
      </c>
      <c r="U183">
        <v>0</v>
      </c>
      <c r="V183">
        <v>5396854</v>
      </c>
      <c r="W183">
        <v>0</v>
      </c>
      <c r="X183">
        <v>0</v>
      </c>
      <c r="Y183">
        <v>0</v>
      </c>
      <c r="Z183">
        <v>0</v>
      </c>
      <c r="AA183">
        <v>477</v>
      </c>
      <c r="AB183">
        <v>12857</v>
      </c>
      <c r="AC183">
        <v>36</v>
      </c>
      <c r="AD183">
        <v>11</v>
      </c>
      <c r="AE183">
        <v>35122</v>
      </c>
      <c r="AF183">
        <v>386342</v>
      </c>
      <c r="AG183">
        <v>109691</v>
      </c>
      <c r="AH183">
        <v>47011</v>
      </c>
      <c r="AI183">
        <v>156702</v>
      </c>
      <c r="AJ183">
        <v>35481</v>
      </c>
      <c r="AK183">
        <v>17308</v>
      </c>
      <c r="AL183">
        <v>52789</v>
      </c>
      <c r="AM183">
        <v>107247</v>
      </c>
      <c r="AN183">
        <v>199172</v>
      </c>
      <c r="AO183">
        <v>306419</v>
      </c>
      <c r="AP183" t="s">
        <v>164</v>
      </c>
      <c r="AQ183" t="s">
        <v>71</v>
      </c>
      <c r="AR183" t="s">
        <v>72</v>
      </c>
      <c r="AS183" t="s">
        <v>165</v>
      </c>
      <c r="AT183" t="s">
        <v>103</v>
      </c>
      <c r="AU183" t="s">
        <v>82</v>
      </c>
      <c r="AV183" t="s">
        <v>83</v>
      </c>
      <c r="AW183" s="1">
        <v>44303</v>
      </c>
      <c r="AX183">
        <v>2500</v>
      </c>
      <c r="AY183" t="s">
        <v>166</v>
      </c>
      <c r="AZ183">
        <v>19.017600000000002</v>
      </c>
      <c r="BA183">
        <v>72.8446</v>
      </c>
    </row>
    <row r="184" spans="1:53" x14ac:dyDescent="0.3">
      <c r="A184" t="s">
        <v>22</v>
      </c>
      <c r="B184" s="1">
        <v>45597</v>
      </c>
      <c r="C184" t="s">
        <v>297</v>
      </c>
      <c r="D184">
        <v>9841470</v>
      </c>
      <c r="E184">
        <v>5904882</v>
      </c>
      <c r="F184">
        <v>3936588</v>
      </c>
      <c r="G184">
        <v>9841470</v>
      </c>
      <c r="H184">
        <v>9841470</v>
      </c>
      <c r="I184">
        <v>8660494</v>
      </c>
      <c r="J184">
        <v>1180976</v>
      </c>
      <c r="K184">
        <v>0.119999959355665</v>
      </c>
      <c r="L184">
        <v>3253825</v>
      </c>
      <c r="M184">
        <v>-2072849</v>
      </c>
      <c r="N184">
        <v>-0.21062392101992899</v>
      </c>
      <c r="O184">
        <v>0</v>
      </c>
      <c r="P184">
        <v>9841470</v>
      </c>
      <c r="Q184">
        <v>0</v>
      </c>
      <c r="R184">
        <v>0</v>
      </c>
      <c r="S184">
        <v>0</v>
      </c>
      <c r="T184">
        <v>0</v>
      </c>
      <c r="U184">
        <v>0</v>
      </c>
      <c r="V184">
        <v>8660494</v>
      </c>
      <c r="W184">
        <v>0</v>
      </c>
      <c r="X184">
        <v>0</v>
      </c>
      <c r="Y184">
        <v>0</v>
      </c>
      <c r="Z184">
        <v>0</v>
      </c>
      <c r="AA184">
        <v>391</v>
      </c>
      <c r="AB184">
        <v>25170</v>
      </c>
      <c r="AC184">
        <v>27</v>
      </c>
      <c r="AD184">
        <v>68</v>
      </c>
      <c r="AE184">
        <v>33242</v>
      </c>
      <c r="AF184">
        <v>2260456</v>
      </c>
      <c r="AG184">
        <v>189068</v>
      </c>
      <c r="AH184">
        <v>81029</v>
      </c>
      <c r="AI184">
        <v>270097</v>
      </c>
      <c r="AJ184">
        <v>188928</v>
      </c>
      <c r="AK184">
        <v>123370</v>
      </c>
      <c r="AL184">
        <v>312298</v>
      </c>
      <c r="AM184">
        <v>143841</v>
      </c>
      <c r="AN184">
        <v>267133</v>
      </c>
      <c r="AO184">
        <v>410974</v>
      </c>
      <c r="AP184" t="s">
        <v>153</v>
      </c>
      <c r="AQ184" t="s">
        <v>94</v>
      </c>
      <c r="AR184" t="s">
        <v>95</v>
      </c>
      <c r="AS184" t="s">
        <v>154</v>
      </c>
      <c r="AT184" t="s">
        <v>155</v>
      </c>
      <c r="AU184" t="s">
        <v>82</v>
      </c>
      <c r="AV184" t="s">
        <v>83</v>
      </c>
      <c r="AW184" s="1">
        <v>43667</v>
      </c>
      <c r="AX184">
        <v>20000</v>
      </c>
      <c r="AY184" t="s">
        <v>156</v>
      </c>
      <c r="AZ184">
        <v>26.14</v>
      </c>
      <c r="BA184">
        <v>91.79</v>
      </c>
    </row>
    <row r="185" spans="1:53" x14ac:dyDescent="0.3">
      <c r="A185" t="s">
        <v>22</v>
      </c>
      <c r="B185" s="1">
        <v>45627</v>
      </c>
      <c r="C185" t="s">
        <v>297</v>
      </c>
      <c r="D185">
        <v>17568900</v>
      </c>
      <c r="E185">
        <v>10541340</v>
      </c>
      <c r="F185">
        <v>7027560</v>
      </c>
      <c r="G185">
        <v>17568900</v>
      </c>
      <c r="H185">
        <v>17568900</v>
      </c>
      <c r="I185">
        <v>15460632</v>
      </c>
      <c r="J185">
        <v>2108268</v>
      </c>
      <c r="K185">
        <v>0.12</v>
      </c>
      <c r="L185">
        <v>4014662</v>
      </c>
      <c r="M185">
        <v>-1906394</v>
      </c>
      <c r="N185">
        <v>-0.10850958227322099</v>
      </c>
      <c r="O185">
        <v>0</v>
      </c>
      <c r="P185">
        <v>17568900</v>
      </c>
      <c r="Q185">
        <v>0</v>
      </c>
      <c r="R185">
        <v>0</v>
      </c>
      <c r="S185">
        <v>0</v>
      </c>
      <c r="T185">
        <v>0</v>
      </c>
      <c r="U185">
        <v>0</v>
      </c>
      <c r="V185">
        <v>15460632</v>
      </c>
      <c r="W185">
        <v>0</v>
      </c>
      <c r="X185">
        <v>0</v>
      </c>
      <c r="Y185">
        <v>0</v>
      </c>
      <c r="Z185">
        <v>0</v>
      </c>
      <c r="AA185">
        <v>1215</v>
      </c>
      <c r="AB185">
        <v>14460</v>
      </c>
      <c r="AC185">
        <v>20</v>
      </c>
      <c r="AD185">
        <v>75</v>
      </c>
      <c r="AE185">
        <v>33776</v>
      </c>
      <c r="AF185">
        <v>2533200</v>
      </c>
      <c r="AG185">
        <v>279072</v>
      </c>
      <c r="AH185">
        <v>119603</v>
      </c>
      <c r="AI185">
        <v>398675</v>
      </c>
      <c r="AJ185">
        <v>184312</v>
      </c>
      <c r="AK185">
        <v>151654</v>
      </c>
      <c r="AL185">
        <v>335966</v>
      </c>
      <c r="AM185">
        <v>261387</v>
      </c>
      <c r="AN185">
        <v>485434</v>
      </c>
      <c r="AO185">
        <v>746821</v>
      </c>
      <c r="AP185" t="s">
        <v>153</v>
      </c>
      <c r="AQ185" t="s">
        <v>94</v>
      </c>
      <c r="AR185" t="s">
        <v>95</v>
      </c>
      <c r="AS185" t="s">
        <v>154</v>
      </c>
      <c r="AT185" t="s">
        <v>155</v>
      </c>
      <c r="AU185" t="s">
        <v>82</v>
      </c>
      <c r="AV185" t="s">
        <v>83</v>
      </c>
      <c r="AW185" s="1">
        <v>43667</v>
      </c>
      <c r="AX185">
        <v>20000</v>
      </c>
      <c r="AY185" t="s">
        <v>156</v>
      </c>
      <c r="AZ185">
        <v>26.14</v>
      </c>
      <c r="BA185">
        <v>91.79</v>
      </c>
    </row>
    <row r="186" spans="1:53" x14ac:dyDescent="0.3">
      <c r="A186" t="s">
        <v>22</v>
      </c>
      <c r="B186" s="1">
        <v>45658</v>
      </c>
      <c r="C186" t="s">
        <v>297</v>
      </c>
      <c r="D186">
        <v>4513520</v>
      </c>
      <c r="E186">
        <v>2708112</v>
      </c>
      <c r="F186">
        <v>1805408</v>
      </c>
      <c r="G186">
        <v>4513520</v>
      </c>
      <c r="H186">
        <v>4513520</v>
      </c>
      <c r="I186">
        <v>3971898</v>
      </c>
      <c r="J186">
        <v>541622</v>
      </c>
      <c r="K186">
        <v>0.11999991137737299</v>
      </c>
      <c r="L186">
        <v>3234459</v>
      </c>
      <c r="M186">
        <v>-2692837</v>
      </c>
      <c r="N186">
        <v>-0.59661572342650504</v>
      </c>
      <c r="O186">
        <v>0</v>
      </c>
      <c r="P186">
        <v>4513520</v>
      </c>
      <c r="Q186">
        <v>0</v>
      </c>
      <c r="R186">
        <v>0</v>
      </c>
      <c r="S186">
        <v>0</v>
      </c>
      <c r="T186">
        <v>0</v>
      </c>
      <c r="U186">
        <v>0</v>
      </c>
      <c r="V186">
        <v>3971898</v>
      </c>
      <c r="W186">
        <v>0</v>
      </c>
      <c r="X186">
        <v>0</v>
      </c>
      <c r="Y186">
        <v>0</v>
      </c>
      <c r="Z186">
        <v>0</v>
      </c>
      <c r="AA186">
        <v>368</v>
      </c>
      <c r="AB186">
        <v>12265</v>
      </c>
      <c r="AC186">
        <v>25</v>
      </c>
      <c r="AD186">
        <v>72</v>
      </c>
      <c r="AE186">
        <v>35823</v>
      </c>
      <c r="AF186">
        <v>2579256</v>
      </c>
      <c r="AG186">
        <v>102775</v>
      </c>
      <c r="AH186">
        <v>44046</v>
      </c>
      <c r="AI186">
        <v>146821</v>
      </c>
      <c r="AJ186">
        <v>182724</v>
      </c>
      <c r="AK186">
        <v>130048</v>
      </c>
      <c r="AL186">
        <v>312772</v>
      </c>
      <c r="AM186">
        <v>68464</v>
      </c>
      <c r="AN186">
        <v>127146</v>
      </c>
      <c r="AO186">
        <v>195610</v>
      </c>
      <c r="AP186" t="s">
        <v>153</v>
      </c>
      <c r="AQ186" t="s">
        <v>94</v>
      </c>
      <c r="AR186" t="s">
        <v>95</v>
      </c>
      <c r="AS186" t="s">
        <v>154</v>
      </c>
      <c r="AT186" t="s">
        <v>155</v>
      </c>
      <c r="AU186" t="s">
        <v>82</v>
      </c>
      <c r="AV186" t="s">
        <v>83</v>
      </c>
      <c r="AW186" s="1">
        <v>43667</v>
      </c>
      <c r="AX186">
        <v>20000</v>
      </c>
      <c r="AY186" t="s">
        <v>156</v>
      </c>
      <c r="AZ186">
        <v>26.14</v>
      </c>
      <c r="BA186">
        <v>91.79</v>
      </c>
    </row>
    <row r="187" spans="1:53" x14ac:dyDescent="0.3">
      <c r="A187" t="s">
        <v>25</v>
      </c>
      <c r="B187" s="1">
        <v>45413</v>
      </c>
      <c r="C187" t="s">
        <v>298</v>
      </c>
      <c r="D187">
        <v>10478796</v>
      </c>
      <c r="E187">
        <v>6287278</v>
      </c>
      <c r="F187">
        <v>4191518</v>
      </c>
      <c r="G187">
        <v>10478796</v>
      </c>
      <c r="H187">
        <v>10478796</v>
      </c>
      <c r="I187">
        <v>9221340</v>
      </c>
      <c r="J187">
        <v>1257456</v>
      </c>
      <c r="K187">
        <v>0.120000045806789</v>
      </c>
      <c r="L187">
        <v>1040268</v>
      </c>
      <c r="M187">
        <v>217188</v>
      </c>
      <c r="N187">
        <v>2.0726426967373E-2</v>
      </c>
      <c r="O187">
        <v>0</v>
      </c>
      <c r="P187">
        <v>10478796</v>
      </c>
      <c r="Q187">
        <v>0</v>
      </c>
      <c r="R187">
        <v>0</v>
      </c>
      <c r="S187">
        <v>0</v>
      </c>
      <c r="T187">
        <v>0</v>
      </c>
      <c r="U187">
        <v>0</v>
      </c>
      <c r="V187">
        <v>9221340</v>
      </c>
      <c r="W187">
        <v>0</v>
      </c>
      <c r="X187">
        <v>0</v>
      </c>
      <c r="Y187">
        <v>0</v>
      </c>
      <c r="Z187">
        <v>0</v>
      </c>
      <c r="AA187">
        <v>604</v>
      </c>
      <c r="AB187">
        <v>17349</v>
      </c>
      <c r="AC187">
        <v>29</v>
      </c>
      <c r="AD187">
        <v>12</v>
      </c>
      <c r="AE187">
        <v>33621</v>
      </c>
      <c r="AF187">
        <v>403452</v>
      </c>
      <c r="AG187">
        <v>180493</v>
      </c>
      <c r="AH187">
        <v>77354</v>
      </c>
      <c r="AI187">
        <v>257847</v>
      </c>
      <c r="AJ187">
        <v>33347</v>
      </c>
      <c r="AK187">
        <v>15548</v>
      </c>
      <c r="AL187">
        <v>48895</v>
      </c>
      <c r="AM187">
        <v>115526</v>
      </c>
      <c r="AN187">
        <v>214548</v>
      </c>
      <c r="AO187">
        <v>330074</v>
      </c>
      <c r="AP187" t="s">
        <v>164</v>
      </c>
      <c r="AQ187" t="s">
        <v>71</v>
      </c>
      <c r="AR187" t="s">
        <v>72</v>
      </c>
      <c r="AS187" t="s">
        <v>165</v>
      </c>
      <c r="AT187" t="s">
        <v>103</v>
      </c>
      <c r="AU187" t="s">
        <v>82</v>
      </c>
      <c r="AV187" t="s">
        <v>83</v>
      </c>
      <c r="AW187" s="1">
        <v>44303</v>
      </c>
      <c r="AX187">
        <v>2500</v>
      </c>
      <c r="AY187" t="s">
        <v>166</v>
      </c>
      <c r="AZ187">
        <v>19.017600000000002</v>
      </c>
      <c r="BA187">
        <v>72.8446</v>
      </c>
    </row>
    <row r="188" spans="1:53" x14ac:dyDescent="0.3">
      <c r="A188" t="s">
        <v>22</v>
      </c>
      <c r="B188" s="1">
        <v>45689</v>
      </c>
      <c r="C188" t="s">
        <v>297</v>
      </c>
      <c r="D188">
        <v>10890180</v>
      </c>
      <c r="E188">
        <v>6534108</v>
      </c>
      <c r="F188">
        <v>4356072</v>
      </c>
      <c r="G188">
        <v>10890180</v>
      </c>
      <c r="H188">
        <v>10890180</v>
      </c>
      <c r="I188">
        <v>9583358</v>
      </c>
      <c r="J188">
        <v>1306822</v>
      </c>
      <c r="K188">
        <v>0.120000036730339</v>
      </c>
      <c r="L188">
        <v>3831447</v>
      </c>
      <c r="M188">
        <v>-2524625</v>
      </c>
      <c r="N188">
        <v>-0.23182582840687699</v>
      </c>
      <c r="O188">
        <v>0</v>
      </c>
      <c r="P188">
        <v>10890180</v>
      </c>
      <c r="Q188">
        <v>0</v>
      </c>
      <c r="R188">
        <v>0</v>
      </c>
      <c r="S188">
        <v>0</v>
      </c>
      <c r="T188">
        <v>0</v>
      </c>
      <c r="U188">
        <v>0</v>
      </c>
      <c r="V188">
        <v>9583358</v>
      </c>
      <c r="W188">
        <v>0</v>
      </c>
      <c r="X188">
        <v>0</v>
      </c>
      <c r="Y188">
        <v>0</v>
      </c>
      <c r="Z188">
        <v>0</v>
      </c>
      <c r="AA188">
        <v>516</v>
      </c>
      <c r="AB188">
        <v>21105</v>
      </c>
      <c r="AC188">
        <v>14</v>
      </c>
      <c r="AD188">
        <v>74</v>
      </c>
      <c r="AE188">
        <v>38350</v>
      </c>
      <c r="AF188">
        <v>2837900</v>
      </c>
      <c r="AG188">
        <v>190381</v>
      </c>
      <c r="AH188">
        <v>81592</v>
      </c>
      <c r="AI188">
        <v>271973</v>
      </c>
      <c r="AJ188">
        <v>188928</v>
      </c>
      <c r="AK188">
        <v>147756</v>
      </c>
      <c r="AL188">
        <v>336684</v>
      </c>
      <c r="AM188">
        <v>134712</v>
      </c>
      <c r="AN188">
        <v>250178</v>
      </c>
      <c r="AO188">
        <v>384890</v>
      </c>
      <c r="AP188" t="s">
        <v>153</v>
      </c>
      <c r="AQ188" t="s">
        <v>94</v>
      </c>
      <c r="AR188" t="s">
        <v>95</v>
      </c>
      <c r="AS188" t="s">
        <v>154</v>
      </c>
      <c r="AT188" t="s">
        <v>155</v>
      </c>
      <c r="AU188" t="s">
        <v>82</v>
      </c>
      <c r="AV188" t="s">
        <v>83</v>
      </c>
      <c r="AW188" s="1">
        <v>43667</v>
      </c>
      <c r="AX188">
        <v>20000</v>
      </c>
      <c r="AY188" t="s">
        <v>156</v>
      </c>
      <c r="AZ188">
        <v>26.14</v>
      </c>
      <c r="BA188">
        <v>91.79</v>
      </c>
    </row>
    <row r="189" spans="1:53" x14ac:dyDescent="0.3">
      <c r="A189" t="s">
        <v>25</v>
      </c>
      <c r="B189" s="1">
        <v>45444</v>
      </c>
      <c r="C189" t="s">
        <v>298</v>
      </c>
      <c r="D189">
        <v>14826972</v>
      </c>
      <c r="E189">
        <v>8896183</v>
      </c>
      <c r="F189">
        <v>5930789</v>
      </c>
      <c r="G189">
        <v>14826972</v>
      </c>
      <c r="H189">
        <v>14826972</v>
      </c>
      <c r="I189">
        <v>13047735</v>
      </c>
      <c r="J189">
        <v>1779237</v>
      </c>
      <c r="K189">
        <v>0.120000024280076</v>
      </c>
      <c r="L189">
        <v>1273233</v>
      </c>
      <c r="M189">
        <v>506004</v>
      </c>
      <c r="N189">
        <v>3.4127264825211799E-2</v>
      </c>
      <c r="O189">
        <v>0</v>
      </c>
      <c r="P189">
        <v>14826972</v>
      </c>
      <c r="Q189">
        <v>0</v>
      </c>
      <c r="R189">
        <v>0</v>
      </c>
      <c r="S189">
        <v>0</v>
      </c>
      <c r="T189">
        <v>0</v>
      </c>
      <c r="U189">
        <v>0</v>
      </c>
      <c r="V189">
        <v>13047735</v>
      </c>
      <c r="W189">
        <v>0</v>
      </c>
      <c r="X189">
        <v>0</v>
      </c>
      <c r="Y189">
        <v>0</v>
      </c>
      <c r="Z189">
        <v>0</v>
      </c>
      <c r="AA189">
        <v>879</v>
      </c>
      <c r="AB189">
        <v>16868</v>
      </c>
      <c r="AC189">
        <v>20</v>
      </c>
      <c r="AD189">
        <v>10</v>
      </c>
      <c r="AE189">
        <v>33672</v>
      </c>
      <c r="AF189">
        <v>336720</v>
      </c>
      <c r="AG189">
        <v>258707</v>
      </c>
      <c r="AH189">
        <v>110875</v>
      </c>
      <c r="AI189">
        <v>369582</v>
      </c>
      <c r="AJ189">
        <v>35658</v>
      </c>
      <c r="AK189">
        <v>20333</v>
      </c>
      <c r="AL189">
        <v>55991</v>
      </c>
      <c r="AM189">
        <v>178829</v>
      </c>
      <c r="AN189">
        <v>332111</v>
      </c>
      <c r="AO189">
        <v>510940</v>
      </c>
      <c r="AP189" t="s">
        <v>164</v>
      </c>
      <c r="AQ189" t="s">
        <v>71</v>
      </c>
      <c r="AR189" t="s">
        <v>72</v>
      </c>
      <c r="AS189" t="s">
        <v>165</v>
      </c>
      <c r="AT189" t="s">
        <v>103</v>
      </c>
      <c r="AU189" t="s">
        <v>82</v>
      </c>
      <c r="AV189" t="s">
        <v>83</v>
      </c>
      <c r="AW189" s="1">
        <v>44303</v>
      </c>
      <c r="AX189">
        <v>2500</v>
      </c>
      <c r="AY189" t="s">
        <v>166</v>
      </c>
      <c r="AZ189">
        <v>19.017600000000002</v>
      </c>
      <c r="BA189">
        <v>72.8446</v>
      </c>
    </row>
    <row r="190" spans="1:53" x14ac:dyDescent="0.3">
      <c r="A190" t="s">
        <v>22</v>
      </c>
      <c r="B190" s="1">
        <v>45717</v>
      </c>
      <c r="C190" t="s">
        <v>297</v>
      </c>
      <c r="D190">
        <v>9057328</v>
      </c>
      <c r="E190">
        <v>5434397</v>
      </c>
      <c r="F190">
        <v>3622931</v>
      </c>
      <c r="G190">
        <v>9057328</v>
      </c>
      <c r="H190">
        <v>9057328</v>
      </c>
      <c r="I190">
        <v>7970449</v>
      </c>
      <c r="J190">
        <v>1086879</v>
      </c>
      <c r="K190">
        <v>0.119999960253178</v>
      </c>
      <c r="L190">
        <v>3157591</v>
      </c>
      <c r="M190">
        <v>-2070712</v>
      </c>
      <c r="N190">
        <v>-0.228622834460671</v>
      </c>
      <c r="O190">
        <v>0</v>
      </c>
      <c r="P190">
        <v>9057328</v>
      </c>
      <c r="Q190">
        <v>0</v>
      </c>
      <c r="R190">
        <v>0</v>
      </c>
      <c r="S190">
        <v>0</v>
      </c>
      <c r="T190">
        <v>0</v>
      </c>
      <c r="U190">
        <v>0</v>
      </c>
      <c r="V190">
        <v>7970449</v>
      </c>
      <c r="W190">
        <v>0</v>
      </c>
      <c r="X190">
        <v>0</v>
      </c>
      <c r="Y190">
        <v>0</v>
      </c>
      <c r="Z190">
        <v>0</v>
      </c>
      <c r="AA190">
        <v>1072</v>
      </c>
      <c r="AB190">
        <v>8449</v>
      </c>
      <c r="AC190">
        <v>16</v>
      </c>
      <c r="AD190">
        <v>70</v>
      </c>
      <c r="AE190">
        <v>30951</v>
      </c>
      <c r="AF190">
        <v>2166570</v>
      </c>
      <c r="AG190">
        <v>170389</v>
      </c>
      <c r="AH190">
        <v>73024</v>
      </c>
      <c r="AI190">
        <v>243413</v>
      </c>
      <c r="AJ190">
        <v>188928</v>
      </c>
      <c r="AK190">
        <v>121996</v>
      </c>
      <c r="AL190">
        <v>310924</v>
      </c>
      <c r="AM190">
        <v>152839</v>
      </c>
      <c r="AN190">
        <v>283845</v>
      </c>
      <c r="AO190">
        <v>436684</v>
      </c>
      <c r="AP190" t="s">
        <v>153</v>
      </c>
      <c r="AQ190" t="s">
        <v>94</v>
      </c>
      <c r="AR190" t="s">
        <v>95</v>
      </c>
      <c r="AS190" t="s">
        <v>154</v>
      </c>
      <c r="AT190" t="s">
        <v>155</v>
      </c>
      <c r="AU190" t="s">
        <v>82</v>
      </c>
      <c r="AV190" t="s">
        <v>83</v>
      </c>
      <c r="AW190" s="1">
        <v>43667</v>
      </c>
      <c r="AX190">
        <v>20000</v>
      </c>
      <c r="AY190" t="s">
        <v>156</v>
      </c>
      <c r="AZ190">
        <v>26.14</v>
      </c>
      <c r="BA190">
        <v>91.79</v>
      </c>
    </row>
    <row r="191" spans="1:53" x14ac:dyDescent="0.3">
      <c r="A191" t="s">
        <v>26</v>
      </c>
      <c r="B191" s="1">
        <v>45383</v>
      </c>
      <c r="C191" t="s">
        <v>297</v>
      </c>
      <c r="D191">
        <v>9378894</v>
      </c>
      <c r="E191">
        <v>7503115</v>
      </c>
      <c r="F191">
        <v>1875779</v>
      </c>
      <c r="G191">
        <v>9378894</v>
      </c>
      <c r="H191">
        <v>9378894</v>
      </c>
      <c r="I191">
        <v>7806991</v>
      </c>
      <c r="J191">
        <v>1571903</v>
      </c>
      <c r="K191">
        <v>0.16760003898114201</v>
      </c>
      <c r="L191">
        <v>3521245</v>
      </c>
      <c r="M191">
        <v>-1949342</v>
      </c>
      <c r="N191">
        <v>-0.20784348346404199</v>
      </c>
      <c r="O191">
        <v>656523</v>
      </c>
      <c r="P191">
        <v>281367</v>
      </c>
      <c r="Q191">
        <v>2344724</v>
      </c>
      <c r="R191">
        <v>3751557</v>
      </c>
      <c r="S191">
        <v>937889</v>
      </c>
      <c r="T191">
        <v>1406834</v>
      </c>
      <c r="U191">
        <v>328262</v>
      </c>
      <c r="V191">
        <v>247603</v>
      </c>
      <c r="W191">
        <v>2157146</v>
      </c>
      <c r="X191">
        <v>3301370</v>
      </c>
      <c r="Y191">
        <v>731553</v>
      </c>
      <c r="Z191">
        <v>1041057</v>
      </c>
      <c r="AA191">
        <v>8322</v>
      </c>
      <c r="AB191">
        <v>1127</v>
      </c>
      <c r="AC191">
        <v>21</v>
      </c>
      <c r="AD191">
        <v>102</v>
      </c>
      <c r="AE191">
        <v>22234</v>
      </c>
      <c r="AF191">
        <v>2267868</v>
      </c>
      <c r="AG191">
        <v>103308</v>
      </c>
      <c r="AH191">
        <v>44275</v>
      </c>
      <c r="AI191">
        <v>147583</v>
      </c>
      <c r="AJ191">
        <v>232633</v>
      </c>
      <c r="AK191">
        <v>166391</v>
      </c>
      <c r="AL191">
        <v>399024</v>
      </c>
      <c r="AM191">
        <v>247369</v>
      </c>
      <c r="AN191">
        <v>459401</v>
      </c>
      <c r="AO191">
        <v>706770</v>
      </c>
      <c r="AP191" t="s">
        <v>167</v>
      </c>
      <c r="AQ191" t="s">
        <v>86</v>
      </c>
      <c r="AR191" t="s">
        <v>131</v>
      </c>
      <c r="AS191" t="s">
        <v>132</v>
      </c>
      <c r="AT191" t="s">
        <v>168</v>
      </c>
      <c r="AU191" t="s">
        <v>141</v>
      </c>
      <c r="AV191" t="s">
        <v>142</v>
      </c>
      <c r="AW191" s="1">
        <v>43832</v>
      </c>
      <c r="AX191">
        <v>20000</v>
      </c>
      <c r="AY191" t="s">
        <v>136</v>
      </c>
      <c r="AZ191">
        <v>26.846699999999998</v>
      </c>
      <c r="BA191">
        <v>80.946200000000005</v>
      </c>
    </row>
    <row r="192" spans="1:53" x14ac:dyDescent="0.3">
      <c r="A192" t="s">
        <v>23</v>
      </c>
      <c r="B192" s="1">
        <v>45474</v>
      </c>
      <c r="C192" t="s">
        <v>297</v>
      </c>
      <c r="D192">
        <v>8899316</v>
      </c>
      <c r="E192">
        <v>5339590</v>
      </c>
      <c r="F192">
        <v>3559726</v>
      </c>
      <c r="G192">
        <v>8899316</v>
      </c>
      <c r="H192">
        <v>8899316</v>
      </c>
      <c r="I192">
        <v>7831398</v>
      </c>
      <c r="J192">
        <v>1067918</v>
      </c>
      <c r="K192">
        <v>0.120000008989455</v>
      </c>
      <c r="L192">
        <v>3281568</v>
      </c>
      <c r="M192">
        <v>-2213650</v>
      </c>
      <c r="N192">
        <v>-0.24874383604313</v>
      </c>
      <c r="O192">
        <v>0</v>
      </c>
      <c r="P192">
        <v>8899316</v>
      </c>
      <c r="Q192">
        <v>0</v>
      </c>
      <c r="R192">
        <v>0</v>
      </c>
      <c r="S192">
        <v>0</v>
      </c>
      <c r="T192">
        <v>0</v>
      </c>
      <c r="U192">
        <v>0</v>
      </c>
      <c r="V192">
        <v>7831398</v>
      </c>
      <c r="W192">
        <v>0</v>
      </c>
      <c r="X192">
        <v>0</v>
      </c>
      <c r="Y192">
        <v>0</v>
      </c>
      <c r="Z192">
        <v>0</v>
      </c>
      <c r="AA192">
        <v>614</v>
      </c>
      <c r="AB192">
        <v>14494</v>
      </c>
      <c r="AC192">
        <v>25</v>
      </c>
      <c r="AD192">
        <v>64</v>
      </c>
      <c r="AE192">
        <v>35480</v>
      </c>
      <c r="AF192">
        <v>2270720</v>
      </c>
      <c r="AG192">
        <v>214782</v>
      </c>
      <c r="AH192">
        <v>92050</v>
      </c>
      <c r="AI192">
        <v>306832</v>
      </c>
      <c r="AJ192">
        <v>180161</v>
      </c>
      <c r="AK192">
        <v>142412</v>
      </c>
      <c r="AL192">
        <v>322573</v>
      </c>
      <c r="AM192">
        <v>133505</v>
      </c>
      <c r="AN192">
        <v>247938</v>
      </c>
      <c r="AO192">
        <v>381443</v>
      </c>
      <c r="AP192" t="s">
        <v>157</v>
      </c>
      <c r="AQ192" t="s">
        <v>94</v>
      </c>
      <c r="AR192" t="s">
        <v>158</v>
      </c>
      <c r="AS192" t="s">
        <v>159</v>
      </c>
      <c r="AT192" t="s">
        <v>160</v>
      </c>
      <c r="AU192" t="s">
        <v>82</v>
      </c>
      <c r="AV192" t="s">
        <v>83</v>
      </c>
      <c r="AW192" s="1">
        <v>43756</v>
      </c>
      <c r="AX192">
        <v>15000</v>
      </c>
      <c r="AY192" t="s">
        <v>161</v>
      </c>
      <c r="AZ192">
        <v>22.552399999999999</v>
      </c>
      <c r="BA192">
        <v>88.352500000000006</v>
      </c>
    </row>
    <row r="193" spans="1:53" x14ac:dyDescent="0.3">
      <c r="A193" t="s">
        <v>23</v>
      </c>
      <c r="B193" s="1">
        <v>45505</v>
      </c>
      <c r="C193" t="s">
        <v>297</v>
      </c>
      <c r="D193">
        <v>10738152</v>
      </c>
      <c r="E193">
        <v>6442891</v>
      </c>
      <c r="F193">
        <v>4295261</v>
      </c>
      <c r="G193">
        <v>10738152</v>
      </c>
      <c r="H193">
        <v>10738152</v>
      </c>
      <c r="I193">
        <v>9449574</v>
      </c>
      <c r="J193">
        <v>1288578</v>
      </c>
      <c r="K193">
        <v>0.119999977649786</v>
      </c>
      <c r="L193">
        <v>3006856</v>
      </c>
      <c r="M193">
        <v>-1718278</v>
      </c>
      <c r="N193">
        <v>-0.16001617410519101</v>
      </c>
      <c r="O193">
        <v>0</v>
      </c>
      <c r="P193">
        <v>10738152</v>
      </c>
      <c r="Q193">
        <v>0</v>
      </c>
      <c r="R193">
        <v>0</v>
      </c>
      <c r="S193">
        <v>0</v>
      </c>
      <c r="T193">
        <v>0</v>
      </c>
      <c r="U193">
        <v>0</v>
      </c>
      <c r="V193">
        <v>9449574</v>
      </c>
      <c r="W193">
        <v>0</v>
      </c>
      <c r="X193">
        <v>0</v>
      </c>
      <c r="Y193">
        <v>0</v>
      </c>
      <c r="Z193">
        <v>0</v>
      </c>
      <c r="AA193">
        <v>527</v>
      </c>
      <c r="AB193">
        <v>20376</v>
      </c>
      <c r="AC193">
        <v>20</v>
      </c>
      <c r="AD193">
        <v>69</v>
      </c>
      <c r="AE193">
        <v>28182</v>
      </c>
      <c r="AF193">
        <v>1944558</v>
      </c>
      <c r="AG193">
        <v>259706</v>
      </c>
      <c r="AH193">
        <v>111303</v>
      </c>
      <c r="AI193">
        <v>371009</v>
      </c>
      <c r="AJ193">
        <v>180161</v>
      </c>
      <c r="AK193">
        <v>121173</v>
      </c>
      <c r="AL193">
        <v>301334</v>
      </c>
      <c r="AM193">
        <v>136484</v>
      </c>
      <c r="AN193">
        <v>253471</v>
      </c>
      <c r="AO193">
        <v>389955</v>
      </c>
      <c r="AP193" t="s">
        <v>157</v>
      </c>
      <c r="AQ193" t="s">
        <v>94</v>
      </c>
      <c r="AR193" t="s">
        <v>158</v>
      </c>
      <c r="AS193" t="s">
        <v>159</v>
      </c>
      <c r="AT193" t="s">
        <v>160</v>
      </c>
      <c r="AU193" t="s">
        <v>82</v>
      </c>
      <c r="AV193" t="s">
        <v>83</v>
      </c>
      <c r="AW193" s="1">
        <v>43756</v>
      </c>
      <c r="AX193">
        <v>15000</v>
      </c>
      <c r="AY193" t="s">
        <v>161</v>
      </c>
      <c r="AZ193">
        <v>22.552399999999999</v>
      </c>
      <c r="BA193">
        <v>88.352500000000006</v>
      </c>
    </row>
    <row r="194" spans="1:53" x14ac:dyDescent="0.3">
      <c r="A194" t="s">
        <v>23</v>
      </c>
      <c r="B194" s="1">
        <v>45536</v>
      </c>
      <c r="C194" t="s">
        <v>297</v>
      </c>
      <c r="D194">
        <v>5343036</v>
      </c>
      <c r="E194">
        <v>3205822</v>
      </c>
      <c r="F194">
        <v>2137214</v>
      </c>
      <c r="G194">
        <v>5343036</v>
      </c>
      <c r="H194">
        <v>5343036</v>
      </c>
      <c r="I194">
        <v>4701872</v>
      </c>
      <c r="J194">
        <v>641164</v>
      </c>
      <c r="K194">
        <v>0.119999940108957</v>
      </c>
      <c r="L194">
        <v>2870168</v>
      </c>
      <c r="M194">
        <v>-2229004</v>
      </c>
      <c r="N194">
        <v>-0.41717929656472502</v>
      </c>
      <c r="O194">
        <v>0</v>
      </c>
      <c r="P194">
        <v>5343036</v>
      </c>
      <c r="Q194">
        <v>0</v>
      </c>
      <c r="R194">
        <v>0</v>
      </c>
      <c r="S194">
        <v>0</v>
      </c>
      <c r="T194">
        <v>0</v>
      </c>
      <c r="U194">
        <v>0</v>
      </c>
      <c r="V194">
        <v>4701872</v>
      </c>
      <c r="W194">
        <v>0</v>
      </c>
      <c r="X194">
        <v>0</v>
      </c>
      <c r="Y194">
        <v>0</v>
      </c>
      <c r="Z194">
        <v>0</v>
      </c>
      <c r="AA194">
        <v>372</v>
      </c>
      <c r="AB194">
        <v>14363</v>
      </c>
      <c r="AC194">
        <v>28</v>
      </c>
      <c r="AD194">
        <v>61</v>
      </c>
      <c r="AE194">
        <v>35651</v>
      </c>
      <c r="AF194">
        <v>2174711</v>
      </c>
      <c r="AG194">
        <v>113257</v>
      </c>
      <c r="AH194">
        <v>48539</v>
      </c>
      <c r="AI194">
        <v>161796</v>
      </c>
      <c r="AJ194">
        <v>180161</v>
      </c>
      <c r="AK194">
        <v>126793</v>
      </c>
      <c r="AL194">
        <v>306954</v>
      </c>
      <c r="AM194">
        <v>79347</v>
      </c>
      <c r="AN194">
        <v>147360</v>
      </c>
      <c r="AO194">
        <v>226707</v>
      </c>
      <c r="AP194" t="s">
        <v>157</v>
      </c>
      <c r="AQ194" t="s">
        <v>94</v>
      </c>
      <c r="AR194" t="s">
        <v>158</v>
      </c>
      <c r="AS194" t="s">
        <v>159</v>
      </c>
      <c r="AT194" t="s">
        <v>160</v>
      </c>
      <c r="AU194" t="s">
        <v>82</v>
      </c>
      <c r="AV194" t="s">
        <v>83</v>
      </c>
      <c r="AW194" s="1">
        <v>43756</v>
      </c>
      <c r="AX194">
        <v>15000</v>
      </c>
      <c r="AY194" t="s">
        <v>161</v>
      </c>
      <c r="AZ194">
        <v>22.552399999999999</v>
      </c>
      <c r="BA194">
        <v>88.352500000000006</v>
      </c>
    </row>
    <row r="195" spans="1:53" x14ac:dyDescent="0.3">
      <c r="A195" t="s">
        <v>23</v>
      </c>
      <c r="B195" s="1">
        <v>45566</v>
      </c>
      <c r="C195" t="s">
        <v>297</v>
      </c>
      <c r="D195">
        <v>16777716</v>
      </c>
      <c r="E195">
        <v>10066630</v>
      </c>
      <c r="F195">
        <v>6711086</v>
      </c>
      <c r="G195">
        <v>16777716</v>
      </c>
      <c r="H195">
        <v>16777716</v>
      </c>
      <c r="I195">
        <v>14764390</v>
      </c>
      <c r="J195">
        <v>2013326</v>
      </c>
      <c r="K195">
        <v>0.120000004768229</v>
      </c>
      <c r="L195">
        <v>3476681</v>
      </c>
      <c r="M195">
        <v>-1463355</v>
      </c>
      <c r="N195">
        <v>-8.7220155592096102E-2</v>
      </c>
      <c r="O195">
        <v>0</v>
      </c>
      <c r="P195">
        <v>16777716</v>
      </c>
      <c r="Q195">
        <v>0</v>
      </c>
      <c r="R195">
        <v>0</v>
      </c>
      <c r="S195">
        <v>0</v>
      </c>
      <c r="T195">
        <v>0</v>
      </c>
      <c r="U195">
        <v>0</v>
      </c>
      <c r="V195">
        <v>14764390</v>
      </c>
      <c r="W195">
        <v>0</v>
      </c>
      <c r="X195">
        <v>0</v>
      </c>
      <c r="Y195">
        <v>0</v>
      </c>
      <c r="Z195">
        <v>0</v>
      </c>
      <c r="AA195">
        <v>1308</v>
      </c>
      <c r="AB195">
        <v>12827</v>
      </c>
      <c r="AC195">
        <v>15</v>
      </c>
      <c r="AD195">
        <v>56</v>
      </c>
      <c r="AE195">
        <v>34555</v>
      </c>
      <c r="AF195">
        <v>1935080</v>
      </c>
      <c r="AG195">
        <v>437640</v>
      </c>
      <c r="AH195">
        <v>187560</v>
      </c>
      <c r="AI195">
        <v>625200</v>
      </c>
      <c r="AJ195">
        <v>180161</v>
      </c>
      <c r="AK195">
        <v>130278</v>
      </c>
      <c r="AL195">
        <v>310439</v>
      </c>
      <c r="AM195">
        <v>212087</v>
      </c>
      <c r="AN195">
        <v>393875</v>
      </c>
      <c r="AO195">
        <v>605962</v>
      </c>
      <c r="AP195" t="s">
        <v>157</v>
      </c>
      <c r="AQ195" t="s">
        <v>94</v>
      </c>
      <c r="AR195" t="s">
        <v>158</v>
      </c>
      <c r="AS195" t="s">
        <v>159</v>
      </c>
      <c r="AT195" t="s">
        <v>160</v>
      </c>
      <c r="AU195" t="s">
        <v>82</v>
      </c>
      <c r="AV195" t="s">
        <v>83</v>
      </c>
      <c r="AW195" s="1">
        <v>43756</v>
      </c>
      <c r="AX195">
        <v>15000</v>
      </c>
      <c r="AY195" t="s">
        <v>161</v>
      </c>
      <c r="AZ195">
        <v>22.552399999999999</v>
      </c>
      <c r="BA195">
        <v>88.352500000000006</v>
      </c>
    </row>
    <row r="196" spans="1:53" x14ac:dyDescent="0.3">
      <c r="A196" t="s">
        <v>23</v>
      </c>
      <c r="B196" s="1">
        <v>45597</v>
      </c>
      <c r="C196" t="s">
        <v>297</v>
      </c>
      <c r="D196">
        <v>30993975</v>
      </c>
      <c r="E196">
        <v>18596385</v>
      </c>
      <c r="F196">
        <v>12397590</v>
      </c>
      <c r="G196">
        <v>30993975</v>
      </c>
      <c r="H196">
        <v>30993975</v>
      </c>
      <c r="I196">
        <v>27274698</v>
      </c>
      <c r="J196">
        <v>3719277</v>
      </c>
      <c r="K196">
        <v>0.12</v>
      </c>
      <c r="L196">
        <v>4946295</v>
      </c>
      <c r="M196">
        <v>-1227018</v>
      </c>
      <c r="N196">
        <v>-3.9588920104633198E-2</v>
      </c>
      <c r="O196">
        <v>0</v>
      </c>
      <c r="P196">
        <v>30993975</v>
      </c>
      <c r="Q196">
        <v>0</v>
      </c>
      <c r="R196">
        <v>0</v>
      </c>
      <c r="S196">
        <v>0</v>
      </c>
      <c r="T196">
        <v>0</v>
      </c>
      <c r="U196">
        <v>0</v>
      </c>
      <c r="V196">
        <v>27274698</v>
      </c>
      <c r="W196">
        <v>0</v>
      </c>
      <c r="X196">
        <v>0</v>
      </c>
      <c r="Y196">
        <v>0</v>
      </c>
      <c r="Z196">
        <v>0</v>
      </c>
      <c r="AA196">
        <v>1095</v>
      </c>
      <c r="AB196">
        <v>28305</v>
      </c>
      <c r="AC196">
        <v>12</v>
      </c>
      <c r="AD196">
        <v>65</v>
      </c>
      <c r="AE196">
        <v>34846</v>
      </c>
      <c r="AF196">
        <v>2264990</v>
      </c>
      <c r="AG196">
        <v>774833</v>
      </c>
      <c r="AH196">
        <v>332071</v>
      </c>
      <c r="AI196">
        <v>1106904</v>
      </c>
      <c r="AJ196">
        <v>180161</v>
      </c>
      <c r="AK196">
        <v>128396</v>
      </c>
      <c r="AL196">
        <v>308557</v>
      </c>
      <c r="AM196">
        <v>443045</v>
      </c>
      <c r="AN196">
        <v>822799</v>
      </c>
      <c r="AO196">
        <v>1265844</v>
      </c>
      <c r="AP196" t="s">
        <v>157</v>
      </c>
      <c r="AQ196" t="s">
        <v>94</v>
      </c>
      <c r="AR196" t="s">
        <v>158</v>
      </c>
      <c r="AS196" t="s">
        <v>159</v>
      </c>
      <c r="AT196" t="s">
        <v>160</v>
      </c>
      <c r="AU196" t="s">
        <v>82</v>
      </c>
      <c r="AV196" t="s">
        <v>83</v>
      </c>
      <c r="AW196" s="1">
        <v>43756</v>
      </c>
      <c r="AX196">
        <v>15000</v>
      </c>
      <c r="AY196" t="s">
        <v>161</v>
      </c>
      <c r="AZ196">
        <v>22.552399999999999</v>
      </c>
      <c r="BA196">
        <v>88.352500000000006</v>
      </c>
    </row>
    <row r="197" spans="1:53" x14ac:dyDescent="0.3">
      <c r="A197" t="s">
        <v>26</v>
      </c>
      <c r="B197" s="1">
        <v>45413</v>
      </c>
      <c r="C197" t="s">
        <v>297</v>
      </c>
      <c r="D197">
        <v>6496443</v>
      </c>
      <c r="E197">
        <v>5197154</v>
      </c>
      <c r="F197">
        <v>1299289</v>
      </c>
      <c r="G197">
        <v>6496443</v>
      </c>
      <c r="H197">
        <v>6496443</v>
      </c>
      <c r="I197">
        <v>5407640</v>
      </c>
      <c r="J197">
        <v>1088803</v>
      </c>
      <c r="K197">
        <v>0.167599869651746</v>
      </c>
      <c r="L197">
        <v>3318648</v>
      </c>
      <c r="M197">
        <v>-2229845</v>
      </c>
      <c r="N197">
        <v>-0.343240908909691</v>
      </c>
      <c r="O197">
        <v>454751</v>
      </c>
      <c r="P197">
        <v>194893</v>
      </c>
      <c r="Q197">
        <v>1624111</v>
      </c>
      <c r="R197">
        <v>2598578</v>
      </c>
      <c r="S197">
        <v>649644</v>
      </c>
      <c r="T197">
        <v>974466</v>
      </c>
      <c r="U197">
        <v>227376</v>
      </c>
      <c r="V197">
        <v>171506</v>
      </c>
      <c r="W197">
        <v>1494182</v>
      </c>
      <c r="X197">
        <v>2286749</v>
      </c>
      <c r="Y197">
        <v>506722</v>
      </c>
      <c r="Z197">
        <v>721105</v>
      </c>
      <c r="AA197">
        <v>11259</v>
      </c>
      <c r="AB197">
        <v>577</v>
      </c>
      <c r="AC197">
        <v>21</v>
      </c>
      <c r="AD197">
        <v>101</v>
      </c>
      <c r="AE197">
        <v>23673</v>
      </c>
      <c r="AF197">
        <v>2390973</v>
      </c>
      <c r="AG197">
        <v>64226</v>
      </c>
      <c r="AH197">
        <v>27526</v>
      </c>
      <c r="AI197">
        <v>91752</v>
      </c>
      <c r="AJ197">
        <v>226554</v>
      </c>
      <c r="AK197">
        <v>121903</v>
      </c>
      <c r="AL197">
        <v>348457</v>
      </c>
      <c r="AM197">
        <v>170613</v>
      </c>
      <c r="AN197">
        <v>316853</v>
      </c>
      <c r="AO197">
        <v>487466</v>
      </c>
      <c r="AP197" t="s">
        <v>167</v>
      </c>
      <c r="AQ197" t="s">
        <v>86</v>
      </c>
      <c r="AR197" t="s">
        <v>131</v>
      </c>
      <c r="AS197" t="s">
        <v>132</v>
      </c>
      <c r="AT197" t="s">
        <v>168</v>
      </c>
      <c r="AU197" t="s">
        <v>141</v>
      </c>
      <c r="AV197" t="s">
        <v>142</v>
      </c>
      <c r="AW197" s="1">
        <v>43832</v>
      </c>
      <c r="AX197">
        <v>20000</v>
      </c>
      <c r="AY197" t="s">
        <v>136</v>
      </c>
      <c r="AZ197">
        <v>26.846699999999998</v>
      </c>
      <c r="BA197">
        <v>80.946200000000005</v>
      </c>
    </row>
    <row r="198" spans="1:53" x14ac:dyDescent="0.3">
      <c r="A198" t="s">
        <v>23</v>
      </c>
      <c r="B198" s="1">
        <v>45627</v>
      </c>
      <c r="C198" t="s">
        <v>297</v>
      </c>
      <c r="D198">
        <v>11902822</v>
      </c>
      <c r="E198">
        <v>7141693</v>
      </c>
      <c r="F198">
        <v>4761129</v>
      </c>
      <c r="G198">
        <v>11902822</v>
      </c>
      <c r="H198">
        <v>11902822</v>
      </c>
      <c r="I198">
        <v>10474483</v>
      </c>
      <c r="J198">
        <v>1428339</v>
      </c>
      <c r="K198">
        <v>0.120000030244928</v>
      </c>
      <c r="L198">
        <v>2972791</v>
      </c>
      <c r="M198">
        <v>-1544452</v>
      </c>
      <c r="N198">
        <v>-0.129755111854987</v>
      </c>
      <c r="O198">
        <v>0</v>
      </c>
      <c r="P198">
        <v>11902822</v>
      </c>
      <c r="Q198">
        <v>0</v>
      </c>
      <c r="R198">
        <v>0</v>
      </c>
      <c r="S198">
        <v>0</v>
      </c>
      <c r="T198">
        <v>0</v>
      </c>
      <c r="U198">
        <v>0</v>
      </c>
      <c r="V198">
        <v>10474483</v>
      </c>
      <c r="W198">
        <v>0</v>
      </c>
      <c r="X198">
        <v>0</v>
      </c>
      <c r="Y198">
        <v>0</v>
      </c>
      <c r="Z198">
        <v>0</v>
      </c>
      <c r="AA198">
        <v>491</v>
      </c>
      <c r="AB198">
        <v>24242</v>
      </c>
      <c r="AC198">
        <v>15</v>
      </c>
      <c r="AD198">
        <v>51</v>
      </c>
      <c r="AE198">
        <v>34919</v>
      </c>
      <c r="AF198">
        <v>1780869</v>
      </c>
      <c r="AG198">
        <v>218889</v>
      </c>
      <c r="AH198">
        <v>93810</v>
      </c>
      <c r="AI198">
        <v>312699</v>
      </c>
      <c r="AJ198">
        <v>183287</v>
      </c>
      <c r="AK198">
        <v>96181</v>
      </c>
      <c r="AL198">
        <v>279468</v>
      </c>
      <c r="AM198">
        <v>209914</v>
      </c>
      <c r="AN198">
        <v>389841</v>
      </c>
      <c r="AO198">
        <v>599755</v>
      </c>
      <c r="AP198" t="s">
        <v>157</v>
      </c>
      <c r="AQ198" t="s">
        <v>94</v>
      </c>
      <c r="AR198" t="s">
        <v>158</v>
      </c>
      <c r="AS198" t="s">
        <v>159</v>
      </c>
      <c r="AT198" t="s">
        <v>160</v>
      </c>
      <c r="AU198" t="s">
        <v>82</v>
      </c>
      <c r="AV198" t="s">
        <v>83</v>
      </c>
      <c r="AW198" s="1">
        <v>43756</v>
      </c>
      <c r="AX198">
        <v>15000</v>
      </c>
      <c r="AY198" t="s">
        <v>161</v>
      </c>
      <c r="AZ198">
        <v>22.552399999999999</v>
      </c>
      <c r="BA198">
        <v>88.352500000000006</v>
      </c>
    </row>
    <row r="199" spans="1:53" x14ac:dyDescent="0.3">
      <c r="A199" t="s">
        <v>23</v>
      </c>
      <c r="B199" s="1">
        <v>45658</v>
      </c>
      <c r="C199" t="s">
        <v>297</v>
      </c>
      <c r="D199">
        <v>17441878</v>
      </c>
      <c r="E199">
        <v>10465127</v>
      </c>
      <c r="F199">
        <v>6976751</v>
      </c>
      <c r="G199">
        <v>17441878</v>
      </c>
      <c r="H199">
        <v>17441878</v>
      </c>
      <c r="I199">
        <v>15348853</v>
      </c>
      <c r="J199">
        <v>2093025</v>
      </c>
      <c r="K199">
        <v>0.11999997936002101</v>
      </c>
      <c r="L199">
        <v>3236353</v>
      </c>
      <c r="M199">
        <v>-1143328</v>
      </c>
      <c r="N199">
        <v>-6.5550739432990002E-2</v>
      </c>
      <c r="O199">
        <v>0</v>
      </c>
      <c r="P199">
        <v>17441878</v>
      </c>
      <c r="Q199">
        <v>0</v>
      </c>
      <c r="R199">
        <v>0</v>
      </c>
      <c r="S199">
        <v>0</v>
      </c>
      <c r="T199">
        <v>0</v>
      </c>
      <c r="U199">
        <v>0</v>
      </c>
      <c r="V199">
        <v>15348853</v>
      </c>
      <c r="W199">
        <v>0</v>
      </c>
      <c r="X199">
        <v>0</v>
      </c>
      <c r="Y199">
        <v>0</v>
      </c>
      <c r="Z199">
        <v>0</v>
      </c>
      <c r="AA199">
        <v>739</v>
      </c>
      <c r="AB199">
        <v>23602</v>
      </c>
      <c r="AC199">
        <v>39</v>
      </c>
      <c r="AD199">
        <v>60</v>
      </c>
      <c r="AE199">
        <v>32945</v>
      </c>
      <c r="AF199">
        <v>1976700</v>
      </c>
      <c r="AG199">
        <v>295121</v>
      </c>
      <c r="AH199">
        <v>126480</v>
      </c>
      <c r="AI199">
        <v>421601</v>
      </c>
      <c r="AJ199">
        <v>176141</v>
      </c>
      <c r="AK199">
        <v>92073</v>
      </c>
      <c r="AL199">
        <v>268214</v>
      </c>
      <c r="AM199">
        <v>199443</v>
      </c>
      <c r="AN199">
        <v>370395</v>
      </c>
      <c r="AO199">
        <v>569838</v>
      </c>
      <c r="AP199" t="s">
        <v>157</v>
      </c>
      <c r="AQ199" t="s">
        <v>94</v>
      </c>
      <c r="AR199" t="s">
        <v>158</v>
      </c>
      <c r="AS199" t="s">
        <v>159</v>
      </c>
      <c r="AT199" t="s">
        <v>160</v>
      </c>
      <c r="AU199" t="s">
        <v>82</v>
      </c>
      <c r="AV199" t="s">
        <v>83</v>
      </c>
      <c r="AW199" s="1">
        <v>43756</v>
      </c>
      <c r="AX199">
        <v>15000</v>
      </c>
      <c r="AY199" t="s">
        <v>161</v>
      </c>
      <c r="AZ199">
        <v>22.552399999999999</v>
      </c>
      <c r="BA199">
        <v>88.352500000000006</v>
      </c>
    </row>
    <row r="200" spans="1:53" x14ac:dyDescent="0.3">
      <c r="A200" t="s">
        <v>23</v>
      </c>
      <c r="B200" s="1">
        <v>45689</v>
      </c>
      <c r="C200" t="s">
        <v>297</v>
      </c>
      <c r="D200">
        <v>20897796</v>
      </c>
      <c r="E200">
        <v>12538678</v>
      </c>
      <c r="F200">
        <v>8359118</v>
      </c>
      <c r="G200">
        <v>20897796</v>
      </c>
      <c r="H200">
        <v>20897796</v>
      </c>
      <c r="I200">
        <v>18390060</v>
      </c>
      <c r="J200">
        <v>2507736</v>
      </c>
      <c r="K200">
        <v>0.120000022968929</v>
      </c>
      <c r="L200">
        <v>3986212</v>
      </c>
      <c r="M200">
        <v>-1478476</v>
      </c>
      <c r="N200">
        <v>-7.0747939160665602E-2</v>
      </c>
      <c r="O200">
        <v>0</v>
      </c>
      <c r="P200">
        <v>20897796</v>
      </c>
      <c r="Q200">
        <v>0</v>
      </c>
      <c r="R200">
        <v>0</v>
      </c>
      <c r="S200">
        <v>0</v>
      </c>
      <c r="T200">
        <v>0</v>
      </c>
      <c r="U200">
        <v>0</v>
      </c>
      <c r="V200">
        <v>18390060</v>
      </c>
      <c r="W200">
        <v>0</v>
      </c>
      <c r="X200">
        <v>0</v>
      </c>
      <c r="Y200">
        <v>0</v>
      </c>
      <c r="Z200">
        <v>0</v>
      </c>
      <c r="AA200">
        <v>906</v>
      </c>
      <c r="AB200">
        <v>23066</v>
      </c>
      <c r="AC200">
        <v>12</v>
      </c>
      <c r="AD200">
        <v>66</v>
      </c>
      <c r="AE200">
        <v>35758</v>
      </c>
      <c r="AF200">
        <v>2360028</v>
      </c>
      <c r="AG200">
        <v>367906</v>
      </c>
      <c r="AH200">
        <v>157674</v>
      </c>
      <c r="AI200">
        <v>525580</v>
      </c>
      <c r="AJ200">
        <v>180161</v>
      </c>
      <c r="AK200">
        <v>131887</v>
      </c>
      <c r="AL200">
        <v>312048</v>
      </c>
      <c r="AM200">
        <v>275995</v>
      </c>
      <c r="AN200">
        <v>512561</v>
      </c>
      <c r="AO200">
        <v>788556</v>
      </c>
      <c r="AP200" t="s">
        <v>157</v>
      </c>
      <c r="AQ200" t="s">
        <v>94</v>
      </c>
      <c r="AR200" t="s">
        <v>158</v>
      </c>
      <c r="AS200" t="s">
        <v>159</v>
      </c>
      <c r="AT200" t="s">
        <v>160</v>
      </c>
      <c r="AU200" t="s">
        <v>82</v>
      </c>
      <c r="AV200" t="s">
        <v>83</v>
      </c>
      <c r="AW200" s="1">
        <v>43756</v>
      </c>
      <c r="AX200">
        <v>15000</v>
      </c>
      <c r="AY200" t="s">
        <v>161</v>
      </c>
      <c r="AZ200">
        <v>22.552399999999999</v>
      </c>
      <c r="BA200">
        <v>88.352500000000006</v>
      </c>
    </row>
    <row r="201" spans="1:53" x14ac:dyDescent="0.3">
      <c r="A201" t="s">
        <v>26</v>
      </c>
      <c r="B201" s="1">
        <v>45444</v>
      </c>
      <c r="C201" t="s">
        <v>297</v>
      </c>
      <c r="D201">
        <v>8600543</v>
      </c>
      <c r="E201">
        <v>6880434</v>
      </c>
      <c r="F201">
        <v>1720109</v>
      </c>
      <c r="G201">
        <v>8600543</v>
      </c>
      <c r="H201">
        <v>8600543</v>
      </c>
      <c r="I201">
        <v>7159092</v>
      </c>
      <c r="J201">
        <v>1441451</v>
      </c>
      <c r="K201">
        <v>0.16759999920935201</v>
      </c>
      <c r="L201">
        <v>3667440</v>
      </c>
      <c r="M201">
        <v>-2225989</v>
      </c>
      <c r="N201">
        <v>-0.25881958848412201</v>
      </c>
      <c r="O201">
        <v>602038</v>
      </c>
      <c r="P201">
        <v>258016</v>
      </c>
      <c r="Q201">
        <v>2150136</v>
      </c>
      <c r="R201">
        <v>3440218</v>
      </c>
      <c r="S201">
        <v>860054</v>
      </c>
      <c r="T201">
        <v>1290081</v>
      </c>
      <c r="U201">
        <v>301019</v>
      </c>
      <c r="V201">
        <v>227054</v>
      </c>
      <c r="W201">
        <v>1978125</v>
      </c>
      <c r="X201">
        <v>3027392</v>
      </c>
      <c r="Y201">
        <v>670842</v>
      </c>
      <c r="Z201">
        <v>954660</v>
      </c>
      <c r="AA201">
        <v>10873</v>
      </c>
      <c r="AB201">
        <v>791</v>
      </c>
      <c r="AC201">
        <v>10</v>
      </c>
      <c r="AD201">
        <v>102</v>
      </c>
      <c r="AE201">
        <v>25657</v>
      </c>
      <c r="AF201">
        <v>2617014</v>
      </c>
      <c r="AG201">
        <v>61885</v>
      </c>
      <c r="AH201">
        <v>26522</v>
      </c>
      <c r="AI201">
        <v>88407</v>
      </c>
      <c r="AJ201">
        <v>222519</v>
      </c>
      <c r="AK201">
        <v>122262</v>
      </c>
      <c r="AL201">
        <v>344781</v>
      </c>
      <c r="AM201">
        <v>216033</v>
      </c>
      <c r="AN201">
        <v>401205</v>
      </c>
      <c r="AO201">
        <v>617238</v>
      </c>
      <c r="AP201" t="s">
        <v>167</v>
      </c>
      <c r="AQ201" t="s">
        <v>86</v>
      </c>
      <c r="AR201" t="s">
        <v>131</v>
      </c>
      <c r="AS201" t="s">
        <v>132</v>
      </c>
      <c r="AT201" t="s">
        <v>168</v>
      </c>
      <c r="AU201" t="s">
        <v>141</v>
      </c>
      <c r="AV201" t="s">
        <v>142</v>
      </c>
      <c r="AW201" s="1">
        <v>43832</v>
      </c>
      <c r="AX201">
        <v>20000</v>
      </c>
      <c r="AY201" t="s">
        <v>136</v>
      </c>
      <c r="AZ201">
        <v>26.846699999999998</v>
      </c>
      <c r="BA201">
        <v>80.946200000000005</v>
      </c>
    </row>
    <row r="202" spans="1:53" x14ac:dyDescent="0.3">
      <c r="A202" t="s">
        <v>23</v>
      </c>
      <c r="B202" s="1">
        <v>45717</v>
      </c>
      <c r="C202" t="s">
        <v>297</v>
      </c>
      <c r="D202">
        <v>9454675</v>
      </c>
      <c r="E202">
        <v>5672805</v>
      </c>
      <c r="F202">
        <v>3781870</v>
      </c>
      <c r="G202">
        <v>9454675</v>
      </c>
      <c r="H202">
        <v>9454675</v>
      </c>
      <c r="I202">
        <v>8320114</v>
      </c>
      <c r="J202">
        <v>1134561</v>
      </c>
      <c r="K202">
        <v>0.12</v>
      </c>
      <c r="L202">
        <v>3180192</v>
      </c>
      <c r="M202">
        <v>-2045631</v>
      </c>
      <c r="N202">
        <v>-0.216361852734229</v>
      </c>
      <c r="O202">
        <v>0</v>
      </c>
      <c r="P202">
        <v>9454675</v>
      </c>
      <c r="Q202">
        <v>0</v>
      </c>
      <c r="R202">
        <v>0</v>
      </c>
      <c r="S202">
        <v>0</v>
      </c>
      <c r="T202">
        <v>0</v>
      </c>
      <c r="U202">
        <v>0</v>
      </c>
      <c r="V202">
        <v>8320114</v>
      </c>
      <c r="W202">
        <v>0</v>
      </c>
      <c r="X202">
        <v>0</v>
      </c>
      <c r="Y202">
        <v>0</v>
      </c>
      <c r="Z202">
        <v>0</v>
      </c>
      <c r="AA202">
        <v>743</v>
      </c>
      <c r="AB202">
        <v>12725</v>
      </c>
      <c r="AC202">
        <v>11</v>
      </c>
      <c r="AD202">
        <v>69</v>
      </c>
      <c r="AE202">
        <v>29884</v>
      </c>
      <c r="AF202">
        <v>2061996</v>
      </c>
      <c r="AG202">
        <v>265570</v>
      </c>
      <c r="AH202">
        <v>113816</v>
      </c>
      <c r="AI202">
        <v>379386</v>
      </c>
      <c r="AJ202">
        <v>180161</v>
      </c>
      <c r="AK202">
        <v>119736</v>
      </c>
      <c r="AL202">
        <v>299897</v>
      </c>
      <c r="AM202">
        <v>153620</v>
      </c>
      <c r="AN202">
        <v>285293</v>
      </c>
      <c r="AO202">
        <v>438913</v>
      </c>
      <c r="AP202" t="s">
        <v>157</v>
      </c>
      <c r="AQ202" t="s">
        <v>94</v>
      </c>
      <c r="AR202" t="s">
        <v>158</v>
      </c>
      <c r="AS202" t="s">
        <v>159</v>
      </c>
      <c r="AT202" t="s">
        <v>160</v>
      </c>
      <c r="AU202" t="s">
        <v>82</v>
      </c>
      <c r="AV202" t="s">
        <v>83</v>
      </c>
      <c r="AW202" s="1">
        <v>43756</v>
      </c>
      <c r="AX202">
        <v>15000</v>
      </c>
      <c r="AY202" t="s">
        <v>161</v>
      </c>
      <c r="AZ202">
        <v>22.552399999999999</v>
      </c>
      <c r="BA202">
        <v>88.352500000000006</v>
      </c>
    </row>
    <row r="203" spans="1:53" x14ac:dyDescent="0.3">
      <c r="A203" t="s">
        <v>27</v>
      </c>
      <c r="B203" s="1">
        <v>45383</v>
      </c>
      <c r="C203" t="s">
        <v>298</v>
      </c>
      <c r="D203">
        <v>29376336</v>
      </c>
      <c r="E203">
        <v>22032252</v>
      </c>
      <c r="F203">
        <v>7344084</v>
      </c>
      <c r="G203">
        <v>29376336</v>
      </c>
      <c r="H203">
        <v>29376336</v>
      </c>
      <c r="I203">
        <v>23442317</v>
      </c>
      <c r="J203">
        <v>5934019</v>
      </c>
      <c r="K203">
        <v>0.201999970316244</v>
      </c>
      <c r="L203">
        <v>5642378</v>
      </c>
      <c r="M203">
        <v>291641</v>
      </c>
      <c r="N203">
        <v>9.9277527326757202E-3</v>
      </c>
      <c r="O203">
        <v>4406450</v>
      </c>
      <c r="P203">
        <v>2937634</v>
      </c>
      <c r="Q203">
        <v>4406450</v>
      </c>
      <c r="R203">
        <v>10281718</v>
      </c>
      <c r="S203">
        <v>2937634</v>
      </c>
      <c r="T203">
        <v>4406450</v>
      </c>
      <c r="U203">
        <v>2203225</v>
      </c>
      <c r="V203">
        <v>2585118</v>
      </c>
      <c r="W203">
        <v>4053934</v>
      </c>
      <c r="X203">
        <v>9047912</v>
      </c>
      <c r="Y203">
        <v>2291355</v>
      </c>
      <c r="Z203">
        <v>3260773</v>
      </c>
      <c r="AA203">
        <v>21712</v>
      </c>
      <c r="AB203">
        <v>1353</v>
      </c>
      <c r="AC203">
        <v>21</v>
      </c>
      <c r="AD203">
        <v>83</v>
      </c>
      <c r="AE203">
        <v>28896</v>
      </c>
      <c r="AF203">
        <v>2398368</v>
      </c>
      <c r="AG203">
        <v>392089</v>
      </c>
      <c r="AH203">
        <v>168038</v>
      </c>
      <c r="AI203">
        <v>560127</v>
      </c>
      <c r="AJ203">
        <v>263938</v>
      </c>
      <c r="AK203">
        <v>121097</v>
      </c>
      <c r="AL203">
        <v>385035</v>
      </c>
      <c r="AM203">
        <v>804597</v>
      </c>
      <c r="AN203">
        <v>1494251</v>
      </c>
      <c r="AO203">
        <v>2298848</v>
      </c>
      <c r="AP203" t="s">
        <v>169</v>
      </c>
      <c r="AQ203" t="s">
        <v>71</v>
      </c>
      <c r="AR203" t="s">
        <v>108</v>
      </c>
      <c r="AS203" t="s">
        <v>170</v>
      </c>
      <c r="AT203" t="s">
        <v>171</v>
      </c>
      <c r="AU203" t="s">
        <v>104</v>
      </c>
      <c r="AV203" t="s">
        <v>105</v>
      </c>
      <c r="AW203" s="1">
        <v>43762</v>
      </c>
      <c r="AX203">
        <v>20000</v>
      </c>
      <c r="AY203" t="s">
        <v>172</v>
      </c>
      <c r="AZ203">
        <v>23.046500000000002</v>
      </c>
      <c r="BA203">
        <v>72.529300000000006</v>
      </c>
    </row>
    <row r="204" spans="1:53" x14ac:dyDescent="0.3">
      <c r="A204" t="s">
        <v>24</v>
      </c>
      <c r="B204" s="1">
        <v>45474</v>
      </c>
      <c r="C204" t="s">
        <v>297</v>
      </c>
      <c r="D204">
        <v>1907381</v>
      </c>
      <c r="E204">
        <v>1621274</v>
      </c>
      <c r="F204">
        <v>286107</v>
      </c>
      <c r="G204">
        <v>1907381</v>
      </c>
      <c r="H204">
        <v>1907381</v>
      </c>
      <c r="I204">
        <v>1622799</v>
      </c>
      <c r="J204">
        <v>284582</v>
      </c>
      <c r="K204">
        <v>0.14920039572586699</v>
      </c>
      <c r="L204">
        <v>1660583</v>
      </c>
      <c r="M204">
        <v>-1376001</v>
      </c>
      <c r="N204">
        <v>-0.72140857018078697</v>
      </c>
      <c r="O204">
        <v>0</v>
      </c>
      <c r="P204">
        <v>0</v>
      </c>
      <c r="Q204">
        <v>381476</v>
      </c>
      <c r="R204">
        <v>953690</v>
      </c>
      <c r="S204">
        <v>228886</v>
      </c>
      <c r="T204">
        <v>343329</v>
      </c>
      <c r="U204">
        <v>0</v>
      </c>
      <c r="V204">
        <v>0</v>
      </c>
      <c r="W204">
        <v>350958</v>
      </c>
      <c r="X204">
        <v>839247</v>
      </c>
      <c r="Y204">
        <v>178531</v>
      </c>
      <c r="Z204">
        <v>254063</v>
      </c>
      <c r="AA204">
        <v>3647</v>
      </c>
      <c r="AB204">
        <v>523</v>
      </c>
      <c r="AC204">
        <v>15</v>
      </c>
      <c r="AD204">
        <v>57</v>
      </c>
      <c r="AE204">
        <v>21642</v>
      </c>
      <c r="AF204">
        <v>1233594</v>
      </c>
      <c r="AG204">
        <v>17352</v>
      </c>
      <c r="AH204">
        <v>7437</v>
      </c>
      <c r="AI204">
        <v>24789</v>
      </c>
      <c r="AJ204">
        <v>153412</v>
      </c>
      <c r="AK204">
        <v>101605</v>
      </c>
      <c r="AL204">
        <v>255017</v>
      </c>
      <c r="AM204">
        <v>51514</v>
      </c>
      <c r="AN204">
        <v>95669</v>
      </c>
      <c r="AO204">
        <v>147183</v>
      </c>
      <c r="AP204" t="s">
        <v>162</v>
      </c>
      <c r="AQ204" t="s">
        <v>71</v>
      </c>
      <c r="AR204" t="s">
        <v>113</v>
      </c>
      <c r="AS204" t="s">
        <v>114</v>
      </c>
      <c r="AT204" t="s">
        <v>163</v>
      </c>
      <c r="AU204" t="s">
        <v>134</v>
      </c>
      <c r="AV204" t="s">
        <v>135</v>
      </c>
      <c r="AW204" s="1">
        <v>45268</v>
      </c>
      <c r="AX204">
        <v>12000</v>
      </c>
      <c r="AY204" t="s">
        <v>116</v>
      </c>
      <c r="AZ204">
        <v>21.170200000000001</v>
      </c>
      <c r="BA204">
        <v>72.826499999999996</v>
      </c>
    </row>
    <row r="205" spans="1:53" x14ac:dyDescent="0.3">
      <c r="A205" t="s">
        <v>24</v>
      </c>
      <c r="B205" s="1">
        <v>45505</v>
      </c>
      <c r="C205" t="s">
        <v>297</v>
      </c>
      <c r="D205">
        <v>1173648</v>
      </c>
      <c r="E205">
        <v>997601</v>
      </c>
      <c r="F205">
        <v>176047</v>
      </c>
      <c r="G205">
        <v>1173648</v>
      </c>
      <c r="H205">
        <v>1173648</v>
      </c>
      <c r="I205">
        <v>998540</v>
      </c>
      <c r="J205">
        <v>175108</v>
      </c>
      <c r="K205">
        <v>0.14919976006434599</v>
      </c>
      <c r="L205">
        <v>1543185</v>
      </c>
      <c r="M205">
        <v>-1368077</v>
      </c>
      <c r="N205">
        <v>-1.16566210652598</v>
      </c>
      <c r="O205">
        <v>0</v>
      </c>
      <c r="P205">
        <v>0</v>
      </c>
      <c r="Q205">
        <v>234730</v>
      </c>
      <c r="R205">
        <v>586823</v>
      </c>
      <c r="S205">
        <v>140838</v>
      </c>
      <c r="T205">
        <v>211257</v>
      </c>
      <c r="U205">
        <v>0</v>
      </c>
      <c r="V205">
        <v>0</v>
      </c>
      <c r="W205">
        <v>215952</v>
      </c>
      <c r="X205">
        <v>516404</v>
      </c>
      <c r="Y205">
        <v>109854</v>
      </c>
      <c r="Z205">
        <v>156330</v>
      </c>
      <c r="AA205">
        <v>3992</v>
      </c>
      <c r="AB205">
        <v>294</v>
      </c>
      <c r="AC205">
        <v>21</v>
      </c>
      <c r="AD205">
        <v>57</v>
      </c>
      <c r="AE205">
        <v>20427</v>
      </c>
      <c r="AF205">
        <v>1164339</v>
      </c>
      <c r="AG205">
        <v>9040</v>
      </c>
      <c r="AH205">
        <v>3875</v>
      </c>
      <c r="AI205">
        <v>12915</v>
      </c>
      <c r="AJ205">
        <v>153412</v>
      </c>
      <c r="AK205">
        <v>109273</v>
      </c>
      <c r="AL205">
        <v>262685</v>
      </c>
      <c r="AM205">
        <v>36136</v>
      </c>
      <c r="AN205">
        <v>67110</v>
      </c>
      <c r="AO205">
        <v>103246</v>
      </c>
      <c r="AP205" t="s">
        <v>162</v>
      </c>
      <c r="AQ205" t="s">
        <v>71</v>
      </c>
      <c r="AR205" t="s">
        <v>113</v>
      </c>
      <c r="AS205" t="s">
        <v>114</v>
      </c>
      <c r="AT205" t="s">
        <v>163</v>
      </c>
      <c r="AU205" t="s">
        <v>134</v>
      </c>
      <c r="AV205" t="s">
        <v>135</v>
      </c>
      <c r="AW205" s="1">
        <v>45268</v>
      </c>
      <c r="AX205">
        <v>12000</v>
      </c>
      <c r="AY205" t="s">
        <v>116</v>
      </c>
      <c r="AZ205">
        <v>21.170200000000001</v>
      </c>
      <c r="BA205">
        <v>72.826499999999996</v>
      </c>
    </row>
    <row r="206" spans="1:53" x14ac:dyDescent="0.3">
      <c r="A206" t="s">
        <v>24</v>
      </c>
      <c r="B206" s="1">
        <v>45536</v>
      </c>
      <c r="C206" t="s">
        <v>297</v>
      </c>
      <c r="D206">
        <v>1286324</v>
      </c>
      <c r="E206">
        <v>1093375</v>
      </c>
      <c r="F206">
        <v>192949</v>
      </c>
      <c r="G206">
        <v>1286324</v>
      </c>
      <c r="H206">
        <v>1286324</v>
      </c>
      <c r="I206">
        <v>1094405</v>
      </c>
      <c r="J206">
        <v>191919</v>
      </c>
      <c r="K206">
        <v>0.14919957957715199</v>
      </c>
      <c r="L206">
        <v>1536373</v>
      </c>
      <c r="M206">
        <v>-1344454</v>
      </c>
      <c r="N206">
        <v>-1.04519079174454</v>
      </c>
      <c r="O206">
        <v>0</v>
      </c>
      <c r="P206">
        <v>0</v>
      </c>
      <c r="Q206">
        <v>257265</v>
      </c>
      <c r="R206">
        <v>643162</v>
      </c>
      <c r="S206">
        <v>154359</v>
      </c>
      <c r="T206">
        <v>231538</v>
      </c>
      <c r="U206">
        <v>0</v>
      </c>
      <c r="V206">
        <v>0</v>
      </c>
      <c r="W206">
        <v>236684</v>
      </c>
      <c r="X206">
        <v>565983</v>
      </c>
      <c r="Y206">
        <v>120400</v>
      </c>
      <c r="Z206">
        <v>171338</v>
      </c>
      <c r="AA206">
        <v>3412</v>
      </c>
      <c r="AB206">
        <v>377</v>
      </c>
      <c r="AC206">
        <v>29</v>
      </c>
      <c r="AD206">
        <v>56</v>
      </c>
      <c r="AE206">
        <v>20818</v>
      </c>
      <c r="AF206">
        <v>1165808</v>
      </c>
      <c r="AG206">
        <v>10443</v>
      </c>
      <c r="AH206">
        <v>4475</v>
      </c>
      <c r="AI206">
        <v>14918</v>
      </c>
      <c r="AJ206">
        <v>153412</v>
      </c>
      <c r="AK206">
        <v>91938</v>
      </c>
      <c r="AL206">
        <v>245350</v>
      </c>
      <c r="AM206">
        <v>38604</v>
      </c>
      <c r="AN206">
        <v>71693</v>
      </c>
      <c r="AO206">
        <v>110297</v>
      </c>
      <c r="AP206" t="s">
        <v>162</v>
      </c>
      <c r="AQ206" t="s">
        <v>71</v>
      </c>
      <c r="AR206" t="s">
        <v>113</v>
      </c>
      <c r="AS206" t="s">
        <v>114</v>
      </c>
      <c r="AT206" t="s">
        <v>163</v>
      </c>
      <c r="AU206" t="s">
        <v>134</v>
      </c>
      <c r="AV206" t="s">
        <v>135</v>
      </c>
      <c r="AW206" s="1">
        <v>45268</v>
      </c>
      <c r="AX206">
        <v>12000</v>
      </c>
      <c r="AY206" t="s">
        <v>116</v>
      </c>
      <c r="AZ206">
        <v>21.170200000000001</v>
      </c>
      <c r="BA206">
        <v>72.826499999999996</v>
      </c>
    </row>
    <row r="207" spans="1:53" x14ac:dyDescent="0.3">
      <c r="A207" t="s">
        <v>27</v>
      </c>
      <c r="B207" s="1">
        <v>45413</v>
      </c>
      <c r="C207" t="s">
        <v>298</v>
      </c>
      <c r="D207">
        <v>40325010</v>
      </c>
      <c r="E207">
        <v>30243758</v>
      </c>
      <c r="F207">
        <v>10081252</v>
      </c>
      <c r="G207">
        <v>40325010</v>
      </c>
      <c r="H207">
        <v>40325010</v>
      </c>
      <c r="I207">
        <v>32179358</v>
      </c>
      <c r="J207">
        <v>8145652</v>
      </c>
      <c r="K207">
        <v>0.20199999950403</v>
      </c>
      <c r="L207">
        <v>6880691</v>
      </c>
      <c r="M207">
        <v>1264961</v>
      </c>
      <c r="N207">
        <v>3.13691428718803E-2</v>
      </c>
      <c r="O207">
        <v>6048752</v>
      </c>
      <c r="P207">
        <v>4032501</v>
      </c>
      <c r="Q207">
        <v>6048752</v>
      </c>
      <c r="R207">
        <v>14113752</v>
      </c>
      <c r="S207">
        <v>4032501</v>
      </c>
      <c r="T207">
        <v>6048752</v>
      </c>
      <c r="U207">
        <v>3024376</v>
      </c>
      <c r="V207">
        <v>3548601</v>
      </c>
      <c r="W207">
        <v>5564852</v>
      </c>
      <c r="X207">
        <v>12420102</v>
      </c>
      <c r="Y207">
        <v>3145351</v>
      </c>
      <c r="Z207">
        <v>4476076</v>
      </c>
      <c r="AA207">
        <v>20595</v>
      </c>
      <c r="AB207">
        <v>1958</v>
      </c>
      <c r="AC207">
        <v>21</v>
      </c>
      <c r="AD207">
        <v>80</v>
      </c>
      <c r="AE207">
        <v>29579</v>
      </c>
      <c r="AF207">
        <v>2366320</v>
      </c>
      <c r="AG207">
        <v>555198</v>
      </c>
      <c r="AH207">
        <v>237942</v>
      </c>
      <c r="AI207">
        <v>793140</v>
      </c>
      <c r="AJ207">
        <v>292929</v>
      </c>
      <c r="AK207">
        <v>124119</v>
      </c>
      <c r="AL207">
        <v>417048</v>
      </c>
      <c r="AM207">
        <v>1156464</v>
      </c>
      <c r="AN207">
        <v>2147719</v>
      </c>
      <c r="AO207">
        <v>3304183</v>
      </c>
      <c r="AP207" t="s">
        <v>169</v>
      </c>
      <c r="AQ207" t="s">
        <v>71</v>
      </c>
      <c r="AR207" t="s">
        <v>108</v>
      </c>
      <c r="AS207" t="s">
        <v>170</v>
      </c>
      <c r="AT207" t="s">
        <v>171</v>
      </c>
      <c r="AU207" t="s">
        <v>104</v>
      </c>
      <c r="AV207" t="s">
        <v>105</v>
      </c>
      <c r="AW207" s="1">
        <v>43762</v>
      </c>
      <c r="AX207">
        <v>20000</v>
      </c>
      <c r="AY207" t="s">
        <v>172</v>
      </c>
      <c r="AZ207">
        <v>23.046500000000002</v>
      </c>
      <c r="BA207">
        <v>72.529300000000006</v>
      </c>
    </row>
    <row r="208" spans="1:53" x14ac:dyDescent="0.3">
      <c r="A208" t="s">
        <v>24</v>
      </c>
      <c r="B208" s="1">
        <v>45566</v>
      </c>
      <c r="C208" t="s">
        <v>297</v>
      </c>
      <c r="D208">
        <v>1643488</v>
      </c>
      <c r="E208">
        <v>1396965</v>
      </c>
      <c r="F208">
        <v>246523</v>
      </c>
      <c r="G208">
        <v>1643488</v>
      </c>
      <c r="H208">
        <v>1643488</v>
      </c>
      <c r="I208">
        <v>1398280</v>
      </c>
      <c r="J208">
        <v>245208</v>
      </c>
      <c r="K208">
        <v>0.149199750773964</v>
      </c>
      <c r="L208">
        <v>1793975</v>
      </c>
      <c r="M208">
        <v>-1548767</v>
      </c>
      <c r="N208">
        <v>-0.94236587063611099</v>
      </c>
      <c r="O208">
        <v>0</v>
      </c>
      <c r="P208">
        <v>0</v>
      </c>
      <c r="Q208">
        <v>328698</v>
      </c>
      <c r="R208">
        <v>821743</v>
      </c>
      <c r="S208">
        <v>197219</v>
      </c>
      <c r="T208">
        <v>295828</v>
      </c>
      <c r="U208">
        <v>0</v>
      </c>
      <c r="V208">
        <v>0</v>
      </c>
      <c r="W208">
        <v>302402</v>
      </c>
      <c r="X208">
        <v>723134</v>
      </c>
      <c r="Y208">
        <v>153831</v>
      </c>
      <c r="Z208">
        <v>218913</v>
      </c>
      <c r="AA208">
        <v>4669</v>
      </c>
      <c r="AB208">
        <v>352</v>
      </c>
      <c r="AC208">
        <v>24</v>
      </c>
      <c r="AD208">
        <v>64</v>
      </c>
      <c r="AE208">
        <v>21995</v>
      </c>
      <c r="AF208">
        <v>1407680</v>
      </c>
      <c r="AG208">
        <v>21031</v>
      </c>
      <c r="AH208">
        <v>9013</v>
      </c>
      <c r="AI208">
        <v>30044</v>
      </c>
      <c r="AJ208">
        <v>153412</v>
      </c>
      <c r="AK208">
        <v>90467</v>
      </c>
      <c r="AL208">
        <v>243879</v>
      </c>
      <c r="AM208">
        <v>39330</v>
      </c>
      <c r="AN208">
        <v>73042</v>
      </c>
      <c r="AO208">
        <v>112372</v>
      </c>
      <c r="AP208" t="s">
        <v>162</v>
      </c>
      <c r="AQ208" t="s">
        <v>71</v>
      </c>
      <c r="AR208" t="s">
        <v>113</v>
      </c>
      <c r="AS208" t="s">
        <v>114</v>
      </c>
      <c r="AT208" t="s">
        <v>163</v>
      </c>
      <c r="AU208" t="s">
        <v>134</v>
      </c>
      <c r="AV208" t="s">
        <v>135</v>
      </c>
      <c r="AW208" s="1">
        <v>45268</v>
      </c>
      <c r="AX208">
        <v>12000</v>
      </c>
      <c r="AY208" t="s">
        <v>116</v>
      </c>
      <c r="AZ208">
        <v>21.170200000000001</v>
      </c>
      <c r="BA208">
        <v>72.826499999999996</v>
      </c>
    </row>
    <row r="209" spans="1:53" x14ac:dyDescent="0.3">
      <c r="A209" t="s">
        <v>24</v>
      </c>
      <c r="B209" s="1">
        <v>45597</v>
      </c>
      <c r="C209" t="s">
        <v>297</v>
      </c>
      <c r="D209">
        <v>3793185</v>
      </c>
      <c r="E209">
        <v>3224207</v>
      </c>
      <c r="F209">
        <v>568978</v>
      </c>
      <c r="G209">
        <v>3793185</v>
      </c>
      <c r="H209">
        <v>3793185</v>
      </c>
      <c r="I209">
        <v>3227242</v>
      </c>
      <c r="J209">
        <v>565943</v>
      </c>
      <c r="K209">
        <v>0.1491999467466</v>
      </c>
      <c r="L209">
        <v>1982690</v>
      </c>
      <c r="M209">
        <v>-1416747</v>
      </c>
      <c r="N209">
        <v>-0.37349799706579001</v>
      </c>
      <c r="O209">
        <v>0</v>
      </c>
      <c r="P209">
        <v>0</v>
      </c>
      <c r="Q209">
        <v>758637</v>
      </c>
      <c r="R209">
        <v>1896593</v>
      </c>
      <c r="S209">
        <v>455182</v>
      </c>
      <c r="T209">
        <v>682773</v>
      </c>
      <c r="U209">
        <v>0</v>
      </c>
      <c r="V209">
        <v>0</v>
      </c>
      <c r="W209">
        <v>697946</v>
      </c>
      <c r="X209">
        <v>1669002</v>
      </c>
      <c r="Y209">
        <v>355042</v>
      </c>
      <c r="Z209">
        <v>505252</v>
      </c>
      <c r="AA209">
        <v>7821</v>
      </c>
      <c r="AB209">
        <v>485</v>
      </c>
      <c r="AC209">
        <v>20</v>
      </c>
      <c r="AD209">
        <v>68</v>
      </c>
      <c r="AE209">
        <v>20470</v>
      </c>
      <c r="AF209">
        <v>1391960</v>
      </c>
      <c r="AG209">
        <v>44822</v>
      </c>
      <c r="AH209">
        <v>19209</v>
      </c>
      <c r="AI209">
        <v>64031</v>
      </c>
      <c r="AJ209">
        <v>153412</v>
      </c>
      <c r="AK209">
        <v>82130</v>
      </c>
      <c r="AL209">
        <v>235542</v>
      </c>
      <c r="AM209">
        <v>101905</v>
      </c>
      <c r="AN209">
        <v>189252</v>
      </c>
      <c r="AO209">
        <v>291157</v>
      </c>
      <c r="AP209" t="s">
        <v>162</v>
      </c>
      <c r="AQ209" t="s">
        <v>71</v>
      </c>
      <c r="AR209" t="s">
        <v>113</v>
      </c>
      <c r="AS209" t="s">
        <v>114</v>
      </c>
      <c r="AT209" t="s">
        <v>163</v>
      </c>
      <c r="AU209" t="s">
        <v>134</v>
      </c>
      <c r="AV209" t="s">
        <v>135</v>
      </c>
      <c r="AW209" s="1">
        <v>45268</v>
      </c>
      <c r="AX209">
        <v>12000</v>
      </c>
      <c r="AY209" t="s">
        <v>116</v>
      </c>
      <c r="AZ209">
        <v>21.170200000000001</v>
      </c>
      <c r="BA209">
        <v>72.826499999999996</v>
      </c>
    </row>
    <row r="210" spans="1:53" x14ac:dyDescent="0.3">
      <c r="A210" t="s">
        <v>24</v>
      </c>
      <c r="B210" s="1">
        <v>45627</v>
      </c>
      <c r="C210" t="s">
        <v>297</v>
      </c>
      <c r="D210">
        <v>1969570</v>
      </c>
      <c r="E210">
        <v>1674134</v>
      </c>
      <c r="F210">
        <v>295436</v>
      </c>
      <c r="G210">
        <v>1969570</v>
      </c>
      <c r="H210">
        <v>1969570</v>
      </c>
      <c r="I210">
        <v>1675710</v>
      </c>
      <c r="J210">
        <v>293860</v>
      </c>
      <c r="K210">
        <v>0.149200079205106</v>
      </c>
      <c r="L210">
        <v>1823974</v>
      </c>
      <c r="M210">
        <v>-1530114</v>
      </c>
      <c r="N210">
        <v>-0.77687718639093795</v>
      </c>
      <c r="O210">
        <v>0</v>
      </c>
      <c r="P210">
        <v>0</v>
      </c>
      <c r="Q210">
        <v>393914</v>
      </c>
      <c r="R210">
        <v>984785</v>
      </c>
      <c r="S210">
        <v>236348</v>
      </c>
      <c r="T210">
        <v>354523</v>
      </c>
      <c r="U210">
        <v>0</v>
      </c>
      <c r="V210">
        <v>0</v>
      </c>
      <c r="W210">
        <v>362401</v>
      </c>
      <c r="X210">
        <v>866611</v>
      </c>
      <c r="Y210">
        <v>184351</v>
      </c>
      <c r="Z210">
        <v>262347</v>
      </c>
      <c r="AA210">
        <v>4426</v>
      </c>
      <c r="AB210">
        <v>445</v>
      </c>
      <c r="AC210">
        <v>27</v>
      </c>
      <c r="AD210">
        <v>63</v>
      </c>
      <c r="AE210">
        <v>22010</v>
      </c>
      <c r="AF210">
        <v>1386630</v>
      </c>
      <c r="AG210">
        <v>18910</v>
      </c>
      <c r="AH210">
        <v>8105</v>
      </c>
      <c r="AI210">
        <v>27015</v>
      </c>
      <c r="AJ210">
        <v>158356</v>
      </c>
      <c r="AK210">
        <v>99103</v>
      </c>
      <c r="AL210">
        <v>257459</v>
      </c>
      <c r="AM210">
        <v>53504</v>
      </c>
      <c r="AN210">
        <v>99366</v>
      </c>
      <c r="AO210">
        <v>152870</v>
      </c>
      <c r="AP210" t="s">
        <v>162</v>
      </c>
      <c r="AQ210" t="s">
        <v>71</v>
      </c>
      <c r="AR210" t="s">
        <v>113</v>
      </c>
      <c r="AS210" t="s">
        <v>114</v>
      </c>
      <c r="AT210" t="s">
        <v>163</v>
      </c>
      <c r="AU210" t="s">
        <v>134</v>
      </c>
      <c r="AV210" t="s">
        <v>135</v>
      </c>
      <c r="AW210" s="1">
        <v>45268</v>
      </c>
      <c r="AX210">
        <v>12000</v>
      </c>
      <c r="AY210" t="s">
        <v>116</v>
      </c>
      <c r="AZ210">
        <v>21.170200000000001</v>
      </c>
      <c r="BA210">
        <v>72.826499999999996</v>
      </c>
    </row>
    <row r="211" spans="1:53" x14ac:dyDescent="0.3">
      <c r="A211" t="s">
        <v>27</v>
      </c>
      <c r="B211" s="1">
        <v>45444</v>
      </c>
      <c r="C211" t="s">
        <v>297</v>
      </c>
      <c r="D211">
        <v>23991319</v>
      </c>
      <c r="E211">
        <v>17993489</v>
      </c>
      <c r="F211">
        <v>5997830</v>
      </c>
      <c r="G211">
        <v>23991319</v>
      </c>
      <c r="H211">
        <v>23991319</v>
      </c>
      <c r="I211">
        <v>19145073</v>
      </c>
      <c r="J211">
        <v>4846246</v>
      </c>
      <c r="K211">
        <v>0.20199998174339601</v>
      </c>
      <c r="L211">
        <v>5300625</v>
      </c>
      <c r="M211">
        <v>-454379</v>
      </c>
      <c r="N211">
        <v>-1.8939308839168001E-2</v>
      </c>
      <c r="O211">
        <v>3598698</v>
      </c>
      <c r="P211">
        <v>2399132</v>
      </c>
      <c r="Q211">
        <v>3598698</v>
      </c>
      <c r="R211">
        <v>8396961</v>
      </c>
      <c r="S211">
        <v>2399132</v>
      </c>
      <c r="T211">
        <v>3598698</v>
      </c>
      <c r="U211">
        <v>1799349</v>
      </c>
      <c r="V211">
        <v>2111236</v>
      </c>
      <c r="W211">
        <v>3310802</v>
      </c>
      <c r="X211">
        <v>7389326</v>
      </c>
      <c r="Y211">
        <v>1871323</v>
      </c>
      <c r="Z211">
        <v>2663037</v>
      </c>
      <c r="AA211">
        <v>11419</v>
      </c>
      <c r="AB211">
        <v>2101</v>
      </c>
      <c r="AC211">
        <v>10</v>
      </c>
      <c r="AD211">
        <v>65</v>
      </c>
      <c r="AE211">
        <v>29402</v>
      </c>
      <c r="AF211">
        <v>1911130</v>
      </c>
      <c r="AG211">
        <v>396490</v>
      </c>
      <c r="AH211">
        <v>169925</v>
      </c>
      <c r="AI211">
        <v>566415</v>
      </c>
      <c r="AJ211">
        <v>296181</v>
      </c>
      <c r="AK211">
        <v>177084</v>
      </c>
      <c r="AL211">
        <v>473265</v>
      </c>
      <c r="AM211">
        <v>822435</v>
      </c>
      <c r="AN211">
        <v>1527380</v>
      </c>
      <c r="AO211">
        <v>2349815</v>
      </c>
      <c r="AP211" t="s">
        <v>169</v>
      </c>
      <c r="AQ211" t="s">
        <v>71</v>
      </c>
      <c r="AR211" t="s">
        <v>108</v>
      </c>
      <c r="AS211" t="s">
        <v>170</v>
      </c>
      <c r="AT211" t="s">
        <v>171</v>
      </c>
      <c r="AU211" t="s">
        <v>104</v>
      </c>
      <c r="AV211" t="s">
        <v>105</v>
      </c>
      <c r="AW211" s="1">
        <v>43762</v>
      </c>
      <c r="AX211">
        <v>20000</v>
      </c>
      <c r="AY211" t="s">
        <v>172</v>
      </c>
      <c r="AZ211">
        <v>23.046500000000002</v>
      </c>
      <c r="BA211">
        <v>72.529300000000006</v>
      </c>
    </row>
    <row r="212" spans="1:53" x14ac:dyDescent="0.3">
      <c r="A212" t="s">
        <v>24</v>
      </c>
      <c r="B212" s="1">
        <v>45658</v>
      </c>
      <c r="C212" t="s">
        <v>297</v>
      </c>
      <c r="D212">
        <v>1897532</v>
      </c>
      <c r="E212">
        <v>1612902</v>
      </c>
      <c r="F212">
        <v>284630</v>
      </c>
      <c r="G212">
        <v>1897532</v>
      </c>
      <c r="H212">
        <v>1897532</v>
      </c>
      <c r="I212">
        <v>1614420</v>
      </c>
      <c r="J212">
        <v>283112</v>
      </c>
      <c r="K212">
        <v>0.14920011889127599</v>
      </c>
      <c r="L212">
        <v>1761561</v>
      </c>
      <c r="M212">
        <v>-1478449</v>
      </c>
      <c r="N212">
        <v>-0.77914311853502405</v>
      </c>
      <c r="O212">
        <v>0</v>
      </c>
      <c r="P212">
        <v>0</v>
      </c>
      <c r="Q212">
        <v>379506</v>
      </c>
      <c r="R212">
        <v>948766</v>
      </c>
      <c r="S212">
        <v>227704</v>
      </c>
      <c r="T212">
        <v>341556</v>
      </c>
      <c r="U212">
        <v>0</v>
      </c>
      <c r="V212">
        <v>0</v>
      </c>
      <c r="W212">
        <v>349146</v>
      </c>
      <c r="X212">
        <v>834914</v>
      </c>
      <c r="Y212">
        <v>177609</v>
      </c>
      <c r="Z212">
        <v>252751</v>
      </c>
      <c r="AA212">
        <v>5614</v>
      </c>
      <c r="AB212">
        <v>338</v>
      </c>
      <c r="AC212">
        <v>20</v>
      </c>
      <c r="AD212">
        <v>59</v>
      </c>
      <c r="AE212">
        <v>22222</v>
      </c>
      <c r="AF212">
        <v>1311098</v>
      </c>
      <c r="AG212">
        <v>21814</v>
      </c>
      <c r="AH212">
        <v>9349</v>
      </c>
      <c r="AI212">
        <v>31163</v>
      </c>
      <c r="AJ212">
        <v>156985</v>
      </c>
      <c r="AK212">
        <v>103543</v>
      </c>
      <c r="AL212">
        <v>260528</v>
      </c>
      <c r="AM212">
        <v>55570</v>
      </c>
      <c r="AN212">
        <v>103202</v>
      </c>
      <c r="AO212">
        <v>158772</v>
      </c>
      <c r="AP212" t="s">
        <v>162</v>
      </c>
      <c r="AQ212" t="s">
        <v>71</v>
      </c>
      <c r="AR212" t="s">
        <v>113</v>
      </c>
      <c r="AS212" t="s">
        <v>114</v>
      </c>
      <c r="AT212" t="s">
        <v>163</v>
      </c>
      <c r="AU212" t="s">
        <v>134</v>
      </c>
      <c r="AV212" t="s">
        <v>135</v>
      </c>
      <c r="AW212" s="1">
        <v>45268</v>
      </c>
      <c r="AX212">
        <v>12000</v>
      </c>
      <c r="AY212" t="s">
        <v>116</v>
      </c>
      <c r="AZ212">
        <v>21.170200000000001</v>
      </c>
      <c r="BA212">
        <v>72.826499999999996</v>
      </c>
    </row>
    <row r="213" spans="1:53" x14ac:dyDescent="0.3">
      <c r="A213" t="s">
        <v>24</v>
      </c>
      <c r="B213" s="1">
        <v>45689</v>
      </c>
      <c r="C213" t="s">
        <v>297</v>
      </c>
      <c r="D213">
        <v>1836792</v>
      </c>
      <c r="E213">
        <v>1561273</v>
      </c>
      <c r="F213">
        <v>275519</v>
      </c>
      <c r="G213">
        <v>1836792</v>
      </c>
      <c r="H213">
        <v>1836792</v>
      </c>
      <c r="I213">
        <v>1562742</v>
      </c>
      <c r="J213">
        <v>274050</v>
      </c>
      <c r="K213">
        <v>0.14920034494923801</v>
      </c>
      <c r="L213">
        <v>1650944</v>
      </c>
      <c r="M213">
        <v>-1376894</v>
      </c>
      <c r="N213">
        <v>-0.74961890077918403</v>
      </c>
      <c r="O213">
        <v>0</v>
      </c>
      <c r="P213">
        <v>0</v>
      </c>
      <c r="Q213">
        <v>367358</v>
      </c>
      <c r="R213">
        <v>918396</v>
      </c>
      <c r="S213">
        <v>220415</v>
      </c>
      <c r="T213">
        <v>330623</v>
      </c>
      <c r="U213">
        <v>0</v>
      </c>
      <c r="V213">
        <v>0</v>
      </c>
      <c r="W213">
        <v>337969</v>
      </c>
      <c r="X213">
        <v>808188</v>
      </c>
      <c r="Y213">
        <v>171924</v>
      </c>
      <c r="Z213">
        <v>244661</v>
      </c>
      <c r="AA213">
        <v>3492</v>
      </c>
      <c r="AB213">
        <v>526</v>
      </c>
      <c r="AC213">
        <v>16</v>
      </c>
      <c r="AD213">
        <v>59</v>
      </c>
      <c r="AE213">
        <v>20928</v>
      </c>
      <c r="AF213">
        <v>1234752</v>
      </c>
      <c r="AG213">
        <v>14932</v>
      </c>
      <c r="AH213">
        <v>6399</v>
      </c>
      <c r="AI213">
        <v>21331</v>
      </c>
      <c r="AJ213">
        <v>153412</v>
      </c>
      <c r="AK213">
        <v>98020</v>
      </c>
      <c r="AL213">
        <v>251432</v>
      </c>
      <c r="AM213">
        <v>50200</v>
      </c>
      <c r="AN213">
        <v>93229</v>
      </c>
      <c r="AO213">
        <v>143429</v>
      </c>
      <c r="AP213" t="s">
        <v>162</v>
      </c>
      <c r="AQ213" t="s">
        <v>71</v>
      </c>
      <c r="AR213" t="s">
        <v>113</v>
      </c>
      <c r="AS213" t="s">
        <v>114</v>
      </c>
      <c r="AT213" t="s">
        <v>163</v>
      </c>
      <c r="AU213" t="s">
        <v>134</v>
      </c>
      <c r="AV213" t="s">
        <v>135</v>
      </c>
      <c r="AW213" s="1">
        <v>45268</v>
      </c>
      <c r="AX213">
        <v>12000</v>
      </c>
      <c r="AY213" t="s">
        <v>116</v>
      </c>
      <c r="AZ213">
        <v>21.170200000000001</v>
      </c>
      <c r="BA213">
        <v>72.826499999999996</v>
      </c>
    </row>
    <row r="214" spans="1:53" x14ac:dyDescent="0.3">
      <c r="A214" t="s">
        <v>24</v>
      </c>
      <c r="B214" s="1">
        <v>45717</v>
      </c>
      <c r="C214" t="s">
        <v>297</v>
      </c>
      <c r="D214">
        <v>2425852</v>
      </c>
      <c r="E214">
        <v>2061974</v>
      </c>
      <c r="F214">
        <v>363878</v>
      </c>
      <c r="G214">
        <v>2425852</v>
      </c>
      <c r="H214">
        <v>2425852</v>
      </c>
      <c r="I214">
        <v>2063915</v>
      </c>
      <c r="J214">
        <v>361937</v>
      </c>
      <c r="K214">
        <v>0.14919995119240601</v>
      </c>
      <c r="L214">
        <v>2071844</v>
      </c>
      <c r="M214">
        <v>-1709907</v>
      </c>
      <c r="N214">
        <v>-0.70486863996649396</v>
      </c>
      <c r="O214">
        <v>0</v>
      </c>
      <c r="P214">
        <v>0</v>
      </c>
      <c r="Q214">
        <v>485170</v>
      </c>
      <c r="R214">
        <v>1212927</v>
      </c>
      <c r="S214">
        <v>291102</v>
      </c>
      <c r="T214">
        <v>436653</v>
      </c>
      <c r="U214">
        <v>0</v>
      </c>
      <c r="V214">
        <v>0</v>
      </c>
      <c r="W214">
        <v>446356</v>
      </c>
      <c r="X214">
        <v>1067376</v>
      </c>
      <c r="Y214">
        <v>227060</v>
      </c>
      <c r="Z214">
        <v>323123</v>
      </c>
      <c r="AA214">
        <v>4241</v>
      </c>
      <c r="AB214">
        <v>572</v>
      </c>
      <c r="AC214">
        <v>24</v>
      </c>
      <c r="AD214">
        <v>68</v>
      </c>
      <c r="AE214">
        <v>23523</v>
      </c>
      <c r="AF214">
        <v>1599564</v>
      </c>
      <c r="AG214">
        <v>31752</v>
      </c>
      <c r="AH214">
        <v>13608</v>
      </c>
      <c r="AI214">
        <v>45360</v>
      </c>
      <c r="AJ214">
        <v>153412</v>
      </c>
      <c r="AK214">
        <v>80346</v>
      </c>
      <c r="AL214">
        <v>233758</v>
      </c>
      <c r="AM214">
        <v>67607</v>
      </c>
      <c r="AN214">
        <v>125555</v>
      </c>
      <c r="AO214">
        <v>193162</v>
      </c>
      <c r="AP214" t="s">
        <v>162</v>
      </c>
      <c r="AQ214" t="s">
        <v>71</v>
      </c>
      <c r="AR214" t="s">
        <v>113</v>
      </c>
      <c r="AS214" t="s">
        <v>114</v>
      </c>
      <c r="AT214" t="s">
        <v>163</v>
      </c>
      <c r="AU214" t="s">
        <v>134</v>
      </c>
      <c r="AV214" t="s">
        <v>135</v>
      </c>
      <c r="AW214" s="1">
        <v>45268</v>
      </c>
      <c r="AX214">
        <v>12000</v>
      </c>
      <c r="AY214" t="s">
        <v>116</v>
      </c>
      <c r="AZ214">
        <v>21.170200000000001</v>
      </c>
      <c r="BA214">
        <v>72.826499999999996</v>
      </c>
    </row>
    <row r="215" spans="1:53" x14ac:dyDescent="0.3">
      <c r="A215" t="s">
        <v>28</v>
      </c>
      <c r="B215" s="1">
        <v>45383</v>
      </c>
      <c r="C215" t="s">
        <v>297</v>
      </c>
      <c r="D215">
        <v>3007466</v>
      </c>
      <c r="E215">
        <v>2706719</v>
      </c>
      <c r="F215">
        <v>300747</v>
      </c>
      <c r="G215">
        <v>3007466</v>
      </c>
      <c r="H215">
        <v>3007466</v>
      </c>
      <c r="I215">
        <v>2516047</v>
      </c>
      <c r="J215">
        <v>491419</v>
      </c>
      <c r="K215">
        <v>0.16339968598148699</v>
      </c>
      <c r="L215">
        <v>505105</v>
      </c>
      <c r="M215">
        <v>-13686</v>
      </c>
      <c r="N215">
        <v>-4.5506748870976403E-3</v>
      </c>
      <c r="O215">
        <v>90224</v>
      </c>
      <c r="P215">
        <v>0</v>
      </c>
      <c r="Q215">
        <v>601493</v>
      </c>
      <c r="R215">
        <v>1353360</v>
      </c>
      <c r="S215">
        <v>360896</v>
      </c>
      <c r="T215">
        <v>601493</v>
      </c>
      <c r="U215">
        <v>45112</v>
      </c>
      <c r="V215">
        <v>0</v>
      </c>
      <c r="W215">
        <v>553374</v>
      </c>
      <c r="X215">
        <v>1190957</v>
      </c>
      <c r="Y215">
        <v>281499</v>
      </c>
      <c r="Z215">
        <v>445105</v>
      </c>
      <c r="AA215">
        <v>7282</v>
      </c>
      <c r="AB215">
        <v>413</v>
      </c>
      <c r="AC215">
        <v>26</v>
      </c>
      <c r="AD215">
        <v>12</v>
      </c>
      <c r="AE215">
        <v>19091</v>
      </c>
      <c r="AF215">
        <v>229092</v>
      </c>
      <c r="AG215">
        <v>19904</v>
      </c>
      <c r="AH215">
        <v>8531</v>
      </c>
      <c r="AI215">
        <v>28435</v>
      </c>
      <c r="AJ215">
        <v>19926</v>
      </c>
      <c r="AK215">
        <v>16253</v>
      </c>
      <c r="AL215">
        <v>36179</v>
      </c>
      <c r="AM215">
        <v>73990</v>
      </c>
      <c r="AN215">
        <v>137409</v>
      </c>
      <c r="AO215">
        <v>211399</v>
      </c>
      <c r="AP215" t="s">
        <v>173</v>
      </c>
      <c r="AQ215" t="s">
        <v>71</v>
      </c>
      <c r="AR215" t="s">
        <v>79</v>
      </c>
      <c r="AS215" t="s">
        <v>174</v>
      </c>
      <c r="AT215" t="s">
        <v>175</v>
      </c>
      <c r="AU215" t="s">
        <v>75</v>
      </c>
      <c r="AV215" t="s">
        <v>76</v>
      </c>
      <c r="AW215" s="1">
        <v>43559</v>
      </c>
      <c r="AX215">
        <v>2000</v>
      </c>
      <c r="AY215" t="s">
        <v>176</v>
      </c>
      <c r="AZ215">
        <v>20.02</v>
      </c>
      <c r="BA215">
        <v>73.783600000000007</v>
      </c>
    </row>
    <row r="216" spans="1:53" x14ac:dyDescent="0.3">
      <c r="A216" t="s">
        <v>28</v>
      </c>
      <c r="B216" s="1">
        <v>45413</v>
      </c>
      <c r="C216" t="s">
        <v>297</v>
      </c>
      <c r="D216">
        <v>1867099</v>
      </c>
      <c r="E216">
        <v>1680389</v>
      </c>
      <c r="F216">
        <v>186710</v>
      </c>
      <c r="G216">
        <v>1867099</v>
      </c>
      <c r="H216">
        <v>1867099</v>
      </c>
      <c r="I216">
        <v>1562015</v>
      </c>
      <c r="J216">
        <v>305084</v>
      </c>
      <c r="K216">
        <v>0.163400012532812</v>
      </c>
      <c r="L216">
        <v>448205</v>
      </c>
      <c r="M216">
        <v>-143121</v>
      </c>
      <c r="N216">
        <v>-7.6654210623003899E-2</v>
      </c>
      <c r="O216">
        <v>56013</v>
      </c>
      <c r="P216">
        <v>0</v>
      </c>
      <c r="Q216">
        <v>373420</v>
      </c>
      <c r="R216">
        <v>840194</v>
      </c>
      <c r="S216">
        <v>224052</v>
      </c>
      <c r="T216">
        <v>373420</v>
      </c>
      <c r="U216">
        <v>28006</v>
      </c>
      <c r="V216">
        <v>0</v>
      </c>
      <c r="W216">
        <v>343546</v>
      </c>
      <c r="X216">
        <v>739371</v>
      </c>
      <c r="Y216">
        <v>174761</v>
      </c>
      <c r="Z216">
        <v>276331</v>
      </c>
      <c r="AA216">
        <v>4633</v>
      </c>
      <c r="AB216">
        <v>403</v>
      </c>
      <c r="AC216">
        <v>29</v>
      </c>
      <c r="AD216">
        <v>13</v>
      </c>
      <c r="AE216">
        <v>19072</v>
      </c>
      <c r="AF216">
        <v>247936</v>
      </c>
      <c r="AG216">
        <v>10706</v>
      </c>
      <c r="AH216">
        <v>4589</v>
      </c>
      <c r="AI216">
        <v>15295</v>
      </c>
      <c r="AJ216">
        <v>21703</v>
      </c>
      <c r="AK216">
        <v>13888</v>
      </c>
      <c r="AL216">
        <v>35591</v>
      </c>
      <c r="AM216">
        <v>52284</v>
      </c>
      <c r="AN216">
        <v>97099</v>
      </c>
      <c r="AO216">
        <v>149383</v>
      </c>
      <c r="AP216" t="s">
        <v>173</v>
      </c>
      <c r="AQ216" t="s">
        <v>71</v>
      </c>
      <c r="AR216" t="s">
        <v>79</v>
      </c>
      <c r="AS216" t="s">
        <v>174</v>
      </c>
      <c r="AT216" t="s">
        <v>175</v>
      </c>
      <c r="AU216" t="s">
        <v>75</v>
      </c>
      <c r="AV216" t="s">
        <v>76</v>
      </c>
      <c r="AW216" s="1">
        <v>43559</v>
      </c>
      <c r="AX216">
        <v>2000</v>
      </c>
      <c r="AY216" t="s">
        <v>176</v>
      </c>
      <c r="AZ216">
        <v>20.02</v>
      </c>
      <c r="BA216">
        <v>73.783600000000007</v>
      </c>
    </row>
    <row r="217" spans="1:53" x14ac:dyDescent="0.3">
      <c r="A217" t="s">
        <v>25</v>
      </c>
      <c r="B217" s="1">
        <v>45474</v>
      </c>
      <c r="C217" t="s">
        <v>298</v>
      </c>
      <c r="D217">
        <v>11846676</v>
      </c>
      <c r="E217">
        <v>7108006</v>
      </c>
      <c r="F217">
        <v>4738670</v>
      </c>
      <c r="G217">
        <v>11846676</v>
      </c>
      <c r="H217">
        <v>11846676</v>
      </c>
      <c r="I217">
        <v>10425075</v>
      </c>
      <c r="J217">
        <v>1421601</v>
      </c>
      <c r="K217">
        <v>0.119999989870576</v>
      </c>
      <c r="L217">
        <v>1193364</v>
      </c>
      <c r="M217">
        <v>228237</v>
      </c>
      <c r="N217">
        <v>1.92659105389562E-2</v>
      </c>
      <c r="O217">
        <v>0</v>
      </c>
      <c r="P217">
        <v>11846676</v>
      </c>
      <c r="Q217">
        <v>0</v>
      </c>
      <c r="R217">
        <v>0</v>
      </c>
      <c r="S217">
        <v>0</v>
      </c>
      <c r="T217">
        <v>0</v>
      </c>
      <c r="U217">
        <v>0</v>
      </c>
      <c r="V217">
        <v>10425075</v>
      </c>
      <c r="W217">
        <v>0</v>
      </c>
      <c r="X217">
        <v>0</v>
      </c>
      <c r="Y217">
        <v>0</v>
      </c>
      <c r="Z217">
        <v>0</v>
      </c>
      <c r="AA217">
        <v>681</v>
      </c>
      <c r="AB217">
        <v>17396</v>
      </c>
      <c r="AC217">
        <v>17</v>
      </c>
      <c r="AD217">
        <v>12</v>
      </c>
      <c r="AE217">
        <v>35935</v>
      </c>
      <c r="AF217">
        <v>431220</v>
      </c>
      <c r="AG217">
        <v>182384</v>
      </c>
      <c r="AH217">
        <v>78165</v>
      </c>
      <c r="AI217">
        <v>260549</v>
      </c>
      <c r="AJ217">
        <v>30697</v>
      </c>
      <c r="AK217">
        <v>18853</v>
      </c>
      <c r="AL217">
        <v>49550</v>
      </c>
      <c r="AM217">
        <v>158216</v>
      </c>
      <c r="AN217">
        <v>293829</v>
      </c>
      <c r="AO217">
        <v>452045</v>
      </c>
      <c r="AP217" t="s">
        <v>164</v>
      </c>
      <c r="AQ217" t="s">
        <v>71</v>
      </c>
      <c r="AR217" t="s">
        <v>72</v>
      </c>
      <c r="AS217" t="s">
        <v>165</v>
      </c>
      <c r="AT217" t="s">
        <v>103</v>
      </c>
      <c r="AU217" t="s">
        <v>82</v>
      </c>
      <c r="AV217" t="s">
        <v>83</v>
      </c>
      <c r="AW217" s="1">
        <v>44303</v>
      </c>
      <c r="AX217">
        <v>2500</v>
      </c>
      <c r="AY217" t="s">
        <v>166</v>
      </c>
      <c r="AZ217">
        <v>19.017600000000002</v>
      </c>
      <c r="BA217">
        <v>72.8446</v>
      </c>
    </row>
    <row r="218" spans="1:53" x14ac:dyDescent="0.3">
      <c r="A218" t="s">
        <v>25</v>
      </c>
      <c r="B218" s="1">
        <v>45505</v>
      </c>
      <c r="C218" t="s">
        <v>298</v>
      </c>
      <c r="D218">
        <v>12246498</v>
      </c>
      <c r="E218">
        <v>7347899</v>
      </c>
      <c r="F218">
        <v>4898599</v>
      </c>
      <c r="G218">
        <v>12246498</v>
      </c>
      <c r="H218">
        <v>12246498</v>
      </c>
      <c r="I218">
        <v>10776918</v>
      </c>
      <c r="J218">
        <v>1469580</v>
      </c>
      <c r="K218">
        <v>0.120000019597439</v>
      </c>
      <c r="L218">
        <v>1186552</v>
      </c>
      <c r="M218">
        <v>283028</v>
      </c>
      <c r="N218">
        <v>2.3110933427662302E-2</v>
      </c>
      <c r="O218">
        <v>0</v>
      </c>
      <c r="P218">
        <v>12246498</v>
      </c>
      <c r="Q218">
        <v>0</v>
      </c>
      <c r="R218">
        <v>0</v>
      </c>
      <c r="S218">
        <v>0</v>
      </c>
      <c r="T218">
        <v>0</v>
      </c>
      <c r="U218">
        <v>0</v>
      </c>
      <c r="V218">
        <v>10776918</v>
      </c>
      <c r="W218">
        <v>0</v>
      </c>
      <c r="X218">
        <v>0</v>
      </c>
      <c r="Y218">
        <v>0</v>
      </c>
      <c r="Z218">
        <v>0</v>
      </c>
      <c r="AA218">
        <v>778</v>
      </c>
      <c r="AB218">
        <v>15741</v>
      </c>
      <c r="AC218">
        <v>27</v>
      </c>
      <c r="AD218">
        <v>11</v>
      </c>
      <c r="AE218">
        <v>37083</v>
      </c>
      <c r="AF218">
        <v>407913</v>
      </c>
      <c r="AG218">
        <v>190506</v>
      </c>
      <c r="AH218">
        <v>81645</v>
      </c>
      <c r="AI218">
        <v>272151</v>
      </c>
      <c r="AJ218">
        <v>30697</v>
      </c>
      <c r="AK218">
        <v>23214</v>
      </c>
      <c r="AL218">
        <v>53911</v>
      </c>
      <c r="AM218">
        <v>158402</v>
      </c>
      <c r="AN218">
        <v>294175</v>
      </c>
      <c r="AO218">
        <v>452577</v>
      </c>
      <c r="AP218" t="s">
        <v>164</v>
      </c>
      <c r="AQ218" t="s">
        <v>71</v>
      </c>
      <c r="AR218" t="s">
        <v>72</v>
      </c>
      <c r="AS218" t="s">
        <v>165</v>
      </c>
      <c r="AT218" t="s">
        <v>103</v>
      </c>
      <c r="AU218" t="s">
        <v>82</v>
      </c>
      <c r="AV218" t="s">
        <v>83</v>
      </c>
      <c r="AW218" s="1">
        <v>44303</v>
      </c>
      <c r="AX218">
        <v>2500</v>
      </c>
      <c r="AY218" t="s">
        <v>166</v>
      </c>
      <c r="AZ218">
        <v>19.017600000000002</v>
      </c>
      <c r="BA218">
        <v>72.8446</v>
      </c>
    </row>
    <row r="219" spans="1:53" x14ac:dyDescent="0.3">
      <c r="A219" t="s">
        <v>25</v>
      </c>
      <c r="B219" s="1">
        <v>45536</v>
      </c>
      <c r="C219" t="s">
        <v>298</v>
      </c>
      <c r="D219">
        <v>9868540</v>
      </c>
      <c r="E219">
        <v>5921124</v>
      </c>
      <c r="F219">
        <v>3947416</v>
      </c>
      <c r="G219">
        <v>9868540</v>
      </c>
      <c r="H219">
        <v>9868540</v>
      </c>
      <c r="I219">
        <v>8684315</v>
      </c>
      <c r="J219">
        <v>1184225</v>
      </c>
      <c r="K219">
        <v>0.12000002026642199</v>
      </c>
      <c r="L219">
        <v>1108344</v>
      </c>
      <c r="M219">
        <v>75881</v>
      </c>
      <c r="N219">
        <v>7.6891819863931198E-3</v>
      </c>
      <c r="O219">
        <v>0</v>
      </c>
      <c r="P219">
        <v>9868540</v>
      </c>
      <c r="Q219">
        <v>0</v>
      </c>
      <c r="R219">
        <v>0</v>
      </c>
      <c r="S219">
        <v>0</v>
      </c>
      <c r="T219">
        <v>0</v>
      </c>
      <c r="U219">
        <v>0</v>
      </c>
      <c r="V219">
        <v>8684315</v>
      </c>
      <c r="W219">
        <v>0</v>
      </c>
      <c r="X219">
        <v>0</v>
      </c>
      <c r="Y219">
        <v>0</v>
      </c>
      <c r="Z219">
        <v>0</v>
      </c>
      <c r="AA219">
        <v>682</v>
      </c>
      <c r="AB219">
        <v>14470</v>
      </c>
      <c r="AC219">
        <v>41</v>
      </c>
      <c r="AD219">
        <v>11</v>
      </c>
      <c r="AE219">
        <v>38980</v>
      </c>
      <c r="AF219">
        <v>428780</v>
      </c>
      <c r="AG219">
        <v>232256</v>
      </c>
      <c r="AH219">
        <v>99538</v>
      </c>
      <c r="AI219">
        <v>331794</v>
      </c>
      <c r="AJ219">
        <v>30697</v>
      </c>
      <c r="AK219">
        <v>16745</v>
      </c>
      <c r="AL219">
        <v>47442</v>
      </c>
      <c r="AM219">
        <v>105115</v>
      </c>
      <c r="AN219">
        <v>195213</v>
      </c>
      <c r="AO219">
        <v>300328</v>
      </c>
      <c r="AP219" t="s">
        <v>164</v>
      </c>
      <c r="AQ219" t="s">
        <v>71</v>
      </c>
      <c r="AR219" t="s">
        <v>72</v>
      </c>
      <c r="AS219" t="s">
        <v>165</v>
      </c>
      <c r="AT219" t="s">
        <v>103</v>
      </c>
      <c r="AU219" t="s">
        <v>82</v>
      </c>
      <c r="AV219" t="s">
        <v>83</v>
      </c>
      <c r="AW219" s="1">
        <v>44303</v>
      </c>
      <c r="AX219">
        <v>2500</v>
      </c>
      <c r="AY219" t="s">
        <v>166</v>
      </c>
      <c r="AZ219">
        <v>19.017600000000002</v>
      </c>
      <c r="BA219">
        <v>72.8446</v>
      </c>
    </row>
    <row r="220" spans="1:53" x14ac:dyDescent="0.3">
      <c r="A220" t="s">
        <v>25</v>
      </c>
      <c r="B220" s="1">
        <v>45566</v>
      </c>
      <c r="C220" t="s">
        <v>298</v>
      </c>
      <c r="D220">
        <v>35380488</v>
      </c>
      <c r="E220">
        <v>21228293</v>
      </c>
      <c r="F220">
        <v>14152195</v>
      </c>
      <c r="G220">
        <v>35380488</v>
      </c>
      <c r="H220">
        <v>35380488</v>
      </c>
      <c r="I220">
        <v>31134829</v>
      </c>
      <c r="J220">
        <v>4245659</v>
      </c>
      <c r="K220">
        <v>0.120000012436233</v>
      </c>
      <c r="L220">
        <v>3050200</v>
      </c>
      <c r="M220">
        <v>1195459</v>
      </c>
      <c r="N220">
        <v>3.3788652095471397E-2</v>
      </c>
      <c r="O220">
        <v>0</v>
      </c>
      <c r="P220">
        <v>35380488</v>
      </c>
      <c r="Q220">
        <v>0</v>
      </c>
      <c r="R220">
        <v>0</v>
      </c>
      <c r="S220">
        <v>0</v>
      </c>
      <c r="T220">
        <v>0</v>
      </c>
      <c r="U220">
        <v>0</v>
      </c>
      <c r="V220">
        <v>31134829</v>
      </c>
      <c r="W220">
        <v>0</v>
      </c>
      <c r="X220">
        <v>0</v>
      </c>
      <c r="Y220">
        <v>0</v>
      </c>
      <c r="Z220">
        <v>0</v>
      </c>
      <c r="AA220">
        <v>1342</v>
      </c>
      <c r="AB220">
        <v>26364</v>
      </c>
      <c r="AC220">
        <v>27</v>
      </c>
      <c r="AD220">
        <v>11</v>
      </c>
      <c r="AE220">
        <v>32424</v>
      </c>
      <c r="AF220">
        <v>356664</v>
      </c>
      <c r="AG220">
        <v>1021676</v>
      </c>
      <c r="AH220">
        <v>437861</v>
      </c>
      <c r="AI220">
        <v>1459537</v>
      </c>
      <c r="AJ220">
        <v>30697</v>
      </c>
      <c r="AK220">
        <v>20627</v>
      </c>
      <c r="AL220">
        <v>51324</v>
      </c>
      <c r="AM220">
        <v>413936</v>
      </c>
      <c r="AN220">
        <v>768739</v>
      </c>
      <c r="AO220">
        <v>1182675</v>
      </c>
      <c r="AP220" t="s">
        <v>164</v>
      </c>
      <c r="AQ220" t="s">
        <v>71</v>
      </c>
      <c r="AR220" t="s">
        <v>72</v>
      </c>
      <c r="AS220" t="s">
        <v>165</v>
      </c>
      <c r="AT220" t="s">
        <v>103</v>
      </c>
      <c r="AU220" t="s">
        <v>82</v>
      </c>
      <c r="AV220" t="s">
        <v>83</v>
      </c>
      <c r="AW220" s="1">
        <v>44303</v>
      </c>
      <c r="AX220">
        <v>2500</v>
      </c>
      <c r="AY220" t="s">
        <v>166</v>
      </c>
      <c r="AZ220">
        <v>19.017600000000002</v>
      </c>
      <c r="BA220">
        <v>72.8446</v>
      </c>
    </row>
    <row r="221" spans="1:53" x14ac:dyDescent="0.3">
      <c r="A221" t="s">
        <v>25</v>
      </c>
      <c r="B221" s="1">
        <v>45597</v>
      </c>
      <c r="C221" t="s">
        <v>298</v>
      </c>
      <c r="D221">
        <v>25532089</v>
      </c>
      <c r="E221">
        <v>15319253</v>
      </c>
      <c r="F221">
        <v>10212836</v>
      </c>
      <c r="G221">
        <v>25532089</v>
      </c>
      <c r="H221">
        <v>25532089</v>
      </c>
      <c r="I221">
        <v>22468238</v>
      </c>
      <c r="J221">
        <v>3063851</v>
      </c>
      <c r="K221">
        <v>0.120000012533248</v>
      </c>
      <c r="L221">
        <v>2538633</v>
      </c>
      <c r="M221">
        <v>525218</v>
      </c>
      <c r="N221">
        <v>2.0570898056951E-2</v>
      </c>
      <c r="O221">
        <v>0</v>
      </c>
      <c r="P221">
        <v>25532089</v>
      </c>
      <c r="Q221">
        <v>0</v>
      </c>
      <c r="R221">
        <v>0</v>
      </c>
      <c r="S221">
        <v>0</v>
      </c>
      <c r="T221">
        <v>0</v>
      </c>
      <c r="U221">
        <v>0</v>
      </c>
      <c r="V221">
        <v>22468238</v>
      </c>
      <c r="W221">
        <v>0</v>
      </c>
      <c r="X221">
        <v>0</v>
      </c>
      <c r="Y221">
        <v>0</v>
      </c>
      <c r="Z221">
        <v>0</v>
      </c>
      <c r="AA221">
        <v>869</v>
      </c>
      <c r="AB221">
        <v>29381</v>
      </c>
      <c r="AC221">
        <v>14</v>
      </c>
      <c r="AD221">
        <v>9</v>
      </c>
      <c r="AE221">
        <v>30005</v>
      </c>
      <c r="AF221">
        <v>270045</v>
      </c>
      <c r="AG221">
        <v>736023</v>
      </c>
      <c r="AH221">
        <v>315439</v>
      </c>
      <c r="AI221">
        <v>1051462</v>
      </c>
      <c r="AJ221">
        <v>30697</v>
      </c>
      <c r="AK221">
        <v>17059</v>
      </c>
      <c r="AL221">
        <v>47756</v>
      </c>
      <c r="AM221">
        <v>409280</v>
      </c>
      <c r="AN221">
        <v>760090</v>
      </c>
      <c r="AO221">
        <v>1169370</v>
      </c>
      <c r="AP221" t="s">
        <v>164</v>
      </c>
      <c r="AQ221" t="s">
        <v>71</v>
      </c>
      <c r="AR221" t="s">
        <v>72</v>
      </c>
      <c r="AS221" t="s">
        <v>165</v>
      </c>
      <c r="AT221" t="s">
        <v>103</v>
      </c>
      <c r="AU221" t="s">
        <v>82</v>
      </c>
      <c r="AV221" t="s">
        <v>83</v>
      </c>
      <c r="AW221" s="1">
        <v>44303</v>
      </c>
      <c r="AX221">
        <v>2500</v>
      </c>
      <c r="AY221" t="s">
        <v>166</v>
      </c>
      <c r="AZ221">
        <v>19.017600000000002</v>
      </c>
      <c r="BA221">
        <v>72.8446</v>
      </c>
    </row>
    <row r="222" spans="1:53" x14ac:dyDescent="0.3">
      <c r="A222" t="s">
        <v>25</v>
      </c>
      <c r="B222" s="1">
        <v>45627</v>
      </c>
      <c r="C222" t="s">
        <v>298</v>
      </c>
      <c r="D222">
        <v>8982757</v>
      </c>
      <c r="E222">
        <v>5389654</v>
      </c>
      <c r="F222">
        <v>3593103</v>
      </c>
      <c r="G222">
        <v>8982757</v>
      </c>
      <c r="H222">
        <v>8982757</v>
      </c>
      <c r="I222">
        <v>7904826</v>
      </c>
      <c r="J222">
        <v>1077931</v>
      </c>
      <c r="K222">
        <v>0.120000017811903</v>
      </c>
      <c r="L222">
        <v>1053418</v>
      </c>
      <c r="M222">
        <v>24513</v>
      </c>
      <c r="N222">
        <v>2.72889492613459E-3</v>
      </c>
      <c r="O222">
        <v>0</v>
      </c>
      <c r="P222">
        <v>8982757</v>
      </c>
      <c r="Q222">
        <v>0</v>
      </c>
      <c r="R222">
        <v>0</v>
      </c>
      <c r="S222">
        <v>0</v>
      </c>
      <c r="T222">
        <v>0</v>
      </c>
      <c r="U222">
        <v>0</v>
      </c>
      <c r="V222">
        <v>7904826</v>
      </c>
      <c r="W222">
        <v>0</v>
      </c>
      <c r="X222">
        <v>0</v>
      </c>
      <c r="Y222">
        <v>0</v>
      </c>
      <c r="Z222">
        <v>0</v>
      </c>
      <c r="AA222">
        <v>469</v>
      </c>
      <c r="AB222">
        <v>19153</v>
      </c>
      <c r="AC222">
        <v>11</v>
      </c>
      <c r="AD222">
        <v>9</v>
      </c>
      <c r="AE222">
        <v>37388</v>
      </c>
      <c r="AF222">
        <v>336492</v>
      </c>
      <c r="AG222">
        <v>154984</v>
      </c>
      <c r="AH222">
        <v>66422</v>
      </c>
      <c r="AI222">
        <v>221406</v>
      </c>
      <c r="AJ222">
        <v>31080</v>
      </c>
      <c r="AK222">
        <v>15609</v>
      </c>
      <c r="AL222">
        <v>46689</v>
      </c>
      <c r="AM222">
        <v>157091</v>
      </c>
      <c r="AN222">
        <v>291740</v>
      </c>
      <c r="AO222">
        <v>448831</v>
      </c>
      <c r="AP222" t="s">
        <v>164</v>
      </c>
      <c r="AQ222" t="s">
        <v>71</v>
      </c>
      <c r="AR222" t="s">
        <v>72</v>
      </c>
      <c r="AS222" t="s">
        <v>165</v>
      </c>
      <c r="AT222" t="s">
        <v>103</v>
      </c>
      <c r="AU222" t="s">
        <v>82</v>
      </c>
      <c r="AV222" t="s">
        <v>83</v>
      </c>
      <c r="AW222" s="1">
        <v>44303</v>
      </c>
      <c r="AX222">
        <v>2500</v>
      </c>
      <c r="AY222" t="s">
        <v>166</v>
      </c>
      <c r="AZ222">
        <v>19.017600000000002</v>
      </c>
      <c r="BA222">
        <v>72.8446</v>
      </c>
    </row>
    <row r="223" spans="1:53" x14ac:dyDescent="0.3">
      <c r="A223" t="s">
        <v>28</v>
      </c>
      <c r="B223" s="1">
        <v>45444</v>
      </c>
      <c r="C223" t="s">
        <v>297</v>
      </c>
      <c r="D223">
        <v>3078801</v>
      </c>
      <c r="E223">
        <v>2770921</v>
      </c>
      <c r="F223">
        <v>307880</v>
      </c>
      <c r="G223">
        <v>3078801</v>
      </c>
      <c r="H223">
        <v>3078801</v>
      </c>
      <c r="I223">
        <v>2575725</v>
      </c>
      <c r="J223">
        <v>503076</v>
      </c>
      <c r="K223">
        <v>0.16339997291153299</v>
      </c>
      <c r="L223">
        <v>537153</v>
      </c>
      <c r="M223">
        <v>-34077</v>
      </c>
      <c r="N223">
        <v>-1.1068269758259801E-2</v>
      </c>
      <c r="O223">
        <v>92364</v>
      </c>
      <c r="P223">
        <v>0</v>
      </c>
      <c r="Q223">
        <v>615760</v>
      </c>
      <c r="R223">
        <v>1385461</v>
      </c>
      <c r="S223">
        <v>369456</v>
      </c>
      <c r="T223">
        <v>615760</v>
      </c>
      <c r="U223">
        <v>46182</v>
      </c>
      <c r="V223">
        <v>0</v>
      </c>
      <c r="W223">
        <v>566499</v>
      </c>
      <c r="X223">
        <v>1219206</v>
      </c>
      <c r="Y223">
        <v>288176</v>
      </c>
      <c r="Z223">
        <v>455662</v>
      </c>
      <c r="AA223">
        <v>7491</v>
      </c>
      <c r="AB223">
        <v>411</v>
      </c>
      <c r="AC223">
        <v>19</v>
      </c>
      <c r="AD223">
        <v>13</v>
      </c>
      <c r="AE223">
        <v>21509</v>
      </c>
      <c r="AF223">
        <v>279617</v>
      </c>
      <c r="AG223">
        <v>17806</v>
      </c>
      <c r="AH223">
        <v>7631</v>
      </c>
      <c r="AI223">
        <v>25437</v>
      </c>
      <c r="AJ223">
        <v>20835</v>
      </c>
      <c r="AK223">
        <v>17066</v>
      </c>
      <c r="AL223">
        <v>37901</v>
      </c>
      <c r="AM223">
        <v>67969</v>
      </c>
      <c r="AN223">
        <v>126229</v>
      </c>
      <c r="AO223">
        <v>194198</v>
      </c>
      <c r="AP223" t="s">
        <v>173</v>
      </c>
      <c r="AQ223" t="s">
        <v>71</v>
      </c>
      <c r="AR223" t="s">
        <v>79</v>
      </c>
      <c r="AS223" t="s">
        <v>174</v>
      </c>
      <c r="AT223" t="s">
        <v>175</v>
      </c>
      <c r="AU223" t="s">
        <v>75</v>
      </c>
      <c r="AV223" t="s">
        <v>76</v>
      </c>
      <c r="AW223" s="1">
        <v>43559</v>
      </c>
      <c r="AX223">
        <v>2000</v>
      </c>
      <c r="AY223" t="s">
        <v>176</v>
      </c>
      <c r="AZ223">
        <v>20.02</v>
      </c>
      <c r="BA223">
        <v>73.783600000000007</v>
      </c>
    </row>
    <row r="224" spans="1:53" x14ac:dyDescent="0.3">
      <c r="A224" t="s">
        <v>25</v>
      </c>
      <c r="B224" s="1">
        <v>45658</v>
      </c>
      <c r="C224" t="s">
        <v>298</v>
      </c>
      <c r="D224">
        <v>17577196</v>
      </c>
      <c r="E224">
        <v>10546318</v>
      </c>
      <c r="F224">
        <v>7030878</v>
      </c>
      <c r="G224">
        <v>17577196</v>
      </c>
      <c r="H224">
        <v>17577196</v>
      </c>
      <c r="I224">
        <v>15467932</v>
      </c>
      <c r="J224">
        <v>2109264</v>
      </c>
      <c r="K224">
        <v>0.12000002730811</v>
      </c>
      <c r="L224">
        <v>1672192</v>
      </c>
      <c r="M224">
        <v>437072</v>
      </c>
      <c r="N224">
        <v>2.4865854599334301E-2</v>
      </c>
      <c r="O224">
        <v>0</v>
      </c>
      <c r="P224">
        <v>17577196</v>
      </c>
      <c r="Q224">
        <v>0</v>
      </c>
      <c r="R224">
        <v>0</v>
      </c>
      <c r="S224">
        <v>0</v>
      </c>
      <c r="T224">
        <v>0</v>
      </c>
      <c r="U224">
        <v>0</v>
      </c>
      <c r="V224">
        <v>15467932</v>
      </c>
      <c r="W224">
        <v>0</v>
      </c>
      <c r="X224">
        <v>0</v>
      </c>
      <c r="Y224">
        <v>0</v>
      </c>
      <c r="Z224">
        <v>0</v>
      </c>
      <c r="AA224">
        <v>1204</v>
      </c>
      <c r="AB224">
        <v>14599</v>
      </c>
      <c r="AC224">
        <v>34</v>
      </c>
      <c r="AD224">
        <v>10</v>
      </c>
      <c r="AE224">
        <v>36967</v>
      </c>
      <c r="AF224">
        <v>369670</v>
      </c>
      <c r="AG224">
        <v>380338</v>
      </c>
      <c r="AH224">
        <v>163002</v>
      </c>
      <c r="AI224">
        <v>543340</v>
      </c>
      <c r="AJ224">
        <v>30550</v>
      </c>
      <c r="AK224">
        <v>20543</v>
      </c>
      <c r="AL224">
        <v>51093</v>
      </c>
      <c r="AM224">
        <v>247831</v>
      </c>
      <c r="AN224">
        <v>460258</v>
      </c>
      <c r="AO224">
        <v>708089</v>
      </c>
      <c r="AP224" t="s">
        <v>164</v>
      </c>
      <c r="AQ224" t="s">
        <v>71</v>
      </c>
      <c r="AR224" t="s">
        <v>72</v>
      </c>
      <c r="AS224" t="s">
        <v>165</v>
      </c>
      <c r="AT224" t="s">
        <v>103</v>
      </c>
      <c r="AU224" t="s">
        <v>82</v>
      </c>
      <c r="AV224" t="s">
        <v>83</v>
      </c>
      <c r="AW224" s="1">
        <v>44303</v>
      </c>
      <c r="AX224">
        <v>2500</v>
      </c>
      <c r="AY224" t="s">
        <v>166</v>
      </c>
      <c r="AZ224">
        <v>19.017600000000002</v>
      </c>
      <c r="BA224">
        <v>72.8446</v>
      </c>
    </row>
    <row r="225" spans="1:53" x14ac:dyDescent="0.3">
      <c r="A225" t="s">
        <v>25</v>
      </c>
      <c r="B225" s="1">
        <v>45689</v>
      </c>
      <c r="C225" t="s">
        <v>298</v>
      </c>
      <c r="D225">
        <v>9434636</v>
      </c>
      <c r="E225">
        <v>5660782</v>
      </c>
      <c r="F225">
        <v>3773854</v>
      </c>
      <c r="G225">
        <v>9434636</v>
      </c>
      <c r="H225">
        <v>9434636</v>
      </c>
      <c r="I225">
        <v>8302480</v>
      </c>
      <c r="J225">
        <v>1132156</v>
      </c>
      <c r="K225">
        <v>0.119999966082422</v>
      </c>
      <c r="L225">
        <v>1046427</v>
      </c>
      <c r="M225">
        <v>85729</v>
      </c>
      <c r="N225">
        <v>9.0866250695840305E-3</v>
      </c>
      <c r="O225">
        <v>0</v>
      </c>
      <c r="P225">
        <v>9434636</v>
      </c>
      <c r="Q225">
        <v>0</v>
      </c>
      <c r="R225">
        <v>0</v>
      </c>
      <c r="S225">
        <v>0</v>
      </c>
      <c r="T225">
        <v>0</v>
      </c>
      <c r="U225">
        <v>0</v>
      </c>
      <c r="V225">
        <v>8302480</v>
      </c>
      <c r="W225">
        <v>0</v>
      </c>
      <c r="X225">
        <v>0</v>
      </c>
      <c r="Y225">
        <v>0</v>
      </c>
      <c r="Z225">
        <v>0</v>
      </c>
      <c r="AA225">
        <v>932</v>
      </c>
      <c r="AB225">
        <v>10123</v>
      </c>
      <c r="AC225">
        <v>18</v>
      </c>
      <c r="AD225">
        <v>11</v>
      </c>
      <c r="AE225">
        <v>37131</v>
      </c>
      <c r="AF225">
        <v>408441</v>
      </c>
      <c r="AG225">
        <v>141651</v>
      </c>
      <c r="AH225">
        <v>60708</v>
      </c>
      <c r="AI225">
        <v>202359</v>
      </c>
      <c r="AJ225">
        <v>30697</v>
      </c>
      <c r="AK225">
        <v>20149</v>
      </c>
      <c r="AL225">
        <v>50846</v>
      </c>
      <c r="AM225">
        <v>134673</v>
      </c>
      <c r="AN225">
        <v>250108</v>
      </c>
      <c r="AO225">
        <v>384781</v>
      </c>
      <c r="AP225" t="s">
        <v>164</v>
      </c>
      <c r="AQ225" t="s">
        <v>71</v>
      </c>
      <c r="AR225" t="s">
        <v>72</v>
      </c>
      <c r="AS225" t="s">
        <v>165</v>
      </c>
      <c r="AT225" t="s">
        <v>103</v>
      </c>
      <c r="AU225" t="s">
        <v>82</v>
      </c>
      <c r="AV225" t="s">
        <v>83</v>
      </c>
      <c r="AW225" s="1">
        <v>44303</v>
      </c>
      <c r="AX225">
        <v>2500</v>
      </c>
      <c r="AY225" t="s">
        <v>166</v>
      </c>
      <c r="AZ225">
        <v>19.017600000000002</v>
      </c>
      <c r="BA225">
        <v>72.8446</v>
      </c>
    </row>
    <row r="226" spans="1:53" x14ac:dyDescent="0.3">
      <c r="A226" t="s">
        <v>25</v>
      </c>
      <c r="B226" s="1">
        <v>45717</v>
      </c>
      <c r="C226" t="s">
        <v>298</v>
      </c>
      <c r="D226">
        <v>11213959</v>
      </c>
      <c r="E226">
        <v>6728375</v>
      </c>
      <c r="F226">
        <v>4485584</v>
      </c>
      <c r="G226">
        <v>11213959</v>
      </c>
      <c r="H226">
        <v>11213959</v>
      </c>
      <c r="I226">
        <v>9868284</v>
      </c>
      <c r="J226">
        <v>1345675</v>
      </c>
      <c r="K226">
        <v>0.11999999286603399</v>
      </c>
      <c r="L226">
        <v>956750</v>
      </c>
      <c r="M226">
        <v>388925</v>
      </c>
      <c r="N226">
        <v>3.4682220614503802E-2</v>
      </c>
      <c r="O226">
        <v>0</v>
      </c>
      <c r="P226">
        <v>11213959</v>
      </c>
      <c r="Q226">
        <v>0</v>
      </c>
      <c r="R226">
        <v>0</v>
      </c>
      <c r="S226">
        <v>0</v>
      </c>
      <c r="T226">
        <v>0</v>
      </c>
      <c r="U226">
        <v>0</v>
      </c>
      <c r="V226">
        <v>9868284</v>
      </c>
      <c r="W226">
        <v>0</v>
      </c>
      <c r="X226">
        <v>0</v>
      </c>
      <c r="Y226">
        <v>0</v>
      </c>
      <c r="Z226">
        <v>0</v>
      </c>
      <c r="AA226">
        <v>929</v>
      </c>
      <c r="AB226">
        <v>12071</v>
      </c>
      <c r="AC226">
        <v>22</v>
      </c>
      <c r="AD226">
        <v>9</v>
      </c>
      <c r="AE226">
        <v>29461</v>
      </c>
      <c r="AF226">
        <v>265149</v>
      </c>
      <c r="AG226">
        <v>172312</v>
      </c>
      <c r="AH226">
        <v>73848</v>
      </c>
      <c r="AI226">
        <v>246160</v>
      </c>
      <c r="AJ226">
        <v>30697</v>
      </c>
      <c r="AK226">
        <v>21113</v>
      </c>
      <c r="AL226">
        <v>51810</v>
      </c>
      <c r="AM226">
        <v>137771</v>
      </c>
      <c r="AN226">
        <v>255860</v>
      </c>
      <c r="AO226">
        <v>393631</v>
      </c>
      <c r="AP226" t="s">
        <v>164</v>
      </c>
      <c r="AQ226" t="s">
        <v>71</v>
      </c>
      <c r="AR226" t="s">
        <v>72</v>
      </c>
      <c r="AS226" t="s">
        <v>165</v>
      </c>
      <c r="AT226" t="s">
        <v>103</v>
      </c>
      <c r="AU226" t="s">
        <v>82</v>
      </c>
      <c r="AV226" t="s">
        <v>83</v>
      </c>
      <c r="AW226" s="1">
        <v>44303</v>
      </c>
      <c r="AX226">
        <v>2500</v>
      </c>
      <c r="AY226" t="s">
        <v>166</v>
      </c>
      <c r="AZ226">
        <v>19.017600000000002</v>
      </c>
      <c r="BA226">
        <v>72.8446</v>
      </c>
    </row>
    <row r="227" spans="1:53" x14ac:dyDescent="0.3">
      <c r="A227" t="s">
        <v>29</v>
      </c>
      <c r="B227" s="1">
        <v>45383</v>
      </c>
      <c r="C227" t="s">
        <v>298</v>
      </c>
      <c r="D227">
        <v>11389212</v>
      </c>
      <c r="E227">
        <v>9111370</v>
      </c>
      <c r="F227">
        <v>2277842</v>
      </c>
      <c r="G227">
        <v>11389212</v>
      </c>
      <c r="H227">
        <v>11389212</v>
      </c>
      <c r="I227">
        <v>9480380</v>
      </c>
      <c r="J227">
        <v>1908832</v>
      </c>
      <c r="K227">
        <v>0.16760000604080399</v>
      </c>
      <c r="L227">
        <v>1846813</v>
      </c>
      <c r="M227">
        <v>62019</v>
      </c>
      <c r="N227">
        <v>5.4454162412640996E-3</v>
      </c>
      <c r="O227">
        <v>797245</v>
      </c>
      <c r="P227">
        <v>341676</v>
      </c>
      <c r="Q227">
        <v>2847303</v>
      </c>
      <c r="R227">
        <v>4555685</v>
      </c>
      <c r="S227">
        <v>1138921</v>
      </c>
      <c r="T227">
        <v>1708382</v>
      </c>
      <c r="U227">
        <v>398622</v>
      </c>
      <c r="V227">
        <v>300675</v>
      </c>
      <c r="W227">
        <v>2619519</v>
      </c>
      <c r="X227">
        <v>4009003</v>
      </c>
      <c r="Y227">
        <v>888358</v>
      </c>
      <c r="Z227">
        <v>1264203</v>
      </c>
      <c r="AA227">
        <v>11079</v>
      </c>
      <c r="AB227">
        <v>1028</v>
      </c>
      <c r="AC227">
        <v>28</v>
      </c>
      <c r="AD227">
        <v>30</v>
      </c>
      <c r="AE227">
        <v>24380</v>
      </c>
      <c r="AF227">
        <v>731400</v>
      </c>
      <c r="AG227">
        <v>121368</v>
      </c>
      <c r="AH227">
        <v>52015</v>
      </c>
      <c r="AI227">
        <v>173383</v>
      </c>
      <c r="AJ227">
        <v>83520</v>
      </c>
      <c r="AK227">
        <v>44691</v>
      </c>
      <c r="AL227">
        <v>128211</v>
      </c>
      <c r="AM227">
        <v>284837</v>
      </c>
      <c r="AN227">
        <v>528982</v>
      </c>
      <c r="AO227">
        <v>813819</v>
      </c>
      <c r="AP227" t="s">
        <v>177</v>
      </c>
      <c r="AQ227" t="s">
        <v>100</v>
      </c>
      <c r="AR227" t="s">
        <v>101</v>
      </c>
      <c r="AS227" t="s">
        <v>127</v>
      </c>
      <c r="AT227" t="s">
        <v>178</v>
      </c>
      <c r="AU227" t="s">
        <v>141</v>
      </c>
      <c r="AV227" t="s">
        <v>142</v>
      </c>
      <c r="AW227" s="1">
        <v>43423</v>
      </c>
      <c r="AX227">
        <v>6000</v>
      </c>
      <c r="AY227" t="s">
        <v>129</v>
      </c>
      <c r="AZ227">
        <v>13.0418</v>
      </c>
      <c r="BA227">
        <v>80.233699999999999</v>
      </c>
    </row>
    <row r="228" spans="1:53" x14ac:dyDescent="0.3">
      <c r="A228" t="s">
        <v>29</v>
      </c>
      <c r="B228" s="1">
        <v>45413</v>
      </c>
      <c r="C228" t="s">
        <v>297</v>
      </c>
      <c r="D228">
        <v>8008011</v>
      </c>
      <c r="E228">
        <v>6406409</v>
      </c>
      <c r="F228">
        <v>1601602</v>
      </c>
      <c r="G228">
        <v>8008011</v>
      </c>
      <c r="H228">
        <v>8008011</v>
      </c>
      <c r="I228">
        <v>6665868</v>
      </c>
      <c r="J228">
        <v>1342143</v>
      </c>
      <c r="K228">
        <v>0.167600044505433</v>
      </c>
      <c r="L228">
        <v>1376670</v>
      </c>
      <c r="M228">
        <v>-34527</v>
      </c>
      <c r="N228">
        <v>-4.3115575140943198E-3</v>
      </c>
      <c r="O228">
        <v>560561</v>
      </c>
      <c r="P228">
        <v>240240</v>
      </c>
      <c r="Q228">
        <v>2002003</v>
      </c>
      <c r="R228">
        <v>3203204</v>
      </c>
      <c r="S228">
        <v>800801</v>
      </c>
      <c r="T228">
        <v>1201202</v>
      </c>
      <c r="U228">
        <v>280280</v>
      </c>
      <c r="V228">
        <v>211411</v>
      </c>
      <c r="W228">
        <v>1841843</v>
      </c>
      <c r="X228">
        <v>2818820</v>
      </c>
      <c r="Y228">
        <v>624625</v>
      </c>
      <c r="Z228">
        <v>888889</v>
      </c>
      <c r="AA228">
        <v>12339</v>
      </c>
      <c r="AB228">
        <v>649</v>
      </c>
      <c r="AC228">
        <v>14</v>
      </c>
      <c r="AD228">
        <v>25</v>
      </c>
      <c r="AE228">
        <v>25752</v>
      </c>
      <c r="AF228">
        <v>643800</v>
      </c>
      <c r="AG228">
        <v>77958</v>
      </c>
      <c r="AH228">
        <v>33410</v>
      </c>
      <c r="AI228">
        <v>111368</v>
      </c>
      <c r="AJ228">
        <v>80963</v>
      </c>
      <c r="AK228">
        <v>38080</v>
      </c>
      <c r="AL228">
        <v>119043</v>
      </c>
      <c r="AM228">
        <v>175861</v>
      </c>
      <c r="AN228">
        <v>326598</v>
      </c>
      <c r="AO228">
        <v>502459</v>
      </c>
      <c r="AP228" t="s">
        <v>177</v>
      </c>
      <c r="AQ228" t="s">
        <v>100</v>
      </c>
      <c r="AR228" t="s">
        <v>101</v>
      </c>
      <c r="AS228" t="s">
        <v>127</v>
      </c>
      <c r="AT228" t="s">
        <v>178</v>
      </c>
      <c r="AU228" t="s">
        <v>141</v>
      </c>
      <c r="AV228" t="s">
        <v>142</v>
      </c>
      <c r="AW228" s="1">
        <v>43423</v>
      </c>
      <c r="AX228">
        <v>6000</v>
      </c>
      <c r="AY228" t="s">
        <v>129</v>
      </c>
      <c r="AZ228">
        <v>13.0418</v>
      </c>
      <c r="BA228">
        <v>80.233699999999999</v>
      </c>
    </row>
    <row r="229" spans="1:53" x14ac:dyDescent="0.3">
      <c r="A229" t="s">
        <v>26</v>
      </c>
      <c r="B229" s="1">
        <v>45474</v>
      </c>
      <c r="C229" t="s">
        <v>297</v>
      </c>
      <c r="D229">
        <v>5353710</v>
      </c>
      <c r="E229">
        <v>4282968</v>
      </c>
      <c r="F229">
        <v>1070742</v>
      </c>
      <c r="G229">
        <v>5353710</v>
      </c>
      <c r="H229">
        <v>5353710</v>
      </c>
      <c r="I229">
        <v>4456428</v>
      </c>
      <c r="J229">
        <v>897282</v>
      </c>
      <c r="K229">
        <v>0.16760003810441701</v>
      </c>
      <c r="L229">
        <v>2968461</v>
      </c>
      <c r="M229">
        <v>-2071179</v>
      </c>
      <c r="N229">
        <v>-0.38686798500479103</v>
      </c>
      <c r="O229">
        <v>374760</v>
      </c>
      <c r="P229">
        <v>160611</v>
      </c>
      <c r="Q229">
        <v>1338428</v>
      </c>
      <c r="R229">
        <v>2141484</v>
      </c>
      <c r="S229">
        <v>535371</v>
      </c>
      <c r="T229">
        <v>803056</v>
      </c>
      <c r="U229">
        <v>187380</v>
      </c>
      <c r="V229">
        <v>141338</v>
      </c>
      <c r="W229">
        <v>1231354</v>
      </c>
      <c r="X229">
        <v>1884506</v>
      </c>
      <c r="Y229">
        <v>417589</v>
      </c>
      <c r="Z229">
        <v>594261</v>
      </c>
      <c r="AA229">
        <v>7759</v>
      </c>
      <c r="AB229">
        <v>690</v>
      </c>
      <c r="AC229">
        <v>27</v>
      </c>
      <c r="AD229">
        <v>92</v>
      </c>
      <c r="AE229">
        <v>23815</v>
      </c>
      <c r="AF229">
        <v>2190980</v>
      </c>
      <c r="AG229">
        <v>38009</v>
      </c>
      <c r="AH229">
        <v>16290</v>
      </c>
      <c r="AI229">
        <v>54299</v>
      </c>
      <c r="AJ229">
        <v>196877</v>
      </c>
      <c r="AK229">
        <v>182312</v>
      </c>
      <c r="AL229">
        <v>379189</v>
      </c>
      <c r="AM229">
        <v>120398</v>
      </c>
      <c r="AN229">
        <v>223595</v>
      </c>
      <c r="AO229">
        <v>343993</v>
      </c>
      <c r="AP229" t="s">
        <v>167</v>
      </c>
      <c r="AQ229" t="s">
        <v>86</v>
      </c>
      <c r="AR229" t="s">
        <v>131</v>
      </c>
      <c r="AS229" t="s">
        <v>132</v>
      </c>
      <c r="AT229" t="s">
        <v>168</v>
      </c>
      <c r="AU229" t="s">
        <v>141</v>
      </c>
      <c r="AV229" t="s">
        <v>142</v>
      </c>
      <c r="AW229" s="1">
        <v>43832</v>
      </c>
      <c r="AX229">
        <v>20000</v>
      </c>
      <c r="AY229" t="s">
        <v>136</v>
      </c>
      <c r="AZ229">
        <v>26.846699999999998</v>
      </c>
      <c r="BA229">
        <v>80.946200000000005</v>
      </c>
    </row>
    <row r="230" spans="1:53" x14ac:dyDescent="0.3">
      <c r="A230" t="s">
        <v>26</v>
      </c>
      <c r="B230" s="1">
        <v>45505</v>
      </c>
      <c r="C230" t="s">
        <v>297</v>
      </c>
      <c r="D230">
        <v>11641833</v>
      </c>
      <c r="E230">
        <v>9313466</v>
      </c>
      <c r="F230">
        <v>2328367</v>
      </c>
      <c r="G230">
        <v>11641833</v>
      </c>
      <c r="H230">
        <v>11641833</v>
      </c>
      <c r="I230">
        <v>9690662</v>
      </c>
      <c r="J230">
        <v>1951171</v>
      </c>
      <c r="K230">
        <v>0.167599981892886</v>
      </c>
      <c r="L230">
        <v>3514268</v>
      </c>
      <c r="M230">
        <v>-1563097</v>
      </c>
      <c r="N230">
        <v>-0.13426554048662301</v>
      </c>
      <c r="O230">
        <v>814928</v>
      </c>
      <c r="P230">
        <v>349255</v>
      </c>
      <c r="Q230">
        <v>2910458</v>
      </c>
      <c r="R230">
        <v>4656734</v>
      </c>
      <c r="S230">
        <v>1164183</v>
      </c>
      <c r="T230">
        <v>1746275</v>
      </c>
      <c r="U230">
        <v>407464</v>
      </c>
      <c r="V230">
        <v>307344</v>
      </c>
      <c r="W230">
        <v>2677621</v>
      </c>
      <c r="X230">
        <v>4097926</v>
      </c>
      <c r="Y230">
        <v>908063</v>
      </c>
      <c r="Z230">
        <v>1292244</v>
      </c>
      <c r="AA230">
        <v>13909</v>
      </c>
      <c r="AB230">
        <v>837</v>
      </c>
      <c r="AC230">
        <v>18</v>
      </c>
      <c r="AD230">
        <v>83</v>
      </c>
      <c r="AE230">
        <v>26493</v>
      </c>
      <c r="AF230">
        <v>2198919</v>
      </c>
      <c r="AG230">
        <v>162151</v>
      </c>
      <c r="AH230">
        <v>69493</v>
      </c>
      <c r="AI230">
        <v>231644</v>
      </c>
      <c r="AJ230">
        <v>196877</v>
      </c>
      <c r="AK230">
        <v>165729</v>
      </c>
      <c r="AL230">
        <v>362606</v>
      </c>
      <c r="AM230">
        <v>252385</v>
      </c>
      <c r="AN230">
        <v>468714</v>
      </c>
      <c r="AO230">
        <v>721099</v>
      </c>
      <c r="AP230" t="s">
        <v>167</v>
      </c>
      <c r="AQ230" t="s">
        <v>86</v>
      </c>
      <c r="AR230" t="s">
        <v>131</v>
      </c>
      <c r="AS230" t="s">
        <v>132</v>
      </c>
      <c r="AT230" t="s">
        <v>168</v>
      </c>
      <c r="AU230" t="s">
        <v>141</v>
      </c>
      <c r="AV230" t="s">
        <v>142</v>
      </c>
      <c r="AW230" s="1">
        <v>43832</v>
      </c>
      <c r="AX230">
        <v>20000</v>
      </c>
      <c r="AY230" t="s">
        <v>136</v>
      </c>
      <c r="AZ230">
        <v>26.846699999999998</v>
      </c>
      <c r="BA230">
        <v>80.946200000000005</v>
      </c>
    </row>
    <row r="231" spans="1:53" x14ac:dyDescent="0.3">
      <c r="A231" t="s">
        <v>26</v>
      </c>
      <c r="B231" s="1">
        <v>45536</v>
      </c>
      <c r="C231" t="s">
        <v>297</v>
      </c>
      <c r="D231">
        <v>6126880</v>
      </c>
      <c r="E231">
        <v>4901504</v>
      </c>
      <c r="F231">
        <v>1225376</v>
      </c>
      <c r="G231">
        <v>6126880</v>
      </c>
      <c r="H231">
        <v>6126880</v>
      </c>
      <c r="I231">
        <v>5100015</v>
      </c>
      <c r="J231">
        <v>1026865</v>
      </c>
      <c r="K231">
        <v>0.16759998563706199</v>
      </c>
      <c r="L231">
        <v>2953743</v>
      </c>
      <c r="M231">
        <v>-1926878</v>
      </c>
      <c r="N231">
        <v>-0.31449579557621499</v>
      </c>
      <c r="O231">
        <v>428882</v>
      </c>
      <c r="P231">
        <v>183806</v>
      </c>
      <c r="Q231">
        <v>1531720</v>
      </c>
      <c r="R231">
        <v>2450752</v>
      </c>
      <c r="S231">
        <v>612688</v>
      </c>
      <c r="T231">
        <v>919032</v>
      </c>
      <c r="U231">
        <v>214441</v>
      </c>
      <c r="V231">
        <v>161749</v>
      </c>
      <c r="W231">
        <v>1409182</v>
      </c>
      <c r="X231">
        <v>2156662</v>
      </c>
      <c r="Y231">
        <v>477897</v>
      </c>
      <c r="Z231">
        <v>680084</v>
      </c>
      <c r="AA231">
        <v>8224</v>
      </c>
      <c r="AB231">
        <v>745</v>
      </c>
      <c r="AC231">
        <v>26</v>
      </c>
      <c r="AD231">
        <v>89</v>
      </c>
      <c r="AE231">
        <v>24158</v>
      </c>
      <c r="AF231">
        <v>2150062</v>
      </c>
      <c r="AG231">
        <v>45059</v>
      </c>
      <c r="AH231">
        <v>19311</v>
      </c>
      <c r="AI231">
        <v>64370</v>
      </c>
      <c r="AJ231">
        <v>196877</v>
      </c>
      <c r="AK231">
        <v>166950</v>
      </c>
      <c r="AL231">
        <v>363827</v>
      </c>
      <c r="AM231">
        <v>131419</v>
      </c>
      <c r="AN231">
        <v>244065</v>
      </c>
      <c r="AO231">
        <v>375484</v>
      </c>
      <c r="AP231" t="s">
        <v>167</v>
      </c>
      <c r="AQ231" t="s">
        <v>86</v>
      </c>
      <c r="AR231" t="s">
        <v>131</v>
      </c>
      <c r="AS231" t="s">
        <v>132</v>
      </c>
      <c r="AT231" t="s">
        <v>168</v>
      </c>
      <c r="AU231" t="s">
        <v>141</v>
      </c>
      <c r="AV231" t="s">
        <v>142</v>
      </c>
      <c r="AW231" s="1">
        <v>43832</v>
      </c>
      <c r="AX231">
        <v>20000</v>
      </c>
      <c r="AY231" t="s">
        <v>136</v>
      </c>
      <c r="AZ231">
        <v>26.846699999999998</v>
      </c>
      <c r="BA231">
        <v>80.946200000000005</v>
      </c>
    </row>
    <row r="232" spans="1:53" x14ac:dyDescent="0.3">
      <c r="A232" t="s">
        <v>29</v>
      </c>
      <c r="B232" s="1">
        <v>45444</v>
      </c>
      <c r="C232" t="s">
        <v>297</v>
      </c>
      <c r="D232">
        <v>7474145</v>
      </c>
      <c r="E232">
        <v>5979316</v>
      </c>
      <c r="F232">
        <v>1494829</v>
      </c>
      <c r="G232">
        <v>7474145</v>
      </c>
      <c r="H232">
        <v>7474145</v>
      </c>
      <c r="I232">
        <v>6221478</v>
      </c>
      <c r="J232">
        <v>1252667</v>
      </c>
      <c r="K232">
        <v>0.16760003987078101</v>
      </c>
      <c r="L232">
        <v>1366051</v>
      </c>
      <c r="M232">
        <v>-113384</v>
      </c>
      <c r="N232">
        <v>-1.51701632762008E-2</v>
      </c>
      <c r="O232">
        <v>523190</v>
      </c>
      <c r="P232">
        <v>224224</v>
      </c>
      <c r="Q232">
        <v>1868536</v>
      </c>
      <c r="R232">
        <v>2989659</v>
      </c>
      <c r="S232">
        <v>747414</v>
      </c>
      <c r="T232">
        <v>1121122</v>
      </c>
      <c r="U232">
        <v>261595</v>
      </c>
      <c r="V232">
        <v>197317</v>
      </c>
      <c r="W232">
        <v>1719053</v>
      </c>
      <c r="X232">
        <v>2630900</v>
      </c>
      <c r="Y232">
        <v>582983</v>
      </c>
      <c r="Z232">
        <v>829630</v>
      </c>
      <c r="AA232">
        <v>8351</v>
      </c>
      <c r="AB232">
        <v>895</v>
      </c>
      <c r="AC232">
        <v>24</v>
      </c>
      <c r="AD232">
        <v>23</v>
      </c>
      <c r="AE232">
        <v>24743</v>
      </c>
      <c r="AF232">
        <v>569089</v>
      </c>
      <c r="AG232">
        <v>52735</v>
      </c>
      <c r="AH232">
        <v>22601</v>
      </c>
      <c r="AI232">
        <v>75336</v>
      </c>
      <c r="AJ232">
        <v>87969</v>
      </c>
      <c r="AK232">
        <v>45044</v>
      </c>
      <c r="AL232">
        <v>133013</v>
      </c>
      <c r="AM232">
        <v>206015</v>
      </c>
      <c r="AN232">
        <v>382598</v>
      </c>
      <c r="AO232">
        <v>588613</v>
      </c>
      <c r="AP232" t="s">
        <v>177</v>
      </c>
      <c r="AQ232" t="s">
        <v>100</v>
      </c>
      <c r="AR232" t="s">
        <v>101</v>
      </c>
      <c r="AS232" t="s">
        <v>127</v>
      </c>
      <c r="AT232" t="s">
        <v>178</v>
      </c>
      <c r="AU232" t="s">
        <v>141</v>
      </c>
      <c r="AV232" t="s">
        <v>142</v>
      </c>
      <c r="AW232" s="1">
        <v>43423</v>
      </c>
      <c r="AX232">
        <v>6000</v>
      </c>
      <c r="AY232" t="s">
        <v>129</v>
      </c>
      <c r="AZ232">
        <v>13.0418</v>
      </c>
      <c r="BA232">
        <v>80.233699999999999</v>
      </c>
    </row>
    <row r="233" spans="1:53" x14ac:dyDescent="0.3">
      <c r="A233" t="s">
        <v>26</v>
      </c>
      <c r="B233" s="1">
        <v>45566</v>
      </c>
      <c r="C233" t="s">
        <v>297</v>
      </c>
      <c r="D233">
        <v>13060960</v>
      </c>
      <c r="E233">
        <v>10448768</v>
      </c>
      <c r="F233">
        <v>2612192</v>
      </c>
      <c r="G233">
        <v>13060960</v>
      </c>
      <c r="H233">
        <v>13060960</v>
      </c>
      <c r="I233">
        <v>10871945</v>
      </c>
      <c r="J233">
        <v>2189015</v>
      </c>
      <c r="K233">
        <v>0.16759985483456</v>
      </c>
      <c r="L233">
        <v>3973342</v>
      </c>
      <c r="M233">
        <v>-1784327</v>
      </c>
      <c r="N233">
        <v>-0.13661530239737399</v>
      </c>
      <c r="O233">
        <v>914267</v>
      </c>
      <c r="P233">
        <v>391829</v>
      </c>
      <c r="Q233">
        <v>3265240</v>
      </c>
      <c r="R233">
        <v>5224384</v>
      </c>
      <c r="S233">
        <v>1306096</v>
      </c>
      <c r="T233">
        <v>1959144</v>
      </c>
      <c r="U233">
        <v>457134</v>
      </c>
      <c r="V233">
        <v>344810</v>
      </c>
      <c r="W233">
        <v>3004021</v>
      </c>
      <c r="X233">
        <v>4597458</v>
      </c>
      <c r="Y233">
        <v>1018755</v>
      </c>
      <c r="Z233">
        <v>1449767</v>
      </c>
      <c r="AA233">
        <v>14480</v>
      </c>
      <c r="AB233">
        <v>902</v>
      </c>
      <c r="AC233">
        <v>11</v>
      </c>
      <c r="AD233">
        <v>106</v>
      </c>
      <c r="AE233">
        <v>22739</v>
      </c>
      <c r="AF233">
        <v>2410334</v>
      </c>
      <c r="AG233">
        <v>145275</v>
      </c>
      <c r="AH233">
        <v>62261</v>
      </c>
      <c r="AI233">
        <v>207536</v>
      </c>
      <c r="AJ233">
        <v>196877</v>
      </c>
      <c r="AK233">
        <v>173190</v>
      </c>
      <c r="AL233">
        <v>370067</v>
      </c>
      <c r="AM233">
        <v>344892</v>
      </c>
      <c r="AN233">
        <v>640513</v>
      </c>
      <c r="AO233">
        <v>985405</v>
      </c>
      <c r="AP233" t="s">
        <v>167</v>
      </c>
      <c r="AQ233" t="s">
        <v>86</v>
      </c>
      <c r="AR233" t="s">
        <v>131</v>
      </c>
      <c r="AS233" t="s">
        <v>132</v>
      </c>
      <c r="AT233" t="s">
        <v>168</v>
      </c>
      <c r="AU233" t="s">
        <v>141</v>
      </c>
      <c r="AV233" t="s">
        <v>142</v>
      </c>
      <c r="AW233" s="1">
        <v>43832</v>
      </c>
      <c r="AX233">
        <v>20000</v>
      </c>
      <c r="AY233" t="s">
        <v>136</v>
      </c>
      <c r="AZ233">
        <v>26.846699999999998</v>
      </c>
      <c r="BA233">
        <v>80.946200000000005</v>
      </c>
    </row>
    <row r="234" spans="1:53" x14ac:dyDescent="0.3">
      <c r="A234" t="s">
        <v>26</v>
      </c>
      <c r="B234" s="1">
        <v>45597</v>
      </c>
      <c r="C234" t="s">
        <v>297</v>
      </c>
      <c r="D234">
        <v>14224236</v>
      </c>
      <c r="E234">
        <v>11379389</v>
      </c>
      <c r="F234">
        <v>2844847</v>
      </c>
      <c r="G234">
        <v>14224236</v>
      </c>
      <c r="H234">
        <v>14224236</v>
      </c>
      <c r="I234">
        <v>11840254</v>
      </c>
      <c r="J234">
        <v>2383982</v>
      </c>
      <c r="K234">
        <v>0.167600003262038</v>
      </c>
      <c r="L234">
        <v>4403320</v>
      </c>
      <c r="M234">
        <v>-2019338</v>
      </c>
      <c r="N234">
        <v>-0.14196460182466</v>
      </c>
      <c r="O234">
        <v>995697</v>
      </c>
      <c r="P234">
        <v>426727</v>
      </c>
      <c r="Q234">
        <v>3556059</v>
      </c>
      <c r="R234">
        <v>5689694</v>
      </c>
      <c r="S234">
        <v>1422424</v>
      </c>
      <c r="T234">
        <v>2133635</v>
      </c>
      <c r="U234">
        <v>497848</v>
      </c>
      <c r="V234">
        <v>375520</v>
      </c>
      <c r="W234">
        <v>3271574</v>
      </c>
      <c r="X234">
        <v>5006931</v>
      </c>
      <c r="Y234">
        <v>1109491</v>
      </c>
      <c r="Z234">
        <v>1578890</v>
      </c>
      <c r="AA234">
        <v>14397</v>
      </c>
      <c r="AB234">
        <v>988</v>
      </c>
      <c r="AC234">
        <v>25</v>
      </c>
      <c r="AD234">
        <v>102</v>
      </c>
      <c r="AE234">
        <v>26214</v>
      </c>
      <c r="AF234">
        <v>2673828</v>
      </c>
      <c r="AG234">
        <v>172287</v>
      </c>
      <c r="AH234">
        <v>73837</v>
      </c>
      <c r="AI234">
        <v>246124</v>
      </c>
      <c r="AJ234">
        <v>196877</v>
      </c>
      <c r="AK234">
        <v>143919</v>
      </c>
      <c r="AL234">
        <v>340796</v>
      </c>
      <c r="AM234">
        <v>399900</v>
      </c>
      <c r="AN234">
        <v>742672</v>
      </c>
      <c r="AO234">
        <v>1142572</v>
      </c>
      <c r="AP234" t="s">
        <v>167</v>
      </c>
      <c r="AQ234" t="s">
        <v>86</v>
      </c>
      <c r="AR234" t="s">
        <v>131</v>
      </c>
      <c r="AS234" t="s">
        <v>132</v>
      </c>
      <c r="AT234" t="s">
        <v>168</v>
      </c>
      <c r="AU234" t="s">
        <v>141</v>
      </c>
      <c r="AV234" t="s">
        <v>142</v>
      </c>
      <c r="AW234" s="1">
        <v>43832</v>
      </c>
      <c r="AX234">
        <v>20000</v>
      </c>
      <c r="AY234" t="s">
        <v>136</v>
      </c>
      <c r="AZ234">
        <v>26.846699999999998</v>
      </c>
      <c r="BA234">
        <v>80.946200000000005</v>
      </c>
    </row>
    <row r="235" spans="1:53" x14ac:dyDescent="0.3">
      <c r="A235" t="s">
        <v>26</v>
      </c>
      <c r="B235" s="1">
        <v>45627</v>
      </c>
      <c r="C235" t="s">
        <v>297</v>
      </c>
      <c r="D235">
        <v>7060124</v>
      </c>
      <c r="E235">
        <v>5648099</v>
      </c>
      <c r="F235">
        <v>1412025</v>
      </c>
      <c r="G235">
        <v>7060124</v>
      </c>
      <c r="H235">
        <v>7060124</v>
      </c>
      <c r="I235">
        <v>5876847</v>
      </c>
      <c r="J235">
        <v>1183277</v>
      </c>
      <c r="K235">
        <v>0.16760003082098801</v>
      </c>
      <c r="L235">
        <v>3199590</v>
      </c>
      <c r="M235">
        <v>-2016313</v>
      </c>
      <c r="N235">
        <v>-0.28559172615098499</v>
      </c>
      <c r="O235">
        <v>494209</v>
      </c>
      <c r="P235">
        <v>211804</v>
      </c>
      <c r="Q235">
        <v>1765031</v>
      </c>
      <c r="R235">
        <v>2824049</v>
      </c>
      <c r="S235">
        <v>706012</v>
      </c>
      <c r="T235">
        <v>1059019</v>
      </c>
      <c r="U235">
        <v>247104</v>
      </c>
      <c r="V235">
        <v>186388</v>
      </c>
      <c r="W235">
        <v>1623829</v>
      </c>
      <c r="X235">
        <v>2485163</v>
      </c>
      <c r="Y235">
        <v>550689</v>
      </c>
      <c r="Z235">
        <v>783674</v>
      </c>
      <c r="AA235">
        <v>9241</v>
      </c>
      <c r="AB235">
        <v>764</v>
      </c>
      <c r="AC235">
        <v>27</v>
      </c>
      <c r="AD235">
        <v>89</v>
      </c>
      <c r="AE235">
        <v>24745</v>
      </c>
      <c r="AF235">
        <v>2202305</v>
      </c>
      <c r="AG235">
        <v>59634</v>
      </c>
      <c r="AH235">
        <v>25558</v>
      </c>
      <c r="AI235">
        <v>85192</v>
      </c>
      <c r="AJ235">
        <v>204022</v>
      </c>
      <c r="AK235">
        <v>136025</v>
      </c>
      <c r="AL235">
        <v>340047</v>
      </c>
      <c r="AM235">
        <v>200216</v>
      </c>
      <c r="AN235">
        <v>371830</v>
      </c>
      <c r="AO235">
        <v>572046</v>
      </c>
      <c r="AP235" t="s">
        <v>167</v>
      </c>
      <c r="AQ235" t="s">
        <v>86</v>
      </c>
      <c r="AR235" t="s">
        <v>131</v>
      </c>
      <c r="AS235" t="s">
        <v>132</v>
      </c>
      <c r="AT235" t="s">
        <v>168</v>
      </c>
      <c r="AU235" t="s">
        <v>141</v>
      </c>
      <c r="AV235" t="s">
        <v>142</v>
      </c>
      <c r="AW235" s="1">
        <v>43832</v>
      </c>
      <c r="AX235">
        <v>20000</v>
      </c>
      <c r="AY235" t="s">
        <v>136</v>
      </c>
      <c r="AZ235">
        <v>26.846699999999998</v>
      </c>
      <c r="BA235">
        <v>80.946200000000005</v>
      </c>
    </row>
    <row r="236" spans="1:53" x14ac:dyDescent="0.3">
      <c r="A236" t="s">
        <v>26</v>
      </c>
      <c r="B236" s="1">
        <v>45658</v>
      </c>
      <c r="C236" t="s">
        <v>297</v>
      </c>
      <c r="D236">
        <v>7975484</v>
      </c>
      <c r="E236">
        <v>6380387</v>
      </c>
      <c r="F236">
        <v>1595097</v>
      </c>
      <c r="G236">
        <v>7975484</v>
      </c>
      <c r="H236">
        <v>7975484</v>
      </c>
      <c r="I236">
        <v>6638792</v>
      </c>
      <c r="J236">
        <v>1336692</v>
      </c>
      <c r="K236">
        <v>0.16760011053874599</v>
      </c>
      <c r="L236">
        <v>3433491</v>
      </c>
      <c r="M236">
        <v>-2096799</v>
      </c>
      <c r="N236">
        <v>-0.26290554905507901</v>
      </c>
      <c r="O236">
        <v>558284</v>
      </c>
      <c r="P236">
        <v>239265</v>
      </c>
      <c r="Q236">
        <v>1993871</v>
      </c>
      <c r="R236">
        <v>3190193</v>
      </c>
      <c r="S236">
        <v>797548</v>
      </c>
      <c r="T236">
        <v>1196323</v>
      </c>
      <c r="U236">
        <v>279142</v>
      </c>
      <c r="V236">
        <v>210553</v>
      </c>
      <c r="W236">
        <v>1834361</v>
      </c>
      <c r="X236">
        <v>2807370</v>
      </c>
      <c r="Y236">
        <v>622087</v>
      </c>
      <c r="Z236">
        <v>885279</v>
      </c>
      <c r="AA236">
        <v>8842</v>
      </c>
      <c r="AB236">
        <v>902</v>
      </c>
      <c r="AC236">
        <v>39</v>
      </c>
      <c r="AD236">
        <v>87</v>
      </c>
      <c r="AE236">
        <v>27801</v>
      </c>
      <c r="AF236">
        <v>2418687</v>
      </c>
      <c r="AG236">
        <v>65267</v>
      </c>
      <c r="AH236">
        <v>27971</v>
      </c>
      <c r="AI236">
        <v>93238</v>
      </c>
      <c r="AJ236">
        <v>197559</v>
      </c>
      <c r="AK236">
        <v>171526</v>
      </c>
      <c r="AL236">
        <v>369085</v>
      </c>
      <c r="AM236">
        <v>193368</v>
      </c>
      <c r="AN236">
        <v>359113</v>
      </c>
      <c r="AO236">
        <v>552481</v>
      </c>
      <c r="AP236" t="s">
        <v>167</v>
      </c>
      <c r="AQ236" t="s">
        <v>86</v>
      </c>
      <c r="AR236" t="s">
        <v>131</v>
      </c>
      <c r="AS236" t="s">
        <v>132</v>
      </c>
      <c r="AT236" t="s">
        <v>168</v>
      </c>
      <c r="AU236" t="s">
        <v>141</v>
      </c>
      <c r="AV236" t="s">
        <v>142</v>
      </c>
      <c r="AW236" s="1">
        <v>43832</v>
      </c>
      <c r="AX236">
        <v>20000</v>
      </c>
      <c r="AY236" t="s">
        <v>136</v>
      </c>
      <c r="AZ236">
        <v>26.846699999999998</v>
      </c>
      <c r="BA236">
        <v>80.946200000000005</v>
      </c>
    </row>
    <row r="237" spans="1:53" x14ac:dyDescent="0.3">
      <c r="A237" t="s">
        <v>26</v>
      </c>
      <c r="B237" s="1">
        <v>45689</v>
      </c>
      <c r="C237" t="s">
        <v>297</v>
      </c>
      <c r="D237">
        <v>7796915</v>
      </c>
      <c r="E237">
        <v>6237532</v>
      </c>
      <c r="F237">
        <v>1559383</v>
      </c>
      <c r="G237">
        <v>7796915</v>
      </c>
      <c r="H237">
        <v>7796915</v>
      </c>
      <c r="I237">
        <v>6490152</v>
      </c>
      <c r="J237">
        <v>1306763</v>
      </c>
      <c r="K237">
        <v>0.16760000589976901</v>
      </c>
      <c r="L237">
        <v>3600442</v>
      </c>
      <c r="M237">
        <v>-2293679</v>
      </c>
      <c r="N237">
        <v>-0.29417776133252699</v>
      </c>
      <c r="O237">
        <v>545784</v>
      </c>
      <c r="P237">
        <v>233907</v>
      </c>
      <c r="Q237">
        <v>1949229</v>
      </c>
      <c r="R237">
        <v>3118766</v>
      </c>
      <c r="S237">
        <v>779692</v>
      </c>
      <c r="T237">
        <v>1169537</v>
      </c>
      <c r="U237">
        <v>272892</v>
      </c>
      <c r="V237">
        <v>205838</v>
      </c>
      <c r="W237">
        <v>1793291</v>
      </c>
      <c r="X237">
        <v>2744514</v>
      </c>
      <c r="Y237">
        <v>608160</v>
      </c>
      <c r="Z237">
        <v>865457</v>
      </c>
      <c r="AA237">
        <v>12845</v>
      </c>
      <c r="AB237">
        <v>607</v>
      </c>
      <c r="AC237">
        <v>10</v>
      </c>
      <c r="AD237">
        <v>101</v>
      </c>
      <c r="AE237">
        <v>25462</v>
      </c>
      <c r="AF237">
        <v>2571662</v>
      </c>
      <c r="AG237">
        <v>71566</v>
      </c>
      <c r="AH237">
        <v>30671</v>
      </c>
      <c r="AI237">
        <v>102237</v>
      </c>
      <c r="AJ237">
        <v>196877</v>
      </c>
      <c r="AK237">
        <v>139553</v>
      </c>
      <c r="AL237">
        <v>336430</v>
      </c>
      <c r="AM237">
        <v>206540</v>
      </c>
      <c r="AN237">
        <v>383573</v>
      </c>
      <c r="AO237">
        <v>590113</v>
      </c>
      <c r="AP237" t="s">
        <v>167</v>
      </c>
      <c r="AQ237" t="s">
        <v>86</v>
      </c>
      <c r="AR237" t="s">
        <v>131</v>
      </c>
      <c r="AS237" t="s">
        <v>132</v>
      </c>
      <c r="AT237" t="s">
        <v>168</v>
      </c>
      <c r="AU237" t="s">
        <v>141</v>
      </c>
      <c r="AV237" t="s">
        <v>142</v>
      </c>
      <c r="AW237" s="1">
        <v>43832</v>
      </c>
      <c r="AX237">
        <v>20000</v>
      </c>
      <c r="AY237" t="s">
        <v>136</v>
      </c>
      <c r="AZ237">
        <v>26.846699999999998</v>
      </c>
      <c r="BA237">
        <v>80.946200000000005</v>
      </c>
    </row>
    <row r="238" spans="1:53" x14ac:dyDescent="0.3">
      <c r="A238" t="s">
        <v>26</v>
      </c>
      <c r="B238" s="1">
        <v>45717</v>
      </c>
      <c r="C238" t="s">
        <v>297</v>
      </c>
      <c r="D238">
        <v>6147393</v>
      </c>
      <c r="E238">
        <v>4917914</v>
      </c>
      <c r="F238">
        <v>1229479</v>
      </c>
      <c r="G238">
        <v>6147393</v>
      </c>
      <c r="H238">
        <v>6147393</v>
      </c>
      <c r="I238">
        <v>5117089</v>
      </c>
      <c r="J238">
        <v>1030304</v>
      </c>
      <c r="K238">
        <v>0.167600151804188</v>
      </c>
      <c r="L238">
        <v>3066132</v>
      </c>
      <c r="M238">
        <v>-2035828</v>
      </c>
      <c r="N238">
        <v>-0.331169326574696</v>
      </c>
      <c r="O238">
        <v>430318</v>
      </c>
      <c r="P238">
        <v>184422</v>
      </c>
      <c r="Q238">
        <v>1536848</v>
      </c>
      <c r="R238">
        <v>2458957</v>
      </c>
      <c r="S238">
        <v>614739</v>
      </c>
      <c r="T238">
        <v>922109</v>
      </c>
      <c r="U238">
        <v>215159</v>
      </c>
      <c r="V238">
        <v>162291</v>
      </c>
      <c r="W238">
        <v>1413900</v>
      </c>
      <c r="X238">
        <v>2163882</v>
      </c>
      <c r="Y238">
        <v>479496</v>
      </c>
      <c r="Z238">
        <v>682361</v>
      </c>
      <c r="AA238">
        <v>9443</v>
      </c>
      <c r="AB238">
        <v>651</v>
      </c>
      <c r="AC238">
        <v>25</v>
      </c>
      <c r="AD238">
        <v>95</v>
      </c>
      <c r="AE238">
        <v>22032</v>
      </c>
      <c r="AF238">
        <v>2093040</v>
      </c>
      <c r="AG238">
        <v>79598</v>
      </c>
      <c r="AH238">
        <v>34114</v>
      </c>
      <c r="AI238">
        <v>113712</v>
      </c>
      <c r="AJ238">
        <v>196877</v>
      </c>
      <c r="AK238">
        <v>177243</v>
      </c>
      <c r="AL238">
        <v>374120</v>
      </c>
      <c r="AM238">
        <v>169841</v>
      </c>
      <c r="AN238">
        <v>315419</v>
      </c>
      <c r="AO238">
        <v>485260</v>
      </c>
      <c r="AP238" t="s">
        <v>167</v>
      </c>
      <c r="AQ238" t="s">
        <v>86</v>
      </c>
      <c r="AR238" t="s">
        <v>131</v>
      </c>
      <c r="AS238" t="s">
        <v>132</v>
      </c>
      <c r="AT238" t="s">
        <v>168</v>
      </c>
      <c r="AU238" t="s">
        <v>141</v>
      </c>
      <c r="AV238" t="s">
        <v>142</v>
      </c>
      <c r="AW238" s="1">
        <v>43832</v>
      </c>
      <c r="AX238">
        <v>20000</v>
      </c>
      <c r="AY238" t="s">
        <v>136</v>
      </c>
      <c r="AZ238">
        <v>26.846699999999998</v>
      </c>
      <c r="BA238">
        <v>80.946200000000005</v>
      </c>
    </row>
    <row r="239" spans="1:53" x14ac:dyDescent="0.3">
      <c r="A239" t="s">
        <v>30</v>
      </c>
      <c r="B239" s="1">
        <v>45383</v>
      </c>
      <c r="C239" t="s">
        <v>298</v>
      </c>
      <c r="D239">
        <v>25787487</v>
      </c>
      <c r="E239">
        <v>19340615</v>
      </c>
      <c r="F239">
        <v>6446872</v>
      </c>
      <c r="G239">
        <v>25787487</v>
      </c>
      <c r="H239">
        <v>25787487</v>
      </c>
      <c r="I239">
        <v>20578415</v>
      </c>
      <c r="J239">
        <v>5209072</v>
      </c>
      <c r="K239">
        <v>0.201999985496842</v>
      </c>
      <c r="L239">
        <v>4152741</v>
      </c>
      <c r="M239">
        <v>1056331</v>
      </c>
      <c r="N239">
        <v>4.09629290360864E-2</v>
      </c>
      <c r="O239">
        <v>3868123</v>
      </c>
      <c r="P239">
        <v>2578749</v>
      </c>
      <c r="Q239">
        <v>3868123</v>
      </c>
      <c r="R239">
        <v>9025620</v>
      </c>
      <c r="S239">
        <v>2578749</v>
      </c>
      <c r="T239">
        <v>3868123</v>
      </c>
      <c r="U239">
        <v>1934062</v>
      </c>
      <c r="V239">
        <v>2269299</v>
      </c>
      <c r="W239">
        <v>3558673</v>
      </c>
      <c r="X239">
        <v>7942546</v>
      </c>
      <c r="Y239">
        <v>2011424</v>
      </c>
      <c r="Z239">
        <v>2862411</v>
      </c>
      <c r="AA239">
        <v>11759</v>
      </c>
      <c r="AB239">
        <v>2193</v>
      </c>
      <c r="AC239">
        <v>29</v>
      </c>
      <c r="AD239">
        <v>44</v>
      </c>
      <c r="AE239">
        <v>28326</v>
      </c>
      <c r="AF239">
        <v>1246344</v>
      </c>
      <c r="AG239">
        <v>257461</v>
      </c>
      <c r="AH239">
        <v>110341</v>
      </c>
      <c r="AI239">
        <v>367802</v>
      </c>
      <c r="AJ239">
        <v>169275</v>
      </c>
      <c r="AK239">
        <v>95570</v>
      </c>
      <c r="AL239">
        <v>264845</v>
      </c>
      <c r="AM239">
        <v>795812</v>
      </c>
      <c r="AN239">
        <v>1477938</v>
      </c>
      <c r="AO239">
        <v>2273750</v>
      </c>
      <c r="AP239" t="s">
        <v>179</v>
      </c>
      <c r="AQ239" t="s">
        <v>94</v>
      </c>
      <c r="AR239" t="s">
        <v>158</v>
      </c>
      <c r="AS239" t="s">
        <v>180</v>
      </c>
      <c r="AT239" t="s">
        <v>181</v>
      </c>
      <c r="AU239" t="s">
        <v>104</v>
      </c>
      <c r="AV239" t="s">
        <v>105</v>
      </c>
      <c r="AW239" s="1">
        <v>43777</v>
      </c>
      <c r="AX239">
        <v>12000</v>
      </c>
      <c r="AY239" t="s">
        <v>182</v>
      </c>
      <c r="AZ239">
        <v>22.579000000000001</v>
      </c>
      <c r="BA239">
        <v>88.432000000000002</v>
      </c>
    </row>
    <row r="240" spans="1:53" x14ac:dyDescent="0.3">
      <c r="A240" t="s">
        <v>30</v>
      </c>
      <c r="B240" s="1">
        <v>45413</v>
      </c>
      <c r="C240" t="s">
        <v>298</v>
      </c>
      <c r="D240">
        <v>56042935</v>
      </c>
      <c r="E240">
        <v>42032201</v>
      </c>
      <c r="F240">
        <v>14010734</v>
      </c>
      <c r="G240">
        <v>56042935</v>
      </c>
      <c r="H240">
        <v>56042935</v>
      </c>
      <c r="I240">
        <v>44722263</v>
      </c>
      <c r="J240">
        <v>11320672</v>
      </c>
      <c r="K240">
        <v>0.201999984476188</v>
      </c>
      <c r="L240">
        <v>7523535</v>
      </c>
      <c r="M240">
        <v>3797137</v>
      </c>
      <c r="N240">
        <v>6.7754071052845505E-2</v>
      </c>
      <c r="O240">
        <v>8406440</v>
      </c>
      <c r="P240">
        <v>5604294</v>
      </c>
      <c r="Q240">
        <v>8406440</v>
      </c>
      <c r="R240">
        <v>19615027</v>
      </c>
      <c r="S240">
        <v>5604294</v>
      </c>
      <c r="T240">
        <v>8406440</v>
      </c>
      <c r="U240">
        <v>4203220</v>
      </c>
      <c r="V240">
        <v>4931779</v>
      </c>
      <c r="W240">
        <v>7733925</v>
      </c>
      <c r="X240">
        <v>17261224</v>
      </c>
      <c r="Y240">
        <v>4371349</v>
      </c>
      <c r="Z240">
        <v>6220766</v>
      </c>
      <c r="AA240">
        <v>24505</v>
      </c>
      <c r="AB240">
        <v>2287</v>
      </c>
      <c r="AC240">
        <v>20</v>
      </c>
      <c r="AD240">
        <v>48</v>
      </c>
      <c r="AE240">
        <v>27369</v>
      </c>
      <c r="AF240">
        <v>1313712</v>
      </c>
      <c r="AG240">
        <v>677837</v>
      </c>
      <c r="AH240">
        <v>290502</v>
      </c>
      <c r="AI240">
        <v>968339</v>
      </c>
      <c r="AJ240">
        <v>160225</v>
      </c>
      <c r="AK240">
        <v>95881</v>
      </c>
      <c r="AL240">
        <v>256106</v>
      </c>
      <c r="AM240">
        <v>1744882</v>
      </c>
      <c r="AN240">
        <v>3240496</v>
      </c>
      <c r="AO240">
        <v>4985378</v>
      </c>
      <c r="AP240" t="s">
        <v>179</v>
      </c>
      <c r="AQ240" t="s">
        <v>94</v>
      </c>
      <c r="AR240" t="s">
        <v>158</v>
      </c>
      <c r="AS240" t="s">
        <v>180</v>
      </c>
      <c r="AT240" t="s">
        <v>181</v>
      </c>
      <c r="AU240" t="s">
        <v>104</v>
      </c>
      <c r="AV240" t="s">
        <v>105</v>
      </c>
      <c r="AW240" s="1">
        <v>43777</v>
      </c>
      <c r="AX240">
        <v>12000</v>
      </c>
      <c r="AY240" t="s">
        <v>182</v>
      </c>
      <c r="AZ240">
        <v>22.579000000000001</v>
      </c>
      <c r="BA240">
        <v>88.432000000000002</v>
      </c>
    </row>
    <row r="241" spans="1:53" x14ac:dyDescent="0.3">
      <c r="A241" t="s">
        <v>27</v>
      </c>
      <c r="B241" s="1">
        <v>45474</v>
      </c>
      <c r="C241" t="s">
        <v>298</v>
      </c>
      <c r="D241">
        <v>33348024</v>
      </c>
      <c r="E241">
        <v>25011018</v>
      </c>
      <c r="F241">
        <v>8337006</v>
      </c>
      <c r="G241">
        <v>33348024</v>
      </c>
      <c r="H241">
        <v>33348024</v>
      </c>
      <c r="I241">
        <v>26611724</v>
      </c>
      <c r="J241">
        <v>6736300</v>
      </c>
      <c r="K241">
        <v>0.201999974571207</v>
      </c>
      <c r="L241">
        <v>5708343</v>
      </c>
      <c r="M241">
        <v>1027957</v>
      </c>
      <c r="N241">
        <v>3.08251247510197E-2</v>
      </c>
      <c r="O241">
        <v>5002204</v>
      </c>
      <c r="P241">
        <v>3334802</v>
      </c>
      <c r="Q241">
        <v>5002204</v>
      </c>
      <c r="R241">
        <v>11671808</v>
      </c>
      <c r="S241">
        <v>3334802</v>
      </c>
      <c r="T241">
        <v>5002204</v>
      </c>
      <c r="U241">
        <v>2501102</v>
      </c>
      <c r="V241">
        <v>2934626</v>
      </c>
      <c r="W241">
        <v>4602028</v>
      </c>
      <c r="X241">
        <v>10271191</v>
      </c>
      <c r="Y241">
        <v>2601146</v>
      </c>
      <c r="Z241">
        <v>3701631</v>
      </c>
      <c r="AA241">
        <v>26217</v>
      </c>
      <c r="AB241">
        <v>1272</v>
      </c>
      <c r="AC241">
        <v>22</v>
      </c>
      <c r="AD241">
        <v>65</v>
      </c>
      <c r="AE241">
        <v>29320</v>
      </c>
      <c r="AF241">
        <v>1905800</v>
      </c>
      <c r="AG241">
        <v>518846</v>
      </c>
      <c r="AH241">
        <v>222362</v>
      </c>
      <c r="AI241">
        <v>741208</v>
      </c>
      <c r="AJ241">
        <v>247068</v>
      </c>
      <c r="AK241">
        <v>141525</v>
      </c>
      <c r="AL241">
        <v>388593</v>
      </c>
      <c r="AM241">
        <v>935460</v>
      </c>
      <c r="AN241">
        <v>1737282</v>
      </c>
      <c r="AO241">
        <v>2672742</v>
      </c>
      <c r="AP241" t="s">
        <v>169</v>
      </c>
      <c r="AQ241" t="s">
        <v>71</v>
      </c>
      <c r="AR241" t="s">
        <v>108</v>
      </c>
      <c r="AS241" t="s">
        <v>170</v>
      </c>
      <c r="AT241" t="s">
        <v>171</v>
      </c>
      <c r="AU241" t="s">
        <v>104</v>
      </c>
      <c r="AV241" t="s">
        <v>105</v>
      </c>
      <c r="AW241" s="1">
        <v>43762</v>
      </c>
      <c r="AX241">
        <v>20000</v>
      </c>
      <c r="AY241" t="s">
        <v>172</v>
      </c>
      <c r="AZ241">
        <v>23.046500000000002</v>
      </c>
      <c r="BA241">
        <v>72.529300000000006</v>
      </c>
    </row>
    <row r="242" spans="1:53" x14ac:dyDescent="0.3">
      <c r="A242" t="s">
        <v>30</v>
      </c>
      <c r="B242" s="1">
        <v>45444</v>
      </c>
      <c r="C242" t="s">
        <v>298</v>
      </c>
      <c r="D242">
        <v>47419479</v>
      </c>
      <c r="E242">
        <v>35564609</v>
      </c>
      <c r="F242">
        <v>11854870</v>
      </c>
      <c r="G242">
        <v>47419479</v>
      </c>
      <c r="H242">
        <v>47419479</v>
      </c>
      <c r="I242">
        <v>37840743</v>
      </c>
      <c r="J242">
        <v>9578736</v>
      </c>
      <c r="K242">
        <v>0.20200002619176799</v>
      </c>
      <c r="L242">
        <v>6163287</v>
      </c>
      <c r="M242">
        <v>3415449</v>
      </c>
      <c r="N242">
        <v>7.2026286918926305E-2</v>
      </c>
      <c r="O242">
        <v>7112922</v>
      </c>
      <c r="P242">
        <v>4741948</v>
      </c>
      <c r="Q242">
        <v>7112922</v>
      </c>
      <c r="R242">
        <v>16596817</v>
      </c>
      <c r="S242">
        <v>4741948</v>
      </c>
      <c r="T242">
        <v>7112922</v>
      </c>
      <c r="U242">
        <v>3556461</v>
      </c>
      <c r="V242">
        <v>4172914</v>
      </c>
      <c r="W242">
        <v>6543888</v>
      </c>
      <c r="X242">
        <v>14605199</v>
      </c>
      <c r="Y242">
        <v>3698719</v>
      </c>
      <c r="Z242">
        <v>5263562</v>
      </c>
      <c r="AA242">
        <v>23913</v>
      </c>
      <c r="AB242">
        <v>1983</v>
      </c>
      <c r="AC242">
        <v>19</v>
      </c>
      <c r="AD242">
        <v>40</v>
      </c>
      <c r="AE242">
        <v>27837</v>
      </c>
      <c r="AF242">
        <v>1113480</v>
      </c>
      <c r="AG242">
        <v>518227</v>
      </c>
      <c r="AH242">
        <v>222098</v>
      </c>
      <c r="AI242">
        <v>740325</v>
      </c>
      <c r="AJ242">
        <v>153891</v>
      </c>
      <c r="AK242">
        <v>86454</v>
      </c>
      <c r="AL242">
        <v>240345</v>
      </c>
      <c r="AM242">
        <v>1424198</v>
      </c>
      <c r="AN242">
        <v>2644939</v>
      </c>
      <c r="AO242">
        <v>4069137</v>
      </c>
      <c r="AP242" t="s">
        <v>179</v>
      </c>
      <c r="AQ242" t="s">
        <v>94</v>
      </c>
      <c r="AR242" t="s">
        <v>158</v>
      </c>
      <c r="AS242" t="s">
        <v>180</v>
      </c>
      <c r="AT242" t="s">
        <v>181</v>
      </c>
      <c r="AU242" t="s">
        <v>104</v>
      </c>
      <c r="AV242" t="s">
        <v>105</v>
      </c>
      <c r="AW242" s="1">
        <v>43777</v>
      </c>
      <c r="AX242">
        <v>12000</v>
      </c>
      <c r="AY242" t="s">
        <v>182</v>
      </c>
      <c r="AZ242">
        <v>22.579000000000001</v>
      </c>
      <c r="BA242">
        <v>88.432000000000002</v>
      </c>
    </row>
    <row r="243" spans="1:53" x14ac:dyDescent="0.3">
      <c r="A243" t="s">
        <v>27</v>
      </c>
      <c r="B243" s="1">
        <v>45505</v>
      </c>
      <c r="C243" t="s">
        <v>298</v>
      </c>
      <c r="D243">
        <v>44012584</v>
      </c>
      <c r="E243">
        <v>33009438</v>
      </c>
      <c r="F243">
        <v>11003146</v>
      </c>
      <c r="G243">
        <v>44012584</v>
      </c>
      <c r="H243">
        <v>44012584</v>
      </c>
      <c r="I243">
        <v>35122042</v>
      </c>
      <c r="J243">
        <v>8890542</v>
      </c>
      <c r="K243">
        <v>0.202000000727065</v>
      </c>
      <c r="L243">
        <v>7778516</v>
      </c>
      <c r="M243">
        <v>1112026</v>
      </c>
      <c r="N243">
        <v>2.5266092079483399E-2</v>
      </c>
      <c r="O243">
        <v>6601888</v>
      </c>
      <c r="P243">
        <v>4401258</v>
      </c>
      <c r="Q243">
        <v>6601888</v>
      </c>
      <c r="R243">
        <v>15404404</v>
      </c>
      <c r="S243">
        <v>4401258</v>
      </c>
      <c r="T243">
        <v>6601888</v>
      </c>
      <c r="U243">
        <v>3300944</v>
      </c>
      <c r="V243">
        <v>3873107</v>
      </c>
      <c r="W243">
        <v>6073737</v>
      </c>
      <c r="X243">
        <v>13555876</v>
      </c>
      <c r="Y243">
        <v>3432981</v>
      </c>
      <c r="Z243">
        <v>4885397</v>
      </c>
      <c r="AA243">
        <v>20414</v>
      </c>
      <c r="AB243">
        <v>2156</v>
      </c>
      <c r="AC243">
        <v>18</v>
      </c>
      <c r="AD243">
        <v>80</v>
      </c>
      <c r="AE243">
        <v>28116</v>
      </c>
      <c r="AF243">
        <v>2249280</v>
      </c>
      <c r="AG243">
        <v>595953</v>
      </c>
      <c r="AH243">
        <v>255409</v>
      </c>
      <c r="AI243">
        <v>851362</v>
      </c>
      <c r="AJ243">
        <v>247068</v>
      </c>
      <c r="AK243">
        <v>143263</v>
      </c>
      <c r="AL243">
        <v>390331</v>
      </c>
      <c r="AM243">
        <v>1500640</v>
      </c>
      <c r="AN243">
        <v>2786903</v>
      </c>
      <c r="AO243">
        <v>4287543</v>
      </c>
      <c r="AP243" t="s">
        <v>169</v>
      </c>
      <c r="AQ243" t="s">
        <v>71</v>
      </c>
      <c r="AR243" t="s">
        <v>108</v>
      </c>
      <c r="AS243" t="s">
        <v>170</v>
      </c>
      <c r="AT243" t="s">
        <v>171</v>
      </c>
      <c r="AU243" t="s">
        <v>104</v>
      </c>
      <c r="AV243" t="s">
        <v>105</v>
      </c>
      <c r="AW243" s="1">
        <v>43762</v>
      </c>
      <c r="AX243">
        <v>20000</v>
      </c>
      <c r="AY243" t="s">
        <v>172</v>
      </c>
      <c r="AZ243">
        <v>23.046500000000002</v>
      </c>
      <c r="BA243">
        <v>72.529300000000006</v>
      </c>
    </row>
    <row r="244" spans="1:53" x14ac:dyDescent="0.3">
      <c r="A244" t="s">
        <v>27</v>
      </c>
      <c r="B244" s="1">
        <v>45536</v>
      </c>
      <c r="C244" t="s">
        <v>298</v>
      </c>
      <c r="D244">
        <v>51147774</v>
      </c>
      <c r="E244">
        <v>38360830</v>
      </c>
      <c r="F244">
        <v>12786944</v>
      </c>
      <c r="G244">
        <v>51147774</v>
      </c>
      <c r="H244">
        <v>51147774</v>
      </c>
      <c r="I244">
        <v>40815924</v>
      </c>
      <c r="J244">
        <v>10331850</v>
      </c>
      <c r="K244">
        <v>0.201999993196185</v>
      </c>
      <c r="L244">
        <v>8487439</v>
      </c>
      <c r="M244">
        <v>1844411</v>
      </c>
      <c r="N244">
        <v>3.6060435396465203E-2</v>
      </c>
      <c r="O244">
        <v>7672166</v>
      </c>
      <c r="P244">
        <v>5114777</v>
      </c>
      <c r="Q244">
        <v>7672166</v>
      </c>
      <c r="R244">
        <v>17901722</v>
      </c>
      <c r="S244">
        <v>5114777</v>
      </c>
      <c r="T244">
        <v>7672166</v>
      </c>
      <c r="U244">
        <v>3836083</v>
      </c>
      <c r="V244">
        <v>4501004</v>
      </c>
      <c r="W244">
        <v>7058393</v>
      </c>
      <c r="X244">
        <v>15753515</v>
      </c>
      <c r="Y244">
        <v>3989526</v>
      </c>
      <c r="Z244">
        <v>5677403</v>
      </c>
      <c r="AA244">
        <v>25434</v>
      </c>
      <c r="AB244">
        <v>2011</v>
      </c>
      <c r="AC244">
        <v>38</v>
      </c>
      <c r="AD244">
        <v>80</v>
      </c>
      <c r="AE244">
        <v>25194</v>
      </c>
      <c r="AF244">
        <v>2015520</v>
      </c>
      <c r="AG244">
        <v>710831</v>
      </c>
      <c r="AH244">
        <v>304642</v>
      </c>
      <c r="AI244">
        <v>1015473</v>
      </c>
      <c r="AJ244">
        <v>247068</v>
      </c>
      <c r="AK244">
        <v>123686</v>
      </c>
      <c r="AL244">
        <v>370754</v>
      </c>
      <c r="AM244">
        <v>1779992</v>
      </c>
      <c r="AN244">
        <v>3305700</v>
      </c>
      <c r="AO244">
        <v>5085692</v>
      </c>
      <c r="AP244" t="s">
        <v>169</v>
      </c>
      <c r="AQ244" t="s">
        <v>71</v>
      </c>
      <c r="AR244" t="s">
        <v>108</v>
      </c>
      <c r="AS244" t="s">
        <v>170</v>
      </c>
      <c r="AT244" t="s">
        <v>171</v>
      </c>
      <c r="AU244" t="s">
        <v>104</v>
      </c>
      <c r="AV244" t="s">
        <v>105</v>
      </c>
      <c r="AW244" s="1">
        <v>43762</v>
      </c>
      <c r="AX244">
        <v>20000</v>
      </c>
      <c r="AY244" t="s">
        <v>172</v>
      </c>
      <c r="AZ244">
        <v>23.046500000000002</v>
      </c>
      <c r="BA244">
        <v>72.529300000000006</v>
      </c>
    </row>
    <row r="245" spans="1:53" x14ac:dyDescent="0.3">
      <c r="A245" t="s">
        <v>31</v>
      </c>
      <c r="B245" s="1">
        <v>45383</v>
      </c>
      <c r="C245" t="s">
        <v>298</v>
      </c>
      <c r="D245">
        <v>17879616</v>
      </c>
      <c r="E245">
        <v>13409712</v>
      </c>
      <c r="F245">
        <v>4469904</v>
      </c>
      <c r="G245">
        <v>17879616</v>
      </c>
      <c r="H245">
        <v>17879616</v>
      </c>
      <c r="I245">
        <v>14267934</v>
      </c>
      <c r="J245">
        <v>3611682</v>
      </c>
      <c r="K245">
        <v>0.20199997583840701</v>
      </c>
      <c r="L245">
        <v>3491793</v>
      </c>
      <c r="M245">
        <v>119889</v>
      </c>
      <c r="N245">
        <v>6.7053453496987801E-3</v>
      </c>
      <c r="O245">
        <v>2681942</v>
      </c>
      <c r="P245">
        <v>1787962</v>
      </c>
      <c r="Q245">
        <v>2681942</v>
      </c>
      <c r="R245">
        <v>6257866</v>
      </c>
      <c r="S245">
        <v>1787962</v>
      </c>
      <c r="T245">
        <v>2681942</v>
      </c>
      <c r="U245">
        <v>1340971</v>
      </c>
      <c r="V245">
        <v>1573407</v>
      </c>
      <c r="W245">
        <v>2467387</v>
      </c>
      <c r="X245">
        <v>5506922</v>
      </c>
      <c r="Y245">
        <v>1394610</v>
      </c>
      <c r="Z245">
        <v>1984637</v>
      </c>
      <c r="AA245">
        <v>10347</v>
      </c>
      <c r="AB245">
        <v>1728</v>
      </c>
      <c r="AC245">
        <v>21</v>
      </c>
      <c r="AD245">
        <v>62</v>
      </c>
      <c r="AE245">
        <v>26216</v>
      </c>
      <c r="AF245">
        <v>1625392</v>
      </c>
      <c r="AG245">
        <v>192856</v>
      </c>
      <c r="AH245">
        <v>82652</v>
      </c>
      <c r="AI245">
        <v>275508</v>
      </c>
      <c r="AJ245">
        <v>159475</v>
      </c>
      <c r="AK245">
        <v>112866</v>
      </c>
      <c r="AL245">
        <v>272341</v>
      </c>
      <c r="AM245">
        <v>461493</v>
      </c>
      <c r="AN245">
        <v>857059</v>
      </c>
      <c r="AO245">
        <v>1318552</v>
      </c>
      <c r="AP245" t="s">
        <v>183</v>
      </c>
      <c r="AQ245" t="s">
        <v>94</v>
      </c>
      <c r="AR245" t="s">
        <v>184</v>
      </c>
      <c r="AS245" t="s">
        <v>185</v>
      </c>
      <c r="AT245" t="s">
        <v>186</v>
      </c>
      <c r="AU245" t="s">
        <v>104</v>
      </c>
      <c r="AV245" t="s">
        <v>105</v>
      </c>
      <c r="AW245" s="1">
        <v>44630</v>
      </c>
      <c r="AX245">
        <v>15000</v>
      </c>
      <c r="AY245" t="s">
        <v>187</v>
      </c>
      <c r="AZ245">
        <v>20.296099999999999</v>
      </c>
      <c r="BA245">
        <v>85.822000000000003</v>
      </c>
    </row>
    <row r="246" spans="1:53" x14ac:dyDescent="0.3">
      <c r="A246" t="s">
        <v>27</v>
      </c>
      <c r="B246" s="1">
        <v>45566</v>
      </c>
      <c r="C246" t="s">
        <v>298</v>
      </c>
      <c r="D246">
        <v>43153740</v>
      </c>
      <c r="E246">
        <v>32365305</v>
      </c>
      <c r="F246">
        <v>10788435</v>
      </c>
      <c r="G246">
        <v>43153740</v>
      </c>
      <c r="H246">
        <v>43153740</v>
      </c>
      <c r="I246">
        <v>34436684</v>
      </c>
      <c r="J246">
        <v>8717056</v>
      </c>
      <c r="K246">
        <v>0.20200001204994</v>
      </c>
      <c r="L246">
        <v>7786404</v>
      </c>
      <c r="M246">
        <v>930652</v>
      </c>
      <c r="N246">
        <v>2.1565963923404999E-2</v>
      </c>
      <c r="O246">
        <v>6473061</v>
      </c>
      <c r="P246">
        <v>4315374</v>
      </c>
      <c r="Q246">
        <v>6473061</v>
      </c>
      <c r="R246">
        <v>15103809</v>
      </c>
      <c r="S246">
        <v>4315374</v>
      </c>
      <c r="T246">
        <v>6473061</v>
      </c>
      <c r="U246">
        <v>3236530</v>
      </c>
      <c r="V246">
        <v>3797529</v>
      </c>
      <c r="W246">
        <v>5955216</v>
      </c>
      <c r="X246">
        <v>13291352</v>
      </c>
      <c r="Y246">
        <v>3365992</v>
      </c>
      <c r="Z246">
        <v>4790065</v>
      </c>
      <c r="AA246">
        <v>24801</v>
      </c>
      <c r="AB246">
        <v>1740</v>
      </c>
      <c r="AC246">
        <v>19</v>
      </c>
      <c r="AD246">
        <v>77</v>
      </c>
      <c r="AE246">
        <v>30243</v>
      </c>
      <c r="AF246">
        <v>2328711</v>
      </c>
      <c r="AG246">
        <v>704033</v>
      </c>
      <c r="AH246">
        <v>301729</v>
      </c>
      <c r="AI246">
        <v>1005762</v>
      </c>
      <c r="AJ246">
        <v>247068</v>
      </c>
      <c r="AK246">
        <v>133435</v>
      </c>
      <c r="AL246">
        <v>380503</v>
      </c>
      <c r="AM246">
        <v>1425000</v>
      </c>
      <c r="AN246">
        <v>2646428</v>
      </c>
      <c r="AO246">
        <v>4071428</v>
      </c>
      <c r="AP246" t="s">
        <v>169</v>
      </c>
      <c r="AQ246" t="s">
        <v>71</v>
      </c>
      <c r="AR246" t="s">
        <v>108</v>
      </c>
      <c r="AS246" t="s">
        <v>170</v>
      </c>
      <c r="AT246" t="s">
        <v>171</v>
      </c>
      <c r="AU246" t="s">
        <v>104</v>
      </c>
      <c r="AV246" t="s">
        <v>105</v>
      </c>
      <c r="AW246" s="1">
        <v>43762</v>
      </c>
      <c r="AX246">
        <v>20000</v>
      </c>
      <c r="AY246" t="s">
        <v>172</v>
      </c>
      <c r="AZ246">
        <v>23.046500000000002</v>
      </c>
      <c r="BA246">
        <v>72.529300000000006</v>
      </c>
    </row>
    <row r="247" spans="1:53" x14ac:dyDescent="0.3">
      <c r="A247" t="s">
        <v>27</v>
      </c>
      <c r="B247" s="1">
        <v>45597</v>
      </c>
      <c r="C247" t="s">
        <v>297</v>
      </c>
      <c r="D247">
        <v>31969973</v>
      </c>
      <c r="E247">
        <v>23977480</v>
      </c>
      <c r="F247">
        <v>7992493</v>
      </c>
      <c r="G247">
        <v>31969973</v>
      </c>
      <c r="H247">
        <v>31969973</v>
      </c>
      <c r="I247">
        <v>25512038</v>
      </c>
      <c r="J247">
        <v>6457935</v>
      </c>
      <c r="K247">
        <v>0.202000014200825</v>
      </c>
      <c r="L247">
        <v>6871225</v>
      </c>
      <c r="M247">
        <v>-413290</v>
      </c>
      <c r="N247">
        <v>-1.2927442885234799E-2</v>
      </c>
      <c r="O247">
        <v>4795496</v>
      </c>
      <c r="P247">
        <v>3196997</v>
      </c>
      <c r="Q247">
        <v>4795496</v>
      </c>
      <c r="R247">
        <v>11189491</v>
      </c>
      <c r="S247">
        <v>3196997</v>
      </c>
      <c r="T247">
        <v>4795496</v>
      </c>
      <c r="U247">
        <v>2397748</v>
      </c>
      <c r="V247">
        <v>2813357</v>
      </c>
      <c r="W247">
        <v>4411856</v>
      </c>
      <c r="X247">
        <v>9846752</v>
      </c>
      <c r="Y247">
        <v>2493658</v>
      </c>
      <c r="Z247">
        <v>3548667</v>
      </c>
      <c r="AA247">
        <v>16009</v>
      </c>
      <c r="AB247">
        <v>1997</v>
      </c>
      <c r="AC247">
        <v>15</v>
      </c>
      <c r="AD247">
        <v>99</v>
      </c>
      <c r="AE247">
        <v>25392</v>
      </c>
      <c r="AF247">
        <v>2513808</v>
      </c>
      <c r="AG247">
        <v>557275</v>
      </c>
      <c r="AH247">
        <v>238832</v>
      </c>
      <c r="AI247">
        <v>796107</v>
      </c>
      <c r="AJ247">
        <v>247068</v>
      </c>
      <c r="AK247">
        <v>141796</v>
      </c>
      <c r="AL247">
        <v>388864</v>
      </c>
      <c r="AM247">
        <v>1110356</v>
      </c>
      <c r="AN247">
        <v>2062090</v>
      </c>
      <c r="AO247">
        <v>3172446</v>
      </c>
      <c r="AP247" t="s">
        <v>169</v>
      </c>
      <c r="AQ247" t="s">
        <v>71</v>
      </c>
      <c r="AR247" t="s">
        <v>108</v>
      </c>
      <c r="AS247" t="s">
        <v>170</v>
      </c>
      <c r="AT247" t="s">
        <v>171</v>
      </c>
      <c r="AU247" t="s">
        <v>104</v>
      </c>
      <c r="AV247" t="s">
        <v>105</v>
      </c>
      <c r="AW247" s="1">
        <v>43762</v>
      </c>
      <c r="AX247">
        <v>20000</v>
      </c>
      <c r="AY247" t="s">
        <v>172</v>
      </c>
      <c r="AZ247">
        <v>23.046500000000002</v>
      </c>
      <c r="BA247">
        <v>72.529300000000006</v>
      </c>
    </row>
    <row r="248" spans="1:53" x14ac:dyDescent="0.3">
      <c r="A248" t="s">
        <v>27</v>
      </c>
      <c r="B248" s="1">
        <v>45627</v>
      </c>
      <c r="C248" t="s">
        <v>298</v>
      </c>
      <c r="D248">
        <v>67651875</v>
      </c>
      <c r="E248">
        <v>50738906</v>
      </c>
      <c r="F248">
        <v>16912969</v>
      </c>
      <c r="G248">
        <v>67651875</v>
      </c>
      <c r="H248">
        <v>67651875</v>
      </c>
      <c r="I248">
        <v>53986196</v>
      </c>
      <c r="J248">
        <v>13665679</v>
      </c>
      <c r="K248">
        <v>0.20200000369538901</v>
      </c>
      <c r="L248">
        <v>10727882</v>
      </c>
      <c r="M248">
        <v>2937797</v>
      </c>
      <c r="N248">
        <v>4.34252117919866E-2</v>
      </c>
      <c r="O248">
        <v>10147781</v>
      </c>
      <c r="P248">
        <v>6765188</v>
      </c>
      <c r="Q248">
        <v>10147781</v>
      </c>
      <c r="R248">
        <v>23678156</v>
      </c>
      <c r="S248">
        <v>6765188</v>
      </c>
      <c r="T248">
        <v>10147781</v>
      </c>
      <c r="U248">
        <v>5073890</v>
      </c>
      <c r="V248">
        <v>5953365</v>
      </c>
      <c r="W248">
        <v>9335959</v>
      </c>
      <c r="X248">
        <v>20836777</v>
      </c>
      <c r="Y248">
        <v>5276847</v>
      </c>
      <c r="Z248">
        <v>7509358</v>
      </c>
      <c r="AA248">
        <v>28485</v>
      </c>
      <c r="AB248">
        <v>2375</v>
      </c>
      <c r="AC248">
        <v>29</v>
      </c>
      <c r="AD248">
        <v>80</v>
      </c>
      <c r="AE248">
        <v>28402</v>
      </c>
      <c r="AF248">
        <v>2272160</v>
      </c>
      <c r="AG248">
        <v>1023260</v>
      </c>
      <c r="AH248">
        <v>438540</v>
      </c>
      <c r="AI248">
        <v>1461800</v>
      </c>
      <c r="AJ248">
        <v>245552</v>
      </c>
      <c r="AK248">
        <v>178650</v>
      </c>
      <c r="AL248">
        <v>424202</v>
      </c>
      <c r="AM248">
        <v>2299402</v>
      </c>
      <c r="AN248">
        <v>4270318</v>
      </c>
      <c r="AO248">
        <v>6569720</v>
      </c>
      <c r="AP248" t="s">
        <v>169</v>
      </c>
      <c r="AQ248" t="s">
        <v>71</v>
      </c>
      <c r="AR248" t="s">
        <v>108</v>
      </c>
      <c r="AS248" t="s">
        <v>170</v>
      </c>
      <c r="AT248" t="s">
        <v>171</v>
      </c>
      <c r="AU248" t="s">
        <v>104</v>
      </c>
      <c r="AV248" t="s">
        <v>105</v>
      </c>
      <c r="AW248" s="1">
        <v>43762</v>
      </c>
      <c r="AX248">
        <v>20000</v>
      </c>
      <c r="AY248" t="s">
        <v>172</v>
      </c>
      <c r="AZ248">
        <v>23.046500000000002</v>
      </c>
      <c r="BA248">
        <v>72.529300000000006</v>
      </c>
    </row>
    <row r="249" spans="1:53" x14ac:dyDescent="0.3">
      <c r="A249" t="s">
        <v>27</v>
      </c>
      <c r="B249" s="1">
        <v>45658</v>
      </c>
      <c r="C249" t="s">
        <v>297</v>
      </c>
      <c r="D249">
        <v>27598780</v>
      </c>
      <c r="E249">
        <v>20699085</v>
      </c>
      <c r="F249">
        <v>6899695</v>
      </c>
      <c r="G249">
        <v>27598780</v>
      </c>
      <c r="H249">
        <v>27598780</v>
      </c>
      <c r="I249">
        <v>22023827</v>
      </c>
      <c r="J249">
        <v>5574953</v>
      </c>
      <c r="K249">
        <v>0.20199997970924799</v>
      </c>
      <c r="L249">
        <v>5742394</v>
      </c>
      <c r="M249">
        <v>-167441</v>
      </c>
      <c r="N249">
        <v>-6.0669710762577198E-3</v>
      </c>
      <c r="O249">
        <v>4139817</v>
      </c>
      <c r="P249">
        <v>2759878</v>
      </c>
      <c r="Q249">
        <v>4139817</v>
      </c>
      <c r="R249">
        <v>9659573</v>
      </c>
      <c r="S249">
        <v>2759878</v>
      </c>
      <c r="T249">
        <v>4139817</v>
      </c>
      <c r="U249">
        <v>2069908</v>
      </c>
      <c r="V249">
        <v>2428693</v>
      </c>
      <c r="W249">
        <v>3808632</v>
      </c>
      <c r="X249">
        <v>8500424</v>
      </c>
      <c r="Y249">
        <v>2152705</v>
      </c>
      <c r="Z249">
        <v>3063465</v>
      </c>
      <c r="AA249">
        <v>20845</v>
      </c>
      <c r="AB249">
        <v>1324</v>
      </c>
      <c r="AC249">
        <v>21</v>
      </c>
      <c r="AD249">
        <v>88</v>
      </c>
      <c r="AE249">
        <v>25232</v>
      </c>
      <c r="AF249">
        <v>2220416</v>
      </c>
      <c r="AG249">
        <v>414369</v>
      </c>
      <c r="AH249">
        <v>177587</v>
      </c>
      <c r="AI249">
        <v>591956</v>
      </c>
      <c r="AJ249">
        <v>254674</v>
      </c>
      <c r="AK249">
        <v>164245</v>
      </c>
      <c r="AL249">
        <v>418919</v>
      </c>
      <c r="AM249">
        <v>878886</v>
      </c>
      <c r="AN249">
        <v>1632217</v>
      </c>
      <c r="AO249">
        <v>2511103</v>
      </c>
      <c r="AP249" t="s">
        <v>169</v>
      </c>
      <c r="AQ249" t="s">
        <v>71</v>
      </c>
      <c r="AR249" t="s">
        <v>108</v>
      </c>
      <c r="AS249" t="s">
        <v>170</v>
      </c>
      <c r="AT249" t="s">
        <v>171</v>
      </c>
      <c r="AU249" t="s">
        <v>104</v>
      </c>
      <c r="AV249" t="s">
        <v>105</v>
      </c>
      <c r="AW249" s="1">
        <v>43762</v>
      </c>
      <c r="AX249">
        <v>20000</v>
      </c>
      <c r="AY249" t="s">
        <v>172</v>
      </c>
      <c r="AZ249">
        <v>23.046500000000002</v>
      </c>
      <c r="BA249">
        <v>72.529300000000006</v>
      </c>
    </row>
    <row r="250" spans="1:53" x14ac:dyDescent="0.3">
      <c r="A250" t="s">
        <v>27</v>
      </c>
      <c r="B250" s="1">
        <v>45689</v>
      </c>
      <c r="C250" t="s">
        <v>298</v>
      </c>
      <c r="D250">
        <v>32642160</v>
      </c>
      <c r="E250">
        <v>24481620</v>
      </c>
      <c r="F250">
        <v>8160540</v>
      </c>
      <c r="G250">
        <v>32642160</v>
      </c>
      <c r="H250">
        <v>32642160</v>
      </c>
      <c r="I250">
        <v>26048443</v>
      </c>
      <c r="J250">
        <v>6593717</v>
      </c>
      <c r="K250">
        <v>0.20200002083195501</v>
      </c>
      <c r="L250">
        <v>5491554</v>
      </c>
      <c r="M250">
        <v>1102163</v>
      </c>
      <c r="N250">
        <v>3.37650143250324E-2</v>
      </c>
      <c r="O250">
        <v>4896324</v>
      </c>
      <c r="P250">
        <v>3264216</v>
      </c>
      <c r="Q250">
        <v>4896324</v>
      </c>
      <c r="R250">
        <v>11424756</v>
      </c>
      <c r="S250">
        <v>3264216</v>
      </c>
      <c r="T250">
        <v>4896324</v>
      </c>
      <c r="U250">
        <v>2448162</v>
      </c>
      <c r="V250">
        <v>2872510</v>
      </c>
      <c r="W250">
        <v>4504618</v>
      </c>
      <c r="X250">
        <v>10053785</v>
      </c>
      <c r="Y250">
        <v>2546088</v>
      </c>
      <c r="Z250">
        <v>3623280</v>
      </c>
      <c r="AA250">
        <v>18978</v>
      </c>
      <c r="AB250">
        <v>1720</v>
      </c>
      <c r="AC250">
        <v>22</v>
      </c>
      <c r="AD250">
        <v>71</v>
      </c>
      <c r="AE250">
        <v>28512</v>
      </c>
      <c r="AF250">
        <v>2024352</v>
      </c>
      <c r="AG250">
        <v>337676</v>
      </c>
      <c r="AH250">
        <v>144718</v>
      </c>
      <c r="AI250">
        <v>482394</v>
      </c>
      <c r="AJ250">
        <v>247068</v>
      </c>
      <c r="AK250">
        <v>152222</v>
      </c>
      <c r="AL250">
        <v>399290</v>
      </c>
      <c r="AM250">
        <v>904931</v>
      </c>
      <c r="AN250">
        <v>1680587</v>
      </c>
      <c r="AO250">
        <v>2585518</v>
      </c>
      <c r="AP250" t="s">
        <v>169</v>
      </c>
      <c r="AQ250" t="s">
        <v>71</v>
      </c>
      <c r="AR250" t="s">
        <v>108</v>
      </c>
      <c r="AS250" t="s">
        <v>170</v>
      </c>
      <c r="AT250" t="s">
        <v>171</v>
      </c>
      <c r="AU250" t="s">
        <v>104</v>
      </c>
      <c r="AV250" t="s">
        <v>105</v>
      </c>
      <c r="AW250" s="1">
        <v>43762</v>
      </c>
      <c r="AX250">
        <v>20000</v>
      </c>
      <c r="AY250" t="s">
        <v>172</v>
      </c>
      <c r="AZ250">
        <v>23.046500000000002</v>
      </c>
      <c r="BA250">
        <v>72.529300000000006</v>
      </c>
    </row>
    <row r="251" spans="1:53" x14ac:dyDescent="0.3">
      <c r="A251" t="s">
        <v>27</v>
      </c>
      <c r="B251" s="1">
        <v>45717</v>
      </c>
      <c r="C251" t="s">
        <v>298</v>
      </c>
      <c r="D251">
        <v>52139889</v>
      </c>
      <c r="E251">
        <v>39104917</v>
      </c>
      <c r="F251">
        <v>13034972</v>
      </c>
      <c r="G251">
        <v>52139889</v>
      </c>
      <c r="H251">
        <v>52139889</v>
      </c>
      <c r="I251">
        <v>41607631</v>
      </c>
      <c r="J251">
        <v>10532258</v>
      </c>
      <c r="K251">
        <v>0.20200000809361099</v>
      </c>
      <c r="L251">
        <v>7317445</v>
      </c>
      <c r="M251">
        <v>3214813</v>
      </c>
      <c r="N251">
        <v>6.1657457690406703E-2</v>
      </c>
      <c r="O251">
        <v>7820983</v>
      </c>
      <c r="P251">
        <v>5213989</v>
      </c>
      <c r="Q251">
        <v>7820983</v>
      </c>
      <c r="R251">
        <v>18248962</v>
      </c>
      <c r="S251">
        <v>5213989</v>
      </c>
      <c r="T251">
        <v>7820983</v>
      </c>
      <c r="U251">
        <v>3910492</v>
      </c>
      <c r="V251">
        <v>4588310</v>
      </c>
      <c r="W251">
        <v>7195304</v>
      </c>
      <c r="X251">
        <v>16059087</v>
      </c>
      <c r="Y251">
        <v>4066911</v>
      </c>
      <c r="Z251">
        <v>5787527</v>
      </c>
      <c r="AA251">
        <v>20439</v>
      </c>
      <c r="AB251">
        <v>2551</v>
      </c>
      <c r="AC251">
        <v>30</v>
      </c>
      <c r="AD251">
        <v>67</v>
      </c>
      <c r="AE251">
        <v>31410</v>
      </c>
      <c r="AF251">
        <v>2104470</v>
      </c>
      <c r="AG251">
        <v>739486</v>
      </c>
      <c r="AH251">
        <v>316922</v>
      </c>
      <c r="AI251">
        <v>1056408</v>
      </c>
      <c r="AJ251">
        <v>247068</v>
      </c>
      <c r="AK251">
        <v>170400</v>
      </c>
      <c r="AL251">
        <v>417468</v>
      </c>
      <c r="AM251">
        <v>1308685</v>
      </c>
      <c r="AN251">
        <v>2430414</v>
      </c>
      <c r="AO251">
        <v>3739099</v>
      </c>
      <c r="AP251" t="s">
        <v>169</v>
      </c>
      <c r="AQ251" t="s">
        <v>71</v>
      </c>
      <c r="AR251" t="s">
        <v>108</v>
      </c>
      <c r="AS251" t="s">
        <v>170</v>
      </c>
      <c r="AT251" t="s">
        <v>171</v>
      </c>
      <c r="AU251" t="s">
        <v>104</v>
      </c>
      <c r="AV251" t="s">
        <v>105</v>
      </c>
      <c r="AW251" s="1">
        <v>43762</v>
      </c>
      <c r="AX251">
        <v>20000</v>
      </c>
      <c r="AY251" t="s">
        <v>172</v>
      </c>
      <c r="AZ251">
        <v>23.046500000000002</v>
      </c>
      <c r="BA251">
        <v>72.529300000000006</v>
      </c>
    </row>
    <row r="252" spans="1:53" x14ac:dyDescent="0.3">
      <c r="A252" t="s">
        <v>31</v>
      </c>
      <c r="B252" s="1">
        <v>45413</v>
      </c>
      <c r="C252" t="s">
        <v>298</v>
      </c>
      <c r="D252">
        <v>29434624</v>
      </c>
      <c r="E252">
        <v>22075968</v>
      </c>
      <c r="F252">
        <v>7358656</v>
      </c>
      <c r="G252">
        <v>29434624</v>
      </c>
      <c r="H252">
        <v>29434624</v>
      </c>
      <c r="I252">
        <v>23488830</v>
      </c>
      <c r="J252">
        <v>5945794</v>
      </c>
      <c r="K252">
        <v>0.20199999836926699</v>
      </c>
      <c r="L252">
        <v>5054061</v>
      </c>
      <c r="M252">
        <v>891733</v>
      </c>
      <c r="N252">
        <v>3.0295375949086399E-2</v>
      </c>
      <c r="O252">
        <v>4415194</v>
      </c>
      <c r="P252">
        <v>2943462</v>
      </c>
      <c r="Q252">
        <v>4415194</v>
      </c>
      <c r="R252">
        <v>10302118</v>
      </c>
      <c r="S252">
        <v>2943462</v>
      </c>
      <c r="T252">
        <v>4415194</v>
      </c>
      <c r="U252">
        <v>2207597</v>
      </c>
      <c r="V252">
        <v>2590247</v>
      </c>
      <c r="W252">
        <v>4061978</v>
      </c>
      <c r="X252">
        <v>9065864</v>
      </c>
      <c r="Y252">
        <v>2295900</v>
      </c>
      <c r="Z252">
        <v>3267244</v>
      </c>
      <c r="AA252">
        <v>14836</v>
      </c>
      <c r="AB252">
        <v>1984</v>
      </c>
      <c r="AC252">
        <v>19</v>
      </c>
      <c r="AD252">
        <v>60</v>
      </c>
      <c r="AE252">
        <v>27780</v>
      </c>
      <c r="AF252">
        <v>1666800</v>
      </c>
      <c r="AG252">
        <v>417292</v>
      </c>
      <c r="AH252">
        <v>178839</v>
      </c>
      <c r="AI252">
        <v>596131</v>
      </c>
      <c r="AJ252">
        <v>155220</v>
      </c>
      <c r="AK252">
        <v>111498</v>
      </c>
      <c r="AL252">
        <v>266718</v>
      </c>
      <c r="AM252">
        <v>883544</v>
      </c>
      <c r="AN252">
        <v>1640868</v>
      </c>
      <c r="AO252">
        <v>2524412</v>
      </c>
      <c r="AP252" t="s">
        <v>183</v>
      </c>
      <c r="AQ252" t="s">
        <v>94</v>
      </c>
      <c r="AR252" t="s">
        <v>184</v>
      </c>
      <c r="AS252" t="s">
        <v>185</v>
      </c>
      <c r="AT252" t="s">
        <v>186</v>
      </c>
      <c r="AU252" t="s">
        <v>104</v>
      </c>
      <c r="AV252" t="s">
        <v>105</v>
      </c>
      <c r="AW252" s="1">
        <v>44630</v>
      </c>
      <c r="AX252">
        <v>15000</v>
      </c>
      <c r="AY252" t="s">
        <v>187</v>
      </c>
      <c r="AZ252">
        <v>20.296099999999999</v>
      </c>
      <c r="BA252">
        <v>85.822000000000003</v>
      </c>
    </row>
    <row r="253" spans="1:53" x14ac:dyDescent="0.3">
      <c r="A253" t="s">
        <v>31</v>
      </c>
      <c r="B253" s="1">
        <v>45444</v>
      </c>
      <c r="C253" t="s">
        <v>298</v>
      </c>
      <c r="D253">
        <v>22049014</v>
      </c>
      <c r="E253">
        <v>16536760</v>
      </c>
      <c r="F253">
        <v>5512254</v>
      </c>
      <c r="G253">
        <v>22049014</v>
      </c>
      <c r="H253">
        <v>22049014</v>
      </c>
      <c r="I253">
        <v>17595113</v>
      </c>
      <c r="J253">
        <v>4453901</v>
      </c>
      <c r="K253">
        <v>0.20200000780080199</v>
      </c>
      <c r="L253">
        <v>3652122</v>
      </c>
      <c r="M253">
        <v>801779</v>
      </c>
      <c r="N253">
        <v>3.6363485460166198E-2</v>
      </c>
      <c r="O253">
        <v>3307352</v>
      </c>
      <c r="P253">
        <v>2204901</v>
      </c>
      <c r="Q253">
        <v>3307352</v>
      </c>
      <c r="R253">
        <v>7717156</v>
      </c>
      <c r="S253">
        <v>2204901</v>
      </c>
      <c r="T253">
        <v>3307352</v>
      </c>
      <c r="U253">
        <v>1653676</v>
      </c>
      <c r="V253">
        <v>1940313</v>
      </c>
      <c r="W253">
        <v>3042764</v>
      </c>
      <c r="X253">
        <v>6791097</v>
      </c>
      <c r="Y253">
        <v>1719823</v>
      </c>
      <c r="Z253">
        <v>2447440</v>
      </c>
      <c r="AA253">
        <v>12202</v>
      </c>
      <c r="AB253">
        <v>1807</v>
      </c>
      <c r="AC253">
        <v>22</v>
      </c>
      <c r="AD253">
        <v>51</v>
      </c>
      <c r="AE253">
        <v>27871</v>
      </c>
      <c r="AF253">
        <v>1421421</v>
      </c>
      <c r="AG253">
        <v>236572</v>
      </c>
      <c r="AH253">
        <v>101388</v>
      </c>
      <c r="AI253">
        <v>337960</v>
      </c>
      <c r="AJ253">
        <v>152326</v>
      </c>
      <c r="AK253">
        <v>124559</v>
      </c>
      <c r="AL253">
        <v>276885</v>
      </c>
      <c r="AM253">
        <v>565550</v>
      </c>
      <c r="AN253">
        <v>1050306</v>
      </c>
      <c r="AO253">
        <v>1615856</v>
      </c>
      <c r="AP253" t="s">
        <v>183</v>
      </c>
      <c r="AQ253" t="s">
        <v>94</v>
      </c>
      <c r="AR253" t="s">
        <v>184</v>
      </c>
      <c r="AS253" t="s">
        <v>185</v>
      </c>
      <c r="AT253" t="s">
        <v>186</v>
      </c>
      <c r="AU253" t="s">
        <v>104</v>
      </c>
      <c r="AV253" t="s">
        <v>105</v>
      </c>
      <c r="AW253" s="1">
        <v>44630</v>
      </c>
      <c r="AX253">
        <v>15000</v>
      </c>
      <c r="AY253" t="s">
        <v>187</v>
      </c>
      <c r="AZ253">
        <v>20.296099999999999</v>
      </c>
      <c r="BA253">
        <v>85.822000000000003</v>
      </c>
    </row>
    <row r="254" spans="1:53" x14ac:dyDescent="0.3">
      <c r="A254" t="s">
        <v>28</v>
      </c>
      <c r="B254" s="1">
        <v>45474</v>
      </c>
      <c r="C254" t="s">
        <v>298</v>
      </c>
      <c r="D254">
        <v>2994419</v>
      </c>
      <c r="E254">
        <v>2694977</v>
      </c>
      <c r="F254">
        <v>299442</v>
      </c>
      <c r="G254">
        <v>2994419</v>
      </c>
      <c r="H254">
        <v>2994419</v>
      </c>
      <c r="I254">
        <v>2505129</v>
      </c>
      <c r="J254">
        <v>489290</v>
      </c>
      <c r="K254">
        <v>0.16340064633573301</v>
      </c>
      <c r="L254">
        <v>480225</v>
      </c>
      <c r="M254">
        <v>9065</v>
      </c>
      <c r="N254">
        <v>3.0272984508847999E-3</v>
      </c>
      <c r="O254">
        <v>89833</v>
      </c>
      <c r="P254">
        <v>0</v>
      </c>
      <c r="Q254">
        <v>598884</v>
      </c>
      <c r="R254">
        <v>1347488</v>
      </c>
      <c r="S254">
        <v>359330</v>
      </c>
      <c r="T254">
        <v>598884</v>
      </c>
      <c r="U254">
        <v>44916</v>
      </c>
      <c r="V254">
        <v>0</v>
      </c>
      <c r="W254">
        <v>550973</v>
      </c>
      <c r="X254">
        <v>1185789</v>
      </c>
      <c r="Y254">
        <v>280277</v>
      </c>
      <c r="Z254">
        <v>443174</v>
      </c>
      <c r="AA254">
        <v>8341</v>
      </c>
      <c r="AB254">
        <v>359</v>
      </c>
      <c r="AC254">
        <v>24</v>
      </c>
      <c r="AD254">
        <v>11</v>
      </c>
      <c r="AE254">
        <v>20536</v>
      </c>
      <c r="AF254">
        <v>225896</v>
      </c>
      <c r="AG254">
        <v>25107</v>
      </c>
      <c r="AH254">
        <v>10760</v>
      </c>
      <c r="AI254">
        <v>35867</v>
      </c>
      <c r="AJ254">
        <v>18100</v>
      </c>
      <c r="AK254">
        <v>19626</v>
      </c>
      <c r="AL254">
        <v>37726</v>
      </c>
      <c r="AM254">
        <v>63258</v>
      </c>
      <c r="AN254">
        <v>117478</v>
      </c>
      <c r="AO254">
        <v>180736</v>
      </c>
      <c r="AP254" t="s">
        <v>173</v>
      </c>
      <c r="AQ254" t="s">
        <v>71</v>
      </c>
      <c r="AR254" t="s">
        <v>79</v>
      </c>
      <c r="AS254" t="s">
        <v>174</v>
      </c>
      <c r="AT254" t="s">
        <v>175</v>
      </c>
      <c r="AU254" t="s">
        <v>75</v>
      </c>
      <c r="AV254" t="s">
        <v>76</v>
      </c>
      <c r="AW254" s="1">
        <v>43559</v>
      </c>
      <c r="AX254">
        <v>2000</v>
      </c>
      <c r="AY254" t="s">
        <v>176</v>
      </c>
      <c r="AZ254">
        <v>20.02</v>
      </c>
      <c r="BA254">
        <v>73.783600000000007</v>
      </c>
    </row>
    <row r="255" spans="1:53" x14ac:dyDescent="0.3">
      <c r="A255" t="s">
        <v>28</v>
      </c>
      <c r="B255" s="1">
        <v>45505</v>
      </c>
      <c r="C255" t="s">
        <v>297</v>
      </c>
      <c r="D255">
        <v>1799892</v>
      </c>
      <c r="E255">
        <v>1619903</v>
      </c>
      <c r="F255">
        <v>179989</v>
      </c>
      <c r="G255">
        <v>1799892</v>
      </c>
      <c r="H255">
        <v>1799892</v>
      </c>
      <c r="I255">
        <v>1505790</v>
      </c>
      <c r="J255">
        <v>294102</v>
      </c>
      <c r="K255">
        <v>0.163399803988239</v>
      </c>
      <c r="L255">
        <v>432902</v>
      </c>
      <c r="M255">
        <v>-138800</v>
      </c>
      <c r="N255">
        <v>-7.7115738055394401E-2</v>
      </c>
      <c r="O255">
        <v>53997</v>
      </c>
      <c r="P255">
        <v>0</v>
      </c>
      <c r="Q255">
        <v>359978</v>
      </c>
      <c r="R255">
        <v>809952</v>
      </c>
      <c r="S255">
        <v>215987</v>
      </c>
      <c r="T255">
        <v>359978</v>
      </c>
      <c r="U255">
        <v>26998</v>
      </c>
      <c r="V255">
        <v>0</v>
      </c>
      <c r="W255">
        <v>331180</v>
      </c>
      <c r="X255">
        <v>712758</v>
      </c>
      <c r="Y255">
        <v>168470</v>
      </c>
      <c r="Z255">
        <v>266384</v>
      </c>
      <c r="AA255">
        <v>5202</v>
      </c>
      <c r="AB255">
        <v>346</v>
      </c>
      <c r="AC255">
        <v>10</v>
      </c>
      <c r="AD255">
        <v>12</v>
      </c>
      <c r="AE255">
        <v>21953</v>
      </c>
      <c r="AF255">
        <v>263436</v>
      </c>
      <c r="AG255">
        <v>14697</v>
      </c>
      <c r="AH255">
        <v>6299</v>
      </c>
      <c r="AI255">
        <v>20996</v>
      </c>
      <c r="AJ255">
        <v>18100</v>
      </c>
      <c r="AK255">
        <v>14834</v>
      </c>
      <c r="AL255">
        <v>32934</v>
      </c>
      <c r="AM255">
        <v>40438</v>
      </c>
      <c r="AN255">
        <v>75098</v>
      </c>
      <c r="AO255">
        <v>115536</v>
      </c>
      <c r="AP255" t="s">
        <v>173</v>
      </c>
      <c r="AQ255" t="s">
        <v>71</v>
      </c>
      <c r="AR255" t="s">
        <v>79</v>
      </c>
      <c r="AS255" t="s">
        <v>174</v>
      </c>
      <c r="AT255" t="s">
        <v>175</v>
      </c>
      <c r="AU255" t="s">
        <v>75</v>
      </c>
      <c r="AV255" t="s">
        <v>76</v>
      </c>
      <c r="AW255" s="1">
        <v>43559</v>
      </c>
      <c r="AX255">
        <v>2000</v>
      </c>
      <c r="AY255" t="s">
        <v>176</v>
      </c>
      <c r="AZ255">
        <v>20.02</v>
      </c>
      <c r="BA255">
        <v>73.783600000000007</v>
      </c>
    </row>
    <row r="256" spans="1:53" x14ac:dyDescent="0.3">
      <c r="A256" t="s">
        <v>28</v>
      </c>
      <c r="B256" s="1">
        <v>45536</v>
      </c>
      <c r="C256" t="s">
        <v>297</v>
      </c>
      <c r="D256">
        <v>2661126</v>
      </c>
      <c r="E256">
        <v>2395013</v>
      </c>
      <c r="F256">
        <v>266113</v>
      </c>
      <c r="G256">
        <v>2661126</v>
      </c>
      <c r="H256">
        <v>2661126</v>
      </c>
      <c r="I256">
        <v>2226297</v>
      </c>
      <c r="J256">
        <v>434829</v>
      </c>
      <c r="K256">
        <v>0.16340038013983599</v>
      </c>
      <c r="L256">
        <v>519637</v>
      </c>
      <c r="M256">
        <v>-84808</v>
      </c>
      <c r="N256">
        <v>-3.1869216264092698E-2</v>
      </c>
      <c r="O256">
        <v>79834</v>
      </c>
      <c r="P256">
        <v>0</v>
      </c>
      <c r="Q256">
        <v>532225</v>
      </c>
      <c r="R256">
        <v>1197507</v>
      </c>
      <c r="S256">
        <v>319335</v>
      </c>
      <c r="T256">
        <v>532225</v>
      </c>
      <c r="U256">
        <v>39917</v>
      </c>
      <c r="V256">
        <v>0</v>
      </c>
      <c r="W256">
        <v>489647</v>
      </c>
      <c r="X256">
        <v>1053806</v>
      </c>
      <c r="Y256">
        <v>249081</v>
      </c>
      <c r="Z256">
        <v>393846</v>
      </c>
      <c r="AA256">
        <v>8138</v>
      </c>
      <c r="AB256">
        <v>327</v>
      </c>
      <c r="AC256">
        <v>15</v>
      </c>
      <c r="AD256">
        <v>12</v>
      </c>
      <c r="AE256">
        <v>20506</v>
      </c>
      <c r="AF256">
        <v>246072</v>
      </c>
      <c r="AG256">
        <v>18573</v>
      </c>
      <c r="AH256">
        <v>7960</v>
      </c>
      <c r="AI256">
        <v>26533</v>
      </c>
      <c r="AJ256">
        <v>18100</v>
      </c>
      <c r="AK256">
        <v>12125</v>
      </c>
      <c r="AL256">
        <v>30225</v>
      </c>
      <c r="AM256">
        <v>75882</v>
      </c>
      <c r="AN256">
        <v>140925</v>
      </c>
      <c r="AO256">
        <v>216807</v>
      </c>
      <c r="AP256" t="s">
        <v>173</v>
      </c>
      <c r="AQ256" t="s">
        <v>71</v>
      </c>
      <c r="AR256" t="s">
        <v>79</v>
      </c>
      <c r="AS256" t="s">
        <v>174</v>
      </c>
      <c r="AT256" t="s">
        <v>175</v>
      </c>
      <c r="AU256" t="s">
        <v>75</v>
      </c>
      <c r="AV256" t="s">
        <v>76</v>
      </c>
      <c r="AW256" s="1">
        <v>43559</v>
      </c>
      <c r="AX256">
        <v>2000</v>
      </c>
      <c r="AY256" t="s">
        <v>176</v>
      </c>
      <c r="AZ256">
        <v>20.02</v>
      </c>
      <c r="BA256">
        <v>73.783600000000007</v>
      </c>
    </row>
    <row r="257" spans="1:53" x14ac:dyDescent="0.3">
      <c r="A257" t="s">
        <v>32</v>
      </c>
      <c r="B257" s="1">
        <v>45383</v>
      </c>
      <c r="C257" t="s">
        <v>298</v>
      </c>
      <c r="D257">
        <v>43772643</v>
      </c>
      <c r="E257">
        <v>32829482</v>
      </c>
      <c r="F257">
        <v>10943161</v>
      </c>
      <c r="G257">
        <v>43772643</v>
      </c>
      <c r="H257">
        <v>43772643</v>
      </c>
      <c r="I257">
        <v>34930569</v>
      </c>
      <c r="J257">
        <v>8842074</v>
      </c>
      <c r="K257">
        <v>0.20200000260436601</v>
      </c>
      <c r="L257">
        <v>5467077</v>
      </c>
      <c r="M257">
        <v>3374997</v>
      </c>
      <c r="N257">
        <v>7.7102883643557898E-2</v>
      </c>
      <c r="O257">
        <v>6565896</v>
      </c>
      <c r="P257">
        <v>4377264</v>
      </c>
      <c r="Q257">
        <v>6565896</v>
      </c>
      <c r="R257">
        <v>15320427</v>
      </c>
      <c r="S257">
        <v>4377264</v>
      </c>
      <c r="T257">
        <v>6565896</v>
      </c>
      <c r="U257">
        <v>3282948</v>
      </c>
      <c r="V257">
        <v>3851992</v>
      </c>
      <c r="W257">
        <v>6040624</v>
      </c>
      <c r="X257">
        <v>13481976</v>
      </c>
      <c r="Y257">
        <v>3414266</v>
      </c>
      <c r="Z257">
        <v>4858763</v>
      </c>
      <c r="AA257">
        <v>19377</v>
      </c>
      <c r="AB257">
        <v>2259</v>
      </c>
      <c r="AC257">
        <v>39</v>
      </c>
      <c r="AD257">
        <v>20</v>
      </c>
      <c r="AE257">
        <v>25289</v>
      </c>
      <c r="AF257">
        <v>505780</v>
      </c>
      <c r="AG257">
        <v>577144</v>
      </c>
      <c r="AH257">
        <v>247348</v>
      </c>
      <c r="AI257">
        <v>824492</v>
      </c>
      <c r="AJ257">
        <v>84583</v>
      </c>
      <c r="AK257">
        <v>48399</v>
      </c>
      <c r="AL257">
        <v>132982</v>
      </c>
      <c r="AM257">
        <v>1401338</v>
      </c>
      <c r="AN257">
        <v>2602485</v>
      </c>
      <c r="AO257">
        <v>4003823</v>
      </c>
      <c r="AP257" t="s">
        <v>188</v>
      </c>
      <c r="AQ257" t="s">
        <v>94</v>
      </c>
      <c r="AR257" t="s">
        <v>158</v>
      </c>
      <c r="AS257" t="s">
        <v>189</v>
      </c>
      <c r="AT257" t="s">
        <v>190</v>
      </c>
      <c r="AU257" t="s">
        <v>104</v>
      </c>
      <c r="AV257" t="s">
        <v>105</v>
      </c>
      <c r="AW257" s="1">
        <v>44485</v>
      </c>
      <c r="AX257">
        <v>6000</v>
      </c>
      <c r="AY257" t="s">
        <v>191</v>
      </c>
      <c r="AZ257">
        <v>22.5197</v>
      </c>
      <c r="BA257">
        <v>88.364999999999995</v>
      </c>
    </row>
    <row r="258" spans="1:53" x14ac:dyDescent="0.3">
      <c r="A258" t="s">
        <v>28</v>
      </c>
      <c r="B258" s="1">
        <v>45566</v>
      </c>
      <c r="C258" t="s">
        <v>297</v>
      </c>
      <c r="D258">
        <v>3983952</v>
      </c>
      <c r="E258">
        <v>3585557</v>
      </c>
      <c r="F258">
        <v>398395</v>
      </c>
      <c r="G258">
        <v>3983952</v>
      </c>
      <c r="H258">
        <v>3983952</v>
      </c>
      <c r="I258">
        <v>3332976</v>
      </c>
      <c r="J258">
        <v>650976</v>
      </c>
      <c r="K258">
        <v>0.163399559030832</v>
      </c>
      <c r="L258">
        <v>740757</v>
      </c>
      <c r="M258">
        <v>-89781</v>
      </c>
      <c r="N258">
        <v>-2.2535663080278101E-2</v>
      </c>
      <c r="O258">
        <v>119519</v>
      </c>
      <c r="P258">
        <v>0</v>
      </c>
      <c r="Q258">
        <v>796790</v>
      </c>
      <c r="R258">
        <v>1792779</v>
      </c>
      <c r="S258">
        <v>478074</v>
      </c>
      <c r="T258">
        <v>796790</v>
      </c>
      <c r="U258">
        <v>59760</v>
      </c>
      <c r="V258">
        <v>0</v>
      </c>
      <c r="W258">
        <v>733047</v>
      </c>
      <c r="X258">
        <v>1577646</v>
      </c>
      <c r="Y258">
        <v>372898</v>
      </c>
      <c r="Z258">
        <v>589625</v>
      </c>
      <c r="AA258">
        <v>9352</v>
      </c>
      <c r="AB258">
        <v>426</v>
      </c>
      <c r="AC258">
        <v>15</v>
      </c>
      <c r="AD258">
        <v>13</v>
      </c>
      <c r="AE258">
        <v>21809</v>
      </c>
      <c r="AF258">
        <v>283517</v>
      </c>
      <c r="AG258">
        <v>34654</v>
      </c>
      <c r="AH258">
        <v>14852</v>
      </c>
      <c r="AI258">
        <v>49506</v>
      </c>
      <c r="AJ258">
        <v>18100</v>
      </c>
      <c r="AK258">
        <v>16565</v>
      </c>
      <c r="AL258">
        <v>34665</v>
      </c>
      <c r="AM258">
        <v>130574</v>
      </c>
      <c r="AN258">
        <v>242495</v>
      </c>
      <c r="AO258">
        <v>373069</v>
      </c>
      <c r="AP258" t="s">
        <v>173</v>
      </c>
      <c r="AQ258" t="s">
        <v>71</v>
      </c>
      <c r="AR258" t="s">
        <v>79</v>
      </c>
      <c r="AS258" t="s">
        <v>174</v>
      </c>
      <c r="AT258" t="s">
        <v>175</v>
      </c>
      <c r="AU258" t="s">
        <v>75</v>
      </c>
      <c r="AV258" t="s">
        <v>76</v>
      </c>
      <c r="AW258" s="1">
        <v>43559</v>
      </c>
      <c r="AX258">
        <v>2000</v>
      </c>
      <c r="AY258" t="s">
        <v>176</v>
      </c>
      <c r="AZ258">
        <v>20.02</v>
      </c>
      <c r="BA258">
        <v>73.783600000000007</v>
      </c>
    </row>
    <row r="259" spans="1:53" x14ac:dyDescent="0.3">
      <c r="A259" t="s">
        <v>28</v>
      </c>
      <c r="B259" s="1">
        <v>45597</v>
      </c>
      <c r="C259" t="s">
        <v>297</v>
      </c>
      <c r="D259">
        <v>2540538</v>
      </c>
      <c r="E259">
        <v>2286484</v>
      </c>
      <c r="F259">
        <v>254054</v>
      </c>
      <c r="G259">
        <v>2540538</v>
      </c>
      <c r="H259">
        <v>2540538</v>
      </c>
      <c r="I259">
        <v>2125414</v>
      </c>
      <c r="J259">
        <v>415124</v>
      </c>
      <c r="K259">
        <v>0.163400035740461</v>
      </c>
      <c r="L259">
        <v>546410</v>
      </c>
      <c r="M259">
        <v>-131286</v>
      </c>
      <c r="N259">
        <v>-5.1676455931775098E-2</v>
      </c>
      <c r="O259">
        <v>76216</v>
      </c>
      <c r="P259">
        <v>0</v>
      </c>
      <c r="Q259">
        <v>508108</v>
      </c>
      <c r="R259">
        <v>1143241</v>
      </c>
      <c r="S259">
        <v>304865</v>
      </c>
      <c r="T259">
        <v>508108</v>
      </c>
      <c r="U259">
        <v>38108</v>
      </c>
      <c r="V259">
        <v>0</v>
      </c>
      <c r="W259">
        <v>467459</v>
      </c>
      <c r="X259">
        <v>1006052</v>
      </c>
      <c r="Y259">
        <v>237795</v>
      </c>
      <c r="Z259">
        <v>376000</v>
      </c>
      <c r="AA259">
        <v>7238</v>
      </c>
      <c r="AB259">
        <v>351</v>
      </c>
      <c r="AC259">
        <v>29</v>
      </c>
      <c r="AD259">
        <v>12</v>
      </c>
      <c r="AE259">
        <v>20324</v>
      </c>
      <c r="AF259">
        <v>243888</v>
      </c>
      <c r="AG259">
        <v>23408</v>
      </c>
      <c r="AH259">
        <v>10032</v>
      </c>
      <c r="AI259">
        <v>33440</v>
      </c>
      <c r="AJ259">
        <v>18100</v>
      </c>
      <c r="AK259">
        <v>12256</v>
      </c>
      <c r="AL259">
        <v>30356</v>
      </c>
      <c r="AM259">
        <v>83554</v>
      </c>
      <c r="AN259">
        <v>155172</v>
      </c>
      <c r="AO259">
        <v>238726</v>
      </c>
      <c r="AP259" t="s">
        <v>173</v>
      </c>
      <c r="AQ259" t="s">
        <v>71</v>
      </c>
      <c r="AR259" t="s">
        <v>79</v>
      </c>
      <c r="AS259" t="s">
        <v>174</v>
      </c>
      <c r="AT259" t="s">
        <v>175</v>
      </c>
      <c r="AU259" t="s">
        <v>75</v>
      </c>
      <c r="AV259" t="s">
        <v>76</v>
      </c>
      <c r="AW259" s="1">
        <v>43559</v>
      </c>
      <c r="AX259">
        <v>2000</v>
      </c>
      <c r="AY259" t="s">
        <v>176</v>
      </c>
      <c r="AZ259">
        <v>20.02</v>
      </c>
      <c r="BA259">
        <v>73.783600000000007</v>
      </c>
    </row>
    <row r="260" spans="1:53" x14ac:dyDescent="0.3">
      <c r="A260" t="s">
        <v>28</v>
      </c>
      <c r="B260" s="1">
        <v>45627</v>
      </c>
      <c r="C260" t="s">
        <v>297</v>
      </c>
      <c r="D260">
        <v>2125668</v>
      </c>
      <c r="E260">
        <v>1913101</v>
      </c>
      <c r="F260">
        <v>212567</v>
      </c>
      <c r="G260">
        <v>2125668</v>
      </c>
      <c r="H260">
        <v>2125668</v>
      </c>
      <c r="I260">
        <v>1778333</v>
      </c>
      <c r="J260">
        <v>347335</v>
      </c>
      <c r="K260">
        <v>0.16340039930976999</v>
      </c>
      <c r="L260">
        <v>479705</v>
      </c>
      <c r="M260">
        <v>-132370</v>
      </c>
      <c r="N260">
        <v>-6.2272189260034999E-2</v>
      </c>
      <c r="O260">
        <v>63770</v>
      </c>
      <c r="P260">
        <v>0</v>
      </c>
      <c r="Q260">
        <v>425134</v>
      </c>
      <c r="R260">
        <v>956550</v>
      </c>
      <c r="S260">
        <v>255080</v>
      </c>
      <c r="T260">
        <v>425134</v>
      </c>
      <c r="U260">
        <v>31885</v>
      </c>
      <c r="V260">
        <v>0</v>
      </c>
      <c r="W260">
        <v>391123</v>
      </c>
      <c r="X260">
        <v>841764</v>
      </c>
      <c r="Y260">
        <v>198962</v>
      </c>
      <c r="Z260">
        <v>314599</v>
      </c>
      <c r="AA260">
        <v>6924</v>
      </c>
      <c r="AB260">
        <v>307</v>
      </c>
      <c r="AC260">
        <v>26</v>
      </c>
      <c r="AD260">
        <v>12</v>
      </c>
      <c r="AE260">
        <v>21645</v>
      </c>
      <c r="AF260">
        <v>259740</v>
      </c>
      <c r="AG260">
        <v>15050</v>
      </c>
      <c r="AH260">
        <v>6450</v>
      </c>
      <c r="AI260">
        <v>21500</v>
      </c>
      <c r="AJ260">
        <v>18760</v>
      </c>
      <c r="AK260">
        <v>12712</v>
      </c>
      <c r="AL260">
        <v>31472</v>
      </c>
      <c r="AM260">
        <v>58448</v>
      </c>
      <c r="AN260">
        <v>108545</v>
      </c>
      <c r="AO260">
        <v>166993</v>
      </c>
      <c r="AP260" t="s">
        <v>173</v>
      </c>
      <c r="AQ260" t="s">
        <v>71</v>
      </c>
      <c r="AR260" t="s">
        <v>79</v>
      </c>
      <c r="AS260" t="s">
        <v>174</v>
      </c>
      <c r="AT260" t="s">
        <v>175</v>
      </c>
      <c r="AU260" t="s">
        <v>75</v>
      </c>
      <c r="AV260" t="s">
        <v>76</v>
      </c>
      <c r="AW260" s="1">
        <v>43559</v>
      </c>
      <c r="AX260">
        <v>2000</v>
      </c>
      <c r="AY260" t="s">
        <v>176</v>
      </c>
      <c r="AZ260">
        <v>20.02</v>
      </c>
      <c r="BA260">
        <v>73.783600000000007</v>
      </c>
    </row>
    <row r="261" spans="1:53" x14ac:dyDescent="0.3">
      <c r="A261" t="s">
        <v>28</v>
      </c>
      <c r="B261" s="1">
        <v>45658</v>
      </c>
      <c r="C261" t="s">
        <v>297</v>
      </c>
      <c r="D261">
        <v>2150280</v>
      </c>
      <c r="E261">
        <v>1935252</v>
      </c>
      <c r="F261">
        <v>215028</v>
      </c>
      <c r="G261">
        <v>2150280</v>
      </c>
      <c r="H261">
        <v>2150280</v>
      </c>
      <c r="I261">
        <v>1798925</v>
      </c>
      <c r="J261">
        <v>351355</v>
      </c>
      <c r="K261">
        <v>0.16339965027810299</v>
      </c>
      <c r="L261">
        <v>514373</v>
      </c>
      <c r="M261">
        <v>-163018</v>
      </c>
      <c r="N261">
        <v>-7.5812452331789404E-2</v>
      </c>
      <c r="O261">
        <v>64508</v>
      </c>
      <c r="P261">
        <v>0</v>
      </c>
      <c r="Q261">
        <v>430056</v>
      </c>
      <c r="R261">
        <v>967626</v>
      </c>
      <c r="S261">
        <v>258034</v>
      </c>
      <c r="T261">
        <v>430056</v>
      </c>
      <c r="U261">
        <v>32254</v>
      </c>
      <c r="V261">
        <v>0</v>
      </c>
      <c r="W261">
        <v>395652</v>
      </c>
      <c r="X261">
        <v>851511</v>
      </c>
      <c r="Y261">
        <v>201267</v>
      </c>
      <c r="Z261">
        <v>318241</v>
      </c>
      <c r="AA261">
        <v>5940</v>
      </c>
      <c r="AB261">
        <v>362</v>
      </c>
      <c r="AC261">
        <v>19</v>
      </c>
      <c r="AD261">
        <v>13</v>
      </c>
      <c r="AE261">
        <v>20761</v>
      </c>
      <c r="AF261">
        <v>269893</v>
      </c>
      <c r="AG261">
        <v>18913</v>
      </c>
      <c r="AH261">
        <v>8105</v>
      </c>
      <c r="AI261">
        <v>27018</v>
      </c>
      <c r="AJ261">
        <v>17506</v>
      </c>
      <c r="AK261">
        <v>14859</v>
      </c>
      <c r="AL261">
        <v>32365</v>
      </c>
      <c r="AM261">
        <v>64784</v>
      </c>
      <c r="AN261">
        <v>120313</v>
      </c>
      <c r="AO261">
        <v>185097</v>
      </c>
      <c r="AP261" t="s">
        <v>173</v>
      </c>
      <c r="AQ261" t="s">
        <v>71</v>
      </c>
      <c r="AR261" t="s">
        <v>79</v>
      </c>
      <c r="AS261" t="s">
        <v>174</v>
      </c>
      <c r="AT261" t="s">
        <v>175</v>
      </c>
      <c r="AU261" t="s">
        <v>75</v>
      </c>
      <c r="AV261" t="s">
        <v>76</v>
      </c>
      <c r="AW261" s="1">
        <v>43559</v>
      </c>
      <c r="AX261">
        <v>2000</v>
      </c>
      <c r="AY261" t="s">
        <v>176</v>
      </c>
      <c r="AZ261">
        <v>20.02</v>
      </c>
      <c r="BA261">
        <v>73.783600000000007</v>
      </c>
    </row>
    <row r="262" spans="1:53" x14ac:dyDescent="0.3">
      <c r="A262" t="s">
        <v>32</v>
      </c>
      <c r="B262" s="1">
        <v>45413</v>
      </c>
      <c r="C262" t="s">
        <v>298</v>
      </c>
      <c r="D262">
        <v>36026928</v>
      </c>
      <c r="E262">
        <v>27020196</v>
      </c>
      <c r="F262">
        <v>9006732</v>
      </c>
      <c r="G262">
        <v>36026928</v>
      </c>
      <c r="H262">
        <v>36026928</v>
      </c>
      <c r="I262">
        <v>28749490</v>
      </c>
      <c r="J262">
        <v>7277438</v>
      </c>
      <c r="K262">
        <v>0.20199995958578501</v>
      </c>
      <c r="L262">
        <v>4747853</v>
      </c>
      <c r="M262">
        <v>2529585</v>
      </c>
      <c r="N262">
        <v>7.02137301298629E-2</v>
      </c>
      <c r="O262">
        <v>5404039</v>
      </c>
      <c r="P262">
        <v>3602693</v>
      </c>
      <c r="Q262">
        <v>5404039</v>
      </c>
      <c r="R262">
        <v>12609425</v>
      </c>
      <c r="S262">
        <v>3602693</v>
      </c>
      <c r="T262">
        <v>5404039</v>
      </c>
      <c r="U262">
        <v>2702020</v>
      </c>
      <c r="V262">
        <v>3170370</v>
      </c>
      <c r="W262">
        <v>4971716</v>
      </c>
      <c r="X262">
        <v>11096294</v>
      </c>
      <c r="Y262">
        <v>2810101</v>
      </c>
      <c r="Z262">
        <v>3998989</v>
      </c>
      <c r="AA262">
        <v>19432</v>
      </c>
      <c r="AB262">
        <v>1854</v>
      </c>
      <c r="AC262">
        <v>29</v>
      </c>
      <c r="AD262">
        <v>24</v>
      </c>
      <c r="AE262">
        <v>25278</v>
      </c>
      <c r="AF262">
        <v>606672</v>
      </c>
      <c r="AG262">
        <v>528400</v>
      </c>
      <c r="AH262">
        <v>226457</v>
      </c>
      <c r="AI262">
        <v>754857</v>
      </c>
      <c r="AJ262">
        <v>81634</v>
      </c>
      <c r="AK262">
        <v>40353</v>
      </c>
      <c r="AL262">
        <v>121987</v>
      </c>
      <c r="AM262">
        <v>1142518</v>
      </c>
      <c r="AN262">
        <v>2121819</v>
      </c>
      <c r="AO262">
        <v>3264337</v>
      </c>
      <c r="AP262" t="s">
        <v>188</v>
      </c>
      <c r="AQ262" t="s">
        <v>94</v>
      </c>
      <c r="AR262" t="s">
        <v>158</v>
      </c>
      <c r="AS262" t="s">
        <v>189</v>
      </c>
      <c r="AT262" t="s">
        <v>190</v>
      </c>
      <c r="AU262" t="s">
        <v>104</v>
      </c>
      <c r="AV262" t="s">
        <v>105</v>
      </c>
      <c r="AW262" s="1">
        <v>44485</v>
      </c>
      <c r="AX262">
        <v>6000</v>
      </c>
      <c r="AY262" t="s">
        <v>191</v>
      </c>
      <c r="AZ262">
        <v>22.5197</v>
      </c>
      <c r="BA262">
        <v>88.364999999999995</v>
      </c>
    </row>
    <row r="263" spans="1:53" x14ac:dyDescent="0.3">
      <c r="A263" t="s">
        <v>28</v>
      </c>
      <c r="B263" s="1">
        <v>45689</v>
      </c>
      <c r="C263" t="s">
        <v>297</v>
      </c>
      <c r="D263">
        <v>2815732</v>
      </c>
      <c r="E263">
        <v>2534159</v>
      </c>
      <c r="F263">
        <v>281573</v>
      </c>
      <c r="G263">
        <v>2815732</v>
      </c>
      <c r="H263">
        <v>2815732</v>
      </c>
      <c r="I263">
        <v>2355641</v>
      </c>
      <c r="J263">
        <v>460091</v>
      </c>
      <c r="K263">
        <v>0.163400138933677</v>
      </c>
      <c r="L263">
        <v>536984</v>
      </c>
      <c r="M263">
        <v>-76893</v>
      </c>
      <c r="N263">
        <v>-2.73083517891618E-2</v>
      </c>
      <c r="O263">
        <v>84472</v>
      </c>
      <c r="P263">
        <v>0</v>
      </c>
      <c r="Q263">
        <v>563146</v>
      </c>
      <c r="R263">
        <v>1267080</v>
      </c>
      <c r="S263">
        <v>337888</v>
      </c>
      <c r="T263">
        <v>563146</v>
      </c>
      <c r="U263">
        <v>42236</v>
      </c>
      <c r="V263">
        <v>0</v>
      </c>
      <c r="W263">
        <v>518094</v>
      </c>
      <c r="X263">
        <v>1115030</v>
      </c>
      <c r="Y263">
        <v>263553</v>
      </c>
      <c r="Z263">
        <v>416728</v>
      </c>
      <c r="AA263">
        <v>8068</v>
      </c>
      <c r="AB263">
        <v>349</v>
      </c>
      <c r="AC263">
        <v>19</v>
      </c>
      <c r="AD263">
        <v>12</v>
      </c>
      <c r="AE263">
        <v>19541</v>
      </c>
      <c r="AF263">
        <v>234492</v>
      </c>
      <c r="AG263">
        <v>25746</v>
      </c>
      <c r="AH263">
        <v>11034</v>
      </c>
      <c r="AI263">
        <v>36780</v>
      </c>
      <c r="AJ263">
        <v>18100</v>
      </c>
      <c r="AK263">
        <v>16427</v>
      </c>
      <c r="AL263">
        <v>34527</v>
      </c>
      <c r="AM263">
        <v>80915</v>
      </c>
      <c r="AN263">
        <v>150270</v>
      </c>
      <c r="AO263">
        <v>231185</v>
      </c>
      <c r="AP263" t="s">
        <v>173</v>
      </c>
      <c r="AQ263" t="s">
        <v>71</v>
      </c>
      <c r="AR263" t="s">
        <v>79</v>
      </c>
      <c r="AS263" t="s">
        <v>174</v>
      </c>
      <c r="AT263" t="s">
        <v>175</v>
      </c>
      <c r="AU263" t="s">
        <v>75</v>
      </c>
      <c r="AV263" t="s">
        <v>76</v>
      </c>
      <c r="AW263" s="1">
        <v>43559</v>
      </c>
      <c r="AX263">
        <v>2000</v>
      </c>
      <c r="AY263" t="s">
        <v>176</v>
      </c>
      <c r="AZ263">
        <v>20.02</v>
      </c>
      <c r="BA263">
        <v>73.783600000000007</v>
      </c>
    </row>
    <row r="264" spans="1:53" x14ac:dyDescent="0.3">
      <c r="A264" t="s">
        <v>28</v>
      </c>
      <c r="B264" s="1">
        <v>45717</v>
      </c>
      <c r="C264" t="s">
        <v>297</v>
      </c>
      <c r="D264">
        <v>1965488</v>
      </c>
      <c r="E264">
        <v>1768939</v>
      </c>
      <c r="F264">
        <v>196549</v>
      </c>
      <c r="G264">
        <v>1965488</v>
      </c>
      <c r="H264">
        <v>1965488</v>
      </c>
      <c r="I264">
        <v>1644327</v>
      </c>
      <c r="J264">
        <v>321161</v>
      </c>
      <c r="K264">
        <v>0.163400132689693</v>
      </c>
      <c r="L264">
        <v>483329</v>
      </c>
      <c r="M264">
        <v>-162168</v>
      </c>
      <c r="N264">
        <v>-8.2507753799565306E-2</v>
      </c>
      <c r="O264">
        <v>58965</v>
      </c>
      <c r="P264">
        <v>0</v>
      </c>
      <c r="Q264">
        <v>393098</v>
      </c>
      <c r="R264">
        <v>884468</v>
      </c>
      <c r="S264">
        <v>235859</v>
      </c>
      <c r="T264">
        <v>393098</v>
      </c>
      <c r="U264">
        <v>29482</v>
      </c>
      <c r="V264">
        <v>0</v>
      </c>
      <c r="W264">
        <v>361650</v>
      </c>
      <c r="X264">
        <v>778332</v>
      </c>
      <c r="Y264">
        <v>183970</v>
      </c>
      <c r="Z264">
        <v>290893</v>
      </c>
      <c r="AA264">
        <v>5014</v>
      </c>
      <c r="AB264">
        <v>392</v>
      </c>
      <c r="AC264">
        <v>23</v>
      </c>
      <c r="AD264">
        <v>13</v>
      </c>
      <c r="AE264">
        <v>21306</v>
      </c>
      <c r="AF264">
        <v>276978</v>
      </c>
      <c r="AG264">
        <v>19561</v>
      </c>
      <c r="AH264">
        <v>8383</v>
      </c>
      <c r="AI264">
        <v>27944</v>
      </c>
      <c r="AJ264">
        <v>18100</v>
      </c>
      <c r="AK264">
        <v>12834</v>
      </c>
      <c r="AL264">
        <v>30934</v>
      </c>
      <c r="AM264">
        <v>51616</v>
      </c>
      <c r="AN264">
        <v>95857</v>
      </c>
      <c r="AO264">
        <v>147473</v>
      </c>
      <c r="AP264" t="s">
        <v>173</v>
      </c>
      <c r="AQ264" t="s">
        <v>71</v>
      </c>
      <c r="AR264" t="s">
        <v>79</v>
      </c>
      <c r="AS264" t="s">
        <v>174</v>
      </c>
      <c r="AT264" t="s">
        <v>175</v>
      </c>
      <c r="AU264" t="s">
        <v>75</v>
      </c>
      <c r="AV264" t="s">
        <v>76</v>
      </c>
      <c r="AW264" s="1">
        <v>43559</v>
      </c>
      <c r="AX264">
        <v>2000</v>
      </c>
      <c r="AY264" t="s">
        <v>176</v>
      </c>
      <c r="AZ264">
        <v>20.02</v>
      </c>
      <c r="BA264">
        <v>73.783600000000007</v>
      </c>
    </row>
    <row r="265" spans="1:53" x14ac:dyDescent="0.3">
      <c r="A265" t="s">
        <v>32</v>
      </c>
      <c r="B265" s="1">
        <v>45444</v>
      </c>
      <c r="C265" t="s">
        <v>298</v>
      </c>
      <c r="D265">
        <v>37224002</v>
      </c>
      <c r="E265">
        <v>27918002</v>
      </c>
      <c r="F265">
        <v>9306000</v>
      </c>
      <c r="G265">
        <v>37224002</v>
      </c>
      <c r="H265">
        <v>37224002</v>
      </c>
      <c r="I265">
        <v>29704754</v>
      </c>
      <c r="J265">
        <v>7519248</v>
      </c>
      <c r="K265">
        <v>0.20199998914678799</v>
      </c>
      <c r="L265">
        <v>5178457</v>
      </c>
      <c r="M265">
        <v>2340791</v>
      </c>
      <c r="N265">
        <v>6.2883915598328205E-2</v>
      </c>
      <c r="O265">
        <v>5583600</v>
      </c>
      <c r="P265">
        <v>3722400</v>
      </c>
      <c r="Q265">
        <v>5583600</v>
      </c>
      <c r="R265">
        <v>13028402</v>
      </c>
      <c r="S265">
        <v>3722400</v>
      </c>
      <c r="T265">
        <v>5583600</v>
      </c>
      <c r="U265">
        <v>2791800</v>
      </c>
      <c r="V265">
        <v>3275712</v>
      </c>
      <c r="W265">
        <v>5136912</v>
      </c>
      <c r="X265">
        <v>11464994</v>
      </c>
      <c r="Y265">
        <v>2903472</v>
      </c>
      <c r="Z265">
        <v>4131864</v>
      </c>
      <c r="AA265">
        <v>19874</v>
      </c>
      <c r="AB265">
        <v>1873</v>
      </c>
      <c r="AC265">
        <v>25</v>
      </c>
      <c r="AD265">
        <v>23</v>
      </c>
      <c r="AE265">
        <v>29276</v>
      </c>
      <c r="AF265">
        <v>673348</v>
      </c>
      <c r="AG265">
        <v>537866</v>
      </c>
      <c r="AH265">
        <v>230514</v>
      </c>
      <c r="AI265">
        <v>768380</v>
      </c>
      <c r="AJ265">
        <v>80272</v>
      </c>
      <c r="AK265">
        <v>53419</v>
      </c>
      <c r="AL265">
        <v>133691</v>
      </c>
      <c r="AM265">
        <v>1261063</v>
      </c>
      <c r="AN265">
        <v>2341975</v>
      </c>
      <c r="AO265">
        <v>3603038</v>
      </c>
      <c r="AP265" t="s">
        <v>188</v>
      </c>
      <c r="AQ265" t="s">
        <v>94</v>
      </c>
      <c r="AR265" t="s">
        <v>158</v>
      </c>
      <c r="AS265" t="s">
        <v>189</v>
      </c>
      <c r="AT265" t="s">
        <v>190</v>
      </c>
      <c r="AU265" t="s">
        <v>104</v>
      </c>
      <c r="AV265" t="s">
        <v>105</v>
      </c>
      <c r="AW265" s="1">
        <v>44485</v>
      </c>
      <c r="AX265">
        <v>6000</v>
      </c>
      <c r="AY265" t="s">
        <v>191</v>
      </c>
      <c r="AZ265">
        <v>22.5197</v>
      </c>
      <c r="BA265">
        <v>88.364999999999995</v>
      </c>
    </row>
    <row r="266" spans="1:53" x14ac:dyDescent="0.3">
      <c r="A266" t="s">
        <v>29</v>
      </c>
      <c r="B266" s="1">
        <v>45474</v>
      </c>
      <c r="C266" t="s">
        <v>298</v>
      </c>
      <c r="D266">
        <v>11136047</v>
      </c>
      <c r="E266">
        <v>8908838</v>
      </c>
      <c r="F266">
        <v>2227209</v>
      </c>
      <c r="G266">
        <v>11136047</v>
      </c>
      <c r="H266">
        <v>11136047</v>
      </c>
      <c r="I266">
        <v>9269646</v>
      </c>
      <c r="J266">
        <v>1866401</v>
      </c>
      <c r="K266">
        <v>0.167599957148169</v>
      </c>
      <c r="L266">
        <v>1634284</v>
      </c>
      <c r="M266">
        <v>232117</v>
      </c>
      <c r="N266">
        <v>2.08437518268377E-2</v>
      </c>
      <c r="O266">
        <v>779523</v>
      </c>
      <c r="P266">
        <v>334081</v>
      </c>
      <c r="Q266">
        <v>2784012</v>
      </c>
      <c r="R266">
        <v>4454419</v>
      </c>
      <c r="S266">
        <v>1113605</v>
      </c>
      <c r="T266">
        <v>1670407</v>
      </c>
      <c r="U266">
        <v>389762</v>
      </c>
      <c r="V266">
        <v>293991</v>
      </c>
      <c r="W266">
        <v>2561291</v>
      </c>
      <c r="X266">
        <v>3919889</v>
      </c>
      <c r="Y266">
        <v>868612</v>
      </c>
      <c r="Z266">
        <v>1236101</v>
      </c>
      <c r="AA266">
        <v>10907</v>
      </c>
      <c r="AB266">
        <v>1021</v>
      </c>
      <c r="AC266">
        <v>15</v>
      </c>
      <c r="AD266">
        <v>23</v>
      </c>
      <c r="AE266">
        <v>27451</v>
      </c>
      <c r="AF266">
        <v>631373</v>
      </c>
      <c r="AG266">
        <v>98382</v>
      </c>
      <c r="AH266">
        <v>42163</v>
      </c>
      <c r="AI266">
        <v>140545</v>
      </c>
      <c r="AJ266">
        <v>74838</v>
      </c>
      <c r="AK266">
        <v>40983</v>
      </c>
      <c r="AL266">
        <v>115821</v>
      </c>
      <c r="AM266">
        <v>261291</v>
      </c>
      <c r="AN266">
        <v>485254</v>
      </c>
      <c r="AO266">
        <v>746545</v>
      </c>
      <c r="AP266" t="s">
        <v>177</v>
      </c>
      <c r="AQ266" t="s">
        <v>100</v>
      </c>
      <c r="AR266" t="s">
        <v>101</v>
      </c>
      <c r="AS266" t="s">
        <v>127</v>
      </c>
      <c r="AT266" t="s">
        <v>178</v>
      </c>
      <c r="AU266" t="s">
        <v>141</v>
      </c>
      <c r="AV266" t="s">
        <v>142</v>
      </c>
      <c r="AW266" s="1">
        <v>43423</v>
      </c>
      <c r="AX266">
        <v>6000</v>
      </c>
      <c r="AY266" t="s">
        <v>129</v>
      </c>
      <c r="AZ266">
        <v>13.0418</v>
      </c>
      <c r="BA266">
        <v>80.233699999999999</v>
      </c>
    </row>
    <row r="267" spans="1:53" x14ac:dyDescent="0.3">
      <c r="A267" t="s">
        <v>29</v>
      </c>
      <c r="B267" s="1">
        <v>45505</v>
      </c>
      <c r="C267" t="s">
        <v>297</v>
      </c>
      <c r="D267">
        <v>5621244</v>
      </c>
      <c r="E267">
        <v>4496995</v>
      </c>
      <c r="F267">
        <v>1124249</v>
      </c>
      <c r="G267">
        <v>5621244</v>
      </c>
      <c r="H267">
        <v>5621244</v>
      </c>
      <c r="I267">
        <v>4679124</v>
      </c>
      <c r="J267">
        <v>942120</v>
      </c>
      <c r="K267">
        <v>0.167599912047938</v>
      </c>
      <c r="L267">
        <v>1200777</v>
      </c>
      <c r="M267">
        <v>-258657</v>
      </c>
      <c r="N267">
        <v>-4.6014191876388902E-2</v>
      </c>
      <c r="O267">
        <v>393487</v>
      </c>
      <c r="P267">
        <v>168637</v>
      </c>
      <c r="Q267">
        <v>1405311</v>
      </c>
      <c r="R267">
        <v>2248498</v>
      </c>
      <c r="S267">
        <v>562124</v>
      </c>
      <c r="T267">
        <v>843187</v>
      </c>
      <c r="U267">
        <v>196744</v>
      </c>
      <c r="V267">
        <v>148401</v>
      </c>
      <c r="W267">
        <v>1292886</v>
      </c>
      <c r="X267">
        <v>1978678</v>
      </c>
      <c r="Y267">
        <v>438457</v>
      </c>
      <c r="Z267">
        <v>623958</v>
      </c>
      <c r="AA267">
        <v>6684</v>
      </c>
      <c r="AB267">
        <v>841</v>
      </c>
      <c r="AC267">
        <v>22</v>
      </c>
      <c r="AD267">
        <v>27</v>
      </c>
      <c r="AE267">
        <v>22869</v>
      </c>
      <c r="AF267">
        <v>617463</v>
      </c>
      <c r="AG267">
        <v>43018</v>
      </c>
      <c r="AH267">
        <v>18437</v>
      </c>
      <c r="AI267">
        <v>61455</v>
      </c>
      <c r="AJ267">
        <v>74838</v>
      </c>
      <c r="AK267">
        <v>59588</v>
      </c>
      <c r="AL267">
        <v>134426</v>
      </c>
      <c r="AM267">
        <v>135602</v>
      </c>
      <c r="AN267">
        <v>251831</v>
      </c>
      <c r="AO267">
        <v>387433</v>
      </c>
      <c r="AP267" t="s">
        <v>177</v>
      </c>
      <c r="AQ267" t="s">
        <v>100</v>
      </c>
      <c r="AR267" t="s">
        <v>101</v>
      </c>
      <c r="AS267" t="s">
        <v>127</v>
      </c>
      <c r="AT267" t="s">
        <v>178</v>
      </c>
      <c r="AU267" t="s">
        <v>141</v>
      </c>
      <c r="AV267" t="s">
        <v>142</v>
      </c>
      <c r="AW267" s="1">
        <v>43423</v>
      </c>
      <c r="AX267">
        <v>6000</v>
      </c>
      <c r="AY267" t="s">
        <v>129</v>
      </c>
      <c r="AZ267">
        <v>13.0418</v>
      </c>
      <c r="BA267">
        <v>80.233699999999999</v>
      </c>
    </row>
    <row r="268" spans="1:53" x14ac:dyDescent="0.3">
      <c r="A268" t="s">
        <v>33</v>
      </c>
      <c r="B268" s="1">
        <v>45383</v>
      </c>
      <c r="C268" t="s">
        <v>298</v>
      </c>
      <c r="D268">
        <v>26910000</v>
      </c>
      <c r="E268">
        <v>20182500</v>
      </c>
      <c r="F268">
        <v>6727500</v>
      </c>
      <c r="G268">
        <v>26910000</v>
      </c>
      <c r="H268">
        <v>26910000</v>
      </c>
      <c r="I268">
        <v>21474180</v>
      </c>
      <c r="J268">
        <v>5435820</v>
      </c>
      <c r="K268">
        <v>0.20200000000000001</v>
      </c>
      <c r="L268">
        <v>3690545</v>
      </c>
      <c r="M268">
        <v>1745275</v>
      </c>
      <c r="N268">
        <v>6.4856001486436304E-2</v>
      </c>
      <c r="O268">
        <v>4036500</v>
      </c>
      <c r="P268">
        <v>2691000</v>
      </c>
      <c r="Q268">
        <v>4036500</v>
      </c>
      <c r="R268">
        <v>9418500</v>
      </c>
      <c r="S268">
        <v>2691000</v>
      </c>
      <c r="T268">
        <v>4036500</v>
      </c>
      <c r="U268">
        <v>2018250</v>
      </c>
      <c r="V268">
        <v>2368080</v>
      </c>
      <c r="W268">
        <v>3713580</v>
      </c>
      <c r="X268">
        <v>8288280</v>
      </c>
      <c r="Y268">
        <v>2098980</v>
      </c>
      <c r="Z268">
        <v>2987010</v>
      </c>
      <c r="AA268">
        <v>11250</v>
      </c>
      <c r="AB268">
        <v>2392</v>
      </c>
      <c r="AC268">
        <v>24</v>
      </c>
      <c r="AD268">
        <v>29</v>
      </c>
      <c r="AE268">
        <v>31896</v>
      </c>
      <c r="AF268">
        <v>924984</v>
      </c>
      <c r="AG268">
        <v>333343</v>
      </c>
      <c r="AH268">
        <v>142861</v>
      </c>
      <c r="AI268">
        <v>476204</v>
      </c>
      <c r="AJ268">
        <v>82505</v>
      </c>
      <c r="AK268">
        <v>57897</v>
      </c>
      <c r="AL268">
        <v>140402</v>
      </c>
      <c r="AM268">
        <v>752134</v>
      </c>
      <c r="AN268">
        <v>1396821</v>
      </c>
      <c r="AO268">
        <v>2148955</v>
      </c>
      <c r="AP268" t="s">
        <v>192</v>
      </c>
      <c r="AQ268" t="s">
        <v>86</v>
      </c>
      <c r="AR268" t="s">
        <v>87</v>
      </c>
      <c r="AS268" t="s">
        <v>145</v>
      </c>
      <c r="AT268" t="s">
        <v>193</v>
      </c>
      <c r="AU268" t="s">
        <v>104</v>
      </c>
      <c r="AV268" t="s">
        <v>105</v>
      </c>
      <c r="AW268" s="1">
        <v>43342</v>
      </c>
      <c r="AX268">
        <v>8000</v>
      </c>
      <c r="AY268" t="s">
        <v>147</v>
      </c>
      <c r="AZ268">
        <v>27.204599999999999</v>
      </c>
      <c r="BA268">
        <v>78.008099999999999</v>
      </c>
    </row>
    <row r="269" spans="1:53" x14ac:dyDescent="0.3">
      <c r="A269" t="s">
        <v>29</v>
      </c>
      <c r="B269" s="1">
        <v>45536</v>
      </c>
      <c r="C269" t="s">
        <v>298</v>
      </c>
      <c r="D269">
        <v>12933963</v>
      </c>
      <c r="E269">
        <v>10347170</v>
      </c>
      <c r="F269">
        <v>2586793</v>
      </c>
      <c r="G269">
        <v>12933963</v>
      </c>
      <c r="H269">
        <v>12933963</v>
      </c>
      <c r="I269">
        <v>10766232</v>
      </c>
      <c r="J269">
        <v>2167731</v>
      </c>
      <c r="K269">
        <v>0.16759990731379101</v>
      </c>
      <c r="L269">
        <v>1864276</v>
      </c>
      <c r="M269">
        <v>303455</v>
      </c>
      <c r="N269">
        <v>2.34618732093172E-2</v>
      </c>
      <c r="O269">
        <v>905377</v>
      </c>
      <c r="P269">
        <v>388019</v>
      </c>
      <c r="Q269">
        <v>3233491</v>
      </c>
      <c r="R269">
        <v>5173586</v>
      </c>
      <c r="S269">
        <v>1293396</v>
      </c>
      <c r="T269">
        <v>1940094</v>
      </c>
      <c r="U269">
        <v>452688</v>
      </c>
      <c r="V269">
        <v>341457</v>
      </c>
      <c r="W269">
        <v>2974812</v>
      </c>
      <c r="X269">
        <v>4552756</v>
      </c>
      <c r="Y269">
        <v>1008849</v>
      </c>
      <c r="Z269">
        <v>1435670</v>
      </c>
      <c r="AA269">
        <v>15057</v>
      </c>
      <c r="AB269">
        <v>859</v>
      </c>
      <c r="AC269">
        <v>40</v>
      </c>
      <c r="AD269">
        <v>23</v>
      </c>
      <c r="AE269">
        <v>23283</v>
      </c>
      <c r="AF269">
        <v>535509</v>
      </c>
      <c r="AG269">
        <v>181356</v>
      </c>
      <c r="AH269">
        <v>77724</v>
      </c>
      <c r="AI269">
        <v>259080</v>
      </c>
      <c r="AJ269">
        <v>74838</v>
      </c>
      <c r="AK269">
        <v>45067</v>
      </c>
      <c r="AL269">
        <v>119905</v>
      </c>
      <c r="AM269">
        <v>332424</v>
      </c>
      <c r="AN269">
        <v>617358</v>
      </c>
      <c r="AO269">
        <v>949782</v>
      </c>
      <c r="AP269" t="s">
        <v>177</v>
      </c>
      <c r="AQ269" t="s">
        <v>100</v>
      </c>
      <c r="AR269" t="s">
        <v>101</v>
      </c>
      <c r="AS269" t="s">
        <v>127</v>
      </c>
      <c r="AT269" t="s">
        <v>178</v>
      </c>
      <c r="AU269" t="s">
        <v>141</v>
      </c>
      <c r="AV269" t="s">
        <v>142</v>
      </c>
      <c r="AW269" s="1">
        <v>43423</v>
      </c>
      <c r="AX269">
        <v>6000</v>
      </c>
      <c r="AY269" t="s">
        <v>129</v>
      </c>
      <c r="AZ269">
        <v>13.0418</v>
      </c>
      <c r="BA269">
        <v>80.233699999999999</v>
      </c>
    </row>
    <row r="270" spans="1:53" x14ac:dyDescent="0.3">
      <c r="A270" t="s">
        <v>29</v>
      </c>
      <c r="B270" s="1">
        <v>45566</v>
      </c>
      <c r="C270" t="s">
        <v>297</v>
      </c>
      <c r="D270">
        <v>10292664</v>
      </c>
      <c r="E270">
        <v>8234131</v>
      </c>
      <c r="F270">
        <v>2058533</v>
      </c>
      <c r="G270">
        <v>10292664</v>
      </c>
      <c r="H270">
        <v>10292664</v>
      </c>
      <c r="I270">
        <v>8567613</v>
      </c>
      <c r="J270">
        <v>1725051</v>
      </c>
      <c r="K270">
        <v>0.16760004989961799</v>
      </c>
      <c r="L270">
        <v>1841601</v>
      </c>
      <c r="M270">
        <v>-116550</v>
      </c>
      <c r="N270">
        <v>-1.13235990215944E-2</v>
      </c>
      <c r="O270">
        <v>720486</v>
      </c>
      <c r="P270">
        <v>308780</v>
      </c>
      <c r="Q270">
        <v>2573166</v>
      </c>
      <c r="R270">
        <v>4117066</v>
      </c>
      <c r="S270">
        <v>1029266</v>
      </c>
      <c r="T270">
        <v>1543900</v>
      </c>
      <c r="U270">
        <v>360243</v>
      </c>
      <c r="V270">
        <v>271726</v>
      </c>
      <c r="W270">
        <v>2367313</v>
      </c>
      <c r="X270">
        <v>3623018</v>
      </c>
      <c r="Y270">
        <v>802827</v>
      </c>
      <c r="Z270">
        <v>1142486</v>
      </c>
      <c r="AA270">
        <v>10334</v>
      </c>
      <c r="AB270">
        <v>996</v>
      </c>
      <c r="AC270">
        <v>20</v>
      </c>
      <c r="AD270">
        <v>31</v>
      </c>
      <c r="AE270">
        <v>27930</v>
      </c>
      <c r="AF270">
        <v>865830</v>
      </c>
      <c r="AG270">
        <v>89959</v>
      </c>
      <c r="AH270">
        <v>38554</v>
      </c>
      <c r="AI270">
        <v>128513</v>
      </c>
      <c r="AJ270">
        <v>74838</v>
      </c>
      <c r="AK270">
        <v>51811</v>
      </c>
      <c r="AL270">
        <v>126649</v>
      </c>
      <c r="AM270">
        <v>252213</v>
      </c>
      <c r="AN270">
        <v>468396</v>
      </c>
      <c r="AO270">
        <v>720609</v>
      </c>
      <c r="AP270" t="s">
        <v>177</v>
      </c>
      <c r="AQ270" t="s">
        <v>100</v>
      </c>
      <c r="AR270" t="s">
        <v>101</v>
      </c>
      <c r="AS270" t="s">
        <v>127</v>
      </c>
      <c r="AT270" t="s">
        <v>178</v>
      </c>
      <c r="AU270" t="s">
        <v>141</v>
      </c>
      <c r="AV270" t="s">
        <v>142</v>
      </c>
      <c r="AW270" s="1">
        <v>43423</v>
      </c>
      <c r="AX270">
        <v>6000</v>
      </c>
      <c r="AY270" t="s">
        <v>129</v>
      </c>
      <c r="AZ270">
        <v>13.0418</v>
      </c>
      <c r="BA270">
        <v>80.233699999999999</v>
      </c>
    </row>
    <row r="271" spans="1:53" x14ac:dyDescent="0.3">
      <c r="A271" t="s">
        <v>29</v>
      </c>
      <c r="B271" s="1">
        <v>45597</v>
      </c>
      <c r="C271" t="s">
        <v>298</v>
      </c>
      <c r="D271">
        <v>14418800</v>
      </c>
      <c r="E271">
        <v>11535040</v>
      </c>
      <c r="F271">
        <v>2883760</v>
      </c>
      <c r="G271">
        <v>14418800</v>
      </c>
      <c r="H271">
        <v>14418800</v>
      </c>
      <c r="I271">
        <v>12002209</v>
      </c>
      <c r="J271">
        <v>2416591</v>
      </c>
      <c r="K271">
        <v>0.16760000832246799</v>
      </c>
      <c r="L271">
        <v>1934639</v>
      </c>
      <c r="M271">
        <v>481952</v>
      </c>
      <c r="N271">
        <v>3.3425250367575703E-2</v>
      </c>
      <c r="O271">
        <v>1009316</v>
      </c>
      <c r="P271">
        <v>432564</v>
      </c>
      <c r="Q271">
        <v>3604700</v>
      </c>
      <c r="R271">
        <v>5767520</v>
      </c>
      <c r="S271">
        <v>1441880</v>
      </c>
      <c r="T271">
        <v>2162820</v>
      </c>
      <c r="U271">
        <v>504658</v>
      </c>
      <c r="V271">
        <v>380656</v>
      </c>
      <c r="W271">
        <v>3316324</v>
      </c>
      <c r="X271">
        <v>5075418</v>
      </c>
      <c r="Y271">
        <v>1124666</v>
      </c>
      <c r="Z271">
        <v>1600487</v>
      </c>
      <c r="AA271">
        <v>11300</v>
      </c>
      <c r="AB271">
        <v>1276</v>
      </c>
      <c r="AC271">
        <v>27</v>
      </c>
      <c r="AD271">
        <v>25</v>
      </c>
      <c r="AE271">
        <v>25212</v>
      </c>
      <c r="AF271">
        <v>630300</v>
      </c>
      <c r="AG271">
        <v>133688</v>
      </c>
      <c r="AH271">
        <v>57295</v>
      </c>
      <c r="AI271">
        <v>190983</v>
      </c>
      <c r="AJ271">
        <v>74838</v>
      </c>
      <c r="AK271">
        <v>53145</v>
      </c>
      <c r="AL271">
        <v>127983</v>
      </c>
      <c r="AM271">
        <v>344881</v>
      </c>
      <c r="AN271">
        <v>640492</v>
      </c>
      <c r="AO271">
        <v>985373</v>
      </c>
      <c r="AP271" t="s">
        <v>177</v>
      </c>
      <c r="AQ271" t="s">
        <v>100</v>
      </c>
      <c r="AR271" t="s">
        <v>101</v>
      </c>
      <c r="AS271" t="s">
        <v>127</v>
      </c>
      <c r="AT271" t="s">
        <v>178</v>
      </c>
      <c r="AU271" t="s">
        <v>141</v>
      </c>
      <c r="AV271" t="s">
        <v>142</v>
      </c>
      <c r="AW271" s="1">
        <v>43423</v>
      </c>
      <c r="AX271">
        <v>6000</v>
      </c>
      <c r="AY271" t="s">
        <v>129</v>
      </c>
      <c r="AZ271">
        <v>13.0418</v>
      </c>
      <c r="BA271">
        <v>80.233699999999999</v>
      </c>
    </row>
    <row r="272" spans="1:53" x14ac:dyDescent="0.3">
      <c r="A272" t="s">
        <v>33</v>
      </c>
      <c r="B272" s="1">
        <v>45413</v>
      </c>
      <c r="C272" t="s">
        <v>298</v>
      </c>
      <c r="D272">
        <v>15079064</v>
      </c>
      <c r="E272">
        <v>11309298</v>
      </c>
      <c r="F272">
        <v>3769766</v>
      </c>
      <c r="G272">
        <v>15079064</v>
      </c>
      <c r="H272">
        <v>15079064</v>
      </c>
      <c r="I272">
        <v>12033092</v>
      </c>
      <c r="J272">
        <v>3045972</v>
      </c>
      <c r="K272">
        <v>0.20200007109194601</v>
      </c>
      <c r="L272">
        <v>2596504</v>
      </c>
      <c r="M272">
        <v>449468</v>
      </c>
      <c r="N272">
        <v>2.98074204075266E-2</v>
      </c>
      <c r="O272">
        <v>2261860</v>
      </c>
      <c r="P272">
        <v>1507906</v>
      </c>
      <c r="Q272">
        <v>2261860</v>
      </c>
      <c r="R272">
        <v>5277672</v>
      </c>
      <c r="S272">
        <v>1507906</v>
      </c>
      <c r="T272">
        <v>2261860</v>
      </c>
      <c r="U272">
        <v>1130930</v>
      </c>
      <c r="V272">
        <v>1326957</v>
      </c>
      <c r="W272">
        <v>2080911</v>
      </c>
      <c r="X272">
        <v>4644351</v>
      </c>
      <c r="Y272">
        <v>1176167</v>
      </c>
      <c r="Z272">
        <v>1673776</v>
      </c>
      <c r="AA272">
        <v>11836</v>
      </c>
      <c r="AB272">
        <v>1274</v>
      </c>
      <c r="AC272">
        <v>13</v>
      </c>
      <c r="AD272">
        <v>27</v>
      </c>
      <c r="AE272">
        <v>31175</v>
      </c>
      <c r="AF272">
        <v>841725</v>
      </c>
      <c r="AG272">
        <v>198753</v>
      </c>
      <c r="AH272">
        <v>85180</v>
      </c>
      <c r="AI272">
        <v>283933</v>
      </c>
      <c r="AJ272">
        <v>81049</v>
      </c>
      <c r="AK272">
        <v>61819</v>
      </c>
      <c r="AL272">
        <v>142868</v>
      </c>
      <c r="AM272">
        <v>464792</v>
      </c>
      <c r="AN272">
        <v>863186</v>
      </c>
      <c r="AO272">
        <v>1327978</v>
      </c>
      <c r="AP272" t="s">
        <v>192</v>
      </c>
      <c r="AQ272" t="s">
        <v>86</v>
      </c>
      <c r="AR272" t="s">
        <v>87</v>
      </c>
      <c r="AS272" t="s">
        <v>145</v>
      </c>
      <c r="AT272" t="s">
        <v>193</v>
      </c>
      <c r="AU272" t="s">
        <v>104</v>
      </c>
      <c r="AV272" t="s">
        <v>105</v>
      </c>
      <c r="AW272" s="1">
        <v>43342</v>
      </c>
      <c r="AX272">
        <v>8000</v>
      </c>
      <c r="AY272" t="s">
        <v>147</v>
      </c>
      <c r="AZ272">
        <v>27.204599999999999</v>
      </c>
      <c r="BA272">
        <v>78.008099999999999</v>
      </c>
    </row>
    <row r="273" spans="1:53" x14ac:dyDescent="0.3">
      <c r="A273" t="s">
        <v>29</v>
      </c>
      <c r="B273" s="1">
        <v>45627</v>
      </c>
      <c r="C273" t="s">
        <v>297</v>
      </c>
      <c r="D273">
        <v>9780878</v>
      </c>
      <c r="E273">
        <v>7824702</v>
      </c>
      <c r="F273">
        <v>1956176</v>
      </c>
      <c r="G273">
        <v>9780878</v>
      </c>
      <c r="H273">
        <v>9780878</v>
      </c>
      <c r="I273">
        <v>8141603</v>
      </c>
      <c r="J273">
        <v>1639275</v>
      </c>
      <c r="K273">
        <v>0.167599984377681</v>
      </c>
      <c r="L273">
        <v>1814751</v>
      </c>
      <c r="M273">
        <v>-175476</v>
      </c>
      <c r="N273">
        <v>-1.7940720659229199E-2</v>
      </c>
      <c r="O273">
        <v>684661</v>
      </c>
      <c r="P273">
        <v>293426</v>
      </c>
      <c r="Q273">
        <v>2445220</v>
      </c>
      <c r="R273">
        <v>3912351</v>
      </c>
      <c r="S273">
        <v>978088</v>
      </c>
      <c r="T273">
        <v>1467132</v>
      </c>
      <c r="U273">
        <v>342330</v>
      </c>
      <c r="V273">
        <v>258215</v>
      </c>
      <c r="W273">
        <v>2249602</v>
      </c>
      <c r="X273">
        <v>3442869</v>
      </c>
      <c r="Y273">
        <v>762909</v>
      </c>
      <c r="Z273">
        <v>1085678</v>
      </c>
      <c r="AA273">
        <v>14842</v>
      </c>
      <c r="AB273">
        <v>659</v>
      </c>
      <c r="AC273">
        <v>23</v>
      </c>
      <c r="AD273">
        <v>27</v>
      </c>
      <c r="AE273">
        <v>27725</v>
      </c>
      <c r="AF273">
        <v>748575</v>
      </c>
      <c r="AG273">
        <v>139722</v>
      </c>
      <c r="AH273">
        <v>59881</v>
      </c>
      <c r="AI273">
        <v>199603</v>
      </c>
      <c r="AJ273">
        <v>76743</v>
      </c>
      <c r="AK273">
        <v>44018</v>
      </c>
      <c r="AL273">
        <v>120761</v>
      </c>
      <c r="AM273">
        <v>261034</v>
      </c>
      <c r="AN273">
        <v>484778</v>
      </c>
      <c r="AO273">
        <v>745812</v>
      </c>
      <c r="AP273" t="s">
        <v>177</v>
      </c>
      <c r="AQ273" t="s">
        <v>100</v>
      </c>
      <c r="AR273" t="s">
        <v>101</v>
      </c>
      <c r="AS273" t="s">
        <v>127</v>
      </c>
      <c r="AT273" t="s">
        <v>178</v>
      </c>
      <c r="AU273" t="s">
        <v>141</v>
      </c>
      <c r="AV273" t="s">
        <v>142</v>
      </c>
      <c r="AW273" s="1">
        <v>43423</v>
      </c>
      <c r="AX273">
        <v>6000</v>
      </c>
      <c r="AY273" t="s">
        <v>129</v>
      </c>
      <c r="AZ273">
        <v>13.0418</v>
      </c>
      <c r="BA273">
        <v>80.233699999999999</v>
      </c>
    </row>
    <row r="274" spans="1:53" x14ac:dyDescent="0.3">
      <c r="A274" t="s">
        <v>29</v>
      </c>
      <c r="B274" s="1">
        <v>45658</v>
      </c>
      <c r="C274" t="s">
        <v>298</v>
      </c>
      <c r="D274">
        <v>10773891</v>
      </c>
      <c r="E274">
        <v>8619113</v>
      </c>
      <c r="F274">
        <v>2154778</v>
      </c>
      <c r="G274">
        <v>10773891</v>
      </c>
      <c r="H274">
        <v>10773891</v>
      </c>
      <c r="I274">
        <v>8968186</v>
      </c>
      <c r="J274">
        <v>1805705</v>
      </c>
      <c r="K274">
        <v>0.167600080602263</v>
      </c>
      <c r="L274">
        <v>1642449</v>
      </c>
      <c r="M274">
        <v>163256</v>
      </c>
      <c r="N274">
        <v>1.5152928500947301E-2</v>
      </c>
      <c r="O274">
        <v>754172</v>
      </c>
      <c r="P274">
        <v>323217</v>
      </c>
      <c r="Q274">
        <v>2693473</v>
      </c>
      <c r="R274">
        <v>4309556</v>
      </c>
      <c r="S274">
        <v>1077389</v>
      </c>
      <c r="T274">
        <v>1616084</v>
      </c>
      <c r="U274">
        <v>377086</v>
      </c>
      <c r="V274">
        <v>284431</v>
      </c>
      <c r="W274">
        <v>2477995</v>
      </c>
      <c r="X274">
        <v>3792409</v>
      </c>
      <c r="Y274">
        <v>840363</v>
      </c>
      <c r="Z274">
        <v>1195902</v>
      </c>
      <c r="AA274">
        <v>14779</v>
      </c>
      <c r="AB274">
        <v>729</v>
      </c>
      <c r="AC274">
        <v>44</v>
      </c>
      <c r="AD274">
        <v>25</v>
      </c>
      <c r="AE274">
        <v>26282</v>
      </c>
      <c r="AF274">
        <v>657050</v>
      </c>
      <c r="AG274">
        <v>146606</v>
      </c>
      <c r="AH274">
        <v>62831</v>
      </c>
      <c r="AI274">
        <v>209437</v>
      </c>
      <c r="AJ274">
        <v>75528</v>
      </c>
      <c r="AK274">
        <v>48617</v>
      </c>
      <c r="AL274">
        <v>124145</v>
      </c>
      <c r="AM274">
        <v>228136</v>
      </c>
      <c r="AN274">
        <v>423681</v>
      </c>
      <c r="AO274">
        <v>651817</v>
      </c>
      <c r="AP274" t="s">
        <v>177</v>
      </c>
      <c r="AQ274" t="s">
        <v>100</v>
      </c>
      <c r="AR274" t="s">
        <v>101</v>
      </c>
      <c r="AS274" t="s">
        <v>127</v>
      </c>
      <c r="AT274" t="s">
        <v>178</v>
      </c>
      <c r="AU274" t="s">
        <v>141</v>
      </c>
      <c r="AV274" t="s">
        <v>142</v>
      </c>
      <c r="AW274" s="1">
        <v>43423</v>
      </c>
      <c r="AX274">
        <v>6000</v>
      </c>
      <c r="AY274" t="s">
        <v>129</v>
      </c>
      <c r="AZ274">
        <v>13.0418</v>
      </c>
      <c r="BA274">
        <v>80.233699999999999</v>
      </c>
    </row>
    <row r="275" spans="1:53" x14ac:dyDescent="0.3">
      <c r="A275" t="s">
        <v>29</v>
      </c>
      <c r="B275" s="1">
        <v>45689</v>
      </c>
      <c r="C275" t="s">
        <v>297</v>
      </c>
      <c r="D275">
        <v>5028088</v>
      </c>
      <c r="E275">
        <v>4022470</v>
      </c>
      <c r="F275">
        <v>1005618</v>
      </c>
      <c r="G275">
        <v>5028088</v>
      </c>
      <c r="H275">
        <v>5028088</v>
      </c>
      <c r="I275">
        <v>4185381</v>
      </c>
      <c r="J275">
        <v>842707</v>
      </c>
      <c r="K275">
        <v>0.167599890853143</v>
      </c>
      <c r="L275">
        <v>1177382</v>
      </c>
      <c r="M275">
        <v>-334675</v>
      </c>
      <c r="N275">
        <v>-6.6561086440810102E-2</v>
      </c>
      <c r="O275">
        <v>351966</v>
      </c>
      <c r="P275">
        <v>150843</v>
      </c>
      <c r="Q275">
        <v>1257022</v>
      </c>
      <c r="R275">
        <v>2011235</v>
      </c>
      <c r="S275">
        <v>502809</v>
      </c>
      <c r="T275">
        <v>754213</v>
      </c>
      <c r="U275">
        <v>175983</v>
      </c>
      <c r="V275">
        <v>132742</v>
      </c>
      <c r="W275">
        <v>1156460</v>
      </c>
      <c r="X275">
        <v>1769887</v>
      </c>
      <c r="Y275">
        <v>392191</v>
      </c>
      <c r="Z275">
        <v>558118</v>
      </c>
      <c r="AA275">
        <v>7438</v>
      </c>
      <c r="AB275">
        <v>676</v>
      </c>
      <c r="AC275">
        <v>10</v>
      </c>
      <c r="AD275">
        <v>24</v>
      </c>
      <c r="AE275">
        <v>25115</v>
      </c>
      <c r="AF275">
        <v>602760</v>
      </c>
      <c r="AG275">
        <v>60287</v>
      </c>
      <c r="AH275">
        <v>25837</v>
      </c>
      <c r="AI275">
        <v>86124</v>
      </c>
      <c r="AJ275">
        <v>74838</v>
      </c>
      <c r="AK275">
        <v>39497</v>
      </c>
      <c r="AL275">
        <v>114335</v>
      </c>
      <c r="AM275">
        <v>130957</v>
      </c>
      <c r="AN275">
        <v>243206</v>
      </c>
      <c r="AO275">
        <v>374163</v>
      </c>
      <c r="AP275" t="s">
        <v>177</v>
      </c>
      <c r="AQ275" t="s">
        <v>100</v>
      </c>
      <c r="AR275" t="s">
        <v>101</v>
      </c>
      <c r="AS275" t="s">
        <v>127</v>
      </c>
      <c r="AT275" t="s">
        <v>178</v>
      </c>
      <c r="AU275" t="s">
        <v>141</v>
      </c>
      <c r="AV275" t="s">
        <v>142</v>
      </c>
      <c r="AW275" s="1">
        <v>43423</v>
      </c>
      <c r="AX275">
        <v>6000</v>
      </c>
      <c r="AY275" t="s">
        <v>129</v>
      </c>
      <c r="AZ275">
        <v>13.0418</v>
      </c>
      <c r="BA275">
        <v>80.233699999999999</v>
      </c>
    </row>
    <row r="276" spans="1:53" x14ac:dyDescent="0.3">
      <c r="A276" t="s">
        <v>29</v>
      </c>
      <c r="B276" s="1">
        <v>45717</v>
      </c>
      <c r="C276" t="s">
        <v>298</v>
      </c>
      <c r="D276">
        <v>17592633</v>
      </c>
      <c r="E276">
        <v>14074106</v>
      </c>
      <c r="F276">
        <v>3518527</v>
      </c>
      <c r="G276">
        <v>17592633</v>
      </c>
      <c r="H276">
        <v>17592633</v>
      </c>
      <c r="I276">
        <v>14644108</v>
      </c>
      <c r="J276">
        <v>2948525</v>
      </c>
      <c r="K276">
        <v>0.16759998347035401</v>
      </c>
      <c r="L276">
        <v>2273743</v>
      </c>
      <c r="M276">
        <v>674782</v>
      </c>
      <c r="N276">
        <v>3.83559413761431E-2</v>
      </c>
      <c r="O276">
        <v>1231484</v>
      </c>
      <c r="P276">
        <v>527779</v>
      </c>
      <c r="Q276">
        <v>4398158</v>
      </c>
      <c r="R276">
        <v>7037054</v>
      </c>
      <c r="S276">
        <v>1759263</v>
      </c>
      <c r="T276">
        <v>2638895</v>
      </c>
      <c r="U276">
        <v>615742</v>
      </c>
      <c r="V276">
        <v>464446</v>
      </c>
      <c r="W276">
        <v>4046305</v>
      </c>
      <c r="X276">
        <v>6192608</v>
      </c>
      <c r="Y276">
        <v>1372225</v>
      </c>
      <c r="Z276">
        <v>1952782</v>
      </c>
      <c r="AA276">
        <v>15153</v>
      </c>
      <c r="AB276">
        <v>1161</v>
      </c>
      <c r="AC276">
        <v>18</v>
      </c>
      <c r="AD276">
        <v>31</v>
      </c>
      <c r="AE276">
        <v>23636</v>
      </c>
      <c r="AF276">
        <v>732716</v>
      </c>
      <c r="AG276">
        <v>130005</v>
      </c>
      <c r="AH276">
        <v>55716</v>
      </c>
      <c r="AI276">
        <v>185721</v>
      </c>
      <c r="AJ276">
        <v>74838</v>
      </c>
      <c r="AK276">
        <v>44050</v>
      </c>
      <c r="AL276">
        <v>118888</v>
      </c>
      <c r="AM276">
        <v>432746</v>
      </c>
      <c r="AN276">
        <v>803672</v>
      </c>
      <c r="AO276">
        <v>1236418</v>
      </c>
      <c r="AP276" t="s">
        <v>177</v>
      </c>
      <c r="AQ276" t="s">
        <v>100</v>
      </c>
      <c r="AR276" t="s">
        <v>101</v>
      </c>
      <c r="AS276" t="s">
        <v>127</v>
      </c>
      <c r="AT276" t="s">
        <v>178</v>
      </c>
      <c r="AU276" t="s">
        <v>141</v>
      </c>
      <c r="AV276" t="s">
        <v>142</v>
      </c>
      <c r="AW276" s="1">
        <v>43423</v>
      </c>
      <c r="AX276">
        <v>6000</v>
      </c>
      <c r="AY276" t="s">
        <v>129</v>
      </c>
      <c r="AZ276">
        <v>13.0418</v>
      </c>
      <c r="BA276">
        <v>80.233699999999999</v>
      </c>
    </row>
    <row r="277" spans="1:53" x14ac:dyDescent="0.3">
      <c r="A277" t="s">
        <v>33</v>
      </c>
      <c r="B277" s="1">
        <v>45444</v>
      </c>
      <c r="C277" t="s">
        <v>298</v>
      </c>
      <c r="D277">
        <v>19830052</v>
      </c>
      <c r="E277">
        <v>14872539</v>
      </c>
      <c r="F277">
        <v>4957513</v>
      </c>
      <c r="G277">
        <v>19830052</v>
      </c>
      <c r="H277">
        <v>19830052</v>
      </c>
      <c r="I277">
        <v>15824381</v>
      </c>
      <c r="J277">
        <v>4005671</v>
      </c>
      <c r="K277">
        <v>0.20200002501254199</v>
      </c>
      <c r="L277">
        <v>2865093</v>
      </c>
      <c r="M277">
        <v>1140578</v>
      </c>
      <c r="N277">
        <v>5.7517650483216103E-2</v>
      </c>
      <c r="O277">
        <v>2974508</v>
      </c>
      <c r="P277">
        <v>1983005</v>
      </c>
      <c r="Q277">
        <v>2974508</v>
      </c>
      <c r="R277">
        <v>6940518</v>
      </c>
      <c r="S277">
        <v>1983005</v>
      </c>
      <c r="T277">
        <v>2974508</v>
      </c>
      <c r="U277">
        <v>1487254</v>
      </c>
      <c r="V277">
        <v>1745044</v>
      </c>
      <c r="W277">
        <v>2736547</v>
      </c>
      <c r="X277">
        <v>6107656</v>
      </c>
      <c r="Y277">
        <v>1546744</v>
      </c>
      <c r="Z277">
        <v>2201136</v>
      </c>
      <c r="AA277">
        <v>9812</v>
      </c>
      <c r="AB277">
        <v>2021</v>
      </c>
      <c r="AC277">
        <v>15</v>
      </c>
      <c r="AD277">
        <v>27</v>
      </c>
      <c r="AE277">
        <v>25520</v>
      </c>
      <c r="AF277">
        <v>689040</v>
      </c>
      <c r="AG277">
        <v>308552</v>
      </c>
      <c r="AH277">
        <v>132236</v>
      </c>
      <c r="AI277">
        <v>440788</v>
      </c>
      <c r="AJ277">
        <v>90003</v>
      </c>
      <c r="AK277">
        <v>65407</v>
      </c>
      <c r="AL277">
        <v>155410</v>
      </c>
      <c r="AM277">
        <v>552949</v>
      </c>
      <c r="AN277">
        <v>1026906</v>
      </c>
      <c r="AO277">
        <v>1579855</v>
      </c>
      <c r="AP277" t="s">
        <v>192</v>
      </c>
      <c r="AQ277" t="s">
        <v>86</v>
      </c>
      <c r="AR277" t="s">
        <v>87</v>
      </c>
      <c r="AS277" t="s">
        <v>145</v>
      </c>
      <c r="AT277" t="s">
        <v>193</v>
      </c>
      <c r="AU277" t="s">
        <v>104</v>
      </c>
      <c r="AV277" t="s">
        <v>105</v>
      </c>
      <c r="AW277" s="1">
        <v>43342</v>
      </c>
      <c r="AX277">
        <v>8000</v>
      </c>
      <c r="AY277" t="s">
        <v>147</v>
      </c>
      <c r="AZ277">
        <v>27.204599999999999</v>
      </c>
      <c r="BA277">
        <v>78.008099999999999</v>
      </c>
    </row>
    <row r="278" spans="1:53" x14ac:dyDescent="0.3">
      <c r="A278" t="s">
        <v>34</v>
      </c>
      <c r="B278" s="1">
        <v>45383</v>
      </c>
      <c r="C278" t="s">
        <v>297</v>
      </c>
      <c r="D278">
        <v>2587744</v>
      </c>
      <c r="E278">
        <v>2328970</v>
      </c>
      <c r="F278">
        <v>258774</v>
      </c>
      <c r="G278">
        <v>2587744</v>
      </c>
      <c r="H278">
        <v>2587744</v>
      </c>
      <c r="I278">
        <v>2164907</v>
      </c>
      <c r="J278">
        <v>422837</v>
      </c>
      <c r="K278">
        <v>0.16339985717288899</v>
      </c>
      <c r="L278">
        <v>480351</v>
      </c>
      <c r="M278">
        <v>-57514</v>
      </c>
      <c r="N278">
        <v>-2.2225536992840099E-2</v>
      </c>
      <c r="O278">
        <v>77632</v>
      </c>
      <c r="P278">
        <v>0</v>
      </c>
      <c r="Q278">
        <v>517549</v>
      </c>
      <c r="R278">
        <v>1164485</v>
      </c>
      <c r="S278">
        <v>310529</v>
      </c>
      <c r="T278">
        <v>517549</v>
      </c>
      <c r="U278">
        <v>38816</v>
      </c>
      <c r="V278">
        <v>0</v>
      </c>
      <c r="W278">
        <v>476145</v>
      </c>
      <c r="X278">
        <v>1024747</v>
      </c>
      <c r="Y278">
        <v>242213</v>
      </c>
      <c r="Z278">
        <v>382986</v>
      </c>
      <c r="AA278">
        <v>6176</v>
      </c>
      <c r="AB278">
        <v>419</v>
      </c>
      <c r="AC278">
        <v>27</v>
      </c>
      <c r="AD278">
        <v>12</v>
      </c>
      <c r="AE278">
        <v>18174</v>
      </c>
      <c r="AF278">
        <v>218088</v>
      </c>
      <c r="AG278">
        <v>21060</v>
      </c>
      <c r="AH278">
        <v>9026</v>
      </c>
      <c r="AI278">
        <v>30086</v>
      </c>
      <c r="AJ278">
        <v>27887</v>
      </c>
      <c r="AK278">
        <v>15489</v>
      </c>
      <c r="AL278">
        <v>43376</v>
      </c>
      <c r="AM278">
        <v>66080</v>
      </c>
      <c r="AN278">
        <v>122721</v>
      </c>
      <c r="AO278">
        <v>188801</v>
      </c>
      <c r="AP278" t="s">
        <v>194</v>
      </c>
      <c r="AQ278" t="s">
        <v>71</v>
      </c>
      <c r="AR278" t="s">
        <v>72</v>
      </c>
      <c r="AS278" t="s">
        <v>195</v>
      </c>
      <c r="AT278" t="s">
        <v>196</v>
      </c>
      <c r="AU278" t="s">
        <v>75</v>
      </c>
      <c r="AV278" t="s">
        <v>76</v>
      </c>
      <c r="AW278" s="1">
        <v>44075</v>
      </c>
      <c r="AX278">
        <v>2000</v>
      </c>
      <c r="AY278" t="s">
        <v>197</v>
      </c>
      <c r="AZ278">
        <v>19.059999999999999</v>
      </c>
      <c r="BA278">
        <v>72.83</v>
      </c>
    </row>
    <row r="279" spans="1:53" x14ac:dyDescent="0.3">
      <c r="A279" t="s">
        <v>30</v>
      </c>
      <c r="B279" s="1">
        <v>45474</v>
      </c>
      <c r="C279" t="s">
        <v>298</v>
      </c>
      <c r="D279">
        <v>47207758</v>
      </c>
      <c r="E279">
        <v>35405818</v>
      </c>
      <c r="F279">
        <v>11801940</v>
      </c>
      <c r="G279">
        <v>47207758</v>
      </c>
      <c r="H279">
        <v>47207758</v>
      </c>
      <c r="I279">
        <v>37671790</v>
      </c>
      <c r="J279">
        <v>9535968</v>
      </c>
      <c r="K279">
        <v>0.202000018725736</v>
      </c>
      <c r="L279">
        <v>6647071</v>
      </c>
      <c r="M279">
        <v>2888897</v>
      </c>
      <c r="N279">
        <v>6.1195386571842703E-2</v>
      </c>
      <c r="O279">
        <v>7081164</v>
      </c>
      <c r="P279">
        <v>4720776</v>
      </c>
      <c r="Q279">
        <v>7081164</v>
      </c>
      <c r="R279">
        <v>16522714</v>
      </c>
      <c r="S279">
        <v>4720776</v>
      </c>
      <c r="T279">
        <v>7081164</v>
      </c>
      <c r="U279">
        <v>3540582</v>
      </c>
      <c r="V279">
        <v>4154283</v>
      </c>
      <c r="W279">
        <v>6514671</v>
      </c>
      <c r="X279">
        <v>14539988</v>
      </c>
      <c r="Y279">
        <v>3682205</v>
      </c>
      <c r="Z279">
        <v>5240061</v>
      </c>
      <c r="AA279">
        <v>25573</v>
      </c>
      <c r="AB279">
        <v>1846</v>
      </c>
      <c r="AC279">
        <v>23</v>
      </c>
      <c r="AD279">
        <v>54</v>
      </c>
      <c r="AE279">
        <v>28947</v>
      </c>
      <c r="AF279">
        <v>1563138</v>
      </c>
      <c r="AG279">
        <v>491722</v>
      </c>
      <c r="AH279">
        <v>210738</v>
      </c>
      <c r="AI279">
        <v>702460</v>
      </c>
      <c r="AJ279">
        <v>144129</v>
      </c>
      <c r="AK279">
        <v>107798</v>
      </c>
      <c r="AL279">
        <v>251927</v>
      </c>
      <c r="AM279">
        <v>1445341</v>
      </c>
      <c r="AN279">
        <v>2684205</v>
      </c>
      <c r="AO279">
        <v>4129546</v>
      </c>
      <c r="AP279" t="s">
        <v>179</v>
      </c>
      <c r="AQ279" t="s">
        <v>94</v>
      </c>
      <c r="AR279" t="s">
        <v>158</v>
      </c>
      <c r="AS279" t="s">
        <v>180</v>
      </c>
      <c r="AT279" t="s">
        <v>181</v>
      </c>
      <c r="AU279" t="s">
        <v>104</v>
      </c>
      <c r="AV279" t="s">
        <v>105</v>
      </c>
      <c r="AW279" s="1">
        <v>43777</v>
      </c>
      <c r="AX279">
        <v>12000</v>
      </c>
      <c r="AY279" t="s">
        <v>182</v>
      </c>
      <c r="AZ279">
        <v>22.579000000000001</v>
      </c>
      <c r="BA279">
        <v>88.432000000000002</v>
      </c>
    </row>
    <row r="280" spans="1:53" x14ac:dyDescent="0.3">
      <c r="A280" t="s">
        <v>30</v>
      </c>
      <c r="B280" s="1">
        <v>45505</v>
      </c>
      <c r="C280" t="s">
        <v>298</v>
      </c>
      <c r="D280">
        <v>35428833</v>
      </c>
      <c r="E280">
        <v>26571625</v>
      </c>
      <c r="F280">
        <v>8857208</v>
      </c>
      <c r="G280">
        <v>35428833</v>
      </c>
      <c r="H280">
        <v>35428833</v>
      </c>
      <c r="I280">
        <v>28272208</v>
      </c>
      <c r="J280">
        <v>7156625</v>
      </c>
      <c r="K280">
        <v>0.20200002071758899</v>
      </c>
      <c r="L280">
        <v>5512852</v>
      </c>
      <c r="M280">
        <v>1643773</v>
      </c>
      <c r="N280">
        <v>4.6396476000211503E-2</v>
      </c>
      <c r="O280">
        <v>5314325</v>
      </c>
      <c r="P280">
        <v>3542883</v>
      </c>
      <c r="Q280">
        <v>5314325</v>
      </c>
      <c r="R280">
        <v>12400092</v>
      </c>
      <c r="S280">
        <v>3542883</v>
      </c>
      <c r="T280">
        <v>5314325</v>
      </c>
      <c r="U280">
        <v>2657162</v>
      </c>
      <c r="V280">
        <v>3117737</v>
      </c>
      <c r="W280">
        <v>4889179</v>
      </c>
      <c r="X280">
        <v>10912081</v>
      </c>
      <c r="Y280">
        <v>2763449</v>
      </c>
      <c r="Z280">
        <v>3932600</v>
      </c>
      <c r="AA280">
        <v>15147</v>
      </c>
      <c r="AB280">
        <v>2339</v>
      </c>
      <c r="AC280">
        <v>18</v>
      </c>
      <c r="AD280">
        <v>52</v>
      </c>
      <c r="AE280">
        <v>26461</v>
      </c>
      <c r="AF280">
        <v>1375972</v>
      </c>
      <c r="AG280">
        <v>487092</v>
      </c>
      <c r="AH280">
        <v>208754</v>
      </c>
      <c r="AI280">
        <v>695846</v>
      </c>
      <c r="AJ280">
        <v>144129</v>
      </c>
      <c r="AK280">
        <v>90112</v>
      </c>
      <c r="AL280">
        <v>234241</v>
      </c>
      <c r="AM280">
        <v>1122378</v>
      </c>
      <c r="AN280">
        <v>2084415</v>
      </c>
      <c r="AO280">
        <v>3206793</v>
      </c>
      <c r="AP280" t="s">
        <v>179</v>
      </c>
      <c r="AQ280" t="s">
        <v>94</v>
      </c>
      <c r="AR280" t="s">
        <v>158</v>
      </c>
      <c r="AS280" t="s">
        <v>180</v>
      </c>
      <c r="AT280" t="s">
        <v>181</v>
      </c>
      <c r="AU280" t="s">
        <v>104</v>
      </c>
      <c r="AV280" t="s">
        <v>105</v>
      </c>
      <c r="AW280" s="1">
        <v>43777</v>
      </c>
      <c r="AX280">
        <v>12000</v>
      </c>
      <c r="AY280" t="s">
        <v>182</v>
      </c>
      <c r="AZ280">
        <v>22.579000000000001</v>
      </c>
      <c r="BA280">
        <v>88.432000000000002</v>
      </c>
    </row>
    <row r="281" spans="1:53" x14ac:dyDescent="0.3">
      <c r="A281" t="s">
        <v>30</v>
      </c>
      <c r="B281" s="1">
        <v>45536</v>
      </c>
      <c r="C281" t="s">
        <v>298</v>
      </c>
      <c r="D281">
        <v>37414832</v>
      </c>
      <c r="E281">
        <v>28061124</v>
      </c>
      <c r="F281">
        <v>9353708</v>
      </c>
      <c r="G281">
        <v>37414832</v>
      </c>
      <c r="H281">
        <v>37414832</v>
      </c>
      <c r="I281">
        <v>29857035</v>
      </c>
      <c r="J281">
        <v>7557797</v>
      </c>
      <c r="K281">
        <v>0.20200002501681699</v>
      </c>
      <c r="L281">
        <v>5783891</v>
      </c>
      <c r="M281">
        <v>1773906</v>
      </c>
      <c r="N281">
        <v>4.7411839240651898E-2</v>
      </c>
      <c r="O281">
        <v>5612225</v>
      </c>
      <c r="P281">
        <v>3741483</v>
      </c>
      <c r="Q281">
        <v>5612225</v>
      </c>
      <c r="R281">
        <v>13095191</v>
      </c>
      <c r="S281">
        <v>3741483</v>
      </c>
      <c r="T281">
        <v>5612225</v>
      </c>
      <c r="U281">
        <v>2806112</v>
      </c>
      <c r="V281">
        <v>3292505</v>
      </c>
      <c r="W281">
        <v>5163247</v>
      </c>
      <c r="X281">
        <v>11523768</v>
      </c>
      <c r="Y281">
        <v>2918357</v>
      </c>
      <c r="Z281">
        <v>4153046</v>
      </c>
      <c r="AA281">
        <v>25697</v>
      </c>
      <c r="AB281">
        <v>1456</v>
      </c>
      <c r="AC281">
        <v>28</v>
      </c>
      <c r="AD281">
        <v>38</v>
      </c>
      <c r="AE281">
        <v>30618</v>
      </c>
      <c r="AF281">
        <v>1163484</v>
      </c>
      <c r="AG281">
        <v>652644</v>
      </c>
      <c r="AH281">
        <v>279705</v>
      </c>
      <c r="AI281">
        <v>932349</v>
      </c>
      <c r="AJ281">
        <v>144129</v>
      </c>
      <c r="AK281">
        <v>79556</v>
      </c>
      <c r="AL281">
        <v>223685</v>
      </c>
      <c r="AM281">
        <v>1212531</v>
      </c>
      <c r="AN281">
        <v>2251842</v>
      </c>
      <c r="AO281">
        <v>3464373</v>
      </c>
      <c r="AP281" t="s">
        <v>179</v>
      </c>
      <c r="AQ281" t="s">
        <v>94</v>
      </c>
      <c r="AR281" t="s">
        <v>158</v>
      </c>
      <c r="AS281" t="s">
        <v>180</v>
      </c>
      <c r="AT281" t="s">
        <v>181</v>
      </c>
      <c r="AU281" t="s">
        <v>104</v>
      </c>
      <c r="AV281" t="s">
        <v>105</v>
      </c>
      <c r="AW281" s="1">
        <v>43777</v>
      </c>
      <c r="AX281">
        <v>12000</v>
      </c>
      <c r="AY281" t="s">
        <v>182</v>
      </c>
      <c r="AZ281">
        <v>22.579000000000001</v>
      </c>
      <c r="BA281">
        <v>88.432000000000002</v>
      </c>
    </row>
    <row r="282" spans="1:53" x14ac:dyDescent="0.3">
      <c r="A282" t="s">
        <v>30</v>
      </c>
      <c r="B282" s="1">
        <v>45566</v>
      </c>
      <c r="C282" t="s">
        <v>298</v>
      </c>
      <c r="D282">
        <v>54511587</v>
      </c>
      <c r="E282">
        <v>40883690</v>
      </c>
      <c r="F282">
        <v>13627897</v>
      </c>
      <c r="G282">
        <v>54511587</v>
      </c>
      <c r="H282">
        <v>54511587</v>
      </c>
      <c r="I282">
        <v>43500246</v>
      </c>
      <c r="J282">
        <v>11011341</v>
      </c>
      <c r="K282">
        <v>0.202000007814852</v>
      </c>
      <c r="L282">
        <v>7919954</v>
      </c>
      <c r="M282">
        <v>3091387</v>
      </c>
      <c r="N282">
        <v>5.6710640253419903E-2</v>
      </c>
      <c r="O282">
        <v>8176738</v>
      </c>
      <c r="P282">
        <v>5451159</v>
      </c>
      <c r="Q282">
        <v>8176738</v>
      </c>
      <c r="R282">
        <v>19079055</v>
      </c>
      <c r="S282">
        <v>5451159</v>
      </c>
      <c r="T282">
        <v>8176738</v>
      </c>
      <c r="U282">
        <v>4088369</v>
      </c>
      <c r="V282">
        <v>4797020</v>
      </c>
      <c r="W282">
        <v>7522599</v>
      </c>
      <c r="X282">
        <v>16789568</v>
      </c>
      <c r="Y282">
        <v>4251904</v>
      </c>
      <c r="Z282">
        <v>6050786</v>
      </c>
      <c r="AA282">
        <v>20257</v>
      </c>
      <c r="AB282">
        <v>2691</v>
      </c>
      <c r="AC282">
        <v>25</v>
      </c>
      <c r="AD282">
        <v>49</v>
      </c>
      <c r="AE282">
        <v>27451</v>
      </c>
      <c r="AF282">
        <v>1345099</v>
      </c>
      <c r="AG282">
        <v>765528</v>
      </c>
      <c r="AH282">
        <v>328084</v>
      </c>
      <c r="AI282">
        <v>1093612</v>
      </c>
      <c r="AJ282">
        <v>144129</v>
      </c>
      <c r="AK282">
        <v>81393</v>
      </c>
      <c r="AL282">
        <v>225522</v>
      </c>
      <c r="AM282">
        <v>1839502</v>
      </c>
      <c r="AN282">
        <v>3416219</v>
      </c>
      <c r="AO282">
        <v>5255721</v>
      </c>
      <c r="AP282" t="s">
        <v>179</v>
      </c>
      <c r="AQ282" t="s">
        <v>94</v>
      </c>
      <c r="AR282" t="s">
        <v>158</v>
      </c>
      <c r="AS282" t="s">
        <v>180</v>
      </c>
      <c r="AT282" t="s">
        <v>181</v>
      </c>
      <c r="AU282" t="s">
        <v>104</v>
      </c>
      <c r="AV282" t="s">
        <v>105</v>
      </c>
      <c r="AW282" s="1">
        <v>43777</v>
      </c>
      <c r="AX282">
        <v>12000</v>
      </c>
      <c r="AY282" t="s">
        <v>182</v>
      </c>
      <c r="AZ282">
        <v>22.579000000000001</v>
      </c>
      <c r="BA282">
        <v>88.432000000000002</v>
      </c>
    </row>
    <row r="283" spans="1:53" x14ac:dyDescent="0.3">
      <c r="A283" t="s">
        <v>34</v>
      </c>
      <c r="B283" s="1">
        <v>45413</v>
      </c>
      <c r="C283" t="s">
        <v>297</v>
      </c>
      <c r="D283">
        <v>1233163</v>
      </c>
      <c r="E283">
        <v>1109847</v>
      </c>
      <c r="F283">
        <v>123316</v>
      </c>
      <c r="G283">
        <v>1233163</v>
      </c>
      <c r="H283">
        <v>1233163</v>
      </c>
      <c r="I283">
        <v>1031663</v>
      </c>
      <c r="J283">
        <v>201500</v>
      </c>
      <c r="K283">
        <v>0.16340094537380701</v>
      </c>
      <c r="L283">
        <v>382052</v>
      </c>
      <c r="M283">
        <v>-180552</v>
      </c>
      <c r="N283">
        <v>-0.14641373443737801</v>
      </c>
      <c r="O283">
        <v>36995</v>
      </c>
      <c r="P283">
        <v>0</v>
      </c>
      <c r="Q283">
        <v>246633</v>
      </c>
      <c r="R283">
        <v>554922</v>
      </c>
      <c r="S283">
        <v>147980</v>
      </c>
      <c r="T283">
        <v>246633</v>
      </c>
      <c r="U283">
        <v>18498</v>
      </c>
      <c r="V283">
        <v>0</v>
      </c>
      <c r="W283">
        <v>226902</v>
      </c>
      <c r="X283">
        <v>488331</v>
      </c>
      <c r="Y283">
        <v>115424</v>
      </c>
      <c r="Z283">
        <v>182508</v>
      </c>
      <c r="AA283">
        <v>4267</v>
      </c>
      <c r="AB283">
        <v>289</v>
      </c>
      <c r="AC283">
        <v>13</v>
      </c>
      <c r="AD283">
        <v>13</v>
      </c>
      <c r="AE283">
        <v>19497</v>
      </c>
      <c r="AF283">
        <v>253461</v>
      </c>
      <c r="AG283">
        <v>8065</v>
      </c>
      <c r="AH283">
        <v>3456</v>
      </c>
      <c r="AI283">
        <v>11521</v>
      </c>
      <c r="AJ283">
        <v>28418</v>
      </c>
      <c r="AK283">
        <v>13441</v>
      </c>
      <c r="AL283">
        <v>41859</v>
      </c>
      <c r="AM283">
        <v>26324</v>
      </c>
      <c r="AN283">
        <v>48887</v>
      </c>
      <c r="AO283">
        <v>75211</v>
      </c>
      <c r="AP283" t="s">
        <v>194</v>
      </c>
      <c r="AQ283" t="s">
        <v>71</v>
      </c>
      <c r="AR283" t="s">
        <v>72</v>
      </c>
      <c r="AS283" t="s">
        <v>195</v>
      </c>
      <c r="AT283" t="s">
        <v>196</v>
      </c>
      <c r="AU283" t="s">
        <v>75</v>
      </c>
      <c r="AV283" t="s">
        <v>76</v>
      </c>
      <c r="AW283" s="1">
        <v>44075</v>
      </c>
      <c r="AX283">
        <v>2000</v>
      </c>
      <c r="AY283" t="s">
        <v>197</v>
      </c>
      <c r="AZ283">
        <v>19.059999999999999</v>
      </c>
      <c r="BA283">
        <v>72.83</v>
      </c>
    </row>
    <row r="284" spans="1:53" x14ac:dyDescent="0.3">
      <c r="A284" t="s">
        <v>30</v>
      </c>
      <c r="B284" s="1">
        <v>45597</v>
      </c>
      <c r="C284" t="s">
        <v>298</v>
      </c>
      <c r="D284">
        <v>57814416</v>
      </c>
      <c r="E284">
        <v>43360812</v>
      </c>
      <c r="F284">
        <v>14453604</v>
      </c>
      <c r="G284">
        <v>57814416</v>
      </c>
      <c r="H284">
        <v>57814416</v>
      </c>
      <c r="I284">
        <v>46135904</v>
      </c>
      <c r="J284">
        <v>11678512</v>
      </c>
      <c r="K284">
        <v>0.20199999944650501</v>
      </c>
      <c r="L284">
        <v>8725276</v>
      </c>
      <c r="M284">
        <v>2953236</v>
      </c>
      <c r="N284">
        <v>5.1081308163694002E-2</v>
      </c>
      <c r="O284">
        <v>8672162</v>
      </c>
      <c r="P284">
        <v>5781442</v>
      </c>
      <c r="Q284">
        <v>8672162</v>
      </c>
      <c r="R284">
        <v>20235046</v>
      </c>
      <c r="S284">
        <v>5781442</v>
      </c>
      <c r="T284">
        <v>8672162</v>
      </c>
      <c r="U284">
        <v>4336081</v>
      </c>
      <c r="V284">
        <v>5087669</v>
      </c>
      <c r="W284">
        <v>7978389</v>
      </c>
      <c r="X284">
        <v>17806840</v>
      </c>
      <c r="Y284">
        <v>4509525</v>
      </c>
      <c r="Z284">
        <v>6417400</v>
      </c>
      <c r="AA284">
        <v>21318</v>
      </c>
      <c r="AB284">
        <v>2712</v>
      </c>
      <c r="AC284">
        <v>16</v>
      </c>
      <c r="AD284">
        <v>42</v>
      </c>
      <c r="AE284">
        <v>28674</v>
      </c>
      <c r="AF284">
        <v>1204308</v>
      </c>
      <c r="AG284">
        <v>1005808</v>
      </c>
      <c r="AH284">
        <v>431060</v>
      </c>
      <c r="AI284">
        <v>1436868</v>
      </c>
      <c r="AJ284">
        <v>144129</v>
      </c>
      <c r="AK284">
        <v>106906</v>
      </c>
      <c r="AL284">
        <v>251035</v>
      </c>
      <c r="AM284">
        <v>2041573</v>
      </c>
      <c r="AN284">
        <v>3791492</v>
      </c>
      <c r="AO284">
        <v>5833065</v>
      </c>
      <c r="AP284" t="s">
        <v>179</v>
      </c>
      <c r="AQ284" t="s">
        <v>94</v>
      </c>
      <c r="AR284" t="s">
        <v>158</v>
      </c>
      <c r="AS284" t="s">
        <v>180</v>
      </c>
      <c r="AT284" t="s">
        <v>181</v>
      </c>
      <c r="AU284" t="s">
        <v>104</v>
      </c>
      <c r="AV284" t="s">
        <v>105</v>
      </c>
      <c r="AW284" s="1">
        <v>43777</v>
      </c>
      <c r="AX284">
        <v>12000</v>
      </c>
      <c r="AY284" t="s">
        <v>182</v>
      </c>
      <c r="AZ284">
        <v>22.579000000000001</v>
      </c>
      <c r="BA284">
        <v>88.432000000000002</v>
      </c>
    </row>
    <row r="285" spans="1:53" x14ac:dyDescent="0.3">
      <c r="A285" t="s">
        <v>30</v>
      </c>
      <c r="B285" s="1">
        <v>45627</v>
      </c>
      <c r="C285" t="s">
        <v>298</v>
      </c>
      <c r="D285">
        <v>55053240</v>
      </c>
      <c r="E285">
        <v>41289930</v>
      </c>
      <c r="F285">
        <v>13763310</v>
      </c>
      <c r="G285">
        <v>55053240</v>
      </c>
      <c r="H285">
        <v>55053240</v>
      </c>
      <c r="I285">
        <v>43932486</v>
      </c>
      <c r="J285">
        <v>11120754</v>
      </c>
      <c r="K285">
        <v>0.201999991281167</v>
      </c>
      <c r="L285">
        <v>7337191</v>
      </c>
      <c r="M285">
        <v>3783563</v>
      </c>
      <c r="N285">
        <v>6.8725528234123895E-2</v>
      </c>
      <c r="O285">
        <v>8257986</v>
      </c>
      <c r="P285">
        <v>5505324</v>
      </c>
      <c r="Q285">
        <v>8257986</v>
      </c>
      <c r="R285">
        <v>19268634</v>
      </c>
      <c r="S285">
        <v>5505324</v>
      </c>
      <c r="T285">
        <v>8257986</v>
      </c>
      <c r="U285">
        <v>4128993</v>
      </c>
      <c r="V285">
        <v>4844685</v>
      </c>
      <c r="W285">
        <v>7597347</v>
      </c>
      <c r="X285">
        <v>16956398</v>
      </c>
      <c r="Y285">
        <v>4294153</v>
      </c>
      <c r="Z285">
        <v>6110910</v>
      </c>
      <c r="AA285">
        <v>21480</v>
      </c>
      <c r="AB285">
        <v>2563</v>
      </c>
      <c r="AC285">
        <v>21</v>
      </c>
      <c r="AD285">
        <v>48</v>
      </c>
      <c r="AE285">
        <v>29956</v>
      </c>
      <c r="AF285">
        <v>1437888</v>
      </c>
      <c r="AG285">
        <v>895766</v>
      </c>
      <c r="AH285">
        <v>383899</v>
      </c>
      <c r="AI285">
        <v>1279665</v>
      </c>
      <c r="AJ285">
        <v>147511</v>
      </c>
      <c r="AK285">
        <v>97185</v>
      </c>
      <c r="AL285">
        <v>244696</v>
      </c>
      <c r="AM285">
        <v>1531230</v>
      </c>
      <c r="AN285">
        <v>2843712</v>
      </c>
      <c r="AO285">
        <v>4374942</v>
      </c>
      <c r="AP285" t="s">
        <v>179</v>
      </c>
      <c r="AQ285" t="s">
        <v>94</v>
      </c>
      <c r="AR285" t="s">
        <v>158</v>
      </c>
      <c r="AS285" t="s">
        <v>180</v>
      </c>
      <c r="AT285" t="s">
        <v>181</v>
      </c>
      <c r="AU285" t="s">
        <v>104</v>
      </c>
      <c r="AV285" t="s">
        <v>105</v>
      </c>
      <c r="AW285" s="1">
        <v>43777</v>
      </c>
      <c r="AX285">
        <v>12000</v>
      </c>
      <c r="AY285" t="s">
        <v>182</v>
      </c>
      <c r="AZ285">
        <v>22.579000000000001</v>
      </c>
      <c r="BA285">
        <v>88.432000000000002</v>
      </c>
    </row>
    <row r="286" spans="1:53" x14ac:dyDescent="0.3">
      <c r="A286" t="s">
        <v>30</v>
      </c>
      <c r="B286" s="1">
        <v>45658</v>
      </c>
      <c r="C286" t="s">
        <v>298</v>
      </c>
      <c r="D286">
        <v>46688883</v>
      </c>
      <c r="E286">
        <v>35016662</v>
      </c>
      <c r="F286">
        <v>11672221</v>
      </c>
      <c r="G286">
        <v>46688883</v>
      </c>
      <c r="H286">
        <v>46688883</v>
      </c>
      <c r="I286">
        <v>37257729</v>
      </c>
      <c r="J286">
        <v>9431154</v>
      </c>
      <c r="K286">
        <v>0.201999992160875</v>
      </c>
      <c r="L286">
        <v>6351990</v>
      </c>
      <c r="M286">
        <v>3079164</v>
      </c>
      <c r="N286">
        <v>6.5950688946659994E-2</v>
      </c>
      <c r="O286">
        <v>7003332</v>
      </c>
      <c r="P286">
        <v>4668888</v>
      </c>
      <c r="Q286">
        <v>7003332</v>
      </c>
      <c r="R286">
        <v>16341111</v>
      </c>
      <c r="S286">
        <v>4668888</v>
      </c>
      <c r="T286">
        <v>7003332</v>
      </c>
      <c r="U286">
        <v>3501666</v>
      </c>
      <c r="V286">
        <v>4108621</v>
      </c>
      <c r="W286">
        <v>6443065</v>
      </c>
      <c r="X286">
        <v>14380178</v>
      </c>
      <c r="Y286">
        <v>3641733</v>
      </c>
      <c r="Z286">
        <v>5182466</v>
      </c>
      <c r="AA286">
        <v>22479</v>
      </c>
      <c r="AB286">
        <v>2077</v>
      </c>
      <c r="AC286">
        <v>42</v>
      </c>
      <c r="AD286">
        <v>47</v>
      </c>
      <c r="AE286">
        <v>31467</v>
      </c>
      <c r="AF286">
        <v>1478949</v>
      </c>
      <c r="AG286">
        <v>572292</v>
      </c>
      <c r="AH286">
        <v>245268</v>
      </c>
      <c r="AI286">
        <v>817560</v>
      </c>
      <c r="AJ286">
        <v>149215</v>
      </c>
      <c r="AK286">
        <v>76170</v>
      </c>
      <c r="AL286">
        <v>225385</v>
      </c>
      <c r="AM286">
        <v>1340534</v>
      </c>
      <c r="AN286">
        <v>2489562</v>
      </c>
      <c r="AO286">
        <v>3830096</v>
      </c>
      <c r="AP286" t="s">
        <v>179</v>
      </c>
      <c r="AQ286" t="s">
        <v>94</v>
      </c>
      <c r="AR286" t="s">
        <v>158</v>
      </c>
      <c r="AS286" t="s">
        <v>180</v>
      </c>
      <c r="AT286" t="s">
        <v>181</v>
      </c>
      <c r="AU286" t="s">
        <v>104</v>
      </c>
      <c r="AV286" t="s">
        <v>105</v>
      </c>
      <c r="AW286" s="1">
        <v>43777</v>
      </c>
      <c r="AX286">
        <v>12000</v>
      </c>
      <c r="AY286" t="s">
        <v>182</v>
      </c>
      <c r="AZ286">
        <v>22.579000000000001</v>
      </c>
      <c r="BA286">
        <v>88.432000000000002</v>
      </c>
    </row>
    <row r="287" spans="1:53" x14ac:dyDescent="0.3">
      <c r="A287" t="s">
        <v>34</v>
      </c>
      <c r="B287" s="1">
        <v>45444</v>
      </c>
      <c r="C287" t="s">
        <v>297</v>
      </c>
      <c r="D287">
        <v>1391040</v>
      </c>
      <c r="E287">
        <v>1251936</v>
      </c>
      <c r="F287">
        <v>139104</v>
      </c>
      <c r="G287">
        <v>1391040</v>
      </c>
      <c r="H287">
        <v>1391040</v>
      </c>
      <c r="I287">
        <v>1163745</v>
      </c>
      <c r="J287">
        <v>227295</v>
      </c>
      <c r="K287">
        <v>0.16339932712215299</v>
      </c>
      <c r="L287">
        <v>412516</v>
      </c>
      <c r="M287">
        <v>-185221</v>
      </c>
      <c r="N287">
        <v>-0.13315289279963199</v>
      </c>
      <c r="O287">
        <v>41731</v>
      </c>
      <c r="P287">
        <v>0</v>
      </c>
      <c r="Q287">
        <v>278208</v>
      </c>
      <c r="R287">
        <v>625968</v>
      </c>
      <c r="S287">
        <v>166925</v>
      </c>
      <c r="T287">
        <v>278208</v>
      </c>
      <c r="U287">
        <v>20866</v>
      </c>
      <c r="V287">
        <v>0</v>
      </c>
      <c r="W287">
        <v>255951</v>
      </c>
      <c r="X287">
        <v>550852</v>
      </c>
      <c r="Y287">
        <v>130202</v>
      </c>
      <c r="Z287">
        <v>205874</v>
      </c>
      <c r="AA287">
        <v>5040</v>
      </c>
      <c r="AB287">
        <v>276</v>
      </c>
      <c r="AC287">
        <v>28</v>
      </c>
      <c r="AD287">
        <v>12</v>
      </c>
      <c r="AE287">
        <v>19151</v>
      </c>
      <c r="AF287">
        <v>229812</v>
      </c>
      <c r="AG287">
        <v>12823</v>
      </c>
      <c r="AH287">
        <v>5496</v>
      </c>
      <c r="AI287">
        <v>18319</v>
      </c>
      <c r="AJ287">
        <v>27420</v>
      </c>
      <c r="AK287">
        <v>13694</v>
      </c>
      <c r="AL287">
        <v>41114</v>
      </c>
      <c r="AM287">
        <v>43145</v>
      </c>
      <c r="AN287">
        <v>80126</v>
      </c>
      <c r="AO287">
        <v>123271</v>
      </c>
      <c r="AP287" t="s">
        <v>194</v>
      </c>
      <c r="AQ287" t="s">
        <v>71</v>
      </c>
      <c r="AR287" t="s">
        <v>72</v>
      </c>
      <c r="AS287" t="s">
        <v>195</v>
      </c>
      <c r="AT287" t="s">
        <v>196</v>
      </c>
      <c r="AU287" t="s">
        <v>75</v>
      </c>
      <c r="AV287" t="s">
        <v>76</v>
      </c>
      <c r="AW287" s="1">
        <v>44075</v>
      </c>
      <c r="AX287">
        <v>2000</v>
      </c>
      <c r="AY287" t="s">
        <v>197</v>
      </c>
      <c r="AZ287">
        <v>19.059999999999999</v>
      </c>
      <c r="BA287">
        <v>72.83</v>
      </c>
    </row>
    <row r="288" spans="1:53" x14ac:dyDescent="0.3">
      <c r="A288" t="s">
        <v>30</v>
      </c>
      <c r="B288" s="1">
        <v>45689</v>
      </c>
      <c r="C288" t="s">
        <v>298</v>
      </c>
      <c r="D288">
        <v>29119518</v>
      </c>
      <c r="E288">
        <v>21839638</v>
      </c>
      <c r="F288">
        <v>7279880</v>
      </c>
      <c r="G288">
        <v>29119518</v>
      </c>
      <c r="H288">
        <v>29119518</v>
      </c>
      <c r="I288">
        <v>23237376</v>
      </c>
      <c r="J288">
        <v>5882142</v>
      </c>
      <c r="K288">
        <v>0.20199997815897899</v>
      </c>
      <c r="L288">
        <v>4905695</v>
      </c>
      <c r="M288">
        <v>976447</v>
      </c>
      <c r="N288">
        <v>3.3532388825941402E-2</v>
      </c>
      <c r="O288">
        <v>4367928</v>
      </c>
      <c r="P288">
        <v>2911952</v>
      </c>
      <c r="Q288">
        <v>4367928</v>
      </c>
      <c r="R288">
        <v>10191830</v>
      </c>
      <c r="S288">
        <v>2911952</v>
      </c>
      <c r="T288">
        <v>4367928</v>
      </c>
      <c r="U288">
        <v>2183964</v>
      </c>
      <c r="V288">
        <v>2562518</v>
      </c>
      <c r="W288">
        <v>4018494</v>
      </c>
      <c r="X288">
        <v>8968810</v>
      </c>
      <c r="Y288">
        <v>2271323</v>
      </c>
      <c r="Z288">
        <v>3232267</v>
      </c>
      <c r="AA288">
        <v>17109</v>
      </c>
      <c r="AB288">
        <v>1702</v>
      </c>
      <c r="AC288">
        <v>12</v>
      </c>
      <c r="AD288">
        <v>39</v>
      </c>
      <c r="AE288">
        <v>30523</v>
      </c>
      <c r="AF288">
        <v>1190397</v>
      </c>
      <c r="AG288">
        <v>425186</v>
      </c>
      <c r="AH288">
        <v>182222</v>
      </c>
      <c r="AI288">
        <v>607408</v>
      </c>
      <c r="AJ288">
        <v>144129</v>
      </c>
      <c r="AK288">
        <v>97414</v>
      </c>
      <c r="AL288">
        <v>241543</v>
      </c>
      <c r="AM288">
        <v>1003221</v>
      </c>
      <c r="AN288">
        <v>1863126</v>
      </c>
      <c r="AO288">
        <v>2866347</v>
      </c>
      <c r="AP288" t="s">
        <v>179</v>
      </c>
      <c r="AQ288" t="s">
        <v>94</v>
      </c>
      <c r="AR288" t="s">
        <v>158</v>
      </c>
      <c r="AS288" t="s">
        <v>180</v>
      </c>
      <c r="AT288" t="s">
        <v>181</v>
      </c>
      <c r="AU288" t="s">
        <v>104</v>
      </c>
      <c r="AV288" t="s">
        <v>105</v>
      </c>
      <c r="AW288" s="1">
        <v>43777</v>
      </c>
      <c r="AX288">
        <v>12000</v>
      </c>
      <c r="AY288" t="s">
        <v>182</v>
      </c>
      <c r="AZ288">
        <v>22.579000000000001</v>
      </c>
      <c r="BA288">
        <v>88.432000000000002</v>
      </c>
    </row>
    <row r="289" spans="1:53" x14ac:dyDescent="0.3">
      <c r="A289" t="s">
        <v>30</v>
      </c>
      <c r="B289" s="1">
        <v>45717</v>
      </c>
      <c r="C289" t="s">
        <v>298</v>
      </c>
      <c r="D289">
        <v>26474666</v>
      </c>
      <c r="E289">
        <v>19856000</v>
      </c>
      <c r="F289">
        <v>6618666</v>
      </c>
      <c r="G289">
        <v>26474666</v>
      </c>
      <c r="H289">
        <v>26474666</v>
      </c>
      <c r="I289">
        <v>21126783</v>
      </c>
      <c r="J289">
        <v>5347883</v>
      </c>
      <c r="K289">
        <v>0.20200001767727699</v>
      </c>
      <c r="L289">
        <v>4145062</v>
      </c>
      <c r="M289">
        <v>1202821</v>
      </c>
      <c r="N289">
        <v>4.5432905555824597E-2</v>
      </c>
      <c r="O289">
        <v>3971200</v>
      </c>
      <c r="P289">
        <v>2647467</v>
      </c>
      <c r="Q289">
        <v>3971200</v>
      </c>
      <c r="R289">
        <v>9266132</v>
      </c>
      <c r="S289">
        <v>2647467</v>
      </c>
      <c r="T289">
        <v>3971200</v>
      </c>
      <c r="U289">
        <v>1985600</v>
      </c>
      <c r="V289">
        <v>2329771</v>
      </c>
      <c r="W289">
        <v>3653504</v>
      </c>
      <c r="X289">
        <v>8154196</v>
      </c>
      <c r="Y289">
        <v>2065024</v>
      </c>
      <c r="Z289">
        <v>2938688</v>
      </c>
      <c r="AA289">
        <v>20087</v>
      </c>
      <c r="AB289">
        <v>1318</v>
      </c>
      <c r="AC289">
        <v>25</v>
      </c>
      <c r="AD289">
        <v>44</v>
      </c>
      <c r="AE289">
        <v>28786</v>
      </c>
      <c r="AF289">
        <v>1266584</v>
      </c>
      <c r="AG289">
        <v>333201</v>
      </c>
      <c r="AH289">
        <v>142800</v>
      </c>
      <c r="AI289">
        <v>476001</v>
      </c>
      <c r="AJ289">
        <v>144129</v>
      </c>
      <c r="AK289">
        <v>90133</v>
      </c>
      <c r="AL289">
        <v>234262</v>
      </c>
      <c r="AM289">
        <v>758875</v>
      </c>
      <c r="AN289">
        <v>1409340</v>
      </c>
      <c r="AO289">
        <v>2168215</v>
      </c>
      <c r="AP289" t="s">
        <v>179</v>
      </c>
      <c r="AQ289" t="s">
        <v>94</v>
      </c>
      <c r="AR289" t="s">
        <v>158</v>
      </c>
      <c r="AS289" t="s">
        <v>180</v>
      </c>
      <c r="AT289" t="s">
        <v>181</v>
      </c>
      <c r="AU289" t="s">
        <v>104</v>
      </c>
      <c r="AV289" t="s">
        <v>105</v>
      </c>
      <c r="AW289" s="1">
        <v>43777</v>
      </c>
      <c r="AX289">
        <v>12000</v>
      </c>
      <c r="AY289" t="s">
        <v>182</v>
      </c>
      <c r="AZ289">
        <v>22.579000000000001</v>
      </c>
      <c r="BA289">
        <v>88.432000000000002</v>
      </c>
    </row>
    <row r="290" spans="1:53" x14ac:dyDescent="0.3">
      <c r="A290" t="s">
        <v>35</v>
      </c>
      <c r="B290" s="1">
        <v>45383</v>
      </c>
      <c r="C290" t="s">
        <v>298</v>
      </c>
      <c r="D290">
        <v>42621337</v>
      </c>
      <c r="E290">
        <v>31966003</v>
      </c>
      <c r="F290">
        <v>10655334</v>
      </c>
      <c r="G290">
        <v>42621337</v>
      </c>
      <c r="H290">
        <v>42621337</v>
      </c>
      <c r="I290">
        <v>34011827</v>
      </c>
      <c r="J290">
        <v>8609510</v>
      </c>
      <c r="K290">
        <v>0.20199999826378001</v>
      </c>
      <c r="L290">
        <v>5789560</v>
      </c>
      <c r="M290">
        <v>2819950</v>
      </c>
      <c r="N290">
        <v>6.6162870489022904E-2</v>
      </c>
      <c r="O290">
        <v>6393201</v>
      </c>
      <c r="P290">
        <v>4262134</v>
      </c>
      <c r="Q290">
        <v>6393201</v>
      </c>
      <c r="R290">
        <v>14917466</v>
      </c>
      <c r="S290">
        <v>4262134</v>
      </c>
      <c r="T290">
        <v>6393201</v>
      </c>
      <c r="U290">
        <v>3196600</v>
      </c>
      <c r="V290">
        <v>3750678</v>
      </c>
      <c r="W290">
        <v>5881745</v>
      </c>
      <c r="X290">
        <v>13127370</v>
      </c>
      <c r="Y290">
        <v>3324465</v>
      </c>
      <c r="Z290">
        <v>4730969</v>
      </c>
      <c r="AA290">
        <v>21407</v>
      </c>
      <c r="AB290">
        <v>1991</v>
      </c>
      <c r="AC290">
        <v>34</v>
      </c>
      <c r="AD290">
        <v>27</v>
      </c>
      <c r="AE290">
        <v>29408</v>
      </c>
      <c r="AF290">
        <v>794016</v>
      </c>
      <c r="AG290">
        <v>437185</v>
      </c>
      <c r="AH290">
        <v>187365</v>
      </c>
      <c r="AI290">
        <v>624550</v>
      </c>
      <c r="AJ290">
        <v>79457</v>
      </c>
      <c r="AK290">
        <v>59981</v>
      </c>
      <c r="AL290">
        <v>139438</v>
      </c>
      <c r="AM290">
        <v>1481045</v>
      </c>
      <c r="AN290">
        <v>2750511</v>
      </c>
      <c r="AO290">
        <v>4231556</v>
      </c>
      <c r="AP290" t="s">
        <v>198</v>
      </c>
      <c r="AQ290" t="s">
        <v>94</v>
      </c>
      <c r="AR290" t="s">
        <v>184</v>
      </c>
      <c r="AS290" t="s">
        <v>185</v>
      </c>
      <c r="AT290" t="s">
        <v>199</v>
      </c>
      <c r="AU290" t="s">
        <v>104</v>
      </c>
      <c r="AV290" t="s">
        <v>105</v>
      </c>
      <c r="AW290" s="1">
        <v>45037</v>
      </c>
      <c r="AX290">
        <v>8000</v>
      </c>
      <c r="AY290" t="s">
        <v>187</v>
      </c>
      <c r="AZ290">
        <v>20.296099999999999</v>
      </c>
      <c r="BA290">
        <v>85.822000000000003</v>
      </c>
    </row>
    <row r="291" spans="1:53" x14ac:dyDescent="0.3">
      <c r="A291" t="s">
        <v>31</v>
      </c>
      <c r="B291" s="1">
        <v>45474</v>
      </c>
      <c r="C291" t="s">
        <v>298</v>
      </c>
      <c r="D291">
        <v>44496243</v>
      </c>
      <c r="E291">
        <v>33372182</v>
      </c>
      <c r="F291">
        <v>11124061</v>
      </c>
      <c r="G291">
        <v>44496243</v>
      </c>
      <c r="H291">
        <v>44496243</v>
      </c>
      <c r="I291">
        <v>35508003</v>
      </c>
      <c r="J291">
        <v>8988240</v>
      </c>
      <c r="K291">
        <v>0.20199997559344501</v>
      </c>
      <c r="L291">
        <v>6244914</v>
      </c>
      <c r="M291">
        <v>2743326</v>
      </c>
      <c r="N291">
        <v>6.1652980455001602E-2</v>
      </c>
      <c r="O291">
        <v>6674436</v>
      </c>
      <c r="P291">
        <v>4449624</v>
      </c>
      <c r="Q291">
        <v>6674436</v>
      </c>
      <c r="R291">
        <v>15573687</v>
      </c>
      <c r="S291">
        <v>4449624</v>
      </c>
      <c r="T291">
        <v>6674436</v>
      </c>
      <c r="U291">
        <v>3337218</v>
      </c>
      <c r="V291">
        <v>3915669</v>
      </c>
      <c r="W291">
        <v>6140481</v>
      </c>
      <c r="X291">
        <v>13704845</v>
      </c>
      <c r="Y291">
        <v>3470707</v>
      </c>
      <c r="Z291">
        <v>4939083</v>
      </c>
      <c r="AA291">
        <v>23067</v>
      </c>
      <c r="AB291">
        <v>1929</v>
      </c>
      <c r="AC291">
        <v>27</v>
      </c>
      <c r="AD291">
        <v>55</v>
      </c>
      <c r="AE291">
        <v>27329</v>
      </c>
      <c r="AF291">
        <v>1503095</v>
      </c>
      <c r="AG291">
        <v>762167</v>
      </c>
      <c r="AH291">
        <v>326643</v>
      </c>
      <c r="AI291">
        <v>1088810</v>
      </c>
      <c r="AJ291">
        <v>135796</v>
      </c>
      <c r="AK291">
        <v>131690</v>
      </c>
      <c r="AL291">
        <v>267486</v>
      </c>
      <c r="AM291">
        <v>1184933</v>
      </c>
      <c r="AN291">
        <v>2200590</v>
      </c>
      <c r="AO291">
        <v>3385523</v>
      </c>
      <c r="AP291" t="s">
        <v>183</v>
      </c>
      <c r="AQ291" t="s">
        <v>94</v>
      </c>
      <c r="AR291" t="s">
        <v>184</v>
      </c>
      <c r="AS291" t="s">
        <v>185</v>
      </c>
      <c r="AT291" t="s">
        <v>186</v>
      </c>
      <c r="AU291" t="s">
        <v>104</v>
      </c>
      <c r="AV291" t="s">
        <v>105</v>
      </c>
      <c r="AW291" s="1">
        <v>44630</v>
      </c>
      <c r="AX291">
        <v>15000</v>
      </c>
      <c r="AY291" t="s">
        <v>187</v>
      </c>
      <c r="AZ291">
        <v>20.296099999999999</v>
      </c>
      <c r="BA291">
        <v>85.822000000000003</v>
      </c>
    </row>
    <row r="292" spans="1:53" x14ac:dyDescent="0.3">
      <c r="A292" t="s">
        <v>35</v>
      </c>
      <c r="B292" s="1">
        <v>45413</v>
      </c>
      <c r="C292" t="s">
        <v>298</v>
      </c>
      <c r="D292">
        <v>46064798</v>
      </c>
      <c r="E292">
        <v>34548598</v>
      </c>
      <c r="F292">
        <v>11516200</v>
      </c>
      <c r="G292">
        <v>46064798</v>
      </c>
      <c r="H292">
        <v>46064798</v>
      </c>
      <c r="I292">
        <v>36759708</v>
      </c>
      <c r="J292">
        <v>9305090</v>
      </c>
      <c r="K292">
        <v>0.20200001745367499</v>
      </c>
      <c r="L292">
        <v>5432184</v>
      </c>
      <c r="M292">
        <v>3872906</v>
      </c>
      <c r="N292">
        <v>8.4075176016184805E-2</v>
      </c>
      <c r="O292">
        <v>6909720</v>
      </c>
      <c r="P292">
        <v>4606480</v>
      </c>
      <c r="Q292">
        <v>6909720</v>
      </c>
      <c r="R292">
        <v>16122678</v>
      </c>
      <c r="S292">
        <v>4606480</v>
      </c>
      <c r="T292">
        <v>6909720</v>
      </c>
      <c r="U292">
        <v>3454860</v>
      </c>
      <c r="V292">
        <v>4053702</v>
      </c>
      <c r="W292">
        <v>6356942</v>
      </c>
      <c r="X292">
        <v>14187957</v>
      </c>
      <c r="Y292">
        <v>3593054</v>
      </c>
      <c r="Z292">
        <v>5113193</v>
      </c>
      <c r="AA292">
        <v>19669</v>
      </c>
      <c r="AB292">
        <v>2342</v>
      </c>
      <c r="AC292">
        <v>27</v>
      </c>
      <c r="AD292">
        <v>28</v>
      </c>
      <c r="AE292">
        <v>29546</v>
      </c>
      <c r="AF292">
        <v>827288</v>
      </c>
      <c r="AG292">
        <v>648085</v>
      </c>
      <c r="AH292">
        <v>277751</v>
      </c>
      <c r="AI292">
        <v>925836</v>
      </c>
      <c r="AJ292">
        <v>78399</v>
      </c>
      <c r="AK292">
        <v>68943</v>
      </c>
      <c r="AL292">
        <v>147342</v>
      </c>
      <c r="AM292">
        <v>1236101</v>
      </c>
      <c r="AN292">
        <v>2295617</v>
      </c>
      <c r="AO292">
        <v>3531718</v>
      </c>
      <c r="AP292" t="s">
        <v>198</v>
      </c>
      <c r="AQ292" t="s">
        <v>94</v>
      </c>
      <c r="AR292" t="s">
        <v>184</v>
      </c>
      <c r="AS292" t="s">
        <v>185</v>
      </c>
      <c r="AT292" t="s">
        <v>199</v>
      </c>
      <c r="AU292" t="s">
        <v>104</v>
      </c>
      <c r="AV292" t="s">
        <v>105</v>
      </c>
      <c r="AW292" s="1">
        <v>45037</v>
      </c>
      <c r="AX292">
        <v>8000</v>
      </c>
      <c r="AY292" t="s">
        <v>187</v>
      </c>
      <c r="AZ292">
        <v>20.296099999999999</v>
      </c>
      <c r="BA292">
        <v>85.822000000000003</v>
      </c>
    </row>
    <row r="293" spans="1:53" x14ac:dyDescent="0.3">
      <c r="A293" t="s">
        <v>31</v>
      </c>
      <c r="B293" s="1">
        <v>45505</v>
      </c>
      <c r="C293" t="s">
        <v>297</v>
      </c>
      <c r="D293">
        <v>20755625</v>
      </c>
      <c r="E293">
        <v>15566719</v>
      </c>
      <c r="F293">
        <v>5188906</v>
      </c>
      <c r="G293">
        <v>20755625</v>
      </c>
      <c r="H293">
        <v>20755625</v>
      </c>
      <c r="I293">
        <v>16562989</v>
      </c>
      <c r="J293">
        <v>4192636</v>
      </c>
      <c r="K293">
        <v>0.20199998795507201</v>
      </c>
      <c r="L293">
        <v>4687243</v>
      </c>
      <c r="M293">
        <v>-494607</v>
      </c>
      <c r="N293">
        <v>-2.3830021981992799E-2</v>
      </c>
      <c r="O293">
        <v>3113344</v>
      </c>
      <c r="P293">
        <v>2075562</v>
      </c>
      <c r="Q293">
        <v>3113344</v>
      </c>
      <c r="R293">
        <v>7264469</v>
      </c>
      <c r="S293">
        <v>2075562</v>
      </c>
      <c r="T293">
        <v>3113344</v>
      </c>
      <c r="U293">
        <v>1556672</v>
      </c>
      <c r="V293">
        <v>1826495</v>
      </c>
      <c r="W293">
        <v>2864276</v>
      </c>
      <c r="X293">
        <v>6392733</v>
      </c>
      <c r="Y293">
        <v>1618938</v>
      </c>
      <c r="Z293">
        <v>2303875</v>
      </c>
      <c r="AA293">
        <v>15095</v>
      </c>
      <c r="AB293">
        <v>1375</v>
      </c>
      <c r="AC293">
        <v>28</v>
      </c>
      <c r="AD293">
        <v>64</v>
      </c>
      <c r="AE293">
        <v>31342</v>
      </c>
      <c r="AF293">
        <v>2005888</v>
      </c>
      <c r="AG293">
        <v>244588</v>
      </c>
      <c r="AH293">
        <v>104823</v>
      </c>
      <c r="AI293">
        <v>349411</v>
      </c>
      <c r="AJ293">
        <v>135796</v>
      </c>
      <c r="AK293">
        <v>121632</v>
      </c>
      <c r="AL293">
        <v>257428</v>
      </c>
      <c r="AM293">
        <v>726081</v>
      </c>
      <c r="AN293">
        <v>1348435</v>
      </c>
      <c r="AO293">
        <v>2074516</v>
      </c>
      <c r="AP293" t="s">
        <v>183</v>
      </c>
      <c r="AQ293" t="s">
        <v>94</v>
      </c>
      <c r="AR293" t="s">
        <v>184</v>
      </c>
      <c r="AS293" t="s">
        <v>185</v>
      </c>
      <c r="AT293" t="s">
        <v>186</v>
      </c>
      <c r="AU293" t="s">
        <v>104</v>
      </c>
      <c r="AV293" t="s">
        <v>105</v>
      </c>
      <c r="AW293" s="1">
        <v>44630</v>
      </c>
      <c r="AX293">
        <v>15000</v>
      </c>
      <c r="AY293" t="s">
        <v>187</v>
      </c>
      <c r="AZ293">
        <v>20.296099999999999</v>
      </c>
      <c r="BA293">
        <v>85.822000000000003</v>
      </c>
    </row>
    <row r="294" spans="1:53" x14ac:dyDescent="0.3">
      <c r="A294" t="s">
        <v>31</v>
      </c>
      <c r="B294" s="1">
        <v>45536</v>
      </c>
      <c r="C294" t="s">
        <v>298</v>
      </c>
      <c r="D294">
        <v>49139384</v>
      </c>
      <c r="E294">
        <v>36854538</v>
      </c>
      <c r="F294">
        <v>12284846</v>
      </c>
      <c r="G294">
        <v>49139384</v>
      </c>
      <c r="H294">
        <v>49139384</v>
      </c>
      <c r="I294">
        <v>39213228</v>
      </c>
      <c r="J294">
        <v>9926156</v>
      </c>
      <c r="K294">
        <v>0.20200000879131899</v>
      </c>
      <c r="L294">
        <v>6969862</v>
      </c>
      <c r="M294">
        <v>2956294</v>
      </c>
      <c r="N294">
        <v>6.0161397220608197E-2</v>
      </c>
      <c r="O294">
        <v>7370908</v>
      </c>
      <c r="P294">
        <v>4913938</v>
      </c>
      <c r="Q294">
        <v>7370908</v>
      </c>
      <c r="R294">
        <v>17198784</v>
      </c>
      <c r="S294">
        <v>4913938</v>
      </c>
      <c r="T294">
        <v>7370908</v>
      </c>
      <c r="U294">
        <v>3685454</v>
      </c>
      <c r="V294">
        <v>4324265</v>
      </c>
      <c r="W294">
        <v>6781235</v>
      </c>
      <c r="X294">
        <v>15134930</v>
      </c>
      <c r="Y294">
        <v>3832872</v>
      </c>
      <c r="Z294">
        <v>5454472</v>
      </c>
      <c r="AA294">
        <v>20356</v>
      </c>
      <c r="AB294">
        <v>2414</v>
      </c>
      <c r="AC294">
        <v>27</v>
      </c>
      <c r="AD294">
        <v>48</v>
      </c>
      <c r="AE294">
        <v>29647</v>
      </c>
      <c r="AF294">
        <v>1423056</v>
      </c>
      <c r="AG294">
        <v>734740</v>
      </c>
      <c r="AH294">
        <v>314889</v>
      </c>
      <c r="AI294">
        <v>1049629</v>
      </c>
      <c r="AJ294">
        <v>135796</v>
      </c>
      <c r="AK294">
        <v>123557</v>
      </c>
      <c r="AL294">
        <v>259353</v>
      </c>
      <c r="AM294">
        <v>1483238</v>
      </c>
      <c r="AN294">
        <v>2754586</v>
      </c>
      <c r="AO294">
        <v>4237824</v>
      </c>
      <c r="AP294" t="s">
        <v>183</v>
      </c>
      <c r="AQ294" t="s">
        <v>94</v>
      </c>
      <c r="AR294" t="s">
        <v>184</v>
      </c>
      <c r="AS294" t="s">
        <v>185</v>
      </c>
      <c r="AT294" t="s">
        <v>186</v>
      </c>
      <c r="AU294" t="s">
        <v>104</v>
      </c>
      <c r="AV294" t="s">
        <v>105</v>
      </c>
      <c r="AW294" s="1">
        <v>44630</v>
      </c>
      <c r="AX294">
        <v>15000</v>
      </c>
      <c r="AY294" t="s">
        <v>187</v>
      </c>
      <c r="AZ294">
        <v>20.296099999999999</v>
      </c>
      <c r="BA294">
        <v>85.822000000000003</v>
      </c>
    </row>
    <row r="295" spans="1:53" x14ac:dyDescent="0.3">
      <c r="A295" t="s">
        <v>31</v>
      </c>
      <c r="B295" s="1">
        <v>45566</v>
      </c>
      <c r="C295" t="s">
        <v>298</v>
      </c>
      <c r="D295">
        <v>31107024</v>
      </c>
      <c r="E295">
        <v>23330268</v>
      </c>
      <c r="F295">
        <v>7776756</v>
      </c>
      <c r="G295">
        <v>31107024</v>
      </c>
      <c r="H295">
        <v>31107024</v>
      </c>
      <c r="I295">
        <v>24823406</v>
      </c>
      <c r="J295">
        <v>6283618</v>
      </c>
      <c r="K295">
        <v>0.201999972739276</v>
      </c>
      <c r="L295">
        <v>5267931</v>
      </c>
      <c r="M295">
        <v>1015687</v>
      </c>
      <c r="N295">
        <v>3.2651371600189098E-2</v>
      </c>
      <c r="O295">
        <v>4666054</v>
      </c>
      <c r="P295">
        <v>3110702</v>
      </c>
      <c r="Q295">
        <v>4666054</v>
      </c>
      <c r="R295">
        <v>10887458</v>
      </c>
      <c r="S295">
        <v>3110702</v>
      </c>
      <c r="T295">
        <v>4666054</v>
      </c>
      <c r="U295">
        <v>2333027</v>
      </c>
      <c r="V295">
        <v>2737418</v>
      </c>
      <c r="W295">
        <v>4292770</v>
      </c>
      <c r="X295">
        <v>9580963</v>
      </c>
      <c r="Y295">
        <v>2426348</v>
      </c>
      <c r="Z295">
        <v>3452880</v>
      </c>
      <c r="AA295">
        <v>22347</v>
      </c>
      <c r="AB295">
        <v>1392</v>
      </c>
      <c r="AC295">
        <v>14</v>
      </c>
      <c r="AD295">
        <v>56</v>
      </c>
      <c r="AE295">
        <v>31897</v>
      </c>
      <c r="AF295">
        <v>1786232</v>
      </c>
      <c r="AG295">
        <v>457820</v>
      </c>
      <c r="AH295">
        <v>196209</v>
      </c>
      <c r="AI295">
        <v>654029</v>
      </c>
      <c r="AJ295">
        <v>135796</v>
      </c>
      <c r="AK295">
        <v>127167</v>
      </c>
      <c r="AL295">
        <v>262963</v>
      </c>
      <c r="AM295">
        <v>897647</v>
      </c>
      <c r="AN295">
        <v>1667060</v>
      </c>
      <c r="AO295">
        <v>2564707</v>
      </c>
      <c r="AP295" t="s">
        <v>183</v>
      </c>
      <c r="AQ295" t="s">
        <v>94</v>
      </c>
      <c r="AR295" t="s">
        <v>184</v>
      </c>
      <c r="AS295" t="s">
        <v>185</v>
      </c>
      <c r="AT295" t="s">
        <v>186</v>
      </c>
      <c r="AU295" t="s">
        <v>104</v>
      </c>
      <c r="AV295" t="s">
        <v>105</v>
      </c>
      <c r="AW295" s="1">
        <v>44630</v>
      </c>
      <c r="AX295">
        <v>15000</v>
      </c>
      <c r="AY295" t="s">
        <v>187</v>
      </c>
      <c r="AZ295">
        <v>20.296099999999999</v>
      </c>
      <c r="BA295">
        <v>85.822000000000003</v>
      </c>
    </row>
    <row r="296" spans="1:53" x14ac:dyDescent="0.3">
      <c r="A296" t="s">
        <v>31</v>
      </c>
      <c r="B296" s="1">
        <v>45597</v>
      </c>
      <c r="C296" t="s">
        <v>298</v>
      </c>
      <c r="D296">
        <v>36369970</v>
      </c>
      <c r="E296">
        <v>27277478</v>
      </c>
      <c r="F296">
        <v>9092492</v>
      </c>
      <c r="G296">
        <v>36369970</v>
      </c>
      <c r="H296">
        <v>36369970</v>
      </c>
      <c r="I296">
        <v>29023235</v>
      </c>
      <c r="J296">
        <v>7346735</v>
      </c>
      <c r="K296">
        <v>0.20200002914492399</v>
      </c>
      <c r="L296">
        <v>6358672</v>
      </c>
      <c r="M296">
        <v>988063</v>
      </c>
      <c r="N296">
        <v>2.71670006876552E-2</v>
      </c>
      <c r="O296">
        <v>5455496</v>
      </c>
      <c r="P296">
        <v>3636997</v>
      </c>
      <c r="Q296">
        <v>5455496</v>
      </c>
      <c r="R296">
        <v>12729488</v>
      </c>
      <c r="S296">
        <v>3636997</v>
      </c>
      <c r="T296">
        <v>5455496</v>
      </c>
      <c r="U296">
        <v>2727748</v>
      </c>
      <c r="V296">
        <v>3200557</v>
      </c>
      <c r="W296">
        <v>5019056</v>
      </c>
      <c r="X296">
        <v>11201949</v>
      </c>
      <c r="Y296">
        <v>2836858</v>
      </c>
      <c r="Z296">
        <v>4037067</v>
      </c>
      <c r="AA296">
        <v>16457</v>
      </c>
      <c r="AB296">
        <v>2210</v>
      </c>
      <c r="AC296">
        <v>22</v>
      </c>
      <c r="AD296">
        <v>57</v>
      </c>
      <c r="AE296">
        <v>28218</v>
      </c>
      <c r="AF296">
        <v>1608426</v>
      </c>
      <c r="AG296">
        <v>476171</v>
      </c>
      <c r="AH296">
        <v>204073</v>
      </c>
      <c r="AI296">
        <v>680244</v>
      </c>
      <c r="AJ296">
        <v>135796</v>
      </c>
      <c r="AK296">
        <v>121345</v>
      </c>
      <c r="AL296">
        <v>257141</v>
      </c>
      <c r="AM296">
        <v>1334501</v>
      </c>
      <c r="AN296">
        <v>2478360</v>
      </c>
      <c r="AO296">
        <v>3812861</v>
      </c>
      <c r="AP296" t="s">
        <v>183</v>
      </c>
      <c r="AQ296" t="s">
        <v>94</v>
      </c>
      <c r="AR296" t="s">
        <v>184</v>
      </c>
      <c r="AS296" t="s">
        <v>185</v>
      </c>
      <c r="AT296" t="s">
        <v>186</v>
      </c>
      <c r="AU296" t="s">
        <v>104</v>
      </c>
      <c r="AV296" t="s">
        <v>105</v>
      </c>
      <c r="AW296" s="1">
        <v>44630</v>
      </c>
      <c r="AX296">
        <v>15000</v>
      </c>
      <c r="AY296" t="s">
        <v>187</v>
      </c>
      <c r="AZ296">
        <v>20.296099999999999</v>
      </c>
      <c r="BA296">
        <v>85.822000000000003</v>
      </c>
    </row>
    <row r="297" spans="1:53" x14ac:dyDescent="0.3">
      <c r="A297" t="s">
        <v>31</v>
      </c>
      <c r="B297" s="1">
        <v>45627</v>
      </c>
      <c r="C297" t="s">
        <v>298</v>
      </c>
      <c r="D297">
        <v>31434448</v>
      </c>
      <c r="E297">
        <v>23575836</v>
      </c>
      <c r="F297">
        <v>7858612</v>
      </c>
      <c r="G297">
        <v>31434448</v>
      </c>
      <c r="H297">
        <v>31434448</v>
      </c>
      <c r="I297">
        <v>25084691</v>
      </c>
      <c r="J297">
        <v>6349757</v>
      </c>
      <c r="K297">
        <v>0.20199995240889901</v>
      </c>
      <c r="L297">
        <v>6213275</v>
      </c>
      <c r="M297">
        <v>136482</v>
      </c>
      <c r="N297">
        <v>4.3417972537643998E-3</v>
      </c>
      <c r="O297">
        <v>4715167</v>
      </c>
      <c r="P297">
        <v>3143445</v>
      </c>
      <c r="Q297">
        <v>4715167</v>
      </c>
      <c r="R297">
        <v>11002057</v>
      </c>
      <c r="S297">
        <v>3143445</v>
      </c>
      <c r="T297">
        <v>4715167</v>
      </c>
      <c r="U297">
        <v>2357584</v>
      </c>
      <c r="V297">
        <v>2766232</v>
      </c>
      <c r="W297">
        <v>4337954</v>
      </c>
      <c r="X297">
        <v>9681810</v>
      </c>
      <c r="Y297">
        <v>2451887</v>
      </c>
      <c r="Z297">
        <v>3489224</v>
      </c>
      <c r="AA297">
        <v>13136</v>
      </c>
      <c r="AB297">
        <v>2393</v>
      </c>
      <c r="AC297">
        <v>11</v>
      </c>
      <c r="AD297">
        <v>73</v>
      </c>
      <c r="AE297">
        <v>29570</v>
      </c>
      <c r="AF297">
        <v>2158610</v>
      </c>
      <c r="AG297">
        <v>363084</v>
      </c>
      <c r="AH297">
        <v>155607</v>
      </c>
      <c r="AI297">
        <v>518691</v>
      </c>
      <c r="AJ297">
        <v>141555</v>
      </c>
      <c r="AK297">
        <v>126915</v>
      </c>
      <c r="AL297">
        <v>268470</v>
      </c>
      <c r="AM297">
        <v>1143626</v>
      </c>
      <c r="AN297">
        <v>2123878</v>
      </c>
      <c r="AO297">
        <v>3267504</v>
      </c>
      <c r="AP297" t="s">
        <v>183</v>
      </c>
      <c r="AQ297" t="s">
        <v>94</v>
      </c>
      <c r="AR297" t="s">
        <v>184</v>
      </c>
      <c r="AS297" t="s">
        <v>185</v>
      </c>
      <c r="AT297" t="s">
        <v>186</v>
      </c>
      <c r="AU297" t="s">
        <v>104</v>
      </c>
      <c r="AV297" t="s">
        <v>105</v>
      </c>
      <c r="AW297" s="1">
        <v>44630</v>
      </c>
      <c r="AX297">
        <v>15000</v>
      </c>
      <c r="AY297" t="s">
        <v>187</v>
      </c>
      <c r="AZ297">
        <v>20.296099999999999</v>
      </c>
      <c r="BA297">
        <v>85.822000000000003</v>
      </c>
    </row>
    <row r="298" spans="1:53" x14ac:dyDescent="0.3">
      <c r="A298" t="s">
        <v>31</v>
      </c>
      <c r="B298" s="1">
        <v>45658</v>
      </c>
      <c r="C298" t="s">
        <v>298</v>
      </c>
      <c r="D298">
        <v>21402900</v>
      </c>
      <c r="E298">
        <v>16052175</v>
      </c>
      <c r="F298">
        <v>5350725</v>
      </c>
      <c r="G298">
        <v>21402900</v>
      </c>
      <c r="H298">
        <v>21402900</v>
      </c>
      <c r="I298">
        <v>17079514</v>
      </c>
      <c r="J298">
        <v>4323386</v>
      </c>
      <c r="K298">
        <v>0.202000009344528</v>
      </c>
      <c r="L298">
        <v>3810835</v>
      </c>
      <c r="M298">
        <v>512551</v>
      </c>
      <c r="N298">
        <v>2.3947736054459899E-2</v>
      </c>
      <c r="O298">
        <v>3210435</v>
      </c>
      <c r="P298">
        <v>2140290</v>
      </c>
      <c r="Q298">
        <v>3210435</v>
      </c>
      <c r="R298">
        <v>7491015</v>
      </c>
      <c r="S298">
        <v>2140290</v>
      </c>
      <c r="T298">
        <v>3210435</v>
      </c>
      <c r="U298">
        <v>1605218</v>
      </c>
      <c r="V298">
        <v>1883455</v>
      </c>
      <c r="W298">
        <v>2953600</v>
      </c>
      <c r="X298">
        <v>6592093</v>
      </c>
      <c r="Y298">
        <v>1669426</v>
      </c>
      <c r="Z298">
        <v>2375722</v>
      </c>
      <c r="AA298">
        <v>15854</v>
      </c>
      <c r="AB298">
        <v>1350</v>
      </c>
      <c r="AC298">
        <v>24</v>
      </c>
      <c r="AD298">
        <v>48</v>
      </c>
      <c r="AE298">
        <v>27468</v>
      </c>
      <c r="AF298">
        <v>1318464</v>
      </c>
      <c r="AG298">
        <v>318028</v>
      </c>
      <c r="AH298">
        <v>136298</v>
      </c>
      <c r="AI298">
        <v>454326</v>
      </c>
      <c r="AJ298">
        <v>136636</v>
      </c>
      <c r="AK298">
        <v>120213</v>
      </c>
      <c r="AL298">
        <v>256849</v>
      </c>
      <c r="AM298">
        <v>623419</v>
      </c>
      <c r="AN298">
        <v>1157777</v>
      </c>
      <c r="AO298">
        <v>1781196</v>
      </c>
      <c r="AP298" t="s">
        <v>183</v>
      </c>
      <c r="AQ298" t="s">
        <v>94</v>
      </c>
      <c r="AR298" t="s">
        <v>184</v>
      </c>
      <c r="AS298" t="s">
        <v>185</v>
      </c>
      <c r="AT298" t="s">
        <v>186</v>
      </c>
      <c r="AU298" t="s">
        <v>104</v>
      </c>
      <c r="AV298" t="s">
        <v>105</v>
      </c>
      <c r="AW298" s="1">
        <v>44630</v>
      </c>
      <c r="AX298">
        <v>15000</v>
      </c>
      <c r="AY298" t="s">
        <v>187</v>
      </c>
      <c r="AZ298">
        <v>20.296099999999999</v>
      </c>
      <c r="BA298">
        <v>85.822000000000003</v>
      </c>
    </row>
    <row r="299" spans="1:53" x14ac:dyDescent="0.3">
      <c r="A299" t="s">
        <v>35</v>
      </c>
      <c r="B299" s="1">
        <v>45444</v>
      </c>
      <c r="C299" t="s">
        <v>298</v>
      </c>
      <c r="D299">
        <v>38305442</v>
      </c>
      <c r="E299">
        <v>28729082</v>
      </c>
      <c r="F299">
        <v>9576360</v>
      </c>
      <c r="G299">
        <v>38305442</v>
      </c>
      <c r="H299">
        <v>38305442</v>
      </c>
      <c r="I299">
        <v>30567743</v>
      </c>
      <c r="J299">
        <v>7737699</v>
      </c>
      <c r="K299">
        <v>0.20199999258591</v>
      </c>
      <c r="L299">
        <v>4637817</v>
      </c>
      <c r="M299">
        <v>3099882</v>
      </c>
      <c r="N299">
        <v>8.0925368254463698E-2</v>
      </c>
      <c r="O299">
        <v>5745816</v>
      </c>
      <c r="P299">
        <v>3830544</v>
      </c>
      <c r="Q299">
        <v>5745816</v>
      </c>
      <c r="R299">
        <v>13406906</v>
      </c>
      <c r="S299">
        <v>3830544</v>
      </c>
      <c r="T299">
        <v>5745816</v>
      </c>
      <c r="U299">
        <v>2872908</v>
      </c>
      <c r="V299">
        <v>3370879</v>
      </c>
      <c r="W299">
        <v>5286151</v>
      </c>
      <c r="X299">
        <v>11798077</v>
      </c>
      <c r="Y299">
        <v>2987824</v>
      </c>
      <c r="Z299">
        <v>4251904</v>
      </c>
      <c r="AA299">
        <v>16238</v>
      </c>
      <c r="AB299">
        <v>2359</v>
      </c>
      <c r="AC299">
        <v>10</v>
      </c>
      <c r="AD299">
        <v>25</v>
      </c>
      <c r="AE299">
        <v>28250</v>
      </c>
      <c r="AF299">
        <v>706250</v>
      </c>
      <c r="AG299">
        <v>612044</v>
      </c>
      <c r="AH299">
        <v>262305</v>
      </c>
      <c r="AI299">
        <v>874349</v>
      </c>
      <c r="AJ299">
        <v>76992</v>
      </c>
      <c r="AK299">
        <v>59697</v>
      </c>
      <c r="AL299">
        <v>136689</v>
      </c>
      <c r="AM299">
        <v>1022185</v>
      </c>
      <c r="AN299">
        <v>1898344</v>
      </c>
      <c r="AO299">
        <v>2920529</v>
      </c>
      <c r="AP299" t="s">
        <v>198</v>
      </c>
      <c r="AQ299" t="s">
        <v>94</v>
      </c>
      <c r="AR299" t="s">
        <v>184</v>
      </c>
      <c r="AS299" t="s">
        <v>185</v>
      </c>
      <c r="AT299" t="s">
        <v>199</v>
      </c>
      <c r="AU299" t="s">
        <v>104</v>
      </c>
      <c r="AV299" t="s">
        <v>105</v>
      </c>
      <c r="AW299" s="1">
        <v>45037</v>
      </c>
      <c r="AX299">
        <v>8000</v>
      </c>
      <c r="AY299" t="s">
        <v>187</v>
      </c>
      <c r="AZ299">
        <v>20.296099999999999</v>
      </c>
      <c r="BA299">
        <v>85.822000000000003</v>
      </c>
    </row>
    <row r="300" spans="1:53" x14ac:dyDescent="0.3">
      <c r="A300" t="s">
        <v>31</v>
      </c>
      <c r="B300" s="1">
        <v>45689</v>
      </c>
      <c r="C300" t="s">
        <v>298</v>
      </c>
      <c r="D300">
        <v>24324216</v>
      </c>
      <c r="E300">
        <v>18243162</v>
      </c>
      <c r="F300">
        <v>6081054</v>
      </c>
      <c r="G300">
        <v>24324216</v>
      </c>
      <c r="H300">
        <v>24324216</v>
      </c>
      <c r="I300">
        <v>19410724</v>
      </c>
      <c r="J300">
        <v>4913492</v>
      </c>
      <c r="K300">
        <v>0.20200001512895599</v>
      </c>
      <c r="L300">
        <v>4258366</v>
      </c>
      <c r="M300">
        <v>655126</v>
      </c>
      <c r="N300">
        <v>2.6933077719750599E-2</v>
      </c>
      <c r="O300">
        <v>3648632</v>
      </c>
      <c r="P300">
        <v>2432422</v>
      </c>
      <c r="Q300">
        <v>3648632</v>
      </c>
      <c r="R300">
        <v>8513476</v>
      </c>
      <c r="S300">
        <v>2432422</v>
      </c>
      <c r="T300">
        <v>3648632</v>
      </c>
      <c r="U300">
        <v>1824316</v>
      </c>
      <c r="V300">
        <v>2140531</v>
      </c>
      <c r="W300">
        <v>3356741</v>
      </c>
      <c r="X300">
        <v>7491859</v>
      </c>
      <c r="Y300">
        <v>1897289</v>
      </c>
      <c r="Z300">
        <v>2699988</v>
      </c>
      <c r="AA300">
        <v>11256</v>
      </c>
      <c r="AB300">
        <v>2161</v>
      </c>
      <c r="AC300">
        <v>17</v>
      </c>
      <c r="AD300">
        <v>50</v>
      </c>
      <c r="AE300">
        <v>31078</v>
      </c>
      <c r="AF300">
        <v>1553900</v>
      </c>
      <c r="AG300">
        <v>380988</v>
      </c>
      <c r="AH300">
        <v>163280</v>
      </c>
      <c r="AI300">
        <v>544268</v>
      </c>
      <c r="AJ300">
        <v>135796</v>
      </c>
      <c r="AK300">
        <v>131684</v>
      </c>
      <c r="AL300">
        <v>267480</v>
      </c>
      <c r="AM300">
        <v>662451</v>
      </c>
      <c r="AN300">
        <v>1230267</v>
      </c>
      <c r="AO300">
        <v>1892718</v>
      </c>
      <c r="AP300" t="s">
        <v>183</v>
      </c>
      <c r="AQ300" t="s">
        <v>94</v>
      </c>
      <c r="AR300" t="s">
        <v>184</v>
      </c>
      <c r="AS300" t="s">
        <v>185</v>
      </c>
      <c r="AT300" t="s">
        <v>186</v>
      </c>
      <c r="AU300" t="s">
        <v>104</v>
      </c>
      <c r="AV300" t="s">
        <v>105</v>
      </c>
      <c r="AW300" s="1">
        <v>44630</v>
      </c>
      <c r="AX300">
        <v>15000</v>
      </c>
      <c r="AY300" t="s">
        <v>187</v>
      </c>
      <c r="AZ300">
        <v>20.296099999999999</v>
      </c>
      <c r="BA300">
        <v>85.822000000000003</v>
      </c>
    </row>
    <row r="301" spans="1:53" x14ac:dyDescent="0.3">
      <c r="A301" t="s">
        <v>31</v>
      </c>
      <c r="B301" s="1">
        <v>45717</v>
      </c>
      <c r="C301" t="s">
        <v>297</v>
      </c>
      <c r="D301">
        <v>13979838</v>
      </c>
      <c r="E301">
        <v>10484878</v>
      </c>
      <c r="F301">
        <v>3494960</v>
      </c>
      <c r="G301">
        <v>13979838</v>
      </c>
      <c r="H301">
        <v>13979838</v>
      </c>
      <c r="I301">
        <v>11155911</v>
      </c>
      <c r="J301">
        <v>2823927</v>
      </c>
      <c r="K301">
        <v>0.201999980257282</v>
      </c>
      <c r="L301">
        <v>3415212</v>
      </c>
      <c r="M301">
        <v>-591285</v>
      </c>
      <c r="N301">
        <v>-4.2295554497841802E-2</v>
      </c>
      <c r="O301">
        <v>2096976</v>
      </c>
      <c r="P301">
        <v>1397984</v>
      </c>
      <c r="Q301">
        <v>2096976</v>
      </c>
      <c r="R301">
        <v>4892942</v>
      </c>
      <c r="S301">
        <v>1397984</v>
      </c>
      <c r="T301">
        <v>2096976</v>
      </c>
      <c r="U301">
        <v>1048488</v>
      </c>
      <c r="V301">
        <v>1230226</v>
      </c>
      <c r="W301">
        <v>1929218</v>
      </c>
      <c r="X301">
        <v>4305789</v>
      </c>
      <c r="Y301">
        <v>1090428</v>
      </c>
      <c r="Z301">
        <v>1551762</v>
      </c>
      <c r="AA301">
        <v>10762</v>
      </c>
      <c r="AB301">
        <v>1299</v>
      </c>
      <c r="AC301">
        <v>17</v>
      </c>
      <c r="AD301">
        <v>52</v>
      </c>
      <c r="AE301">
        <v>28607</v>
      </c>
      <c r="AF301">
        <v>1487564</v>
      </c>
      <c r="AG301">
        <v>240646</v>
      </c>
      <c r="AH301">
        <v>103134</v>
      </c>
      <c r="AI301">
        <v>343780</v>
      </c>
      <c r="AJ301">
        <v>135796</v>
      </c>
      <c r="AK301">
        <v>117863</v>
      </c>
      <c r="AL301">
        <v>253659</v>
      </c>
      <c r="AM301">
        <v>465573</v>
      </c>
      <c r="AN301">
        <v>864636</v>
      </c>
      <c r="AO301">
        <v>1330209</v>
      </c>
      <c r="AP301" t="s">
        <v>183</v>
      </c>
      <c r="AQ301" t="s">
        <v>94</v>
      </c>
      <c r="AR301" t="s">
        <v>184</v>
      </c>
      <c r="AS301" t="s">
        <v>185</v>
      </c>
      <c r="AT301" t="s">
        <v>186</v>
      </c>
      <c r="AU301" t="s">
        <v>104</v>
      </c>
      <c r="AV301" t="s">
        <v>105</v>
      </c>
      <c r="AW301" s="1">
        <v>44630</v>
      </c>
      <c r="AX301">
        <v>15000</v>
      </c>
      <c r="AY301" t="s">
        <v>187</v>
      </c>
      <c r="AZ301">
        <v>20.296099999999999</v>
      </c>
      <c r="BA301">
        <v>85.822000000000003</v>
      </c>
    </row>
    <row r="302" spans="1:53" x14ac:dyDescent="0.3">
      <c r="A302" t="s">
        <v>36</v>
      </c>
      <c r="B302" s="1">
        <v>45383</v>
      </c>
      <c r="C302" t="s">
        <v>298</v>
      </c>
      <c r="D302">
        <v>32376197</v>
      </c>
      <c r="E302">
        <v>24282148</v>
      </c>
      <c r="F302">
        <v>8094049</v>
      </c>
      <c r="G302">
        <v>32376197</v>
      </c>
      <c r="H302">
        <v>32376197</v>
      </c>
      <c r="I302">
        <v>25836206</v>
      </c>
      <c r="J302">
        <v>6539991</v>
      </c>
      <c r="K302">
        <v>0.20199997547581</v>
      </c>
      <c r="L302">
        <v>4514010</v>
      </c>
      <c r="M302">
        <v>2025981</v>
      </c>
      <c r="N302">
        <v>6.2576250076560896E-2</v>
      </c>
      <c r="O302">
        <v>4856430</v>
      </c>
      <c r="P302">
        <v>3237620</v>
      </c>
      <c r="Q302">
        <v>4856430</v>
      </c>
      <c r="R302">
        <v>11331667</v>
      </c>
      <c r="S302">
        <v>3237620</v>
      </c>
      <c r="T302">
        <v>4856430</v>
      </c>
      <c r="U302">
        <v>2428215</v>
      </c>
      <c r="V302">
        <v>2849106</v>
      </c>
      <c r="W302">
        <v>4467916</v>
      </c>
      <c r="X302">
        <v>9971867</v>
      </c>
      <c r="Y302">
        <v>2525344</v>
      </c>
      <c r="Z302">
        <v>3593758</v>
      </c>
      <c r="AA302">
        <v>21427</v>
      </c>
      <c r="AB302">
        <v>1511</v>
      </c>
      <c r="AC302">
        <v>30</v>
      </c>
      <c r="AD302">
        <v>38</v>
      </c>
      <c r="AE302">
        <v>31361</v>
      </c>
      <c r="AF302">
        <v>1191718</v>
      </c>
      <c r="AG302">
        <v>461801</v>
      </c>
      <c r="AH302">
        <v>197915</v>
      </c>
      <c r="AI302">
        <v>659716</v>
      </c>
      <c r="AJ302">
        <v>135086</v>
      </c>
      <c r="AK302">
        <v>100486</v>
      </c>
      <c r="AL302">
        <v>235572</v>
      </c>
      <c r="AM302">
        <v>849451</v>
      </c>
      <c r="AN302">
        <v>1577553</v>
      </c>
      <c r="AO302">
        <v>2427004</v>
      </c>
      <c r="AP302" t="s">
        <v>200</v>
      </c>
      <c r="AQ302" t="s">
        <v>94</v>
      </c>
      <c r="AR302" t="s">
        <v>201</v>
      </c>
      <c r="AS302" t="s">
        <v>202</v>
      </c>
      <c r="AT302" t="s">
        <v>203</v>
      </c>
      <c r="AU302" t="s">
        <v>104</v>
      </c>
      <c r="AV302" t="s">
        <v>105</v>
      </c>
      <c r="AW302" s="1">
        <v>44866</v>
      </c>
      <c r="AX302">
        <v>12000</v>
      </c>
      <c r="AY302" t="s">
        <v>204</v>
      </c>
      <c r="AZ302">
        <v>23.37</v>
      </c>
      <c r="BA302">
        <v>85.325000000000003</v>
      </c>
    </row>
    <row r="303" spans="1:53" x14ac:dyDescent="0.3">
      <c r="A303" t="s">
        <v>36</v>
      </c>
      <c r="B303" s="1">
        <v>45413</v>
      </c>
      <c r="C303" t="s">
        <v>298</v>
      </c>
      <c r="D303">
        <v>43439253</v>
      </c>
      <c r="E303">
        <v>32579440</v>
      </c>
      <c r="F303">
        <v>10859813</v>
      </c>
      <c r="G303">
        <v>43439253</v>
      </c>
      <c r="H303">
        <v>43439253</v>
      </c>
      <c r="I303">
        <v>34664524</v>
      </c>
      <c r="J303">
        <v>8774729</v>
      </c>
      <c r="K303">
        <v>0.20199999755981099</v>
      </c>
      <c r="L303">
        <v>5554319</v>
      </c>
      <c r="M303">
        <v>3220410</v>
      </c>
      <c r="N303">
        <v>7.4135943359799505E-2</v>
      </c>
      <c r="O303">
        <v>6515888</v>
      </c>
      <c r="P303">
        <v>4343925</v>
      </c>
      <c r="Q303">
        <v>6515888</v>
      </c>
      <c r="R303">
        <v>15203739</v>
      </c>
      <c r="S303">
        <v>4343925</v>
      </c>
      <c r="T303">
        <v>6515888</v>
      </c>
      <c r="U303">
        <v>3257944</v>
      </c>
      <c r="V303">
        <v>3822654</v>
      </c>
      <c r="W303">
        <v>5994617</v>
      </c>
      <c r="X303">
        <v>13379290</v>
      </c>
      <c r="Y303">
        <v>3388262</v>
      </c>
      <c r="Z303">
        <v>4821757</v>
      </c>
      <c r="AA303">
        <v>23367</v>
      </c>
      <c r="AB303">
        <v>1859</v>
      </c>
      <c r="AC303">
        <v>30</v>
      </c>
      <c r="AD303">
        <v>52</v>
      </c>
      <c r="AE303">
        <v>30444</v>
      </c>
      <c r="AF303">
        <v>1583088</v>
      </c>
      <c r="AG303">
        <v>500261</v>
      </c>
      <c r="AH303">
        <v>214398</v>
      </c>
      <c r="AI303">
        <v>714659</v>
      </c>
      <c r="AJ303">
        <v>128584</v>
      </c>
      <c r="AK303">
        <v>84212</v>
      </c>
      <c r="AL303">
        <v>212796</v>
      </c>
      <c r="AM303">
        <v>1065322</v>
      </c>
      <c r="AN303">
        <v>1978454</v>
      </c>
      <c r="AO303">
        <v>3043776</v>
      </c>
      <c r="AP303" t="s">
        <v>200</v>
      </c>
      <c r="AQ303" t="s">
        <v>94</v>
      </c>
      <c r="AR303" t="s">
        <v>201</v>
      </c>
      <c r="AS303" t="s">
        <v>202</v>
      </c>
      <c r="AT303" t="s">
        <v>203</v>
      </c>
      <c r="AU303" t="s">
        <v>104</v>
      </c>
      <c r="AV303" t="s">
        <v>105</v>
      </c>
      <c r="AW303" s="1">
        <v>44866</v>
      </c>
      <c r="AX303">
        <v>12000</v>
      </c>
      <c r="AY303" t="s">
        <v>204</v>
      </c>
      <c r="AZ303">
        <v>23.37</v>
      </c>
      <c r="BA303">
        <v>85.325000000000003</v>
      </c>
    </row>
    <row r="304" spans="1:53" x14ac:dyDescent="0.3">
      <c r="A304" t="s">
        <v>32</v>
      </c>
      <c r="B304" s="1">
        <v>45474</v>
      </c>
      <c r="C304" t="s">
        <v>298</v>
      </c>
      <c r="D304">
        <v>13490394</v>
      </c>
      <c r="E304">
        <v>10117796</v>
      </c>
      <c r="F304">
        <v>3372598</v>
      </c>
      <c r="G304">
        <v>13490394</v>
      </c>
      <c r="H304">
        <v>13490394</v>
      </c>
      <c r="I304">
        <v>10765334</v>
      </c>
      <c r="J304">
        <v>2725060</v>
      </c>
      <c r="K304">
        <v>0.20200003054025001</v>
      </c>
      <c r="L304">
        <v>2420862</v>
      </c>
      <c r="M304">
        <v>304198</v>
      </c>
      <c r="N304">
        <v>2.2549230215218301E-2</v>
      </c>
      <c r="O304">
        <v>2023559</v>
      </c>
      <c r="P304">
        <v>1349039</v>
      </c>
      <c r="Q304">
        <v>2023559</v>
      </c>
      <c r="R304">
        <v>4721639</v>
      </c>
      <c r="S304">
        <v>1349039</v>
      </c>
      <c r="T304">
        <v>2023559</v>
      </c>
      <c r="U304">
        <v>1011780</v>
      </c>
      <c r="V304">
        <v>1187154</v>
      </c>
      <c r="W304">
        <v>1861674</v>
      </c>
      <c r="X304">
        <v>4155042</v>
      </c>
      <c r="Y304">
        <v>1052250</v>
      </c>
      <c r="Z304">
        <v>1497434</v>
      </c>
      <c r="AA304">
        <v>11346</v>
      </c>
      <c r="AB304">
        <v>1189</v>
      </c>
      <c r="AC304">
        <v>11</v>
      </c>
      <c r="AD304">
        <v>27</v>
      </c>
      <c r="AE304">
        <v>28832</v>
      </c>
      <c r="AF304">
        <v>778464</v>
      </c>
      <c r="AG304">
        <v>205841</v>
      </c>
      <c r="AH304">
        <v>88218</v>
      </c>
      <c r="AI304">
        <v>294059</v>
      </c>
      <c r="AJ304">
        <v>72064</v>
      </c>
      <c r="AK304">
        <v>52932</v>
      </c>
      <c r="AL304">
        <v>124996</v>
      </c>
      <c r="AM304">
        <v>428170</v>
      </c>
      <c r="AN304">
        <v>795173</v>
      </c>
      <c r="AO304">
        <v>1223343</v>
      </c>
      <c r="AP304" t="s">
        <v>188</v>
      </c>
      <c r="AQ304" t="s">
        <v>94</v>
      </c>
      <c r="AR304" t="s">
        <v>158</v>
      </c>
      <c r="AS304" t="s">
        <v>189</v>
      </c>
      <c r="AT304" t="s">
        <v>190</v>
      </c>
      <c r="AU304" t="s">
        <v>104</v>
      </c>
      <c r="AV304" t="s">
        <v>105</v>
      </c>
      <c r="AW304" s="1">
        <v>44485</v>
      </c>
      <c r="AX304">
        <v>6000</v>
      </c>
      <c r="AY304" t="s">
        <v>191</v>
      </c>
      <c r="AZ304">
        <v>22.5197</v>
      </c>
      <c r="BA304">
        <v>88.364999999999995</v>
      </c>
    </row>
    <row r="305" spans="1:53" x14ac:dyDescent="0.3">
      <c r="A305" t="s">
        <v>32</v>
      </c>
      <c r="B305" s="1">
        <v>45505</v>
      </c>
      <c r="C305" t="s">
        <v>298</v>
      </c>
      <c r="D305">
        <v>39213760</v>
      </c>
      <c r="E305">
        <v>29410320</v>
      </c>
      <c r="F305">
        <v>9803440</v>
      </c>
      <c r="G305">
        <v>39213760</v>
      </c>
      <c r="H305">
        <v>39213760</v>
      </c>
      <c r="I305">
        <v>31292580</v>
      </c>
      <c r="J305">
        <v>7921180</v>
      </c>
      <c r="K305">
        <v>0.20200001224060099</v>
      </c>
      <c r="L305">
        <v>4655401</v>
      </c>
      <c r="M305">
        <v>3265779</v>
      </c>
      <c r="N305">
        <v>8.32814552850836E-2</v>
      </c>
      <c r="O305">
        <v>5882064</v>
      </c>
      <c r="P305">
        <v>3921376</v>
      </c>
      <c r="Q305">
        <v>5882064</v>
      </c>
      <c r="R305">
        <v>13724816</v>
      </c>
      <c r="S305">
        <v>3921376</v>
      </c>
      <c r="T305">
        <v>5882064</v>
      </c>
      <c r="U305">
        <v>2941032</v>
      </c>
      <c r="V305">
        <v>3450811</v>
      </c>
      <c r="W305">
        <v>5411499</v>
      </c>
      <c r="X305">
        <v>12077838</v>
      </c>
      <c r="Y305">
        <v>3058673</v>
      </c>
      <c r="Z305">
        <v>4352727</v>
      </c>
      <c r="AA305">
        <v>20770</v>
      </c>
      <c r="AB305">
        <v>1888</v>
      </c>
      <c r="AC305">
        <v>29</v>
      </c>
      <c r="AD305">
        <v>23</v>
      </c>
      <c r="AE305">
        <v>28896</v>
      </c>
      <c r="AF305">
        <v>664608</v>
      </c>
      <c r="AG305">
        <v>546961</v>
      </c>
      <c r="AH305">
        <v>234412</v>
      </c>
      <c r="AI305">
        <v>781373</v>
      </c>
      <c r="AJ305">
        <v>72064</v>
      </c>
      <c r="AK305">
        <v>58529</v>
      </c>
      <c r="AL305">
        <v>130593</v>
      </c>
      <c r="AM305">
        <v>1077589</v>
      </c>
      <c r="AN305">
        <v>2001238</v>
      </c>
      <c r="AO305">
        <v>3078827</v>
      </c>
      <c r="AP305" t="s">
        <v>188</v>
      </c>
      <c r="AQ305" t="s">
        <v>94</v>
      </c>
      <c r="AR305" t="s">
        <v>158</v>
      </c>
      <c r="AS305" t="s">
        <v>189</v>
      </c>
      <c r="AT305" t="s">
        <v>190</v>
      </c>
      <c r="AU305" t="s">
        <v>104</v>
      </c>
      <c r="AV305" t="s">
        <v>105</v>
      </c>
      <c r="AW305" s="1">
        <v>44485</v>
      </c>
      <c r="AX305">
        <v>6000</v>
      </c>
      <c r="AY305" t="s">
        <v>191</v>
      </c>
      <c r="AZ305">
        <v>22.5197</v>
      </c>
      <c r="BA305">
        <v>88.364999999999995</v>
      </c>
    </row>
    <row r="306" spans="1:53" x14ac:dyDescent="0.3">
      <c r="A306" t="s">
        <v>32</v>
      </c>
      <c r="B306" s="1">
        <v>45536</v>
      </c>
      <c r="C306" t="s">
        <v>298</v>
      </c>
      <c r="D306">
        <v>35741532</v>
      </c>
      <c r="E306">
        <v>26806149</v>
      </c>
      <c r="F306">
        <v>8935383</v>
      </c>
      <c r="G306">
        <v>35741532</v>
      </c>
      <c r="H306">
        <v>35741532</v>
      </c>
      <c r="I306">
        <v>28521743</v>
      </c>
      <c r="J306">
        <v>7219789</v>
      </c>
      <c r="K306">
        <v>0.201999987017904</v>
      </c>
      <c r="L306">
        <v>4917521</v>
      </c>
      <c r="M306">
        <v>2302268</v>
      </c>
      <c r="N306">
        <v>6.4414362540475306E-2</v>
      </c>
      <c r="O306">
        <v>5361230</v>
      </c>
      <c r="P306">
        <v>3574153</v>
      </c>
      <c r="Q306">
        <v>5361230</v>
      </c>
      <c r="R306">
        <v>12509536</v>
      </c>
      <c r="S306">
        <v>3574153</v>
      </c>
      <c r="T306">
        <v>5361230</v>
      </c>
      <c r="U306">
        <v>2680615</v>
      </c>
      <c r="V306">
        <v>3145255</v>
      </c>
      <c r="W306">
        <v>4932332</v>
      </c>
      <c r="X306">
        <v>11008392</v>
      </c>
      <c r="Y306">
        <v>2787839</v>
      </c>
      <c r="Z306">
        <v>3967310</v>
      </c>
      <c r="AA306">
        <v>17844</v>
      </c>
      <c r="AB306">
        <v>2003</v>
      </c>
      <c r="AC306">
        <v>14</v>
      </c>
      <c r="AD306">
        <v>25</v>
      </c>
      <c r="AE306">
        <v>31053</v>
      </c>
      <c r="AF306">
        <v>776325</v>
      </c>
      <c r="AG306">
        <v>544435</v>
      </c>
      <c r="AH306">
        <v>233329</v>
      </c>
      <c r="AI306">
        <v>777764</v>
      </c>
      <c r="AJ306">
        <v>72064</v>
      </c>
      <c r="AK306">
        <v>45469</v>
      </c>
      <c r="AL306">
        <v>117533</v>
      </c>
      <c r="AM306">
        <v>1136065</v>
      </c>
      <c r="AN306">
        <v>2109834</v>
      </c>
      <c r="AO306">
        <v>3245899</v>
      </c>
      <c r="AP306" t="s">
        <v>188</v>
      </c>
      <c r="AQ306" t="s">
        <v>94</v>
      </c>
      <c r="AR306" t="s">
        <v>158</v>
      </c>
      <c r="AS306" t="s">
        <v>189</v>
      </c>
      <c r="AT306" t="s">
        <v>190</v>
      </c>
      <c r="AU306" t="s">
        <v>104</v>
      </c>
      <c r="AV306" t="s">
        <v>105</v>
      </c>
      <c r="AW306" s="1">
        <v>44485</v>
      </c>
      <c r="AX306">
        <v>6000</v>
      </c>
      <c r="AY306" t="s">
        <v>191</v>
      </c>
      <c r="AZ306">
        <v>22.5197</v>
      </c>
      <c r="BA306">
        <v>88.364999999999995</v>
      </c>
    </row>
    <row r="307" spans="1:53" x14ac:dyDescent="0.3">
      <c r="A307" t="s">
        <v>36</v>
      </c>
      <c r="B307" s="1">
        <v>45444</v>
      </c>
      <c r="C307" t="s">
        <v>298</v>
      </c>
      <c r="D307">
        <v>26140499</v>
      </c>
      <c r="E307">
        <v>19605374</v>
      </c>
      <c r="F307">
        <v>6535125</v>
      </c>
      <c r="G307">
        <v>26140499</v>
      </c>
      <c r="H307">
        <v>26140499</v>
      </c>
      <c r="I307">
        <v>20860119</v>
      </c>
      <c r="J307">
        <v>5280380</v>
      </c>
      <c r="K307">
        <v>0.201999969472656</v>
      </c>
      <c r="L307">
        <v>4505229</v>
      </c>
      <c r="M307">
        <v>775151</v>
      </c>
      <c r="N307">
        <v>2.96532594882753E-2</v>
      </c>
      <c r="O307">
        <v>3921075</v>
      </c>
      <c r="P307">
        <v>2614050</v>
      </c>
      <c r="Q307">
        <v>3921075</v>
      </c>
      <c r="R307">
        <v>9149174</v>
      </c>
      <c r="S307">
        <v>2614050</v>
      </c>
      <c r="T307">
        <v>3921075</v>
      </c>
      <c r="U307">
        <v>1960538</v>
      </c>
      <c r="V307">
        <v>2300364</v>
      </c>
      <c r="W307">
        <v>3607389</v>
      </c>
      <c r="X307">
        <v>8051273</v>
      </c>
      <c r="Y307">
        <v>2038959</v>
      </c>
      <c r="Z307">
        <v>2901596</v>
      </c>
      <c r="AA307">
        <v>14861</v>
      </c>
      <c r="AB307">
        <v>1759</v>
      </c>
      <c r="AC307">
        <v>22</v>
      </c>
      <c r="AD307">
        <v>44</v>
      </c>
      <c r="AE307">
        <v>28545</v>
      </c>
      <c r="AF307">
        <v>1255980</v>
      </c>
      <c r="AG307">
        <v>312690</v>
      </c>
      <c r="AH307">
        <v>134010</v>
      </c>
      <c r="AI307">
        <v>446700</v>
      </c>
      <c r="AJ307">
        <v>127623</v>
      </c>
      <c r="AK307">
        <v>73478</v>
      </c>
      <c r="AL307">
        <v>201101</v>
      </c>
      <c r="AM307">
        <v>910507</v>
      </c>
      <c r="AN307">
        <v>1690941</v>
      </c>
      <c r="AO307">
        <v>2601448</v>
      </c>
      <c r="AP307" t="s">
        <v>200</v>
      </c>
      <c r="AQ307" t="s">
        <v>94</v>
      </c>
      <c r="AR307" t="s">
        <v>201</v>
      </c>
      <c r="AS307" t="s">
        <v>202</v>
      </c>
      <c r="AT307" t="s">
        <v>203</v>
      </c>
      <c r="AU307" t="s">
        <v>104</v>
      </c>
      <c r="AV307" t="s">
        <v>105</v>
      </c>
      <c r="AW307" s="1">
        <v>44866</v>
      </c>
      <c r="AX307">
        <v>12000</v>
      </c>
      <c r="AY307" t="s">
        <v>204</v>
      </c>
      <c r="AZ307">
        <v>23.37</v>
      </c>
      <c r="BA307">
        <v>85.325000000000003</v>
      </c>
    </row>
    <row r="308" spans="1:53" x14ac:dyDescent="0.3">
      <c r="A308" t="s">
        <v>32</v>
      </c>
      <c r="B308" s="1">
        <v>45566</v>
      </c>
      <c r="C308" t="s">
        <v>298</v>
      </c>
      <c r="D308">
        <v>38262950</v>
      </c>
      <c r="E308">
        <v>28697212</v>
      </c>
      <c r="F308">
        <v>9565738</v>
      </c>
      <c r="G308">
        <v>38262950</v>
      </c>
      <c r="H308">
        <v>38262950</v>
      </c>
      <c r="I308">
        <v>30533835</v>
      </c>
      <c r="J308">
        <v>7729115</v>
      </c>
      <c r="K308">
        <v>0.201999976478552</v>
      </c>
      <c r="L308">
        <v>4812769</v>
      </c>
      <c r="M308">
        <v>2916346</v>
      </c>
      <c r="N308">
        <v>7.62185351626051E-2</v>
      </c>
      <c r="O308">
        <v>5739442</v>
      </c>
      <c r="P308">
        <v>3826295</v>
      </c>
      <c r="Q308">
        <v>5739442</v>
      </c>
      <c r="R308">
        <v>13392034</v>
      </c>
      <c r="S308">
        <v>3826295</v>
      </c>
      <c r="T308">
        <v>5739442</v>
      </c>
      <c r="U308">
        <v>2869721</v>
      </c>
      <c r="V308">
        <v>3367140</v>
      </c>
      <c r="W308">
        <v>5280287</v>
      </c>
      <c r="X308">
        <v>11784990</v>
      </c>
      <c r="Y308">
        <v>2984510</v>
      </c>
      <c r="Z308">
        <v>4247187</v>
      </c>
      <c r="AA308">
        <v>20075</v>
      </c>
      <c r="AB308">
        <v>1906</v>
      </c>
      <c r="AC308">
        <v>29</v>
      </c>
      <c r="AD308">
        <v>20</v>
      </c>
      <c r="AE308">
        <v>26987</v>
      </c>
      <c r="AF308">
        <v>539740</v>
      </c>
      <c r="AG308">
        <v>679265</v>
      </c>
      <c r="AH308">
        <v>291113</v>
      </c>
      <c r="AI308">
        <v>970378</v>
      </c>
      <c r="AJ308">
        <v>72064</v>
      </c>
      <c r="AK308">
        <v>49668</v>
      </c>
      <c r="AL308">
        <v>121732</v>
      </c>
      <c r="AM308">
        <v>1113322</v>
      </c>
      <c r="AN308">
        <v>2067597</v>
      </c>
      <c r="AO308">
        <v>3180919</v>
      </c>
      <c r="AP308" t="s">
        <v>188</v>
      </c>
      <c r="AQ308" t="s">
        <v>94</v>
      </c>
      <c r="AR308" t="s">
        <v>158</v>
      </c>
      <c r="AS308" t="s">
        <v>189</v>
      </c>
      <c r="AT308" t="s">
        <v>190</v>
      </c>
      <c r="AU308" t="s">
        <v>104</v>
      </c>
      <c r="AV308" t="s">
        <v>105</v>
      </c>
      <c r="AW308" s="1">
        <v>44485</v>
      </c>
      <c r="AX308">
        <v>6000</v>
      </c>
      <c r="AY308" t="s">
        <v>191</v>
      </c>
      <c r="AZ308">
        <v>22.5197</v>
      </c>
      <c r="BA308">
        <v>88.364999999999995</v>
      </c>
    </row>
    <row r="309" spans="1:53" x14ac:dyDescent="0.3">
      <c r="A309" t="s">
        <v>32</v>
      </c>
      <c r="B309" s="1">
        <v>45597</v>
      </c>
      <c r="C309" t="s">
        <v>298</v>
      </c>
      <c r="D309">
        <v>58130160</v>
      </c>
      <c r="E309">
        <v>43597620</v>
      </c>
      <c r="F309">
        <v>14532540</v>
      </c>
      <c r="G309">
        <v>58130160</v>
      </c>
      <c r="H309">
        <v>58130160</v>
      </c>
      <c r="I309">
        <v>46387867</v>
      </c>
      <c r="J309">
        <v>11742293</v>
      </c>
      <c r="K309">
        <v>0.20200001169788601</v>
      </c>
      <c r="L309">
        <v>7802977</v>
      </c>
      <c r="M309">
        <v>3939316</v>
      </c>
      <c r="N309">
        <v>6.77671625194219E-2</v>
      </c>
      <c r="O309">
        <v>8719524</v>
      </c>
      <c r="P309">
        <v>5813016</v>
      </c>
      <c r="Q309">
        <v>8719524</v>
      </c>
      <c r="R309">
        <v>20345556</v>
      </c>
      <c r="S309">
        <v>5813016</v>
      </c>
      <c r="T309">
        <v>8719524</v>
      </c>
      <c r="U309">
        <v>4359762</v>
      </c>
      <c r="V309">
        <v>5115454</v>
      </c>
      <c r="W309">
        <v>8021962</v>
      </c>
      <c r="X309">
        <v>17904089</v>
      </c>
      <c r="Y309">
        <v>4534152</v>
      </c>
      <c r="Z309">
        <v>6452448</v>
      </c>
      <c r="AA309">
        <v>22019</v>
      </c>
      <c r="AB309">
        <v>2640</v>
      </c>
      <c r="AC309">
        <v>18</v>
      </c>
      <c r="AD309">
        <v>27</v>
      </c>
      <c r="AE309">
        <v>27798</v>
      </c>
      <c r="AF309">
        <v>750546</v>
      </c>
      <c r="AG309">
        <v>888111</v>
      </c>
      <c r="AH309">
        <v>380619</v>
      </c>
      <c r="AI309">
        <v>1268730</v>
      </c>
      <c r="AJ309">
        <v>72064</v>
      </c>
      <c r="AK309">
        <v>48828</v>
      </c>
      <c r="AL309">
        <v>120892</v>
      </c>
      <c r="AM309">
        <v>1981983</v>
      </c>
      <c r="AN309">
        <v>3680826</v>
      </c>
      <c r="AO309">
        <v>5662809</v>
      </c>
      <c r="AP309" t="s">
        <v>188</v>
      </c>
      <c r="AQ309" t="s">
        <v>94</v>
      </c>
      <c r="AR309" t="s">
        <v>158</v>
      </c>
      <c r="AS309" t="s">
        <v>189</v>
      </c>
      <c r="AT309" t="s">
        <v>190</v>
      </c>
      <c r="AU309" t="s">
        <v>104</v>
      </c>
      <c r="AV309" t="s">
        <v>105</v>
      </c>
      <c r="AW309" s="1">
        <v>44485</v>
      </c>
      <c r="AX309">
        <v>6000</v>
      </c>
      <c r="AY309" t="s">
        <v>191</v>
      </c>
      <c r="AZ309">
        <v>22.5197</v>
      </c>
      <c r="BA309">
        <v>88.364999999999995</v>
      </c>
    </row>
    <row r="310" spans="1:53" x14ac:dyDescent="0.3">
      <c r="A310" t="s">
        <v>32</v>
      </c>
      <c r="B310" s="1">
        <v>45627</v>
      </c>
      <c r="C310" t="s">
        <v>298</v>
      </c>
      <c r="D310">
        <v>67704945</v>
      </c>
      <c r="E310">
        <v>50778709</v>
      </c>
      <c r="F310">
        <v>16926236</v>
      </c>
      <c r="G310">
        <v>67704945</v>
      </c>
      <c r="H310">
        <v>67704945</v>
      </c>
      <c r="I310">
        <v>54028546</v>
      </c>
      <c r="J310">
        <v>13676399</v>
      </c>
      <c r="K310">
        <v>0.202000001624697</v>
      </c>
      <c r="L310">
        <v>8728039</v>
      </c>
      <c r="M310">
        <v>4948360</v>
      </c>
      <c r="N310">
        <v>7.3087128274013105E-2</v>
      </c>
      <c r="O310">
        <v>10155742</v>
      </c>
      <c r="P310">
        <v>6770494</v>
      </c>
      <c r="Q310">
        <v>10155742</v>
      </c>
      <c r="R310">
        <v>23696731</v>
      </c>
      <c r="S310">
        <v>6770494</v>
      </c>
      <c r="T310">
        <v>10155742</v>
      </c>
      <c r="U310">
        <v>5077871</v>
      </c>
      <c r="V310">
        <v>5958035</v>
      </c>
      <c r="W310">
        <v>9343283</v>
      </c>
      <c r="X310">
        <v>20853123</v>
      </c>
      <c r="Y310">
        <v>5280985</v>
      </c>
      <c r="Z310">
        <v>7515249</v>
      </c>
      <c r="AA310">
        <v>26499</v>
      </c>
      <c r="AB310">
        <v>2555</v>
      </c>
      <c r="AC310">
        <v>17</v>
      </c>
      <c r="AD310">
        <v>22</v>
      </c>
      <c r="AE310">
        <v>28613</v>
      </c>
      <c r="AF310">
        <v>629486</v>
      </c>
      <c r="AG310">
        <v>1180314</v>
      </c>
      <c r="AH310">
        <v>505849</v>
      </c>
      <c r="AI310">
        <v>1686163</v>
      </c>
      <c r="AJ310">
        <v>69853</v>
      </c>
      <c r="AK310">
        <v>44484</v>
      </c>
      <c r="AL310">
        <v>114337</v>
      </c>
      <c r="AM310">
        <v>2204319</v>
      </c>
      <c r="AN310">
        <v>4093734</v>
      </c>
      <c r="AO310">
        <v>6298053</v>
      </c>
      <c r="AP310" t="s">
        <v>188</v>
      </c>
      <c r="AQ310" t="s">
        <v>94</v>
      </c>
      <c r="AR310" t="s">
        <v>158</v>
      </c>
      <c r="AS310" t="s">
        <v>189</v>
      </c>
      <c r="AT310" t="s">
        <v>190</v>
      </c>
      <c r="AU310" t="s">
        <v>104</v>
      </c>
      <c r="AV310" t="s">
        <v>105</v>
      </c>
      <c r="AW310" s="1">
        <v>44485</v>
      </c>
      <c r="AX310">
        <v>6000</v>
      </c>
      <c r="AY310" t="s">
        <v>191</v>
      </c>
      <c r="AZ310">
        <v>22.5197</v>
      </c>
      <c r="BA310">
        <v>88.364999999999995</v>
      </c>
    </row>
    <row r="311" spans="1:53" x14ac:dyDescent="0.3">
      <c r="A311" t="s">
        <v>32</v>
      </c>
      <c r="B311" s="1">
        <v>45658</v>
      </c>
      <c r="C311" t="s">
        <v>298</v>
      </c>
      <c r="D311">
        <v>30584319</v>
      </c>
      <c r="E311">
        <v>22938239</v>
      </c>
      <c r="F311">
        <v>7646080</v>
      </c>
      <c r="G311">
        <v>30584319</v>
      </c>
      <c r="H311">
        <v>30584319</v>
      </c>
      <c r="I311">
        <v>24406287</v>
      </c>
      <c r="J311">
        <v>6178032</v>
      </c>
      <c r="K311">
        <v>0.20199998567893601</v>
      </c>
      <c r="L311">
        <v>3607563</v>
      </c>
      <c r="M311">
        <v>2570469</v>
      </c>
      <c r="N311">
        <v>8.4045324010647404E-2</v>
      </c>
      <c r="O311">
        <v>4587648</v>
      </c>
      <c r="P311">
        <v>3058432</v>
      </c>
      <c r="Q311">
        <v>4587648</v>
      </c>
      <c r="R311">
        <v>10704511</v>
      </c>
      <c r="S311">
        <v>3058432</v>
      </c>
      <c r="T311">
        <v>4587648</v>
      </c>
      <c r="U311">
        <v>2293824</v>
      </c>
      <c r="V311">
        <v>2691420</v>
      </c>
      <c r="W311">
        <v>4220636</v>
      </c>
      <c r="X311">
        <v>9419970</v>
      </c>
      <c r="Y311">
        <v>2385577</v>
      </c>
      <c r="Z311">
        <v>3394860</v>
      </c>
      <c r="AA311">
        <v>23329</v>
      </c>
      <c r="AB311">
        <v>1311</v>
      </c>
      <c r="AC311">
        <v>19</v>
      </c>
      <c r="AD311">
        <v>21</v>
      </c>
      <c r="AE311">
        <v>30530</v>
      </c>
      <c r="AF311">
        <v>641130</v>
      </c>
      <c r="AG311">
        <v>447880</v>
      </c>
      <c r="AH311">
        <v>191949</v>
      </c>
      <c r="AI311">
        <v>639829</v>
      </c>
      <c r="AJ311">
        <v>71866</v>
      </c>
      <c r="AK311">
        <v>42808</v>
      </c>
      <c r="AL311">
        <v>114674</v>
      </c>
      <c r="AM311">
        <v>774176</v>
      </c>
      <c r="AN311">
        <v>1437754</v>
      </c>
      <c r="AO311">
        <v>2211930</v>
      </c>
      <c r="AP311" t="s">
        <v>188</v>
      </c>
      <c r="AQ311" t="s">
        <v>94</v>
      </c>
      <c r="AR311" t="s">
        <v>158</v>
      </c>
      <c r="AS311" t="s">
        <v>189</v>
      </c>
      <c r="AT311" t="s">
        <v>190</v>
      </c>
      <c r="AU311" t="s">
        <v>104</v>
      </c>
      <c r="AV311" t="s">
        <v>105</v>
      </c>
      <c r="AW311" s="1">
        <v>44485</v>
      </c>
      <c r="AX311">
        <v>6000</v>
      </c>
      <c r="AY311" t="s">
        <v>191</v>
      </c>
      <c r="AZ311">
        <v>22.5197</v>
      </c>
      <c r="BA311">
        <v>88.364999999999995</v>
      </c>
    </row>
    <row r="312" spans="1:53" x14ac:dyDescent="0.3">
      <c r="A312" t="s">
        <v>32</v>
      </c>
      <c r="B312" s="1">
        <v>45689</v>
      </c>
      <c r="C312" t="s">
        <v>298</v>
      </c>
      <c r="D312">
        <v>38244318</v>
      </c>
      <c r="E312">
        <v>28683238</v>
      </c>
      <c r="F312">
        <v>9561080</v>
      </c>
      <c r="G312">
        <v>38244318</v>
      </c>
      <c r="H312">
        <v>38244318</v>
      </c>
      <c r="I312">
        <v>30518966</v>
      </c>
      <c r="J312">
        <v>7725352</v>
      </c>
      <c r="K312">
        <v>0.20199999382914899</v>
      </c>
      <c r="L312">
        <v>4744987</v>
      </c>
      <c r="M312">
        <v>2980365</v>
      </c>
      <c r="N312">
        <v>7.7929615583679598E-2</v>
      </c>
      <c r="O312">
        <v>5736648</v>
      </c>
      <c r="P312">
        <v>3824432</v>
      </c>
      <c r="Q312">
        <v>5736648</v>
      </c>
      <c r="R312">
        <v>13385510</v>
      </c>
      <c r="S312">
        <v>3824432</v>
      </c>
      <c r="T312">
        <v>5736648</v>
      </c>
      <c r="U312">
        <v>2868324</v>
      </c>
      <c r="V312">
        <v>3365500</v>
      </c>
      <c r="W312">
        <v>5277716</v>
      </c>
      <c r="X312">
        <v>11779249</v>
      </c>
      <c r="Y312">
        <v>2983057</v>
      </c>
      <c r="Z312">
        <v>4245120</v>
      </c>
      <c r="AA312">
        <v>20118</v>
      </c>
      <c r="AB312">
        <v>1901</v>
      </c>
      <c r="AC312">
        <v>18</v>
      </c>
      <c r="AD312">
        <v>24</v>
      </c>
      <c r="AE312">
        <v>31005</v>
      </c>
      <c r="AF312">
        <v>744120</v>
      </c>
      <c r="AG312">
        <v>432599</v>
      </c>
      <c r="AH312">
        <v>185400</v>
      </c>
      <c r="AI312">
        <v>617999</v>
      </c>
      <c r="AJ312">
        <v>72064</v>
      </c>
      <c r="AK312">
        <v>45311</v>
      </c>
      <c r="AL312">
        <v>117375</v>
      </c>
      <c r="AM312">
        <v>1142923</v>
      </c>
      <c r="AN312">
        <v>2122570</v>
      </c>
      <c r="AO312">
        <v>3265493</v>
      </c>
      <c r="AP312" t="s">
        <v>188</v>
      </c>
      <c r="AQ312" t="s">
        <v>94</v>
      </c>
      <c r="AR312" t="s">
        <v>158</v>
      </c>
      <c r="AS312" t="s">
        <v>189</v>
      </c>
      <c r="AT312" t="s">
        <v>190</v>
      </c>
      <c r="AU312" t="s">
        <v>104</v>
      </c>
      <c r="AV312" t="s">
        <v>105</v>
      </c>
      <c r="AW312" s="1">
        <v>44485</v>
      </c>
      <c r="AX312">
        <v>6000</v>
      </c>
      <c r="AY312" t="s">
        <v>191</v>
      </c>
      <c r="AZ312">
        <v>22.5197</v>
      </c>
      <c r="BA312">
        <v>88.364999999999995</v>
      </c>
    </row>
    <row r="313" spans="1:53" x14ac:dyDescent="0.3">
      <c r="A313" t="s">
        <v>32</v>
      </c>
      <c r="B313" s="1">
        <v>45717</v>
      </c>
      <c r="C313" t="s">
        <v>298</v>
      </c>
      <c r="D313">
        <v>35542940</v>
      </c>
      <c r="E313">
        <v>26657205</v>
      </c>
      <c r="F313">
        <v>8885735</v>
      </c>
      <c r="G313">
        <v>35542940</v>
      </c>
      <c r="H313">
        <v>35542940</v>
      </c>
      <c r="I313">
        <v>28363266</v>
      </c>
      <c r="J313">
        <v>7179674</v>
      </c>
      <c r="K313">
        <v>0.202000003376198</v>
      </c>
      <c r="L313">
        <v>4292102</v>
      </c>
      <c r="M313">
        <v>2887572</v>
      </c>
      <c r="N313">
        <v>8.1241788101940896E-2</v>
      </c>
      <c r="O313">
        <v>5331441</v>
      </c>
      <c r="P313">
        <v>3554294</v>
      </c>
      <c r="Q313">
        <v>5331441</v>
      </c>
      <c r="R313">
        <v>12440029</v>
      </c>
      <c r="S313">
        <v>3554294</v>
      </c>
      <c r="T313">
        <v>5331441</v>
      </c>
      <c r="U313">
        <v>2665720</v>
      </c>
      <c r="V313">
        <v>3127779</v>
      </c>
      <c r="W313">
        <v>4904926</v>
      </c>
      <c r="X313">
        <v>10947226</v>
      </c>
      <c r="Y313">
        <v>2772349</v>
      </c>
      <c r="Z313">
        <v>3945266</v>
      </c>
      <c r="AA313">
        <v>15910</v>
      </c>
      <c r="AB313">
        <v>2234</v>
      </c>
      <c r="AC313">
        <v>18</v>
      </c>
      <c r="AD313">
        <v>25</v>
      </c>
      <c r="AE313">
        <v>30141</v>
      </c>
      <c r="AF313">
        <v>753525</v>
      </c>
      <c r="AG313">
        <v>398309</v>
      </c>
      <c r="AH313">
        <v>170704</v>
      </c>
      <c r="AI313">
        <v>569013</v>
      </c>
      <c r="AJ313">
        <v>72064</v>
      </c>
      <c r="AK313">
        <v>43436</v>
      </c>
      <c r="AL313">
        <v>115500</v>
      </c>
      <c r="AM313">
        <v>998922</v>
      </c>
      <c r="AN313">
        <v>1855142</v>
      </c>
      <c r="AO313">
        <v>2854064</v>
      </c>
      <c r="AP313" t="s">
        <v>188</v>
      </c>
      <c r="AQ313" t="s">
        <v>94</v>
      </c>
      <c r="AR313" t="s">
        <v>158</v>
      </c>
      <c r="AS313" t="s">
        <v>189</v>
      </c>
      <c r="AT313" t="s">
        <v>190</v>
      </c>
      <c r="AU313" t="s">
        <v>104</v>
      </c>
      <c r="AV313" t="s">
        <v>105</v>
      </c>
      <c r="AW313" s="1">
        <v>44485</v>
      </c>
      <c r="AX313">
        <v>6000</v>
      </c>
      <c r="AY313" t="s">
        <v>191</v>
      </c>
      <c r="AZ313">
        <v>22.5197</v>
      </c>
      <c r="BA313">
        <v>88.364999999999995</v>
      </c>
    </row>
    <row r="314" spans="1:53" x14ac:dyDescent="0.3">
      <c r="A314" t="s">
        <v>37</v>
      </c>
      <c r="B314" s="1">
        <v>45383</v>
      </c>
      <c r="C314" t="s">
        <v>297</v>
      </c>
      <c r="D314">
        <v>2029270</v>
      </c>
      <c r="E314">
        <v>1724880</v>
      </c>
      <c r="F314">
        <v>304390</v>
      </c>
      <c r="G314">
        <v>2029270</v>
      </c>
      <c r="H314">
        <v>2029270</v>
      </c>
      <c r="I314">
        <v>1726503</v>
      </c>
      <c r="J314">
        <v>302767</v>
      </c>
      <c r="K314">
        <v>0.14919995860580401</v>
      </c>
      <c r="L314">
        <v>1917887</v>
      </c>
      <c r="M314">
        <v>-1615120</v>
      </c>
      <c r="N314">
        <v>-0.79591183036264301</v>
      </c>
      <c r="O314">
        <v>0</v>
      </c>
      <c r="P314">
        <v>0</v>
      </c>
      <c r="Q314">
        <v>405854</v>
      </c>
      <c r="R314">
        <v>1014635</v>
      </c>
      <c r="S314">
        <v>243512</v>
      </c>
      <c r="T314">
        <v>365269</v>
      </c>
      <c r="U314">
        <v>0</v>
      </c>
      <c r="V314">
        <v>0</v>
      </c>
      <c r="W314">
        <v>373386</v>
      </c>
      <c r="X314">
        <v>892879</v>
      </c>
      <c r="Y314">
        <v>189939</v>
      </c>
      <c r="Z314">
        <v>270299</v>
      </c>
      <c r="AA314">
        <v>6610</v>
      </c>
      <c r="AB314">
        <v>307</v>
      </c>
      <c r="AC314">
        <v>17</v>
      </c>
      <c r="AD314">
        <v>70</v>
      </c>
      <c r="AE314">
        <v>21088</v>
      </c>
      <c r="AF314">
        <v>1476160</v>
      </c>
      <c r="AG314">
        <v>23198</v>
      </c>
      <c r="AH314">
        <v>9942</v>
      </c>
      <c r="AI314">
        <v>33140</v>
      </c>
      <c r="AJ314">
        <v>158262</v>
      </c>
      <c r="AK314">
        <v>91209</v>
      </c>
      <c r="AL314">
        <v>249471</v>
      </c>
      <c r="AM314">
        <v>55691</v>
      </c>
      <c r="AN314">
        <v>103425</v>
      </c>
      <c r="AO314">
        <v>159116</v>
      </c>
      <c r="AP314" t="s">
        <v>205</v>
      </c>
      <c r="AQ314" t="s">
        <v>94</v>
      </c>
      <c r="AR314" t="s">
        <v>201</v>
      </c>
      <c r="AS314" t="s">
        <v>202</v>
      </c>
      <c r="AT314" t="s">
        <v>206</v>
      </c>
      <c r="AU314" t="s">
        <v>134</v>
      </c>
      <c r="AV314" t="s">
        <v>135</v>
      </c>
      <c r="AW314" s="1">
        <v>43349</v>
      </c>
      <c r="AX314">
        <v>15000</v>
      </c>
      <c r="AY314" t="s">
        <v>204</v>
      </c>
      <c r="AZ314">
        <v>23.37</v>
      </c>
      <c r="BA314">
        <v>85.325000000000003</v>
      </c>
    </row>
    <row r="315" spans="1:53" x14ac:dyDescent="0.3">
      <c r="A315" t="s">
        <v>37</v>
      </c>
      <c r="B315" s="1">
        <v>45413</v>
      </c>
      <c r="C315" t="s">
        <v>297</v>
      </c>
      <c r="D315">
        <v>2287296</v>
      </c>
      <c r="E315">
        <v>1944202</v>
      </c>
      <c r="F315">
        <v>343094</v>
      </c>
      <c r="G315">
        <v>2287296</v>
      </c>
      <c r="H315">
        <v>2287296</v>
      </c>
      <c r="I315">
        <v>1946031</v>
      </c>
      <c r="J315">
        <v>341265</v>
      </c>
      <c r="K315">
        <v>0.14920019096785</v>
      </c>
      <c r="L315">
        <v>2187685</v>
      </c>
      <c r="M315">
        <v>-1846420</v>
      </c>
      <c r="N315">
        <v>-0.80725013290802805</v>
      </c>
      <c r="O315">
        <v>0</v>
      </c>
      <c r="P315">
        <v>0</v>
      </c>
      <c r="Q315">
        <v>457459</v>
      </c>
      <c r="R315">
        <v>1143648</v>
      </c>
      <c r="S315">
        <v>274476</v>
      </c>
      <c r="T315">
        <v>411713</v>
      </c>
      <c r="U315">
        <v>0</v>
      </c>
      <c r="V315">
        <v>0</v>
      </c>
      <c r="W315">
        <v>420862</v>
      </c>
      <c r="X315">
        <v>1006410</v>
      </c>
      <c r="Y315">
        <v>214091</v>
      </c>
      <c r="Z315">
        <v>304668</v>
      </c>
      <c r="AA315">
        <v>5016</v>
      </c>
      <c r="AB315">
        <v>456</v>
      </c>
      <c r="AC315">
        <v>25</v>
      </c>
      <c r="AD315">
        <v>75</v>
      </c>
      <c r="AE315">
        <v>23386</v>
      </c>
      <c r="AF315">
        <v>1753950</v>
      </c>
      <c r="AG315">
        <v>21248</v>
      </c>
      <c r="AH315">
        <v>9106</v>
      </c>
      <c r="AI315">
        <v>30354</v>
      </c>
      <c r="AJ315">
        <v>156059</v>
      </c>
      <c r="AK315">
        <v>94776</v>
      </c>
      <c r="AL315">
        <v>250835</v>
      </c>
      <c r="AM315">
        <v>53391</v>
      </c>
      <c r="AN315">
        <v>99155</v>
      </c>
      <c r="AO315">
        <v>152546</v>
      </c>
      <c r="AP315" t="s">
        <v>205</v>
      </c>
      <c r="AQ315" t="s">
        <v>94</v>
      </c>
      <c r="AR315" t="s">
        <v>201</v>
      </c>
      <c r="AS315" t="s">
        <v>202</v>
      </c>
      <c r="AT315" t="s">
        <v>206</v>
      </c>
      <c r="AU315" t="s">
        <v>134</v>
      </c>
      <c r="AV315" t="s">
        <v>135</v>
      </c>
      <c r="AW315" s="1">
        <v>43349</v>
      </c>
      <c r="AX315">
        <v>15000</v>
      </c>
      <c r="AY315" t="s">
        <v>204</v>
      </c>
      <c r="AZ315">
        <v>23.37</v>
      </c>
      <c r="BA315">
        <v>85.325000000000003</v>
      </c>
    </row>
    <row r="316" spans="1:53" x14ac:dyDescent="0.3">
      <c r="A316" t="s">
        <v>33</v>
      </c>
      <c r="B316" s="1">
        <v>45474</v>
      </c>
      <c r="C316" t="s">
        <v>298</v>
      </c>
      <c r="D316">
        <v>26728245</v>
      </c>
      <c r="E316">
        <v>20046184</v>
      </c>
      <c r="F316">
        <v>6682061</v>
      </c>
      <c r="G316">
        <v>26728245</v>
      </c>
      <c r="H316">
        <v>26728245</v>
      </c>
      <c r="I316">
        <v>21329139</v>
      </c>
      <c r="J316">
        <v>5399106</v>
      </c>
      <c r="K316">
        <v>0.20200001908093901</v>
      </c>
      <c r="L316">
        <v>3834244</v>
      </c>
      <c r="M316">
        <v>1564862</v>
      </c>
      <c r="N316">
        <v>5.8547128702239902E-2</v>
      </c>
      <c r="O316">
        <v>4009237</v>
      </c>
      <c r="P316">
        <v>2672824</v>
      </c>
      <c r="Q316">
        <v>4009237</v>
      </c>
      <c r="R316">
        <v>9354886</v>
      </c>
      <c r="S316">
        <v>2672824</v>
      </c>
      <c r="T316">
        <v>4009237</v>
      </c>
      <c r="U316">
        <v>2004618</v>
      </c>
      <c r="V316">
        <v>2352085</v>
      </c>
      <c r="W316">
        <v>3688498</v>
      </c>
      <c r="X316">
        <v>8232300</v>
      </c>
      <c r="Y316">
        <v>2084803</v>
      </c>
      <c r="Z316">
        <v>2966835</v>
      </c>
      <c r="AA316">
        <v>16053</v>
      </c>
      <c r="AB316">
        <v>1665</v>
      </c>
      <c r="AC316">
        <v>15</v>
      </c>
      <c r="AD316">
        <v>28</v>
      </c>
      <c r="AE316">
        <v>27773</v>
      </c>
      <c r="AF316">
        <v>777644</v>
      </c>
      <c r="AG316">
        <v>298409</v>
      </c>
      <c r="AH316">
        <v>127889</v>
      </c>
      <c r="AI316">
        <v>426298</v>
      </c>
      <c r="AJ316">
        <v>76400</v>
      </c>
      <c r="AK316">
        <v>59975</v>
      </c>
      <c r="AL316">
        <v>136375</v>
      </c>
      <c r="AM316">
        <v>872874</v>
      </c>
      <c r="AN316">
        <v>1621053</v>
      </c>
      <c r="AO316">
        <v>2493927</v>
      </c>
      <c r="AP316" t="s">
        <v>192</v>
      </c>
      <c r="AQ316" t="s">
        <v>86</v>
      </c>
      <c r="AR316" t="s">
        <v>87</v>
      </c>
      <c r="AS316" t="s">
        <v>145</v>
      </c>
      <c r="AT316" t="s">
        <v>193</v>
      </c>
      <c r="AU316" t="s">
        <v>104</v>
      </c>
      <c r="AV316" t="s">
        <v>105</v>
      </c>
      <c r="AW316" s="1">
        <v>43342</v>
      </c>
      <c r="AX316">
        <v>8000</v>
      </c>
      <c r="AY316" t="s">
        <v>147</v>
      </c>
      <c r="AZ316">
        <v>27.204599999999999</v>
      </c>
      <c r="BA316">
        <v>78.008099999999999</v>
      </c>
    </row>
    <row r="317" spans="1:53" x14ac:dyDescent="0.3">
      <c r="A317" t="s">
        <v>33</v>
      </c>
      <c r="B317" s="1">
        <v>45505</v>
      </c>
      <c r="C317" t="s">
        <v>298</v>
      </c>
      <c r="D317">
        <v>27265581</v>
      </c>
      <c r="E317">
        <v>20449186</v>
      </c>
      <c r="F317">
        <v>6816395</v>
      </c>
      <c r="G317">
        <v>27265581</v>
      </c>
      <c r="H317">
        <v>27265581</v>
      </c>
      <c r="I317">
        <v>21757933</v>
      </c>
      <c r="J317">
        <v>5507648</v>
      </c>
      <c r="K317">
        <v>0.20200002339946499</v>
      </c>
      <c r="L317">
        <v>3644229</v>
      </c>
      <c r="M317">
        <v>1863419</v>
      </c>
      <c r="N317">
        <v>6.8343271320717505E-2</v>
      </c>
      <c r="O317">
        <v>4089837</v>
      </c>
      <c r="P317">
        <v>2726558</v>
      </c>
      <c r="Q317">
        <v>4089837</v>
      </c>
      <c r="R317">
        <v>9542954</v>
      </c>
      <c r="S317">
        <v>2726558</v>
      </c>
      <c r="T317">
        <v>4089837</v>
      </c>
      <c r="U317">
        <v>2044918</v>
      </c>
      <c r="V317">
        <v>2399371</v>
      </c>
      <c r="W317">
        <v>3762650</v>
      </c>
      <c r="X317">
        <v>8397800</v>
      </c>
      <c r="Y317">
        <v>2126715</v>
      </c>
      <c r="Z317">
        <v>3026479</v>
      </c>
      <c r="AA317">
        <v>11179</v>
      </c>
      <c r="AB317">
        <v>2439</v>
      </c>
      <c r="AC317">
        <v>23</v>
      </c>
      <c r="AD317">
        <v>29</v>
      </c>
      <c r="AE317">
        <v>31579</v>
      </c>
      <c r="AF317">
        <v>915791</v>
      </c>
      <c r="AG317">
        <v>439016</v>
      </c>
      <c r="AH317">
        <v>188149</v>
      </c>
      <c r="AI317">
        <v>627165</v>
      </c>
      <c r="AJ317">
        <v>76400</v>
      </c>
      <c r="AK317">
        <v>58377</v>
      </c>
      <c r="AL317">
        <v>134777</v>
      </c>
      <c r="AM317">
        <v>688274</v>
      </c>
      <c r="AN317">
        <v>1278222</v>
      </c>
      <c r="AO317">
        <v>1966496</v>
      </c>
      <c r="AP317" t="s">
        <v>192</v>
      </c>
      <c r="AQ317" t="s">
        <v>86</v>
      </c>
      <c r="AR317" t="s">
        <v>87</v>
      </c>
      <c r="AS317" t="s">
        <v>145</v>
      </c>
      <c r="AT317" t="s">
        <v>193</v>
      </c>
      <c r="AU317" t="s">
        <v>104</v>
      </c>
      <c r="AV317" t="s">
        <v>105</v>
      </c>
      <c r="AW317" s="1">
        <v>43342</v>
      </c>
      <c r="AX317">
        <v>8000</v>
      </c>
      <c r="AY317" t="s">
        <v>147</v>
      </c>
      <c r="AZ317">
        <v>27.204599999999999</v>
      </c>
      <c r="BA317">
        <v>78.008099999999999</v>
      </c>
    </row>
    <row r="318" spans="1:53" x14ac:dyDescent="0.3">
      <c r="A318" t="s">
        <v>37</v>
      </c>
      <c r="B318" s="1">
        <v>45444</v>
      </c>
      <c r="C318" t="s">
        <v>297</v>
      </c>
      <c r="D318">
        <v>1815734</v>
      </c>
      <c r="E318">
        <v>1543374</v>
      </c>
      <c r="F318">
        <v>272360</v>
      </c>
      <c r="G318">
        <v>1815734</v>
      </c>
      <c r="H318">
        <v>1815734</v>
      </c>
      <c r="I318">
        <v>1544827</v>
      </c>
      <c r="J318">
        <v>270907</v>
      </c>
      <c r="K318">
        <v>0.14919971757977801</v>
      </c>
      <c r="L318">
        <v>2039845</v>
      </c>
      <c r="M318">
        <v>-1768938</v>
      </c>
      <c r="N318">
        <v>-0.97422750248659795</v>
      </c>
      <c r="O318">
        <v>0</v>
      </c>
      <c r="P318">
        <v>0</v>
      </c>
      <c r="Q318">
        <v>363147</v>
      </c>
      <c r="R318">
        <v>907867</v>
      </c>
      <c r="S318">
        <v>217888</v>
      </c>
      <c r="T318">
        <v>326832</v>
      </c>
      <c r="U318">
        <v>0</v>
      </c>
      <c r="V318">
        <v>0</v>
      </c>
      <c r="W318">
        <v>334095</v>
      </c>
      <c r="X318">
        <v>798923</v>
      </c>
      <c r="Y318">
        <v>169953</v>
      </c>
      <c r="Z318">
        <v>241856</v>
      </c>
      <c r="AA318">
        <v>3617</v>
      </c>
      <c r="AB318">
        <v>502</v>
      </c>
      <c r="AC318">
        <v>25</v>
      </c>
      <c r="AD318">
        <v>70</v>
      </c>
      <c r="AE318">
        <v>22938</v>
      </c>
      <c r="AF318">
        <v>1605660</v>
      </c>
      <c r="AG318">
        <v>19921</v>
      </c>
      <c r="AH318">
        <v>8537</v>
      </c>
      <c r="AI318">
        <v>28458</v>
      </c>
      <c r="AJ318">
        <v>159249</v>
      </c>
      <c r="AK318">
        <v>107810</v>
      </c>
      <c r="AL318">
        <v>267059</v>
      </c>
      <c r="AM318">
        <v>48534</v>
      </c>
      <c r="AN318">
        <v>90134</v>
      </c>
      <c r="AO318">
        <v>138668</v>
      </c>
      <c r="AP318" t="s">
        <v>205</v>
      </c>
      <c r="AQ318" t="s">
        <v>94</v>
      </c>
      <c r="AR318" t="s">
        <v>201</v>
      </c>
      <c r="AS318" t="s">
        <v>202</v>
      </c>
      <c r="AT318" t="s">
        <v>206</v>
      </c>
      <c r="AU318" t="s">
        <v>134</v>
      </c>
      <c r="AV318" t="s">
        <v>135</v>
      </c>
      <c r="AW318" s="1">
        <v>43349</v>
      </c>
      <c r="AX318">
        <v>15000</v>
      </c>
      <c r="AY318" t="s">
        <v>204</v>
      </c>
      <c r="AZ318">
        <v>23.37</v>
      </c>
      <c r="BA318">
        <v>85.325000000000003</v>
      </c>
    </row>
    <row r="319" spans="1:53" x14ac:dyDescent="0.3">
      <c r="A319" t="s">
        <v>33</v>
      </c>
      <c r="B319" s="1">
        <v>45536</v>
      </c>
      <c r="C319" t="s">
        <v>298</v>
      </c>
      <c r="D319">
        <v>38588928</v>
      </c>
      <c r="E319">
        <v>28941696</v>
      </c>
      <c r="F319">
        <v>9647232</v>
      </c>
      <c r="G319">
        <v>38588928</v>
      </c>
      <c r="H319">
        <v>38588928</v>
      </c>
      <c r="I319">
        <v>30793966</v>
      </c>
      <c r="J319">
        <v>7794962</v>
      </c>
      <c r="K319">
        <v>0.20199996226896999</v>
      </c>
      <c r="L319">
        <v>5474345</v>
      </c>
      <c r="M319">
        <v>2320617</v>
      </c>
      <c r="N319">
        <v>6.0136861018787603E-2</v>
      </c>
      <c r="O319">
        <v>5788339</v>
      </c>
      <c r="P319">
        <v>3858893</v>
      </c>
      <c r="Q319">
        <v>5788339</v>
      </c>
      <c r="R319">
        <v>13506125</v>
      </c>
      <c r="S319">
        <v>3858893</v>
      </c>
      <c r="T319">
        <v>5788339</v>
      </c>
      <c r="U319">
        <v>2894170</v>
      </c>
      <c r="V319">
        <v>3395826</v>
      </c>
      <c r="W319">
        <v>5325272</v>
      </c>
      <c r="X319">
        <v>11885390</v>
      </c>
      <c r="Y319">
        <v>3009937</v>
      </c>
      <c r="Z319">
        <v>4283371</v>
      </c>
      <c r="AA319">
        <v>25123</v>
      </c>
      <c r="AB319">
        <v>1536</v>
      </c>
      <c r="AC319">
        <v>17</v>
      </c>
      <c r="AD319">
        <v>34</v>
      </c>
      <c r="AE319">
        <v>27916</v>
      </c>
      <c r="AF319">
        <v>949144</v>
      </c>
      <c r="AG319">
        <v>651068</v>
      </c>
      <c r="AH319">
        <v>279029</v>
      </c>
      <c r="AI319">
        <v>930097</v>
      </c>
      <c r="AJ319">
        <v>76400</v>
      </c>
      <c r="AK319">
        <v>52969</v>
      </c>
      <c r="AL319">
        <v>129369</v>
      </c>
      <c r="AM319">
        <v>1213007</v>
      </c>
      <c r="AN319">
        <v>2252728</v>
      </c>
      <c r="AO319">
        <v>3465735</v>
      </c>
      <c r="AP319" t="s">
        <v>192</v>
      </c>
      <c r="AQ319" t="s">
        <v>86</v>
      </c>
      <c r="AR319" t="s">
        <v>87</v>
      </c>
      <c r="AS319" t="s">
        <v>145</v>
      </c>
      <c r="AT319" t="s">
        <v>193</v>
      </c>
      <c r="AU319" t="s">
        <v>104</v>
      </c>
      <c r="AV319" t="s">
        <v>105</v>
      </c>
      <c r="AW319" s="1">
        <v>43342</v>
      </c>
      <c r="AX319">
        <v>8000</v>
      </c>
      <c r="AY319" t="s">
        <v>147</v>
      </c>
      <c r="AZ319">
        <v>27.204599999999999</v>
      </c>
      <c r="BA319">
        <v>78.008099999999999</v>
      </c>
    </row>
    <row r="320" spans="1:53" x14ac:dyDescent="0.3">
      <c r="A320" t="s">
        <v>33</v>
      </c>
      <c r="B320" s="1">
        <v>45566</v>
      </c>
      <c r="C320" t="s">
        <v>298</v>
      </c>
      <c r="D320">
        <v>23335972</v>
      </c>
      <c r="E320">
        <v>17501979</v>
      </c>
      <c r="F320">
        <v>5833993</v>
      </c>
      <c r="G320">
        <v>23335972</v>
      </c>
      <c r="H320">
        <v>23335972</v>
      </c>
      <c r="I320">
        <v>18622105</v>
      </c>
      <c r="J320">
        <v>4713867</v>
      </c>
      <c r="K320">
        <v>0.20200002811110701</v>
      </c>
      <c r="L320">
        <v>3752350</v>
      </c>
      <c r="M320">
        <v>961517</v>
      </c>
      <c r="N320">
        <v>4.1203211933919001E-2</v>
      </c>
      <c r="O320">
        <v>3500396</v>
      </c>
      <c r="P320">
        <v>2333597</v>
      </c>
      <c r="Q320">
        <v>3500396</v>
      </c>
      <c r="R320">
        <v>8167590</v>
      </c>
      <c r="S320">
        <v>2333597</v>
      </c>
      <c r="T320">
        <v>3500396</v>
      </c>
      <c r="U320">
        <v>1750198</v>
      </c>
      <c r="V320">
        <v>2053565</v>
      </c>
      <c r="W320">
        <v>3220364</v>
      </c>
      <c r="X320">
        <v>7187479</v>
      </c>
      <c r="Y320">
        <v>1820206</v>
      </c>
      <c r="Z320">
        <v>2590293</v>
      </c>
      <c r="AA320">
        <v>11044</v>
      </c>
      <c r="AB320">
        <v>2113</v>
      </c>
      <c r="AC320">
        <v>19</v>
      </c>
      <c r="AD320">
        <v>32</v>
      </c>
      <c r="AE320">
        <v>27536</v>
      </c>
      <c r="AF320">
        <v>881152</v>
      </c>
      <c r="AG320">
        <v>296607</v>
      </c>
      <c r="AH320">
        <v>127117</v>
      </c>
      <c r="AI320">
        <v>423724</v>
      </c>
      <c r="AJ320">
        <v>76400</v>
      </c>
      <c r="AK320">
        <v>61055</v>
      </c>
      <c r="AL320">
        <v>137455</v>
      </c>
      <c r="AM320">
        <v>808507</v>
      </c>
      <c r="AN320">
        <v>1501512</v>
      </c>
      <c r="AO320">
        <v>2310019</v>
      </c>
      <c r="AP320" t="s">
        <v>192</v>
      </c>
      <c r="AQ320" t="s">
        <v>86</v>
      </c>
      <c r="AR320" t="s">
        <v>87</v>
      </c>
      <c r="AS320" t="s">
        <v>145</v>
      </c>
      <c r="AT320" t="s">
        <v>193</v>
      </c>
      <c r="AU320" t="s">
        <v>104</v>
      </c>
      <c r="AV320" t="s">
        <v>105</v>
      </c>
      <c r="AW320" s="1">
        <v>43342</v>
      </c>
      <c r="AX320">
        <v>8000</v>
      </c>
      <c r="AY320" t="s">
        <v>147</v>
      </c>
      <c r="AZ320">
        <v>27.204599999999999</v>
      </c>
      <c r="BA320">
        <v>78.008099999999999</v>
      </c>
    </row>
    <row r="321" spans="1:53" x14ac:dyDescent="0.3">
      <c r="A321" t="s">
        <v>38</v>
      </c>
      <c r="B321" s="1">
        <v>45383</v>
      </c>
      <c r="C321" t="s">
        <v>298</v>
      </c>
      <c r="D321">
        <v>24477432</v>
      </c>
      <c r="E321">
        <v>18358074</v>
      </c>
      <c r="F321">
        <v>6119358</v>
      </c>
      <c r="G321">
        <v>24477432</v>
      </c>
      <c r="H321">
        <v>24477432</v>
      </c>
      <c r="I321">
        <v>19532992</v>
      </c>
      <c r="J321">
        <v>4944440</v>
      </c>
      <c r="K321">
        <v>0.20199994836059601</v>
      </c>
      <c r="L321">
        <v>3668634</v>
      </c>
      <c r="M321">
        <v>1275806</v>
      </c>
      <c r="N321">
        <v>5.2121725841174797E-2</v>
      </c>
      <c r="O321">
        <v>3671615</v>
      </c>
      <c r="P321">
        <v>2447743</v>
      </c>
      <c r="Q321">
        <v>3671615</v>
      </c>
      <c r="R321">
        <v>8567101</v>
      </c>
      <c r="S321">
        <v>2447743</v>
      </c>
      <c r="T321">
        <v>3671615</v>
      </c>
      <c r="U321">
        <v>1835808</v>
      </c>
      <c r="V321">
        <v>2154014</v>
      </c>
      <c r="W321">
        <v>3377886</v>
      </c>
      <c r="X321">
        <v>7539049</v>
      </c>
      <c r="Y321">
        <v>1909240</v>
      </c>
      <c r="Z321">
        <v>2716995</v>
      </c>
      <c r="AA321">
        <v>11116</v>
      </c>
      <c r="AB321">
        <v>2202</v>
      </c>
      <c r="AC321">
        <v>31</v>
      </c>
      <c r="AD321">
        <v>29</v>
      </c>
      <c r="AE321">
        <v>28856</v>
      </c>
      <c r="AF321">
        <v>836824</v>
      </c>
      <c r="AG321">
        <v>403160</v>
      </c>
      <c r="AH321">
        <v>172783</v>
      </c>
      <c r="AI321">
        <v>575943</v>
      </c>
      <c r="AJ321">
        <v>108243</v>
      </c>
      <c r="AK321">
        <v>57305</v>
      </c>
      <c r="AL321">
        <v>165548</v>
      </c>
      <c r="AM321">
        <v>731612</v>
      </c>
      <c r="AN321">
        <v>1358707</v>
      </c>
      <c r="AO321">
        <v>2090319</v>
      </c>
      <c r="AP321" t="s">
        <v>207</v>
      </c>
      <c r="AQ321" t="s">
        <v>100</v>
      </c>
      <c r="AR321" t="s">
        <v>208</v>
      </c>
      <c r="AS321" t="s">
        <v>209</v>
      </c>
      <c r="AT321" t="s">
        <v>210</v>
      </c>
      <c r="AU321" t="s">
        <v>104</v>
      </c>
      <c r="AV321" t="s">
        <v>105</v>
      </c>
      <c r="AW321" s="1">
        <v>44938</v>
      </c>
      <c r="AX321">
        <v>8000</v>
      </c>
      <c r="AY321" t="s">
        <v>211</v>
      </c>
      <c r="AZ321">
        <v>12.9716</v>
      </c>
      <c r="BA321">
        <v>77.64</v>
      </c>
    </row>
    <row r="322" spans="1:53" x14ac:dyDescent="0.3">
      <c r="A322" t="s">
        <v>33</v>
      </c>
      <c r="B322" s="1">
        <v>45597</v>
      </c>
      <c r="C322" t="s">
        <v>298</v>
      </c>
      <c r="D322">
        <v>71462012</v>
      </c>
      <c r="E322">
        <v>53596509</v>
      </c>
      <c r="F322">
        <v>17865503</v>
      </c>
      <c r="G322">
        <v>71462012</v>
      </c>
      <c r="H322">
        <v>71462012</v>
      </c>
      <c r="I322">
        <v>57026686</v>
      </c>
      <c r="J322">
        <v>14435326</v>
      </c>
      <c r="K322">
        <v>0.20199999406677799</v>
      </c>
      <c r="L322">
        <v>9855351</v>
      </c>
      <c r="M322">
        <v>4579975</v>
      </c>
      <c r="N322">
        <v>6.4089645278949003E-2</v>
      </c>
      <c r="O322">
        <v>10719302</v>
      </c>
      <c r="P322">
        <v>7146201</v>
      </c>
      <c r="Q322">
        <v>10719302</v>
      </c>
      <c r="R322">
        <v>25011704</v>
      </c>
      <c r="S322">
        <v>7146201</v>
      </c>
      <c r="T322">
        <v>10719302</v>
      </c>
      <c r="U322">
        <v>5359651</v>
      </c>
      <c r="V322">
        <v>6288657</v>
      </c>
      <c r="W322">
        <v>9861758</v>
      </c>
      <c r="X322">
        <v>22010300</v>
      </c>
      <c r="Y322">
        <v>5574037</v>
      </c>
      <c r="Z322">
        <v>7932283</v>
      </c>
      <c r="AA322">
        <v>28313</v>
      </c>
      <c r="AB322">
        <v>2524</v>
      </c>
      <c r="AC322">
        <v>19</v>
      </c>
      <c r="AD322">
        <v>36</v>
      </c>
      <c r="AE322">
        <v>28494</v>
      </c>
      <c r="AF322">
        <v>1025784</v>
      </c>
      <c r="AG322">
        <v>1352800</v>
      </c>
      <c r="AH322">
        <v>579771</v>
      </c>
      <c r="AI322">
        <v>1932571</v>
      </c>
      <c r="AJ322">
        <v>76400</v>
      </c>
      <c r="AK322">
        <v>53558</v>
      </c>
      <c r="AL322">
        <v>129958</v>
      </c>
      <c r="AM322">
        <v>2368463</v>
      </c>
      <c r="AN322">
        <v>4398575</v>
      </c>
      <c r="AO322">
        <v>6767038</v>
      </c>
      <c r="AP322" t="s">
        <v>192</v>
      </c>
      <c r="AQ322" t="s">
        <v>86</v>
      </c>
      <c r="AR322" t="s">
        <v>87</v>
      </c>
      <c r="AS322" t="s">
        <v>145</v>
      </c>
      <c r="AT322" t="s">
        <v>193</v>
      </c>
      <c r="AU322" t="s">
        <v>104</v>
      </c>
      <c r="AV322" t="s">
        <v>105</v>
      </c>
      <c r="AW322" s="1">
        <v>43342</v>
      </c>
      <c r="AX322">
        <v>8000</v>
      </c>
      <c r="AY322" t="s">
        <v>147</v>
      </c>
      <c r="AZ322">
        <v>27.204599999999999</v>
      </c>
      <c r="BA322">
        <v>78.008099999999999</v>
      </c>
    </row>
    <row r="323" spans="1:53" x14ac:dyDescent="0.3">
      <c r="A323" t="s">
        <v>33</v>
      </c>
      <c r="B323" s="1">
        <v>45627</v>
      </c>
      <c r="C323" t="s">
        <v>298</v>
      </c>
      <c r="D323">
        <v>43526455</v>
      </c>
      <c r="E323">
        <v>32644841</v>
      </c>
      <c r="F323">
        <v>10881614</v>
      </c>
      <c r="G323">
        <v>43526455</v>
      </c>
      <c r="H323">
        <v>43526455</v>
      </c>
      <c r="I323">
        <v>34734111</v>
      </c>
      <c r="J323">
        <v>8792344</v>
      </c>
      <c r="K323">
        <v>0.20200000206770799</v>
      </c>
      <c r="L323">
        <v>5918549</v>
      </c>
      <c r="M323">
        <v>2873795</v>
      </c>
      <c r="N323">
        <v>6.6024099596440802E-2</v>
      </c>
      <c r="O323">
        <v>6528968</v>
      </c>
      <c r="P323">
        <v>4352646</v>
      </c>
      <c r="Q323">
        <v>6528968</v>
      </c>
      <c r="R323">
        <v>15234259</v>
      </c>
      <c r="S323">
        <v>4352646</v>
      </c>
      <c r="T323">
        <v>6528968</v>
      </c>
      <c r="U323">
        <v>3264484</v>
      </c>
      <c r="V323">
        <v>3830328</v>
      </c>
      <c r="W323">
        <v>6006651</v>
      </c>
      <c r="X323">
        <v>13406148</v>
      </c>
      <c r="Y323">
        <v>3395064</v>
      </c>
      <c r="Z323">
        <v>4831436</v>
      </c>
      <c r="AA323">
        <v>24745</v>
      </c>
      <c r="AB323">
        <v>1759</v>
      </c>
      <c r="AC323">
        <v>27</v>
      </c>
      <c r="AD323">
        <v>29</v>
      </c>
      <c r="AE323">
        <v>25166</v>
      </c>
      <c r="AF323">
        <v>729814</v>
      </c>
      <c r="AG323">
        <v>819838</v>
      </c>
      <c r="AH323">
        <v>351359</v>
      </c>
      <c r="AI323">
        <v>1171197</v>
      </c>
      <c r="AJ323">
        <v>79066</v>
      </c>
      <c r="AK323">
        <v>57535</v>
      </c>
      <c r="AL323">
        <v>136601</v>
      </c>
      <c r="AM323">
        <v>1358328</v>
      </c>
      <c r="AN323">
        <v>2522609</v>
      </c>
      <c r="AO323">
        <v>3880937</v>
      </c>
      <c r="AP323" t="s">
        <v>192</v>
      </c>
      <c r="AQ323" t="s">
        <v>86</v>
      </c>
      <c r="AR323" t="s">
        <v>87</v>
      </c>
      <c r="AS323" t="s">
        <v>145</v>
      </c>
      <c r="AT323" t="s">
        <v>193</v>
      </c>
      <c r="AU323" t="s">
        <v>104</v>
      </c>
      <c r="AV323" t="s">
        <v>105</v>
      </c>
      <c r="AW323" s="1">
        <v>43342</v>
      </c>
      <c r="AX323">
        <v>8000</v>
      </c>
      <c r="AY323" t="s">
        <v>147</v>
      </c>
      <c r="AZ323">
        <v>27.204599999999999</v>
      </c>
      <c r="BA323">
        <v>78.008099999999999</v>
      </c>
    </row>
    <row r="324" spans="1:53" x14ac:dyDescent="0.3">
      <c r="A324" t="s">
        <v>33</v>
      </c>
      <c r="B324" s="1">
        <v>45658</v>
      </c>
      <c r="C324" t="s">
        <v>298</v>
      </c>
      <c r="D324">
        <v>57060288</v>
      </c>
      <c r="E324">
        <v>42795216</v>
      </c>
      <c r="F324">
        <v>14265072</v>
      </c>
      <c r="G324">
        <v>57060288</v>
      </c>
      <c r="H324">
        <v>57060288</v>
      </c>
      <c r="I324">
        <v>45534112</v>
      </c>
      <c r="J324">
        <v>11526176</v>
      </c>
      <c r="K324">
        <v>0.20199996186489599</v>
      </c>
      <c r="L324">
        <v>7916716</v>
      </c>
      <c r="M324">
        <v>3609460</v>
      </c>
      <c r="N324">
        <v>6.3256953767916499E-2</v>
      </c>
      <c r="O324">
        <v>8559043</v>
      </c>
      <c r="P324">
        <v>5706029</v>
      </c>
      <c r="Q324">
        <v>8559043</v>
      </c>
      <c r="R324">
        <v>19971101</v>
      </c>
      <c r="S324">
        <v>5706029</v>
      </c>
      <c r="T324">
        <v>8559043</v>
      </c>
      <c r="U324">
        <v>4279522</v>
      </c>
      <c r="V324">
        <v>5021306</v>
      </c>
      <c r="W324">
        <v>7874320</v>
      </c>
      <c r="X324">
        <v>17574569</v>
      </c>
      <c r="Y324">
        <v>4450703</v>
      </c>
      <c r="Z324">
        <v>6333692</v>
      </c>
      <c r="AA324">
        <v>23328</v>
      </c>
      <c r="AB324">
        <v>2446</v>
      </c>
      <c r="AC324">
        <v>33</v>
      </c>
      <c r="AD324">
        <v>31</v>
      </c>
      <c r="AE324">
        <v>28489</v>
      </c>
      <c r="AF324">
        <v>883159</v>
      </c>
      <c r="AG324">
        <v>889449</v>
      </c>
      <c r="AH324">
        <v>381192</v>
      </c>
      <c r="AI324">
        <v>1270641</v>
      </c>
      <c r="AJ324">
        <v>74456</v>
      </c>
      <c r="AK324">
        <v>67496</v>
      </c>
      <c r="AL324">
        <v>141952</v>
      </c>
      <c r="AM324">
        <v>1967337</v>
      </c>
      <c r="AN324">
        <v>3653627</v>
      </c>
      <c r="AO324">
        <v>5620964</v>
      </c>
      <c r="AP324" t="s">
        <v>192</v>
      </c>
      <c r="AQ324" t="s">
        <v>86</v>
      </c>
      <c r="AR324" t="s">
        <v>87</v>
      </c>
      <c r="AS324" t="s">
        <v>145</v>
      </c>
      <c r="AT324" t="s">
        <v>193</v>
      </c>
      <c r="AU324" t="s">
        <v>104</v>
      </c>
      <c r="AV324" t="s">
        <v>105</v>
      </c>
      <c r="AW324" s="1">
        <v>43342</v>
      </c>
      <c r="AX324">
        <v>8000</v>
      </c>
      <c r="AY324" t="s">
        <v>147</v>
      </c>
      <c r="AZ324">
        <v>27.204599999999999</v>
      </c>
      <c r="BA324">
        <v>78.008099999999999</v>
      </c>
    </row>
    <row r="325" spans="1:53" x14ac:dyDescent="0.3">
      <c r="A325" t="s">
        <v>33</v>
      </c>
      <c r="B325" s="1">
        <v>45689</v>
      </c>
      <c r="C325" t="s">
        <v>298</v>
      </c>
      <c r="D325">
        <v>24859880</v>
      </c>
      <c r="E325">
        <v>18644910</v>
      </c>
      <c r="F325">
        <v>6214970</v>
      </c>
      <c r="G325">
        <v>24859880</v>
      </c>
      <c r="H325">
        <v>24859880</v>
      </c>
      <c r="I325">
        <v>19838184</v>
      </c>
      <c r="J325">
        <v>5021696</v>
      </c>
      <c r="K325">
        <v>0.202000009654109</v>
      </c>
      <c r="L325">
        <v>3557531</v>
      </c>
      <c r="M325">
        <v>1464165</v>
      </c>
      <c r="N325">
        <v>5.8896704247969001E-2</v>
      </c>
      <c r="O325">
        <v>3728982</v>
      </c>
      <c r="P325">
        <v>2485988</v>
      </c>
      <c r="Q325">
        <v>3728982</v>
      </c>
      <c r="R325">
        <v>8700958</v>
      </c>
      <c r="S325">
        <v>2485988</v>
      </c>
      <c r="T325">
        <v>3728982</v>
      </c>
      <c r="U325">
        <v>1864491</v>
      </c>
      <c r="V325">
        <v>2187669</v>
      </c>
      <c r="W325">
        <v>3430663</v>
      </c>
      <c r="X325">
        <v>7656843</v>
      </c>
      <c r="Y325">
        <v>1939071</v>
      </c>
      <c r="Z325">
        <v>2759447</v>
      </c>
      <c r="AA325">
        <v>16420</v>
      </c>
      <c r="AB325">
        <v>1514</v>
      </c>
      <c r="AC325">
        <v>23</v>
      </c>
      <c r="AD325">
        <v>31</v>
      </c>
      <c r="AE325">
        <v>29357</v>
      </c>
      <c r="AF325">
        <v>910067</v>
      </c>
      <c r="AG325">
        <v>385666</v>
      </c>
      <c r="AH325">
        <v>165285</v>
      </c>
      <c r="AI325">
        <v>550951</v>
      </c>
      <c r="AJ325">
        <v>76400</v>
      </c>
      <c r="AK325">
        <v>56228</v>
      </c>
      <c r="AL325">
        <v>132628</v>
      </c>
      <c r="AM325">
        <v>687360</v>
      </c>
      <c r="AN325">
        <v>1276525</v>
      </c>
      <c r="AO325">
        <v>1963885</v>
      </c>
      <c r="AP325" t="s">
        <v>192</v>
      </c>
      <c r="AQ325" t="s">
        <v>86</v>
      </c>
      <c r="AR325" t="s">
        <v>87</v>
      </c>
      <c r="AS325" t="s">
        <v>145</v>
      </c>
      <c r="AT325" t="s">
        <v>193</v>
      </c>
      <c r="AU325" t="s">
        <v>104</v>
      </c>
      <c r="AV325" t="s">
        <v>105</v>
      </c>
      <c r="AW325" s="1">
        <v>43342</v>
      </c>
      <c r="AX325">
        <v>8000</v>
      </c>
      <c r="AY325" t="s">
        <v>147</v>
      </c>
      <c r="AZ325">
        <v>27.204599999999999</v>
      </c>
      <c r="BA325">
        <v>78.008099999999999</v>
      </c>
    </row>
    <row r="326" spans="1:53" x14ac:dyDescent="0.3">
      <c r="A326" t="s">
        <v>33</v>
      </c>
      <c r="B326" s="1">
        <v>45717</v>
      </c>
      <c r="C326" t="s">
        <v>298</v>
      </c>
      <c r="D326">
        <v>34059905</v>
      </c>
      <c r="E326">
        <v>25544929</v>
      </c>
      <c r="F326">
        <v>8514976</v>
      </c>
      <c r="G326">
        <v>34059905</v>
      </c>
      <c r="H326">
        <v>34059905</v>
      </c>
      <c r="I326">
        <v>27179804</v>
      </c>
      <c r="J326">
        <v>6880101</v>
      </c>
      <c r="K326">
        <v>0.202000005578407</v>
      </c>
      <c r="L326">
        <v>4388802</v>
      </c>
      <c r="M326">
        <v>2491299</v>
      </c>
      <c r="N326">
        <v>7.3144625623588796E-2</v>
      </c>
      <c r="O326">
        <v>5108986</v>
      </c>
      <c r="P326">
        <v>3405990</v>
      </c>
      <c r="Q326">
        <v>5108986</v>
      </c>
      <c r="R326">
        <v>11920967</v>
      </c>
      <c r="S326">
        <v>3405990</v>
      </c>
      <c r="T326">
        <v>5108986</v>
      </c>
      <c r="U326">
        <v>2554493</v>
      </c>
      <c r="V326">
        <v>2997271</v>
      </c>
      <c r="W326">
        <v>4700267</v>
      </c>
      <c r="X326">
        <v>10490451</v>
      </c>
      <c r="Y326">
        <v>2656672</v>
      </c>
      <c r="Z326">
        <v>3780650</v>
      </c>
      <c r="AA326">
        <v>13885</v>
      </c>
      <c r="AB326">
        <v>2453</v>
      </c>
      <c r="AC326">
        <v>24</v>
      </c>
      <c r="AD326">
        <v>34</v>
      </c>
      <c r="AE326">
        <v>28408</v>
      </c>
      <c r="AF326">
        <v>965872</v>
      </c>
      <c r="AG326">
        <v>624452</v>
      </c>
      <c r="AH326">
        <v>267623</v>
      </c>
      <c r="AI326">
        <v>892075</v>
      </c>
      <c r="AJ326">
        <v>76400</v>
      </c>
      <c r="AK326">
        <v>50676</v>
      </c>
      <c r="AL326">
        <v>127076</v>
      </c>
      <c r="AM326">
        <v>841323</v>
      </c>
      <c r="AN326">
        <v>1562456</v>
      </c>
      <c r="AO326">
        <v>2403779</v>
      </c>
      <c r="AP326" t="s">
        <v>192</v>
      </c>
      <c r="AQ326" t="s">
        <v>86</v>
      </c>
      <c r="AR326" t="s">
        <v>87</v>
      </c>
      <c r="AS326" t="s">
        <v>145</v>
      </c>
      <c r="AT326" t="s">
        <v>193</v>
      </c>
      <c r="AU326" t="s">
        <v>104</v>
      </c>
      <c r="AV326" t="s">
        <v>105</v>
      </c>
      <c r="AW326" s="1">
        <v>43342</v>
      </c>
      <c r="AX326">
        <v>8000</v>
      </c>
      <c r="AY326" t="s">
        <v>147</v>
      </c>
      <c r="AZ326">
        <v>27.204599999999999</v>
      </c>
      <c r="BA326">
        <v>78.008099999999999</v>
      </c>
    </row>
    <row r="327" spans="1:53" x14ac:dyDescent="0.3">
      <c r="A327" t="s">
        <v>38</v>
      </c>
      <c r="B327" s="1">
        <v>45413</v>
      </c>
      <c r="C327" t="s">
        <v>298</v>
      </c>
      <c r="D327">
        <v>44938960</v>
      </c>
      <c r="E327">
        <v>33704220</v>
      </c>
      <c r="F327">
        <v>11234740</v>
      </c>
      <c r="G327">
        <v>44938960</v>
      </c>
      <c r="H327">
        <v>44938960</v>
      </c>
      <c r="I327">
        <v>35861290</v>
      </c>
      <c r="J327">
        <v>9077670</v>
      </c>
      <c r="K327">
        <v>0.20200000178019201</v>
      </c>
      <c r="L327">
        <v>5105980</v>
      </c>
      <c r="M327">
        <v>3971690</v>
      </c>
      <c r="N327">
        <v>8.8379659876419006E-2</v>
      </c>
      <c r="O327">
        <v>6740844</v>
      </c>
      <c r="P327">
        <v>4493896</v>
      </c>
      <c r="Q327">
        <v>6740844</v>
      </c>
      <c r="R327">
        <v>15728636</v>
      </c>
      <c r="S327">
        <v>4493896</v>
      </c>
      <c r="T327">
        <v>6740844</v>
      </c>
      <c r="U327">
        <v>3370422</v>
      </c>
      <c r="V327">
        <v>3954628</v>
      </c>
      <c r="W327">
        <v>6201576</v>
      </c>
      <c r="X327">
        <v>13841200</v>
      </c>
      <c r="Y327">
        <v>3505239</v>
      </c>
      <c r="Z327">
        <v>4988225</v>
      </c>
      <c r="AA327">
        <v>19624</v>
      </c>
      <c r="AB327">
        <v>2290</v>
      </c>
      <c r="AC327">
        <v>12</v>
      </c>
      <c r="AD327">
        <v>28</v>
      </c>
      <c r="AE327">
        <v>30612</v>
      </c>
      <c r="AF327">
        <v>857136</v>
      </c>
      <c r="AG327">
        <v>551241</v>
      </c>
      <c r="AH327">
        <v>236246</v>
      </c>
      <c r="AI327">
        <v>787487</v>
      </c>
      <c r="AJ327">
        <v>105360</v>
      </c>
      <c r="AK327">
        <v>65716</v>
      </c>
      <c r="AL327">
        <v>171076</v>
      </c>
      <c r="AM327">
        <v>1151598</v>
      </c>
      <c r="AN327">
        <v>2138683</v>
      </c>
      <c r="AO327">
        <v>3290281</v>
      </c>
      <c r="AP327" t="s">
        <v>207</v>
      </c>
      <c r="AQ327" t="s">
        <v>100</v>
      </c>
      <c r="AR327" t="s">
        <v>208</v>
      </c>
      <c r="AS327" t="s">
        <v>209</v>
      </c>
      <c r="AT327" t="s">
        <v>210</v>
      </c>
      <c r="AU327" t="s">
        <v>104</v>
      </c>
      <c r="AV327" t="s">
        <v>105</v>
      </c>
      <c r="AW327" s="1">
        <v>44938</v>
      </c>
      <c r="AX327">
        <v>8000</v>
      </c>
      <c r="AY327" t="s">
        <v>211</v>
      </c>
      <c r="AZ327">
        <v>12.9716</v>
      </c>
      <c r="BA327">
        <v>77.64</v>
      </c>
    </row>
    <row r="328" spans="1:53" x14ac:dyDescent="0.3">
      <c r="A328" t="s">
        <v>34</v>
      </c>
      <c r="B328" s="1">
        <v>45474</v>
      </c>
      <c r="C328" t="s">
        <v>297</v>
      </c>
      <c r="D328">
        <v>1546560</v>
      </c>
      <c r="E328">
        <v>1391904</v>
      </c>
      <c r="F328">
        <v>154656</v>
      </c>
      <c r="G328">
        <v>1546560</v>
      </c>
      <c r="H328">
        <v>1546560</v>
      </c>
      <c r="I328">
        <v>1293852</v>
      </c>
      <c r="J328">
        <v>252708</v>
      </c>
      <c r="K328">
        <v>0.16340006207324601</v>
      </c>
      <c r="L328">
        <v>412528</v>
      </c>
      <c r="M328">
        <v>-159820</v>
      </c>
      <c r="N328">
        <v>-0.103339023380923</v>
      </c>
      <c r="O328">
        <v>46397</v>
      </c>
      <c r="P328">
        <v>0</v>
      </c>
      <c r="Q328">
        <v>309312</v>
      </c>
      <c r="R328">
        <v>695952</v>
      </c>
      <c r="S328">
        <v>185587</v>
      </c>
      <c r="T328">
        <v>309312</v>
      </c>
      <c r="U328">
        <v>23198</v>
      </c>
      <c r="V328">
        <v>0</v>
      </c>
      <c r="W328">
        <v>284567</v>
      </c>
      <c r="X328">
        <v>612438</v>
      </c>
      <c r="Y328">
        <v>144758</v>
      </c>
      <c r="Z328">
        <v>228891</v>
      </c>
      <c r="AA328">
        <v>5370</v>
      </c>
      <c r="AB328">
        <v>288</v>
      </c>
      <c r="AC328">
        <v>27</v>
      </c>
      <c r="AD328">
        <v>14</v>
      </c>
      <c r="AE328">
        <v>18042</v>
      </c>
      <c r="AF328">
        <v>252588</v>
      </c>
      <c r="AG328">
        <v>13051</v>
      </c>
      <c r="AH328">
        <v>5593</v>
      </c>
      <c r="AI328">
        <v>18644</v>
      </c>
      <c r="AJ328">
        <v>24558</v>
      </c>
      <c r="AK328">
        <v>14205</v>
      </c>
      <c r="AL328">
        <v>38763</v>
      </c>
      <c r="AM328">
        <v>35887</v>
      </c>
      <c r="AN328">
        <v>66646</v>
      </c>
      <c r="AO328">
        <v>102533</v>
      </c>
      <c r="AP328" t="s">
        <v>194</v>
      </c>
      <c r="AQ328" t="s">
        <v>71</v>
      </c>
      <c r="AR328" t="s">
        <v>72</v>
      </c>
      <c r="AS328" t="s">
        <v>195</v>
      </c>
      <c r="AT328" t="s">
        <v>196</v>
      </c>
      <c r="AU328" t="s">
        <v>75</v>
      </c>
      <c r="AV328" t="s">
        <v>76</v>
      </c>
      <c r="AW328" s="1">
        <v>44075</v>
      </c>
      <c r="AX328">
        <v>2000</v>
      </c>
      <c r="AY328" t="s">
        <v>197</v>
      </c>
      <c r="AZ328">
        <v>19.059999999999999</v>
      </c>
      <c r="BA328">
        <v>72.83</v>
      </c>
    </row>
    <row r="329" spans="1:53" x14ac:dyDescent="0.3">
      <c r="A329" t="s">
        <v>34</v>
      </c>
      <c r="B329" s="1">
        <v>45505</v>
      </c>
      <c r="C329" t="s">
        <v>297</v>
      </c>
      <c r="D329">
        <v>2723215</v>
      </c>
      <c r="E329">
        <v>2450894</v>
      </c>
      <c r="F329">
        <v>272321</v>
      </c>
      <c r="G329">
        <v>2723215</v>
      </c>
      <c r="H329">
        <v>2723215</v>
      </c>
      <c r="I329">
        <v>2278242</v>
      </c>
      <c r="J329">
        <v>444973</v>
      </c>
      <c r="K329">
        <v>0.16339987845249099</v>
      </c>
      <c r="L329">
        <v>595175</v>
      </c>
      <c r="M329">
        <v>-150202</v>
      </c>
      <c r="N329">
        <v>-5.5156129795113501E-2</v>
      </c>
      <c r="O329">
        <v>81696</v>
      </c>
      <c r="P329">
        <v>0</v>
      </c>
      <c r="Q329">
        <v>544643</v>
      </c>
      <c r="R329">
        <v>1225447</v>
      </c>
      <c r="S329">
        <v>326786</v>
      </c>
      <c r="T329">
        <v>544643</v>
      </c>
      <c r="U329">
        <v>40848</v>
      </c>
      <c r="V329">
        <v>0</v>
      </c>
      <c r="W329">
        <v>501072</v>
      </c>
      <c r="X329">
        <v>1078393</v>
      </c>
      <c r="Y329">
        <v>254893</v>
      </c>
      <c r="Z329">
        <v>403036</v>
      </c>
      <c r="AA329">
        <v>8129</v>
      </c>
      <c r="AB329">
        <v>335</v>
      </c>
      <c r="AC329">
        <v>22</v>
      </c>
      <c r="AD329">
        <v>14</v>
      </c>
      <c r="AE329">
        <v>20873</v>
      </c>
      <c r="AF329">
        <v>292222</v>
      </c>
      <c r="AG329">
        <v>23006</v>
      </c>
      <c r="AH329">
        <v>9859</v>
      </c>
      <c r="AI329">
        <v>32865</v>
      </c>
      <c r="AJ329">
        <v>24558</v>
      </c>
      <c r="AK329">
        <v>17685</v>
      </c>
      <c r="AL329">
        <v>42243</v>
      </c>
      <c r="AM329">
        <v>79746</v>
      </c>
      <c r="AN329">
        <v>148099</v>
      </c>
      <c r="AO329">
        <v>227845</v>
      </c>
      <c r="AP329" t="s">
        <v>194</v>
      </c>
      <c r="AQ329" t="s">
        <v>71</v>
      </c>
      <c r="AR329" t="s">
        <v>72</v>
      </c>
      <c r="AS329" t="s">
        <v>195</v>
      </c>
      <c r="AT329" t="s">
        <v>196</v>
      </c>
      <c r="AU329" t="s">
        <v>75</v>
      </c>
      <c r="AV329" t="s">
        <v>76</v>
      </c>
      <c r="AW329" s="1">
        <v>44075</v>
      </c>
      <c r="AX329">
        <v>2000</v>
      </c>
      <c r="AY329" t="s">
        <v>197</v>
      </c>
      <c r="AZ329">
        <v>19.059999999999999</v>
      </c>
      <c r="BA329">
        <v>72.83</v>
      </c>
    </row>
    <row r="330" spans="1:53" x14ac:dyDescent="0.3">
      <c r="A330" t="s">
        <v>38</v>
      </c>
      <c r="B330" s="1">
        <v>45444</v>
      </c>
      <c r="C330" t="s">
        <v>298</v>
      </c>
      <c r="D330">
        <v>22629760</v>
      </c>
      <c r="E330">
        <v>16972320</v>
      </c>
      <c r="F330">
        <v>5657440</v>
      </c>
      <c r="G330">
        <v>22629760</v>
      </c>
      <c r="H330">
        <v>22629760</v>
      </c>
      <c r="I330">
        <v>18058548</v>
      </c>
      <c r="J330">
        <v>4571212</v>
      </c>
      <c r="K330">
        <v>0.20200002121100699</v>
      </c>
      <c r="L330">
        <v>3229345</v>
      </c>
      <c r="M330">
        <v>1341867</v>
      </c>
      <c r="N330">
        <v>5.9296563463333202E-2</v>
      </c>
      <c r="O330">
        <v>3394464</v>
      </c>
      <c r="P330">
        <v>2262976</v>
      </c>
      <c r="Q330">
        <v>3394464</v>
      </c>
      <c r="R330">
        <v>7920416</v>
      </c>
      <c r="S330">
        <v>2262976</v>
      </c>
      <c r="T330">
        <v>3394464</v>
      </c>
      <c r="U330">
        <v>1697232</v>
      </c>
      <c r="V330">
        <v>1991419</v>
      </c>
      <c r="W330">
        <v>3122907</v>
      </c>
      <c r="X330">
        <v>6969966</v>
      </c>
      <c r="Y330">
        <v>1765121</v>
      </c>
      <c r="Z330">
        <v>2511903</v>
      </c>
      <c r="AA330">
        <v>14888</v>
      </c>
      <c r="AB330">
        <v>1520</v>
      </c>
      <c r="AC330">
        <v>11</v>
      </c>
      <c r="AD330">
        <v>33</v>
      </c>
      <c r="AE330">
        <v>25150</v>
      </c>
      <c r="AF330">
        <v>829950</v>
      </c>
      <c r="AG330">
        <v>238922</v>
      </c>
      <c r="AH330">
        <v>102395</v>
      </c>
      <c r="AI330">
        <v>341317</v>
      </c>
      <c r="AJ330">
        <v>115967</v>
      </c>
      <c r="AK330">
        <v>70529</v>
      </c>
      <c r="AL330">
        <v>186496</v>
      </c>
      <c r="AM330">
        <v>655054</v>
      </c>
      <c r="AN330">
        <v>1216528</v>
      </c>
      <c r="AO330">
        <v>1871582</v>
      </c>
      <c r="AP330" t="s">
        <v>207</v>
      </c>
      <c r="AQ330" t="s">
        <v>100</v>
      </c>
      <c r="AR330" t="s">
        <v>208</v>
      </c>
      <c r="AS330" t="s">
        <v>209</v>
      </c>
      <c r="AT330" t="s">
        <v>210</v>
      </c>
      <c r="AU330" t="s">
        <v>104</v>
      </c>
      <c r="AV330" t="s">
        <v>105</v>
      </c>
      <c r="AW330" s="1">
        <v>44938</v>
      </c>
      <c r="AX330">
        <v>8000</v>
      </c>
      <c r="AY330" t="s">
        <v>211</v>
      </c>
      <c r="AZ330">
        <v>12.9716</v>
      </c>
      <c r="BA330">
        <v>77.64</v>
      </c>
    </row>
    <row r="331" spans="1:53" x14ac:dyDescent="0.3">
      <c r="A331" t="s">
        <v>34</v>
      </c>
      <c r="B331" s="1">
        <v>45536</v>
      </c>
      <c r="C331" t="s">
        <v>298</v>
      </c>
      <c r="D331">
        <v>3998253</v>
      </c>
      <c r="E331">
        <v>3598428</v>
      </c>
      <c r="F331">
        <v>399825</v>
      </c>
      <c r="G331">
        <v>3998253</v>
      </c>
      <c r="H331">
        <v>3998253</v>
      </c>
      <c r="I331">
        <v>3344938</v>
      </c>
      <c r="J331">
        <v>653315</v>
      </c>
      <c r="K331">
        <v>0.163400115000226</v>
      </c>
      <c r="L331">
        <v>637919</v>
      </c>
      <c r="M331">
        <v>15396</v>
      </c>
      <c r="N331">
        <v>3.8506817852697198E-3</v>
      </c>
      <c r="O331">
        <v>119948</v>
      </c>
      <c r="P331">
        <v>0</v>
      </c>
      <c r="Q331">
        <v>799651</v>
      </c>
      <c r="R331">
        <v>1799213</v>
      </c>
      <c r="S331">
        <v>479790</v>
      </c>
      <c r="T331">
        <v>799651</v>
      </c>
      <c r="U331">
        <v>59974</v>
      </c>
      <c r="V331">
        <v>0</v>
      </c>
      <c r="W331">
        <v>735679</v>
      </c>
      <c r="X331">
        <v>1583307</v>
      </c>
      <c r="Y331">
        <v>374236</v>
      </c>
      <c r="Z331">
        <v>591742</v>
      </c>
      <c r="AA331">
        <v>9681</v>
      </c>
      <c r="AB331">
        <v>413</v>
      </c>
      <c r="AC331">
        <v>22</v>
      </c>
      <c r="AD331">
        <v>12</v>
      </c>
      <c r="AE331">
        <v>18758</v>
      </c>
      <c r="AF331">
        <v>225096</v>
      </c>
      <c r="AG331">
        <v>27906</v>
      </c>
      <c r="AH331">
        <v>11960</v>
      </c>
      <c r="AI331">
        <v>39866</v>
      </c>
      <c r="AJ331">
        <v>24558</v>
      </c>
      <c r="AK331">
        <v>15596</v>
      </c>
      <c r="AL331">
        <v>40154</v>
      </c>
      <c r="AM331">
        <v>116481</v>
      </c>
      <c r="AN331">
        <v>216322</v>
      </c>
      <c r="AO331">
        <v>332803</v>
      </c>
      <c r="AP331" t="s">
        <v>194</v>
      </c>
      <c r="AQ331" t="s">
        <v>71</v>
      </c>
      <c r="AR331" t="s">
        <v>72</v>
      </c>
      <c r="AS331" t="s">
        <v>195</v>
      </c>
      <c r="AT331" t="s">
        <v>196</v>
      </c>
      <c r="AU331" t="s">
        <v>75</v>
      </c>
      <c r="AV331" t="s">
        <v>76</v>
      </c>
      <c r="AW331" s="1">
        <v>44075</v>
      </c>
      <c r="AX331">
        <v>2000</v>
      </c>
      <c r="AY331" t="s">
        <v>197</v>
      </c>
      <c r="AZ331">
        <v>19.059999999999999</v>
      </c>
      <c r="BA331">
        <v>72.83</v>
      </c>
    </row>
    <row r="332" spans="1:53" x14ac:dyDescent="0.3">
      <c r="A332" t="s">
        <v>39</v>
      </c>
      <c r="B332" s="1">
        <v>45383</v>
      </c>
      <c r="C332" t="s">
        <v>297</v>
      </c>
      <c r="D332">
        <v>1586673</v>
      </c>
      <c r="E332">
        <v>1428006</v>
      </c>
      <c r="F332">
        <v>158667</v>
      </c>
      <c r="G332">
        <v>1586673</v>
      </c>
      <c r="H332">
        <v>1586673</v>
      </c>
      <c r="I332">
        <v>1327411</v>
      </c>
      <c r="J332">
        <v>259262</v>
      </c>
      <c r="K332">
        <v>0.16339976794210301</v>
      </c>
      <c r="L332">
        <v>484561</v>
      </c>
      <c r="M332">
        <v>-225299</v>
      </c>
      <c r="N332">
        <v>-0.14199460128205399</v>
      </c>
      <c r="O332">
        <v>47600</v>
      </c>
      <c r="P332">
        <v>0</v>
      </c>
      <c r="Q332">
        <v>317335</v>
      </c>
      <c r="R332">
        <v>714002</v>
      </c>
      <c r="S332">
        <v>190401</v>
      </c>
      <c r="T332">
        <v>317335</v>
      </c>
      <c r="U332">
        <v>23800</v>
      </c>
      <c r="V332">
        <v>0</v>
      </c>
      <c r="W332">
        <v>291948</v>
      </c>
      <c r="X332">
        <v>628322</v>
      </c>
      <c r="Y332">
        <v>148513</v>
      </c>
      <c r="Z332">
        <v>234828</v>
      </c>
      <c r="AA332">
        <v>4653</v>
      </c>
      <c r="AB332">
        <v>341</v>
      </c>
      <c r="AC332">
        <v>33</v>
      </c>
      <c r="AD332">
        <v>16</v>
      </c>
      <c r="AE332">
        <v>19717</v>
      </c>
      <c r="AF332">
        <v>315472</v>
      </c>
      <c r="AG332">
        <v>13572</v>
      </c>
      <c r="AH332">
        <v>5816</v>
      </c>
      <c r="AI332">
        <v>19388</v>
      </c>
      <c r="AJ332">
        <v>24415</v>
      </c>
      <c r="AK332">
        <v>19166</v>
      </c>
      <c r="AL332">
        <v>43581</v>
      </c>
      <c r="AM332">
        <v>37142</v>
      </c>
      <c r="AN332">
        <v>68978</v>
      </c>
      <c r="AO332">
        <v>106120</v>
      </c>
      <c r="AP332" t="s">
        <v>212</v>
      </c>
      <c r="AQ332" t="s">
        <v>94</v>
      </c>
      <c r="AR332" t="s">
        <v>184</v>
      </c>
      <c r="AS332" t="s">
        <v>185</v>
      </c>
      <c r="AT332" t="s">
        <v>213</v>
      </c>
      <c r="AU332" t="s">
        <v>75</v>
      </c>
      <c r="AV332" t="s">
        <v>76</v>
      </c>
      <c r="AW332" s="1">
        <v>43409</v>
      </c>
      <c r="AX332">
        <v>2500</v>
      </c>
      <c r="AY332" t="s">
        <v>187</v>
      </c>
      <c r="AZ332">
        <v>20.296099999999999</v>
      </c>
      <c r="BA332">
        <v>85.822000000000003</v>
      </c>
    </row>
    <row r="333" spans="1:53" x14ac:dyDescent="0.3">
      <c r="A333" t="s">
        <v>34</v>
      </c>
      <c r="B333" s="1">
        <v>45566</v>
      </c>
      <c r="C333" t="s">
        <v>297</v>
      </c>
      <c r="D333">
        <v>2368740</v>
      </c>
      <c r="E333">
        <v>2131866</v>
      </c>
      <c r="F333">
        <v>236874</v>
      </c>
      <c r="G333">
        <v>2368740</v>
      </c>
      <c r="H333">
        <v>2368740</v>
      </c>
      <c r="I333">
        <v>1981688</v>
      </c>
      <c r="J333">
        <v>387052</v>
      </c>
      <c r="K333">
        <v>0.16339995102881699</v>
      </c>
      <c r="L333">
        <v>489115</v>
      </c>
      <c r="M333">
        <v>-102063</v>
      </c>
      <c r="N333">
        <v>-4.3087464221484802E-2</v>
      </c>
      <c r="O333">
        <v>71062</v>
      </c>
      <c r="P333">
        <v>0</v>
      </c>
      <c r="Q333">
        <v>473748</v>
      </c>
      <c r="R333">
        <v>1065933</v>
      </c>
      <c r="S333">
        <v>284249</v>
      </c>
      <c r="T333">
        <v>473748</v>
      </c>
      <c r="U333">
        <v>35531</v>
      </c>
      <c r="V333">
        <v>0</v>
      </c>
      <c r="W333">
        <v>435848</v>
      </c>
      <c r="X333">
        <v>938021</v>
      </c>
      <c r="Y333">
        <v>221714</v>
      </c>
      <c r="Z333">
        <v>350574</v>
      </c>
      <c r="AA333">
        <v>6105</v>
      </c>
      <c r="AB333">
        <v>388</v>
      </c>
      <c r="AC333">
        <v>21</v>
      </c>
      <c r="AD333">
        <v>12</v>
      </c>
      <c r="AE333">
        <v>20936</v>
      </c>
      <c r="AF333">
        <v>251232</v>
      </c>
      <c r="AG333">
        <v>24248</v>
      </c>
      <c r="AH333">
        <v>10392</v>
      </c>
      <c r="AI333">
        <v>34640</v>
      </c>
      <c r="AJ333">
        <v>24558</v>
      </c>
      <c r="AK333">
        <v>13208</v>
      </c>
      <c r="AL333">
        <v>37766</v>
      </c>
      <c r="AM333">
        <v>57917</v>
      </c>
      <c r="AN333">
        <v>107560</v>
      </c>
      <c r="AO333">
        <v>165477</v>
      </c>
      <c r="AP333" t="s">
        <v>194</v>
      </c>
      <c r="AQ333" t="s">
        <v>71</v>
      </c>
      <c r="AR333" t="s">
        <v>72</v>
      </c>
      <c r="AS333" t="s">
        <v>195</v>
      </c>
      <c r="AT333" t="s">
        <v>196</v>
      </c>
      <c r="AU333" t="s">
        <v>75</v>
      </c>
      <c r="AV333" t="s">
        <v>76</v>
      </c>
      <c r="AW333" s="1">
        <v>44075</v>
      </c>
      <c r="AX333">
        <v>2000</v>
      </c>
      <c r="AY333" t="s">
        <v>197</v>
      </c>
      <c r="AZ333">
        <v>19.059999999999999</v>
      </c>
      <c r="BA333">
        <v>72.83</v>
      </c>
    </row>
    <row r="334" spans="1:53" x14ac:dyDescent="0.3">
      <c r="A334" t="s">
        <v>34</v>
      </c>
      <c r="B334" s="1">
        <v>45597</v>
      </c>
      <c r="C334" t="s">
        <v>298</v>
      </c>
      <c r="D334">
        <v>4900284</v>
      </c>
      <c r="E334">
        <v>4410256</v>
      </c>
      <c r="F334">
        <v>490028</v>
      </c>
      <c r="G334">
        <v>4900284</v>
      </c>
      <c r="H334">
        <v>4900284</v>
      </c>
      <c r="I334">
        <v>4099577</v>
      </c>
      <c r="J334">
        <v>800707</v>
      </c>
      <c r="K334">
        <v>0.16340012129909201</v>
      </c>
      <c r="L334">
        <v>737693</v>
      </c>
      <c r="M334">
        <v>63014</v>
      </c>
      <c r="N334">
        <v>1.28592546880956E-2</v>
      </c>
      <c r="O334">
        <v>147009</v>
      </c>
      <c r="P334">
        <v>0</v>
      </c>
      <c r="Q334">
        <v>980057</v>
      </c>
      <c r="R334">
        <v>2205127</v>
      </c>
      <c r="S334">
        <v>588034</v>
      </c>
      <c r="T334">
        <v>980057</v>
      </c>
      <c r="U334">
        <v>73504</v>
      </c>
      <c r="V334">
        <v>0</v>
      </c>
      <c r="W334">
        <v>901652</v>
      </c>
      <c r="X334">
        <v>1940512</v>
      </c>
      <c r="Y334">
        <v>458667</v>
      </c>
      <c r="Z334">
        <v>725242</v>
      </c>
      <c r="AA334">
        <v>10404</v>
      </c>
      <c r="AB334">
        <v>471</v>
      </c>
      <c r="AC334">
        <v>16</v>
      </c>
      <c r="AD334">
        <v>12</v>
      </c>
      <c r="AE334">
        <v>20240</v>
      </c>
      <c r="AF334">
        <v>242880</v>
      </c>
      <c r="AG334">
        <v>33813</v>
      </c>
      <c r="AH334">
        <v>14491</v>
      </c>
      <c r="AI334">
        <v>48304</v>
      </c>
      <c r="AJ334">
        <v>24558</v>
      </c>
      <c r="AK334">
        <v>17341</v>
      </c>
      <c r="AL334">
        <v>41899</v>
      </c>
      <c r="AM334">
        <v>141614</v>
      </c>
      <c r="AN334">
        <v>262996</v>
      </c>
      <c r="AO334">
        <v>404610</v>
      </c>
      <c r="AP334" t="s">
        <v>194</v>
      </c>
      <c r="AQ334" t="s">
        <v>71</v>
      </c>
      <c r="AR334" t="s">
        <v>72</v>
      </c>
      <c r="AS334" t="s">
        <v>195</v>
      </c>
      <c r="AT334" t="s">
        <v>196</v>
      </c>
      <c r="AU334" t="s">
        <v>75</v>
      </c>
      <c r="AV334" t="s">
        <v>76</v>
      </c>
      <c r="AW334" s="1">
        <v>44075</v>
      </c>
      <c r="AX334">
        <v>2000</v>
      </c>
      <c r="AY334" t="s">
        <v>197</v>
      </c>
      <c r="AZ334">
        <v>19.059999999999999</v>
      </c>
      <c r="BA334">
        <v>72.83</v>
      </c>
    </row>
    <row r="335" spans="1:53" x14ac:dyDescent="0.3">
      <c r="A335" t="s">
        <v>34</v>
      </c>
      <c r="B335" s="1">
        <v>45627</v>
      </c>
      <c r="C335" t="s">
        <v>297</v>
      </c>
      <c r="D335">
        <v>3225600</v>
      </c>
      <c r="E335">
        <v>2903040</v>
      </c>
      <c r="F335">
        <v>322560</v>
      </c>
      <c r="G335">
        <v>3225600</v>
      </c>
      <c r="H335">
        <v>3225600</v>
      </c>
      <c r="I335">
        <v>2698537</v>
      </c>
      <c r="J335">
        <v>527063</v>
      </c>
      <c r="K335">
        <v>0.16339998759920599</v>
      </c>
      <c r="L335">
        <v>541128</v>
      </c>
      <c r="M335">
        <v>-14065</v>
      </c>
      <c r="N335">
        <v>-4.3604290674603202E-3</v>
      </c>
      <c r="O335">
        <v>96768</v>
      </c>
      <c r="P335">
        <v>0</v>
      </c>
      <c r="Q335">
        <v>645120</v>
      </c>
      <c r="R335">
        <v>1451520</v>
      </c>
      <c r="S335">
        <v>387072</v>
      </c>
      <c r="T335">
        <v>645120</v>
      </c>
      <c r="U335">
        <v>48384</v>
      </c>
      <c r="V335">
        <v>0</v>
      </c>
      <c r="W335">
        <v>593510</v>
      </c>
      <c r="X335">
        <v>1277338</v>
      </c>
      <c r="Y335">
        <v>301916</v>
      </c>
      <c r="Z335">
        <v>477389</v>
      </c>
      <c r="AA335">
        <v>9600</v>
      </c>
      <c r="AB335">
        <v>336</v>
      </c>
      <c r="AC335">
        <v>14</v>
      </c>
      <c r="AD335">
        <v>13</v>
      </c>
      <c r="AE335">
        <v>18999</v>
      </c>
      <c r="AF335">
        <v>246987</v>
      </c>
      <c r="AG335">
        <v>35286</v>
      </c>
      <c r="AH335">
        <v>15122</v>
      </c>
      <c r="AI335">
        <v>50408</v>
      </c>
      <c r="AJ335">
        <v>23612</v>
      </c>
      <c r="AK335">
        <v>12023</v>
      </c>
      <c r="AL335">
        <v>35635</v>
      </c>
      <c r="AM335">
        <v>72834</v>
      </c>
      <c r="AN335">
        <v>135264</v>
      </c>
      <c r="AO335">
        <v>208098</v>
      </c>
      <c r="AP335" t="s">
        <v>194</v>
      </c>
      <c r="AQ335" t="s">
        <v>71</v>
      </c>
      <c r="AR335" t="s">
        <v>72</v>
      </c>
      <c r="AS335" t="s">
        <v>195</v>
      </c>
      <c r="AT335" t="s">
        <v>196</v>
      </c>
      <c r="AU335" t="s">
        <v>75</v>
      </c>
      <c r="AV335" t="s">
        <v>76</v>
      </c>
      <c r="AW335" s="1">
        <v>44075</v>
      </c>
      <c r="AX335">
        <v>2000</v>
      </c>
      <c r="AY335" t="s">
        <v>197</v>
      </c>
      <c r="AZ335">
        <v>19.059999999999999</v>
      </c>
      <c r="BA335">
        <v>72.83</v>
      </c>
    </row>
    <row r="336" spans="1:53" x14ac:dyDescent="0.3">
      <c r="A336" t="s">
        <v>34</v>
      </c>
      <c r="B336" s="1">
        <v>45658</v>
      </c>
      <c r="C336" t="s">
        <v>297</v>
      </c>
      <c r="D336">
        <v>2048748</v>
      </c>
      <c r="E336">
        <v>1843873</v>
      </c>
      <c r="F336">
        <v>204875</v>
      </c>
      <c r="G336">
        <v>2048748</v>
      </c>
      <c r="H336">
        <v>2048748</v>
      </c>
      <c r="I336">
        <v>1713983</v>
      </c>
      <c r="J336">
        <v>334765</v>
      </c>
      <c r="K336">
        <v>0.16339979343482</v>
      </c>
      <c r="L336">
        <v>447844</v>
      </c>
      <c r="M336">
        <v>-113079</v>
      </c>
      <c r="N336">
        <v>-5.5194196650832597E-2</v>
      </c>
      <c r="O336">
        <v>61462</v>
      </c>
      <c r="P336">
        <v>0</v>
      </c>
      <c r="Q336">
        <v>409750</v>
      </c>
      <c r="R336">
        <v>921936</v>
      </c>
      <c r="S336">
        <v>245850</v>
      </c>
      <c r="T336">
        <v>409750</v>
      </c>
      <c r="U336">
        <v>30731</v>
      </c>
      <c r="V336">
        <v>0</v>
      </c>
      <c r="W336">
        <v>376970</v>
      </c>
      <c r="X336">
        <v>811304</v>
      </c>
      <c r="Y336">
        <v>191763</v>
      </c>
      <c r="Z336">
        <v>303215</v>
      </c>
      <c r="AA336">
        <v>7423</v>
      </c>
      <c r="AB336">
        <v>276</v>
      </c>
      <c r="AC336">
        <v>37</v>
      </c>
      <c r="AD336">
        <v>12</v>
      </c>
      <c r="AE336">
        <v>19506</v>
      </c>
      <c r="AF336">
        <v>234072</v>
      </c>
      <c r="AG336">
        <v>14744</v>
      </c>
      <c r="AH336">
        <v>6319</v>
      </c>
      <c r="AI336">
        <v>21063</v>
      </c>
      <c r="AJ336">
        <v>24563</v>
      </c>
      <c r="AK336">
        <v>15499</v>
      </c>
      <c r="AL336">
        <v>40062</v>
      </c>
      <c r="AM336">
        <v>53426</v>
      </c>
      <c r="AN336">
        <v>99221</v>
      </c>
      <c r="AO336">
        <v>152647</v>
      </c>
      <c r="AP336" t="s">
        <v>194</v>
      </c>
      <c r="AQ336" t="s">
        <v>71</v>
      </c>
      <c r="AR336" t="s">
        <v>72</v>
      </c>
      <c r="AS336" t="s">
        <v>195</v>
      </c>
      <c r="AT336" t="s">
        <v>196</v>
      </c>
      <c r="AU336" t="s">
        <v>75</v>
      </c>
      <c r="AV336" t="s">
        <v>76</v>
      </c>
      <c r="AW336" s="1">
        <v>44075</v>
      </c>
      <c r="AX336">
        <v>2000</v>
      </c>
      <c r="AY336" t="s">
        <v>197</v>
      </c>
      <c r="AZ336">
        <v>19.059999999999999</v>
      </c>
      <c r="BA336">
        <v>72.83</v>
      </c>
    </row>
    <row r="337" spans="1:53" x14ac:dyDescent="0.3">
      <c r="A337" t="s">
        <v>39</v>
      </c>
      <c r="B337" s="1">
        <v>45413</v>
      </c>
      <c r="C337" t="s">
        <v>297</v>
      </c>
      <c r="D337">
        <v>1329261</v>
      </c>
      <c r="E337">
        <v>1196335</v>
      </c>
      <c r="F337">
        <v>132926</v>
      </c>
      <c r="G337">
        <v>1329261</v>
      </c>
      <c r="H337">
        <v>1329261</v>
      </c>
      <c r="I337">
        <v>1112060</v>
      </c>
      <c r="J337">
        <v>217201</v>
      </c>
      <c r="K337">
        <v>0.16339981388154801</v>
      </c>
      <c r="L337">
        <v>455920</v>
      </c>
      <c r="M337">
        <v>-238719</v>
      </c>
      <c r="N337">
        <v>-0.17958775590346801</v>
      </c>
      <c r="O337">
        <v>39878</v>
      </c>
      <c r="P337">
        <v>0</v>
      </c>
      <c r="Q337">
        <v>265852</v>
      </c>
      <c r="R337">
        <v>598168</v>
      </c>
      <c r="S337">
        <v>159511</v>
      </c>
      <c r="T337">
        <v>265852</v>
      </c>
      <c r="U337">
        <v>19939</v>
      </c>
      <c r="V337">
        <v>0</v>
      </c>
      <c r="W337">
        <v>244584</v>
      </c>
      <c r="X337">
        <v>526388</v>
      </c>
      <c r="Y337">
        <v>124419</v>
      </c>
      <c r="Z337">
        <v>196730</v>
      </c>
      <c r="AA337">
        <v>4387</v>
      </c>
      <c r="AB337">
        <v>303</v>
      </c>
      <c r="AC337">
        <v>23</v>
      </c>
      <c r="AD337">
        <v>15</v>
      </c>
      <c r="AE337">
        <v>20817</v>
      </c>
      <c r="AF337">
        <v>312255</v>
      </c>
      <c r="AG337">
        <v>9034</v>
      </c>
      <c r="AH337">
        <v>3871</v>
      </c>
      <c r="AI337">
        <v>12905</v>
      </c>
      <c r="AJ337">
        <v>25747</v>
      </c>
      <c r="AK337">
        <v>16552</v>
      </c>
      <c r="AL337">
        <v>42299</v>
      </c>
      <c r="AM337">
        <v>30961</v>
      </c>
      <c r="AN337">
        <v>57500</v>
      </c>
      <c r="AO337">
        <v>88461</v>
      </c>
      <c r="AP337" t="s">
        <v>212</v>
      </c>
      <c r="AQ337" t="s">
        <v>94</v>
      </c>
      <c r="AR337" t="s">
        <v>184</v>
      </c>
      <c r="AS337" t="s">
        <v>185</v>
      </c>
      <c r="AT337" t="s">
        <v>213</v>
      </c>
      <c r="AU337" t="s">
        <v>75</v>
      </c>
      <c r="AV337" t="s">
        <v>76</v>
      </c>
      <c r="AW337" s="1">
        <v>43409</v>
      </c>
      <c r="AX337">
        <v>2500</v>
      </c>
      <c r="AY337" t="s">
        <v>187</v>
      </c>
      <c r="AZ337">
        <v>20.296099999999999</v>
      </c>
      <c r="BA337">
        <v>85.822000000000003</v>
      </c>
    </row>
    <row r="338" spans="1:53" x14ac:dyDescent="0.3">
      <c r="A338" t="s">
        <v>34</v>
      </c>
      <c r="B338" s="1">
        <v>45689</v>
      </c>
      <c r="C338" t="s">
        <v>297</v>
      </c>
      <c r="D338">
        <v>2359935</v>
      </c>
      <c r="E338">
        <v>2123942</v>
      </c>
      <c r="F338">
        <v>235993</v>
      </c>
      <c r="G338">
        <v>2359935</v>
      </c>
      <c r="H338">
        <v>2359935</v>
      </c>
      <c r="I338">
        <v>1974321</v>
      </c>
      <c r="J338">
        <v>385614</v>
      </c>
      <c r="K338">
        <v>0.16340026314284101</v>
      </c>
      <c r="L338">
        <v>435786</v>
      </c>
      <c r="M338">
        <v>-50172</v>
      </c>
      <c r="N338">
        <v>-2.12599075822004E-2</v>
      </c>
      <c r="O338">
        <v>70798</v>
      </c>
      <c r="P338">
        <v>0</v>
      </c>
      <c r="Q338">
        <v>471987</v>
      </c>
      <c r="R338">
        <v>1061971</v>
      </c>
      <c r="S338">
        <v>283192</v>
      </c>
      <c r="T338">
        <v>471987</v>
      </c>
      <c r="U338">
        <v>35399</v>
      </c>
      <c r="V338">
        <v>0</v>
      </c>
      <c r="W338">
        <v>434228</v>
      </c>
      <c r="X338">
        <v>934534</v>
      </c>
      <c r="Y338">
        <v>220890</v>
      </c>
      <c r="Z338">
        <v>349270</v>
      </c>
      <c r="AA338">
        <v>5827</v>
      </c>
      <c r="AB338">
        <v>405</v>
      </c>
      <c r="AC338">
        <v>13</v>
      </c>
      <c r="AD338">
        <v>11</v>
      </c>
      <c r="AE338">
        <v>21160</v>
      </c>
      <c r="AF338">
        <v>232760</v>
      </c>
      <c r="AG338">
        <v>14253</v>
      </c>
      <c r="AH338">
        <v>6108</v>
      </c>
      <c r="AI338">
        <v>20361</v>
      </c>
      <c r="AJ338">
        <v>24558</v>
      </c>
      <c r="AK338">
        <v>15474</v>
      </c>
      <c r="AL338">
        <v>40032</v>
      </c>
      <c r="AM338">
        <v>49922</v>
      </c>
      <c r="AN338">
        <v>92711</v>
      </c>
      <c r="AO338">
        <v>142633</v>
      </c>
      <c r="AP338" t="s">
        <v>194</v>
      </c>
      <c r="AQ338" t="s">
        <v>71</v>
      </c>
      <c r="AR338" t="s">
        <v>72</v>
      </c>
      <c r="AS338" t="s">
        <v>195</v>
      </c>
      <c r="AT338" t="s">
        <v>196</v>
      </c>
      <c r="AU338" t="s">
        <v>75</v>
      </c>
      <c r="AV338" t="s">
        <v>76</v>
      </c>
      <c r="AW338" s="1">
        <v>44075</v>
      </c>
      <c r="AX338">
        <v>2000</v>
      </c>
      <c r="AY338" t="s">
        <v>197</v>
      </c>
      <c r="AZ338">
        <v>19.059999999999999</v>
      </c>
      <c r="BA338">
        <v>72.83</v>
      </c>
    </row>
    <row r="339" spans="1:53" x14ac:dyDescent="0.3">
      <c r="A339" t="s">
        <v>34</v>
      </c>
      <c r="B339" s="1">
        <v>45717</v>
      </c>
      <c r="C339" t="s">
        <v>297</v>
      </c>
      <c r="D339">
        <v>1992214</v>
      </c>
      <c r="E339">
        <v>1792993</v>
      </c>
      <c r="F339">
        <v>199221</v>
      </c>
      <c r="G339">
        <v>1992214</v>
      </c>
      <c r="H339">
        <v>1992214</v>
      </c>
      <c r="I339">
        <v>1666686</v>
      </c>
      <c r="J339">
        <v>325528</v>
      </c>
      <c r="K339">
        <v>0.16340011665413501</v>
      </c>
      <c r="L339">
        <v>510569</v>
      </c>
      <c r="M339">
        <v>-185041</v>
      </c>
      <c r="N339">
        <v>-9.2882089976277601E-2</v>
      </c>
      <c r="O339">
        <v>59766</v>
      </c>
      <c r="P339">
        <v>0</v>
      </c>
      <c r="Q339">
        <v>398443</v>
      </c>
      <c r="R339">
        <v>896496</v>
      </c>
      <c r="S339">
        <v>239066</v>
      </c>
      <c r="T339">
        <v>398443</v>
      </c>
      <c r="U339">
        <v>29883</v>
      </c>
      <c r="V339">
        <v>0</v>
      </c>
      <c r="W339">
        <v>366568</v>
      </c>
      <c r="X339">
        <v>788916</v>
      </c>
      <c r="Y339">
        <v>186471</v>
      </c>
      <c r="Z339">
        <v>294848</v>
      </c>
      <c r="AA339">
        <v>7406</v>
      </c>
      <c r="AB339">
        <v>269</v>
      </c>
      <c r="AC339">
        <v>16</v>
      </c>
      <c r="AD339">
        <v>13</v>
      </c>
      <c r="AE339">
        <v>21222</v>
      </c>
      <c r="AF339">
        <v>275886</v>
      </c>
      <c r="AG339">
        <v>16248</v>
      </c>
      <c r="AH339">
        <v>6964</v>
      </c>
      <c r="AI339">
        <v>23212</v>
      </c>
      <c r="AJ339">
        <v>24558</v>
      </c>
      <c r="AK339">
        <v>12327</v>
      </c>
      <c r="AL339">
        <v>36885</v>
      </c>
      <c r="AM339">
        <v>61105</v>
      </c>
      <c r="AN339">
        <v>113481</v>
      </c>
      <c r="AO339">
        <v>174586</v>
      </c>
      <c r="AP339" t="s">
        <v>194</v>
      </c>
      <c r="AQ339" t="s">
        <v>71</v>
      </c>
      <c r="AR339" t="s">
        <v>72</v>
      </c>
      <c r="AS339" t="s">
        <v>195</v>
      </c>
      <c r="AT339" t="s">
        <v>196</v>
      </c>
      <c r="AU339" t="s">
        <v>75</v>
      </c>
      <c r="AV339" t="s">
        <v>76</v>
      </c>
      <c r="AW339" s="1">
        <v>44075</v>
      </c>
      <c r="AX339">
        <v>2000</v>
      </c>
      <c r="AY339" t="s">
        <v>197</v>
      </c>
      <c r="AZ339">
        <v>19.059999999999999</v>
      </c>
      <c r="BA339">
        <v>72.83</v>
      </c>
    </row>
    <row r="340" spans="1:53" x14ac:dyDescent="0.3">
      <c r="A340" t="s">
        <v>39</v>
      </c>
      <c r="B340" s="1">
        <v>45444</v>
      </c>
      <c r="C340" t="s">
        <v>297</v>
      </c>
      <c r="D340">
        <v>2070120</v>
      </c>
      <c r="E340">
        <v>1863108</v>
      </c>
      <c r="F340">
        <v>207012</v>
      </c>
      <c r="G340">
        <v>2070120</v>
      </c>
      <c r="H340">
        <v>2070120</v>
      </c>
      <c r="I340">
        <v>1731863</v>
      </c>
      <c r="J340">
        <v>338257</v>
      </c>
      <c r="K340">
        <v>0.16339970629721901</v>
      </c>
      <c r="L340">
        <v>522377</v>
      </c>
      <c r="M340">
        <v>-184120</v>
      </c>
      <c r="N340">
        <v>-8.8941703862578006E-2</v>
      </c>
      <c r="O340">
        <v>62104</v>
      </c>
      <c r="P340">
        <v>0</v>
      </c>
      <c r="Q340">
        <v>414024</v>
      </c>
      <c r="R340">
        <v>931554</v>
      </c>
      <c r="S340">
        <v>248414</v>
      </c>
      <c r="T340">
        <v>414024</v>
      </c>
      <c r="U340">
        <v>31052</v>
      </c>
      <c r="V340">
        <v>0</v>
      </c>
      <c r="W340">
        <v>380902</v>
      </c>
      <c r="X340">
        <v>819768</v>
      </c>
      <c r="Y340">
        <v>193763</v>
      </c>
      <c r="Z340">
        <v>306378</v>
      </c>
      <c r="AA340">
        <v>6635</v>
      </c>
      <c r="AB340">
        <v>312</v>
      </c>
      <c r="AC340">
        <v>27</v>
      </c>
      <c r="AD340">
        <v>17</v>
      </c>
      <c r="AE340">
        <v>19211</v>
      </c>
      <c r="AF340">
        <v>326587</v>
      </c>
      <c r="AG340">
        <v>18129</v>
      </c>
      <c r="AH340">
        <v>7770</v>
      </c>
      <c r="AI340">
        <v>25899</v>
      </c>
      <c r="AJ340">
        <v>26655</v>
      </c>
      <c r="AK340">
        <v>15632</v>
      </c>
      <c r="AL340">
        <v>42287</v>
      </c>
      <c r="AM340">
        <v>44661</v>
      </c>
      <c r="AN340">
        <v>82943</v>
      </c>
      <c r="AO340">
        <v>127604</v>
      </c>
      <c r="AP340" t="s">
        <v>212</v>
      </c>
      <c r="AQ340" t="s">
        <v>94</v>
      </c>
      <c r="AR340" t="s">
        <v>184</v>
      </c>
      <c r="AS340" t="s">
        <v>185</v>
      </c>
      <c r="AT340" t="s">
        <v>213</v>
      </c>
      <c r="AU340" t="s">
        <v>75</v>
      </c>
      <c r="AV340" t="s">
        <v>76</v>
      </c>
      <c r="AW340" s="1">
        <v>43409</v>
      </c>
      <c r="AX340">
        <v>2500</v>
      </c>
      <c r="AY340" t="s">
        <v>187</v>
      </c>
      <c r="AZ340">
        <v>20.296099999999999</v>
      </c>
      <c r="BA340">
        <v>85.822000000000003</v>
      </c>
    </row>
    <row r="341" spans="1:53" x14ac:dyDescent="0.3">
      <c r="A341" t="s">
        <v>35</v>
      </c>
      <c r="B341" s="1">
        <v>45474</v>
      </c>
      <c r="C341" t="s">
        <v>298</v>
      </c>
      <c r="D341">
        <v>22741170</v>
      </c>
      <c r="E341">
        <v>17055878</v>
      </c>
      <c r="F341">
        <v>5685292</v>
      </c>
      <c r="G341">
        <v>22741170</v>
      </c>
      <c r="H341">
        <v>22741170</v>
      </c>
      <c r="I341">
        <v>18147453</v>
      </c>
      <c r="J341">
        <v>4593717</v>
      </c>
      <c r="K341">
        <v>0.202000029022253</v>
      </c>
      <c r="L341">
        <v>3472062</v>
      </c>
      <c r="M341">
        <v>1121655</v>
      </c>
      <c r="N341">
        <v>4.93226601797533E-2</v>
      </c>
      <c r="O341">
        <v>3411176</v>
      </c>
      <c r="P341">
        <v>2274117</v>
      </c>
      <c r="Q341">
        <v>3411176</v>
      </c>
      <c r="R341">
        <v>7959408</v>
      </c>
      <c r="S341">
        <v>2274117</v>
      </c>
      <c r="T341">
        <v>3411176</v>
      </c>
      <c r="U341">
        <v>1705588</v>
      </c>
      <c r="V341">
        <v>2001223</v>
      </c>
      <c r="W341">
        <v>3138282</v>
      </c>
      <c r="X341">
        <v>7004279</v>
      </c>
      <c r="Y341">
        <v>1773811</v>
      </c>
      <c r="Z341">
        <v>2524270</v>
      </c>
      <c r="AA341">
        <v>18266</v>
      </c>
      <c r="AB341">
        <v>1245</v>
      </c>
      <c r="AC341">
        <v>10</v>
      </c>
      <c r="AD341">
        <v>28</v>
      </c>
      <c r="AE341">
        <v>25112</v>
      </c>
      <c r="AF341">
        <v>703136</v>
      </c>
      <c r="AG341">
        <v>364624</v>
      </c>
      <c r="AH341">
        <v>156267</v>
      </c>
      <c r="AI341">
        <v>520891</v>
      </c>
      <c r="AJ341">
        <v>72425</v>
      </c>
      <c r="AK341">
        <v>69514</v>
      </c>
      <c r="AL341">
        <v>141939</v>
      </c>
      <c r="AM341">
        <v>737134</v>
      </c>
      <c r="AN341">
        <v>1368962</v>
      </c>
      <c r="AO341">
        <v>2106096</v>
      </c>
      <c r="AP341" t="s">
        <v>198</v>
      </c>
      <c r="AQ341" t="s">
        <v>94</v>
      </c>
      <c r="AR341" t="s">
        <v>184</v>
      </c>
      <c r="AS341" t="s">
        <v>185</v>
      </c>
      <c r="AT341" t="s">
        <v>199</v>
      </c>
      <c r="AU341" t="s">
        <v>104</v>
      </c>
      <c r="AV341" t="s">
        <v>105</v>
      </c>
      <c r="AW341" s="1">
        <v>45037</v>
      </c>
      <c r="AX341">
        <v>8000</v>
      </c>
      <c r="AY341" t="s">
        <v>187</v>
      </c>
      <c r="AZ341">
        <v>20.296099999999999</v>
      </c>
      <c r="BA341">
        <v>85.822000000000003</v>
      </c>
    </row>
    <row r="342" spans="1:53" x14ac:dyDescent="0.3">
      <c r="A342" t="s">
        <v>35</v>
      </c>
      <c r="B342" s="1">
        <v>45505</v>
      </c>
      <c r="C342" t="s">
        <v>298</v>
      </c>
      <c r="D342">
        <v>40420000</v>
      </c>
      <c r="E342">
        <v>30315000</v>
      </c>
      <c r="F342">
        <v>10105000</v>
      </c>
      <c r="G342">
        <v>40420000</v>
      </c>
      <c r="H342">
        <v>40420000</v>
      </c>
      <c r="I342">
        <v>32255160</v>
      </c>
      <c r="J342">
        <v>8164840</v>
      </c>
      <c r="K342">
        <v>0.20200000000000001</v>
      </c>
      <c r="L342">
        <v>4772854</v>
      </c>
      <c r="M342">
        <v>3391986</v>
      </c>
      <c r="N342">
        <v>8.3918505690252401E-2</v>
      </c>
      <c r="O342">
        <v>6063000</v>
      </c>
      <c r="P342">
        <v>4042000</v>
      </c>
      <c r="Q342">
        <v>6063000</v>
      </c>
      <c r="R342">
        <v>14147000</v>
      </c>
      <c r="S342">
        <v>4042000</v>
      </c>
      <c r="T342">
        <v>6063000</v>
      </c>
      <c r="U342">
        <v>3031500</v>
      </c>
      <c r="V342">
        <v>3556960</v>
      </c>
      <c r="W342">
        <v>5577960</v>
      </c>
      <c r="X342">
        <v>12449360</v>
      </c>
      <c r="Y342">
        <v>3152760</v>
      </c>
      <c r="Z342">
        <v>4486620</v>
      </c>
      <c r="AA342">
        <v>18800</v>
      </c>
      <c r="AB342">
        <v>2150</v>
      </c>
      <c r="AC342">
        <v>17</v>
      </c>
      <c r="AD342">
        <v>31</v>
      </c>
      <c r="AE342">
        <v>26924</v>
      </c>
      <c r="AF342">
        <v>834644</v>
      </c>
      <c r="AG342">
        <v>460448</v>
      </c>
      <c r="AH342">
        <v>197335</v>
      </c>
      <c r="AI342">
        <v>657783</v>
      </c>
      <c r="AJ342">
        <v>72425</v>
      </c>
      <c r="AK342">
        <v>71354</v>
      </c>
      <c r="AL342">
        <v>143779</v>
      </c>
      <c r="AM342">
        <v>1097827</v>
      </c>
      <c r="AN342">
        <v>2038821</v>
      </c>
      <c r="AO342">
        <v>3136648</v>
      </c>
      <c r="AP342" t="s">
        <v>198</v>
      </c>
      <c r="AQ342" t="s">
        <v>94</v>
      </c>
      <c r="AR342" t="s">
        <v>184</v>
      </c>
      <c r="AS342" t="s">
        <v>185</v>
      </c>
      <c r="AT342" t="s">
        <v>199</v>
      </c>
      <c r="AU342" t="s">
        <v>104</v>
      </c>
      <c r="AV342" t="s">
        <v>105</v>
      </c>
      <c r="AW342" s="1">
        <v>45037</v>
      </c>
      <c r="AX342">
        <v>8000</v>
      </c>
      <c r="AY342" t="s">
        <v>187</v>
      </c>
      <c r="AZ342">
        <v>20.296099999999999</v>
      </c>
      <c r="BA342">
        <v>85.822000000000003</v>
      </c>
    </row>
    <row r="343" spans="1:53" x14ac:dyDescent="0.3">
      <c r="A343" t="s">
        <v>35</v>
      </c>
      <c r="B343" s="1">
        <v>45536</v>
      </c>
      <c r="C343" t="s">
        <v>298</v>
      </c>
      <c r="D343">
        <v>34412774</v>
      </c>
      <c r="E343">
        <v>25809580</v>
      </c>
      <c r="F343">
        <v>8603194</v>
      </c>
      <c r="G343">
        <v>34412774</v>
      </c>
      <c r="H343">
        <v>34412774</v>
      </c>
      <c r="I343">
        <v>27461394</v>
      </c>
      <c r="J343">
        <v>6951380</v>
      </c>
      <c r="K343">
        <v>0.201999989887476</v>
      </c>
      <c r="L343">
        <v>4817491</v>
      </c>
      <c r="M343">
        <v>2133889</v>
      </c>
      <c r="N343">
        <v>6.2008630864806201E-2</v>
      </c>
      <c r="O343">
        <v>5161916</v>
      </c>
      <c r="P343">
        <v>3441277</v>
      </c>
      <c r="Q343">
        <v>5161916</v>
      </c>
      <c r="R343">
        <v>12044472</v>
      </c>
      <c r="S343">
        <v>3441277</v>
      </c>
      <c r="T343">
        <v>5161916</v>
      </c>
      <c r="U343">
        <v>2580958</v>
      </c>
      <c r="V343">
        <v>3028324</v>
      </c>
      <c r="W343">
        <v>4748963</v>
      </c>
      <c r="X343">
        <v>10599135</v>
      </c>
      <c r="Y343">
        <v>2684196</v>
      </c>
      <c r="Z343">
        <v>3819818</v>
      </c>
      <c r="AA343">
        <v>14069</v>
      </c>
      <c r="AB343">
        <v>2446</v>
      </c>
      <c r="AC343">
        <v>29</v>
      </c>
      <c r="AD343">
        <v>28</v>
      </c>
      <c r="AE343">
        <v>28168</v>
      </c>
      <c r="AF343">
        <v>788704</v>
      </c>
      <c r="AG343">
        <v>399587</v>
      </c>
      <c r="AH343">
        <v>171251</v>
      </c>
      <c r="AI343">
        <v>570838</v>
      </c>
      <c r="AJ343">
        <v>72425</v>
      </c>
      <c r="AK343">
        <v>52568</v>
      </c>
      <c r="AL343">
        <v>124993</v>
      </c>
      <c r="AM343">
        <v>1166535</v>
      </c>
      <c r="AN343">
        <v>2166421</v>
      </c>
      <c r="AO343">
        <v>3332956</v>
      </c>
      <c r="AP343" t="s">
        <v>198</v>
      </c>
      <c r="AQ343" t="s">
        <v>94</v>
      </c>
      <c r="AR343" t="s">
        <v>184</v>
      </c>
      <c r="AS343" t="s">
        <v>185</v>
      </c>
      <c r="AT343" t="s">
        <v>199</v>
      </c>
      <c r="AU343" t="s">
        <v>104</v>
      </c>
      <c r="AV343" t="s">
        <v>105</v>
      </c>
      <c r="AW343" s="1">
        <v>45037</v>
      </c>
      <c r="AX343">
        <v>8000</v>
      </c>
      <c r="AY343" t="s">
        <v>187</v>
      </c>
      <c r="AZ343">
        <v>20.296099999999999</v>
      </c>
      <c r="BA343">
        <v>85.822000000000003</v>
      </c>
    </row>
    <row r="344" spans="1:53" x14ac:dyDescent="0.3">
      <c r="A344" t="s">
        <v>40</v>
      </c>
      <c r="B344" s="1">
        <v>45383</v>
      </c>
      <c r="C344" t="s">
        <v>297</v>
      </c>
      <c r="D344">
        <v>5747994</v>
      </c>
      <c r="E344">
        <v>4598395</v>
      </c>
      <c r="F344">
        <v>1149599</v>
      </c>
      <c r="G344">
        <v>5747994</v>
      </c>
      <c r="H344">
        <v>5747994</v>
      </c>
      <c r="I344">
        <v>4784629</v>
      </c>
      <c r="J344">
        <v>963365</v>
      </c>
      <c r="K344">
        <v>0.16760020974273801</v>
      </c>
      <c r="L344">
        <v>2469965</v>
      </c>
      <c r="M344">
        <v>-1506600</v>
      </c>
      <c r="N344">
        <v>-0.26210883309899102</v>
      </c>
      <c r="O344">
        <v>402360</v>
      </c>
      <c r="P344">
        <v>172440</v>
      </c>
      <c r="Q344">
        <v>1436998</v>
      </c>
      <c r="R344">
        <v>2299198</v>
      </c>
      <c r="S344">
        <v>574799</v>
      </c>
      <c r="T344">
        <v>862199</v>
      </c>
      <c r="U344">
        <v>201180</v>
      </c>
      <c r="V344">
        <v>151747</v>
      </c>
      <c r="W344">
        <v>1322038</v>
      </c>
      <c r="X344">
        <v>2023294</v>
      </c>
      <c r="Y344">
        <v>448343</v>
      </c>
      <c r="Z344">
        <v>638027</v>
      </c>
      <c r="AA344">
        <v>6517</v>
      </c>
      <c r="AB344">
        <v>882</v>
      </c>
      <c r="AC344">
        <v>29</v>
      </c>
      <c r="AD344">
        <v>61</v>
      </c>
      <c r="AE344">
        <v>27715</v>
      </c>
      <c r="AF344">
        <v>1690615</v>
      </c>
      <c r="AG344">
        <v>63976</v>
      </c>
      <c r="AH344">
        <v>27418</v>
      </c>
      <c r="AI344">
        <v>91394</v>
      </c>
      <c r="AJ344">
        <v>219047</v>
      </c>
      <c r="AK344">
        <v>123243</v>
      </c>
      <c r="AL344">
        <v>342290</v>
      </c>
      <c r="AM344">
        <v>120983</v>
      </c>
      <c r="AN344">
        <v>224683</v>
      </c>
      <c r="AO344">
        <v>345666</v>
      </c>
      <c r="AP344" t="s">
        <v>214</v>
      </c>
      <c r="AQ344" t="s">
        <v>71</v>
      </c>
      <c r="AR344" t="s">
        <v>72</v>
      </c>
      <c r="AS344" t="s">
        <v>165</v>
      </c>
      <c r="AT344" t="s">
        <v>215</v>
      </c>
      <c r="AU344" t="s">
        <v>141</v>
      </c>
      <c r="AV344" t="s">
        <v>142</v>
      </c>
      <c r="AW344" s="1">
        <v>43782</v>
      </c>
      <c r="AX344">
        <v>15000</v>
      </c>
      <c r="AY344" t="s">
        <v>166</v>
      </c>
      <c r="AZ344">
        <v>19.017600000000002</v>
      </c>
      <c r="BA344">
        <v>72.8446</v>
      </c>
    </row>
    <row r="345" spans="1:53" x14ac:dyDescent="0.3">
      <c r="A345" t="s">
        <v>35</v>
      </c>
      <c r="B345" s="1">
        <v>45566</v>
      </c>
      <c r="C345" t="s">
        <v>298</v>
      </c>
      <c r="D345">
        <v>63988095</v>
      </c>
      <c r="E345">
        <v>47991071</v>
      </c>
      <c r="F345">
        <v>15997024</v>
      </c>
      <c r="G345">
        <v>63988095</v>
      </c>
      <c r="H345">
        <v>63988095</v>
      </c>
      <c r="I345">
        <v>51062500</v>
      </c>
      <c r="J345">
        <v>12925595</v>
      </c>
      <c r="K345">
        <v>0.20199999703069799</v>
      </c>
      <c r="L345">
        <v>8501968</v>
      </c>
      <c r="M345">
        <v>4423627</v>
      </c>
      <c r="N345">
        <v>6.9132031513049405E-2</v>
      </c>
      <c r="O345">
        <v>9598214</v>
      </c>
      <c r="P345">
        <v>6398810</v>
      </c>
      <c r="Q345">
        <v>9598214</v>
      </c>
      <c r="R345">
        <v>22395833</v>
      </c>
      <c r="S345">
        <v>6398810</v>
      </c>
      <c r="T345">
        <v>9598214</v>
      </c>
      <c r="U345">
        <v>4799107</v>
      </c>
      <c r="V345">
        <v>5630953</v>
      </c>
      <c r="W345">
        <v>8830357</v>
      </c>
      <c r="X345">
        <v>19708333</v>
      </c>
      <c r="Y345">
        <v>4991072</v>
      </c>
      <c r="Z345">
        <v>7102678</v>
      </c>
      <c r="AA345">
        <v>26171</v>
      </c>
      <c r="AB345">
        <v>2445</v>
      </c>
      <c r="AC345">
        <v>16</v>
      </c>
      <c r="AD345">
        <v>31</v>
      </c>
      <c r="AE345">
        <v>28104</v>
      </c>
      <c r="AF345">
        <v>871224</v>
      </c>
      <c r="AG345">
        <v>1139848</v>
      </c>
      <c r="AH345">
        <v>488507</v>
      </c>
      <c r="AI345">
        <v>1628355</v>
      </c>
      <c r="AJ345">
        <v>72425</v>
      </c>
      <c r="AK345">
        <v>70013</v>
      </c>
      <c r="AL345">
        <v>142438</v>
      </c>
      <c r="AM345">
        <v>2050983</v>
      </c>
      <c r="AN345">
        <v>3808968</v>
      </c>
      <c r="AO345">
        <v>5859951</v>
      </c>
      <c r="AP345" t="s">
        <v>198</v>
      </c>
      <c r="AQ345" t="s">
        <v>94</v>
      </c>
      <c r="AR345" t="s">
        <v>184</v>
      </c>
      <c r="AS345" t="s">
        <v>185</v>
      </c>
      <c r="AT345" t="s">
        <v>199</v>
      </c>
      <c r="AU345" t="s">
        <v>104</v>
      </c>
      <c r="AV345" t="s">
        <v>105</v>
      </c>
      <c r="AW345" s="1">
        <v>45037</v>
      </c>
      <c r="AX345">
        <v>8000</v>
      </c>
      <c r="AY345" t="s">
        <v>187</v>
      </c>
      <c r="AZ345">
        <v>20.296099999999999</v>
      </c>
      <c r="BA345">
        <v>85.822000000000003</v>
      </c>
    </row>
    <row r="346" spans="1:53" x14ac:dyDescent="0.3">
      <c r="A346" t="s">
        <v>35</v>
      </c>
      <c r="B346" s="1">
        <v>45597</v>
      </c>
      <c r="C346" t="s">
        <v>298</v>
      </c>
      <c r="D346">
        <v>47745632</v>
      </c>
      <c r="E346">
        <v>35809224</v>
      </c>
      <c r="F346">
        <v>11936408</v>
      </c>
      <c r="G346">
        <v>47745632</v>
      </c>
      <c r="H346">
        <v>47745632</v>
      </c>
      <c r="I346">
        <v>38101012</v>
      </c>
      <c r="J346">
        <v>9644620</v>
      </c>
      <c r="K346">
        <v>0.20200004892594201</v>
      </c>
      <c r="L346">
        <v>6535896</v>
      </c>
      <c r="M346">
        <v>3108724</v>
      </c>
      <c r="N346">
        <v>6.5110123581566606E-2</v>
      </c>
      <c r="O346">
        <v>7161845</v>
      </c>
      <c r="P346">
        <v>4774563</v>
      </c>
      <c r="Q346">
        <v>7161845</v>
      </c>
      <c r="R346">
        <v>16710971</v>
      </c>
      <c r="S346">
        <v>4774563</v>
      </c>
      <c r="T346">
        <v>7161845</v>
      </c>
      <c r="U346">
        <v>3580922</v>
      </c>
      <c r="V346">
        <v>4201615</v>
      </c>
      <c r="W346">
        <v>6588897</v>
      </c>
      <c r="X346">
        <v>14705654</v>
      </c>
      <c r="Y346">
        <v>3724159</v>
      </c>
      <c r="Z346">
        <v>5299765</v>
      </c>
      <c r="AA346">
        <v>17936</v>
      </c>
      <c r="AB346">
        <v>2662</v>
      </c>
      <c r="AC346">
        <v>11</v>
      </c>
      <c r="AD346">
        <v>33</v>
      </c>
      <c r="AE346">
        <v>31340</v>
      </c>
      <c r="AF346">
        <v>1034220</v>
      </c>
      <c r="AG346">
        <v>931768</v>
      </c>
      <c r="AH346">
        <v>399329</v>
      </c>
      <c r="AI346">
        <v>1331097</v>
      </c>
      <c r="AJ346">
        <v>72425</v>
      </c>
      <c r="AK346">
        <v>61285</v>
      </c>
      <c r="AL346">
        <v>133710</v>
      </c>
      <c r="AM346">
        <v>1412904</v>
      </c>
      <c r="AN346">
        <v>2623965</v>
      </c>
      <c r="AO346">
        <v>4036869</v>
      </c>
      <c r="AP346" t="s">
        <v>198</v>
      </c>
      <c r="AQ346" t="s">
        <v>94</v>
      </c>
      <c r="AR346" t="s">
        <v>184</v>
      </c>
      <c r="AS346" t="s">
        <v>185</v>
      </c>
      <c r="AT346" t="s">
        <v>199</v>
      </c>
      <c r="AU346" t="s">
        <v>104</v>
      </c>
      <c r="AV346" t="s">
        <v>105</v>
      </c>
      <c r="AW346" s="1">
        <v>45037</v>
      </c>
      <c r="AX346">
        <v>8000</v>
      </c>
      <c r="AY346" t="s">
        <v>187</v>
      </c>
      <c r="AZ346">
        <v>20.296099999999999</v>
      </c>
      <c r="BA346">
        <v>85.822000000000003</v>
      </c>
    </row>
    <row r="347" spans="1:53" x14ac:dyDescent="0.3">
      <c r="A347" t="s">
        <v>40</v>
      </c>
      <c r="B347" s="1">
        <v>45413</v>
      </c>
      <c r="C347" t="s">
        <v>297</v>
      </c>
      <c r="D347">
        <v>3884724</v>
      </c>
      <c r="E347">
        <v>3107779</v>
      </c>
      <c r="F347">
        <v>776945</v>
      </c>
      <c r="G347">
        <v>3884724</v>
      </c>
      <c r="H347">
        <v>3884724</v>
      </c>
      <c r="I347">
        <v>3233645</v>
      </c>
      <c r="J347">
        <v>651079</v>
      </c>
      <c r="K347">
        <v>0.167599808892472</v>
      </c>
      <c r="L347">
        <v>2547092</v>
      </c>
      <c r="M347">
        <v>-1896013</v>
      </c>
      <c r="N347">
        <v>-0.48806890785548701</v>
      </c>
      <c r="O347">
        <v>271931</v>
      </c>
      <c r="P347">
        <v>116542</v>
      </c>
      <c r="Q347">
        <v>971181</v>
      </c>
      <c r="R347">
        <v>1553889</v>
      </c>
      <c r="S347">
        <v>388472</v>
      </c>
      <c r="T347">
        <v>582709</v>
      </c>
      <c r="U347">
        <v>135966</v>
      </c>
      <c r="V347">
        <v>102557</v>
      </c>
      <c r="W347">
        <v>893487</v>
      </c>
      <c r="X347">
        <v>1367422</v>
      </c>
      <c r="Y347">
        <v>303008</v>
      </c>
      <c r="Z347">
        <v>431205</v>
      </c>
      <c r="AA347">
        <v>7076</v>
      </c>
      <c r="AB347">
        <v>549</v>
      </c>
      <c r="AC347">
        <v>15</v>
      </c>
      <c r="AD347">
        <v>79</v>
      </c>
      <c r="AE347">
        <v>24187</v>
      </c>
      <c r="AF347">
        <v>1910773</v>
      </c>
      <c r="AG347">
        <v>44218</v>
      </c>
      <c r="AH347">
        <v>18951</v>
      </c>
      <c r="AI347">
        <v>63169</v>
      </c>
      <c r="AJ347">
        <v>201853</v>
      </c>
      <c r="AK347">
        <v>101929</v>
      </c>
      <c r="AL347">
        <v>303782</v>
      </c>
      <c r="AM347">
        <v>94279</v>
      </c>
      <c r="AN347">
        <v>175089</v>
      </c>
      <c r="AO347">
        <v>269368</v>
      </c>
      <c r="AP347" t="s">
        <v>214</v>
      </c>
      <c r="AQ347" t="s">
        <v>71</v>
      </c>
      <c r="AR347" t="s">
        <v>72</v>
      </c>
      <c r="AS347" t="s">
        <v>165</v>
      </c>
      <c r="AT347" t="s">
        <v>215</v>
      </c>
      <c r="AU347" t="s">
        <v>141</v>
      </c>
      <c r="AV347" t="s">
        <v>142</v>
      </c>
      <c r="AW347" s="1">
        <v>43782</v>
      </c>
      <c r="AX347">
        <v>15000</v>
      </c>
      <c r="AY347" t="s">
        <v>166</v>
      </c>
      <c r="AZ347">
        <v>19.017600000000002</v>
      </c>
      <c r="BA347">
        <v>72.8446</v>
      </c>
    </row>
    <row r="348" spans="1:53" x14ac:dyDescent="0.3">
      <c r="A348" t="s">
        <v>35</v>
      </c>
      <c r="B348" s="1">
        <v>45627</v>
      </c>
      <c r="C348" t="s">
        <v>298</v>
      </c>
      <c r="D348">
        <v>23130965</v>
      </c>
      <c r="E348">
        <v>17348224</v>
      </c>
      <c r="F348">
        <v>5782741</v>
      </c>
      <c r="G348">
        <v>23130965</v>
      </c>
      <c r="H348">
        <v>23130965</v>
      </c>
      <c r="I348">
        <v>18458508</v>
      </c>
      <c r="J348">
        <v>4672457</v>
      </c>
      <c r="K348">
        <v>0.20200008949043</v>
      </c>
      <c r="L348">
        <v>4057516</v>
      </c>
      <c r="M348">
        <v>614941</v>
      </c>
      <c r="N348">
        <v>2.6585185702369101E-2</v>
      </c>
      <c r="O348">
        <v>3469645</v>
      </c>
      <c r="P348">
        <v>2313096</v>
      </c>
      <c r="Q348">
        <v>3469645</v>
      </c>
      <c r="R348">
        <v>8095838</v>
      </c>
      <c r="S348">
        <v>2313096</v>
      </c>
      <c r="T348">
        <v>3469645</v>
      </c>
      <c r="U348">
        <v>1734822</v>
      </c>
      <c r="V348">
        <v>2035524</v>
      </c>
      <c r="W348">
        <v>3192073</v>
      </c>
      <c r="X348">
        <v>7124337</v>
      </c>
      <c r="Y348">
        <v>1804215</v>
      </c>
      <c r="Z348">
        <v>2567537</v>
      </c>
      <c r="AA348">
        <v>11245</v>
      </c>
      <c r="AB348">
        <v>2057</v>
      </c>
      <c r="AC348">
        <v>23</v>
      </c>
      <c r="AD348">
        <v>36</v>
      </c>
      <c r="AE348">
        <v>31432</v>
      </c>
      <c r="AF348">
        <v>1131552</v>
      </c>
      <c r="AG348">
        <v>342863</v>
      </c>
      <c r="AH348">
        <v>146941</v>
      </c>
      <c r="AI348">
        <v>489804</v>
      </c>
      <c r="AJ348">
        <v>70971</v>
      </c>
      <c r="AK348">
        <v>58341</v>
      </c>
      <c r="AL348">
        <v>129312</v>
      </c>
      <c r="AM348">
        <v>807397</v>
      </c>
      <c r="AN348">
        <v>1499451</v>
      </c>
      <c r="AO348">
        <v>2306848</v>
      </c>
      <c r="AP348" t="s">
        <v>198</v>
      </c>
      <c r="AQ348" t="s">
        <v>94</v>
      </c>
      <c r="AR348" t="s">
        <v>184</v>
      </c>
      <c r="AS348" t="s">
        <v>185</v>
      </c>
      <c r="AT348" t="s">
        <v>199</v>
      </c>
      <c r="AU348" t="s">
        <v>104</v>
      </c>
      <c r="AV348" t="s">
        <v>105</v>
      </c>
      <c r="AW348" s="1">
        <v>45037</v>
      </c>
      <c r="AX348">
        <v>8000</v>
      </c>
      <c r="AY348" t="s">
        <v>187</v>
      </c>
      <c r="AZ348">
        <v>20.296099999999999</v>
      </c>
      <c r="BA348">
        <v>85.822000000000003</v>
      </c>
    </row>
    <row r="349" spans="1:53" x14ac:dyDescent="0.3">
      <c r="A349" t="s">
        <v>35</v>
      </c>
      <c r="B349" s="1">
        <v>45658</v>
      </c>
      <c r="C349" t="s">
        <v>298</v>
      </c>
      <c r="D349">
        <v>53944816</v>
      </c>
      <c r="E349">
        <v>40458612</v>
      </c>
      <c r="F349">
        <v>13486204</v>
      </c>
      <c r="G349">
        <v>53944816</v>
      </c>
      <c r="H349">
        <v>53944816</v>
      </c>
      <c r="I349">
        <v>43047963</v>
      </c>
      <c r="J349">
        <v>10896853</v>
      </c>
      <c r="K349">
        <v>0.202000003114294</v>
      </c>
      <c r="L349">
        <v>6610127</v>
      </c>
      <c r="M349">
        <v>4286726</v>
      </c>
      <c r="N349">
        <v>7.9465022181186007E-2</v>
      </c>
      <c r="O349">
        <v>8091722</v>
      </c>
      <c r="P349">
        <v>5394482</v>
      </c>
      <c r="Q349">
        <v>8091722</v>
      </c>
      <c r="R349">
        <v>18880686</v>
      </c>
      <c r="S349">
        <v>5394482</v>
      </c>
      <c r="T349">
        <v>8091722</v>
      </c>
      <c r="U349">
        <v>4045861</v>
      </c>
      <c r="V349">
        <v>4747144</v>
      </c>
      <c r="W349">
        <v>7444384</v>
      </c>
      <c r="X349">
        <v>16615004</v>
      </c>
      <c r="Y349">
        <v>4207696</v>
      </c>
      <c r="Z349">
        <v>5987874</v>
      </c>
      <c r="AA349">
        <v>21682</v>
      </c>
      <c r="AB349">
        <v>2488</v>
      </c>
      <c r="AC349">
        <v>19</v>
      </c>
      <c r="AD349">
        <v>28</v>
      </c>
      <c r="AE349">
        <v>29310</v>
      </c>
      <c r="AF349">
        <v>820680</v>
      </c>
      <c r="AG349">
        <v>754839</v>
      </c>
      <c r="AH349">
        <v>323502</v>
      </c>
      <c r="AI349">
        <v>1078341</v>
      </c>
      <c r="AJ349">
        <v>71064</v>
      </c>
      <c r="AK349">
        <v>65403</v>
      </c>
      <c r="AL349">
        <v>136467</v>
      </c>
      <c r="AM349">
        <v>1601124</v>
      </c>
      <c r="AN349">
        <v>2973515</v>
      </c>
      <c r="AO349">
        <v>4574639</v>
      </c>
      <c r="AP349" t="s">
        <v>198</v>
      </c>
      <c r="AQ349" t="s">
        <v>94</v>
      </c>
      <c r="AR349" t="s">
        <v>184</v>
      </c>
      <c r="AS349" t="s">
        <v>185</v>
      </c>
      <c r="AT349" t="s">
        <v>199</v>
      </c>
      <c r="AU349" t="s">
        <v>104</v>
      </c>
      <c r="AV349" t="s">
        <v>105</v>
      </c>
      <c r="AW349" s="1">
        <v>45037</v>
      </c>
      <c r="AX349">
        <v>8000</v>
      </c>
      <c r="AY349" t="s">
        <v>187</v>
      </c>
      <c r="AZ349">
        <v>20.296099999999999</v>
      </c>
      <c r="BA349">
        <v>85.822000000000003</v>
      </c>
    </row>
    <row r="350" spans="1:53" x14ac:dyDescent="0.3">
      <c r="A350" t="s">
        <v>35</v>
      </c>
      <c r="B350" s="1">
        <v>45689</v>
      </c>
      <c r="C350" t="s">
        <v>298</v>
      </c>
      <c r="D350">
        <v>17984274</v>
      </c>
      <c r="E350">
        <v>13488206</v>
      </c>
      <c r="F350">
        <v>4496068</v>
      </c>
      <c r="G350">
        <v>17984274</v>
      </c>
      <c r="H350">
        <v>17984274</v>
      </c>
      <c r="I350">
        <v>14351450</v>
      </c>
      <c r="J350">
        <v>3632824</v>
      </c>
      <c r="K350">
        <v>0.20200003625389601</v>
      </c>
      <c r="L350">
        <v>3013563</v>
      </c>
      <c r="M350">
        <v>619261</v>
      </c>
      <c r="N350">
        <v>3.4433472265825098E-2</v>
      </c>
      <c r="O350">
        <v>2697641</v>
      </c>
      <c r="P350">
        <v>1798427</v>
      </c>
      <c r="Q350">
        <v>2697641</v>
      </c>
      <c r="R350">
        <v>6294497</v>
      </c>
      <c r="S350">
        <v>1798427</v>
      </c>
      <c r="T350">
        <v>2697641</v>
      </c>
      <c r="U350">
        <v>1348820</v>
      </c>
      <c r="V350">
        <v>1582616</v>
      </c>
      <c r="W350">
        <v>2481830</v>
      </c>
      <c r="X350">
        <v>5539157</v>
      </c>
      <c r="Y350">
        <v>1402773</v>
      </c>
      <c r="Z350">
        <v>1996254</v>
      </c>
      <c r="AA350">
        <v>12201</v>
      </c>
      <c r="AB350">
        <v>1474</v>
      </c>
      <c r="AC350">
        <v>30</v>
      </c>
      <c r="AD350">
        <v>27</v>
      </c>
      <c r="AE350">
        <v>29855</v>
      </c>
      <c r="AF350">
        <v>806085</v>
      </c>
      <c r="AG350">
        <v>222034</v>
      </c>
      <c r="AH350">
        <v>95157</v>
      </c>
      <c r="AI350">
        <v>317191</v>
      </c>
      <c r="AJ350">
        <v>72425</v>
      </c>
      <c r="AK350">
        <v>67111</v>
      </c>
      <c r="AL350">
        <v>139536</v>
      </c>
      <c r="AM350">
        <v>612763</v>
      </c>
      <c r="AN350">
        <v>1137988</v>
      </c>
      <c r="AO350">
        <v>1750751</v>
      </c>
      <c r="AP350" t="s">
        <v>198</v>
      </c>
      <c r="AQ350" t="s">
        <v>94</v>
      </c>
      <c r="AR350" t="s">
        <v>184</v>
      </c>
      <c r="AS350" t="s">
        <v>185</v>
      </c>
      <c r="AT350" t="s">
        <v>199</v>
      </c>
      <c r="AU350" t="s">
        <v>104</v>
      </c>
      <c r="AV350" t="s">
        <v>105</v>
      </c>
      <c r="AW350" s="1">
        <v>45037</v>
      </c>
      <c r="AX350">
        <v>8000</v>
      </c>
      <c r="AY350" t="s">
        <v>187</v>
      </c>
      <c r="AZ350">
        <v>20.296099999999999</v>
      </c>
      <c r="BA350">
        <v>85.822000000000003</v>
      </c>
    </row>
    <row r="351" spans="1:53" x14ac:dyDescent="0.3">
      <c r="A351" t="s">
        <v>35</v>
      </c>
      <c r="B351" s="1">
        <v>45717</v>
      </c>
      <c r="C351" t="s">
        <v>298</v>
      </c>
      <c r="D351">
        <v>22538525</v>
      </c>
      <c r="E351">
        <v>16903894</v>
      </c>
      <c r="F351">
        <v>5634631</v>
      </c>
      <c r="G351">
        <v>22538525</v>
      </c>
      <c r="H351">
        <v>22538525</v>
      </c>
      <c r="I351">
        <v>17985744</v>
      </c>
      <c r="J351">
        <v>4552781</v>
      </c>
      <c r="K351">
        <v>0.20199995341310001</v>
      </c>
      <c r="L351">
        <v>3935376</v>
      </c>
      <c r="M351">
        <v>617405</v>
      </c>
      <c r="N351">
        <v>2.73933187730785E-2</v>
      </c>
      <c r="O351">
        <v>3380779</v>
      </c>
      <c r="P351">
        <v>2253852</v>
      </c>
      <c r="Q351">
        <v>3380779</v>
      </c>
      <c r="R351">
        <v>7888484</v>
      </c>
      <c r="S351">
        <v>2253852</v>
      </c>
      <c r="T351">
        <v>3380779</v>
      </c>
      <c r="U351">
        <v>1690390</v>
      </c>
      <c r="V351">
        <v>1983390</v>
      </c>
      <c r="W351">
        <v>3110317</v>
      </c>
      <c r="X351">
        <v>6941866</v>
      </c>
      <c r="Y351">
        <v>1758005</v>
      </c>
      <c r="Z351">
        <v>2501776</v>
      </c>
      <c r="AA351">
        <v>12085</v>
      </c>
      <c r="AB351">
        <v>1865</v>
      </c>
      <c r="AC351">
        <v>19</v>
      </c>
      <c r="AD351">
        <v>32</v>
      </c>
      <c r="AE351">
        <v>31974</v>
      </c>
      <c r="AF351">
        <v>1023168</v>
      </c>
      <c r="AG351">
        <v>396630</v>
      </c>
      <c r="AH351">
        <v>169984</v>
      </c>
      <c r="AI351">
        <v>566614</v>
      </c>
      <c r="AJ351">
        <v>72425</v>
      </c>
      <c r="AK351">
        <v>67990</v>
      </c>
      <c r="AL351">
        <v>140415</v>
      </c>
      <c r="AM351">
        <v>771813</v>
      </c>
      <c r="AN351">
        <v>1433366</v>
      </c>
      <c r="AO351">
        <v>2205179</v>
      </c>
      <c r="AP351" t="s">
        <v>198</v>
      </c>
      <c r="AQ351" t="s">
        <v>94</v>
      </c>
      <c r="AR351" t="s">
        <v>184</v>
      </c>
      <c r="AS351" t="s">
        <v>185</v>
      </c>
      <c r="AT351" t="s">
        <v>199</v>
      </c>
      <c r="AU351" t="s">
        <v>104</v>
      </c>
      <c r="AV351" t="s">
        <v>105</v>
      </c>
      <c r="AW351" s="1">
        <v>45037</v>
      </c>
      <c r="AX351">
        <v>8000</v>
      </c>
      <c r="AY351" t="s">
        <v>187</v>
      </c>
      <c r="AZ351">
        <v>20.296099999999999</v>
      </c>
      <c r="BA351">
        <v>85.822000000000003</v>
      </c>
    </row>
    <row r="352" spans="1:53" x14ac:dyDescent="0.3">
      <c r="A352" t="s">
        <v>40</v>
      </c>
      <c r="B352" s="1">
        <v>45444</v>
      </c>
      <c r="C352" t="s">
        <v>297</v>
      </c>
      <c r="D352">
        <v>14501465</v>
      </c>
      <c r="E352">
        <v>11601172</v>
      </c>
      <c r="F352">
        <v>2900293</v>
      </c>
      <c r="G352">
        <v>14501465</v>
      </c>
      <c r="H352">
        <v>14501465</v>
      </c>
      <c r="I352">
        <v>12071021</v>
      </c>
      <c r="J352">
        <v>2430444</v>
      </c>
      <c r="K352">
        <v>0.16759989421758401</v>
      </c>
      <c r="L352">
        <v>3250378</v>
      </c>
      <c r="M352">
        <v>-819934</v>
      </c>
      <c r="N352">
        <v>-5.6541459776650198E-2</v>
      </c>
      <c r="O352">
        <v>1015103</v>
      </c>
      <c r="P352">
        <v>435044</v>
      </c>
      <c r="Q352">
        <v>3625366</v>
      </c>
      <c r="R352">
        <v>5800586</v>
      </c>
      <c r="S352">
        <v>1450146</v>
      </c>
      <c r="T352">
        <v>2175220</v>
      </c>
      <c r="U352">
        <v>507552</v>
      </c>
      <c r="V352">
        <v>382839</v>
      </c>
      <c r="W352">
        <v>3335337</v>
      </c>
      <c r="X352">
        <v>5104516</v>
      </c>
      <c r="Y352">
        <v>1131114</v>
      </c>
      <c r="Z352">
        <v>1609663</v>
      </c>
      <c r="AA352">
        <v>13877</v>
      </c>
      <c r="AB352">
        <v>1045</v>
      </c>
      <c r="AC352">
        <v>15</v>
      </c>
      <c r="AD352">
        <v>66</v>
      </c>
      <c r="AE352">
        <v>25606</v>
      </c>
      <c r="AF352">
        <v>1689996</v>
      </c>
      <c r="AG352">
        <v>126091</v>
      </c>
      <c r="AH352">
        <v>54039</v>
      </c>
      <c r="AI352">
        <v>180130</v>
      </c>
      <c r="AJ352">
        <v>212626</v>
      </c>
      <c r="AK352">
        <v>98679</v>
      </c>
      <c r="AL352">
        <v>311305</v>
      </c>
      <c r="AM352">
        <v>374131</v>
      </c>
      <c r="AN352">
        <v>694816</v>
      </c>
      <c r="AO352">
        <v>1068947</v>
      </c>
      <c r="AP352" t="s">
        <v>214</v>
      </c>
      <c r="AQ352" t="s">
        <v>71</v>
      </c>
      <c r="AR352" t="s">
        <v>72</v>
      </c>
      <c r="AS352" t="s">
        <v>165</v>
      </c>
      <c r="AT352" t="s">
        <v>215</v>
      </c>
      <c r="AU352" t="s">
        <v>141</v>
      </c>
      <c r="AV352" t="s">
        <v>142</v>
      </c>
      <c r="AW352" s="1">
        <v>43782</v>
      </c>
      <c r="AX352">
        <v>15000</v>
      </c>
      <c r="AY352" t="s">
        <v>166</v>
      </c>
      <c r="AZ352">
        <v>19.017600000000002</v>
      </c>
      <c r="BA352">
        <v>72.8446</v>
      </c>
    </row>
    <row r="353" spans="1:53" x14ac:dyDescent="0.3">
      <c r="A353" t="s">
        <v>36</v>
      </c>
      <c r="B353" s="1">
        <v>45474</v>
      </c>
      <c r="C353" t="s">
        <v>297</v>
      </c>
      <c r="D353">
        <v>17926464</v>
      </c>
      <c r="E353">
        <v>13444848</v>
      </c>
      <c r="F353">
        <v>4481616</v>
      </c>
      <c r="G353">
        <v>17926464</v>
      </c>
      <c r="H353">
        <v>17926464</v>
      </c>
      <c r="I353">
        <v>14305318</v>
      </c>
      <c r="J353">
        <v>3621146</v>
      </c>
      <c r="K353">
        <v>0.20200001517309801</v>
      </c>
      <c r="L353">
        <v>3923585</v>
      </c>
      <c r="M353">
        <v>-302439</v>
      </c>
      <c r="N353">
        <v>-1.68710906958561E-2</v>
      </c>
      <c r="O353">
        <v>2688970</v>
      </c>
      <c r="P353">
        <v>1792646</v>
      </c>
      <c r="Q353">
        <v>2688970</v>
      </c>
      <c r="R353">
        <v>6274262</v>
      </c>
      <c r="S353">
        <v>1792646</v>
      </c>
      <c r="T353">
        <v>2688970</v>
      </c>
      <c r="U353">
        <v>1344485</v>
      </c>
      <c r="V353">
        <v>1577528</v>
      </c>
      <c r="W353">
        <v>2473852</v>
      </c>
      <c r="X353">
        <v>5521351</v>
      </c>
      <c r="Y353">
        <v>1398264</v>
      </c>
      <c r="Z353">
        <v>1989838</v>
      </c>
      <c r="AA353">
        <v>14016</v>
      </c>
      <c r="AB353">
        <v>1279</v>
      </c>
      <c r="AC353">
        <v>18</v>
      </c>
      <c r="AD353">
        <v>50</v>
      </c>
      <c r="AE353">
        <v>30808</v>
      </c>
      <c r="AF353">
        <v>1540400</v>
      </c>
      <c r="AG353">
        <v>294059</v>
      </c>
      <c r="AH353">
        <v>126025</v>
      </c>
      <c r="AI353">
        <v>420084</v>
      </c>
      <c r="AJ353">
        <v>112772</v>
      </c>
      <c r="AK353">
        <v>108161</v>
      </c>
      <c r="AL353">
        <v>220933</v>
      </c>
      <c r="AM353">
        <v>609759</v>
      </c>
      <c r="AN353">
        <v>1132409</v>
      </c>
      <c r="AO353">
        <v>1742168</v>
      </c>
      <c r="AP353" t="s">
        <v>200</v>
      </c>
      <c r="AQ353" t="s">
        <v>94</v>
      </c>
      <c r="AR353" t="s">
        <v>201</v>
      </c>
      <c r="AS353" t="s">
        <v>202</v>
      </c>
      <c r="AT353" t="s">
        <v>203</v>
      </c>
      <c r="AU353" t="s">
        <v>104</v>
      </c>
      <c r="AV353" t="s">
        <v>105</v>
      </c>
      <c r="AW353" s="1">
        <v>44866</v>
      </c>
      <c r="AX353">
        <v>12000</v>
      </c>
      <c r="AY353" t="s">
        <v>204</v>
      </c>
      <c r="AZ353">
        <v>23.37</v>
      </c>
      <c r="BA353">
        <v>85.325000000000003</v>
      </c>
    </row>
    <row r="354" spans="1:53" x14ac:dyDescent="0.3">
      <c r="A354" t="s">
        <v>36</v>
      </c>
      <c r="B354" s="1">
        <v>45505</v>
      </c>
      <c r="C354" t="s">
        <v>298</v>
      </c>
      <c r="D354">
        <v>27552004</v>
      </c>
      <c r="E354">
        <v>20664003</v>
      </c>
      <c r="F354">
        <v>6888001</v>
      </c>
      <c r="G354">
        <v>27552004</v>
      </c>
      <c r="H354">
        <v>27552004</v>
      </c>
      <c r="I354">
        <v>21986499</v>
      </c>
      <c r="J354">
        <v>5565505</v>
      </c>
      <c r="K354">
        <v>0.20200000696864001</v>
      </c>
      <c r="L354">
        <v>4044866</v>
      </c>
      <c r="M354">
        <v>1520639</v>
      </c>
      <c r="N354">
        <v>5.5191593322939402E-2</v>
      </c>
      <c r="O354">
        <v>4132801</v>
      </c>
      <c r="P354">
        <v>2755200</v>
      </c>
      <c r="Q354">
        <v>4132801</v>
      </c>
      <c r="R354">
        <v>9643201</v>
      </c>
      <c r="S354">
        <v>2755200</v>
      </c>
      <c r="T354">
        <v>4132801</v>
      </c>
      <c r="U354">
        <v>2066400</v>
      </c>
      <c r="V354">
        <v>2424576</v>
      </c>
      <c r="W354">
        <v>3802177</v>
      </c>
      <c r="X354">
        <v>8486017</v>
      </c>
      <c r="Y354">
        <v>2149056</v>
      </c>
      <c r="Z354">
        <v>3058273</v>
      </c>
      <c r="AA354">
        <v>18794</v>
      </c>
      <c r="AB354">
        <v>1466</v>
      </c>
      <c r="AC354">
        <v>20</v>
      </c>
      <c r="AD354">
        <v>49</v>
      </c>
      <c r="AE354">
        <v>29873</v>
      </c>
      <c r="AF354">
        <v>1463777</v>
      </c>
      <c r="AG354">
        <v>291926</v>
      </c>
      <c r="AH354">
        <v>125111</v>
      </c>
      <c r="AI354">
        <v>417037</v>
      </c>
      <c r="AJ354">
        <v>112772</v>
      </c>
      <c r="AK354">
        <v>76811</v>
      </c>
      <c r="AL354">
        <v>189583</v>
      </c>
      <c r="AM354">
        <v>691064</v>
      </c>
      <c r="AN354">
        <v>1283405</v>
      </c>
      <c r="AO354">
        <v>1974469</v>
      </c>
      <c r="AP354" t="s">
        <v>200</v>
      </c>
      <c r="AQ354" t="s">
        <v>94</v>
      </c>
      <c r="AR354" t="s">
        <v>201</v>
      </c>
      <c r="AS354" t="s">
        <v>202</v>
      </c>
      <c r="AT354" t="s">
        <v>203</v>
      </c>
      <c r="AU354" t="s">
        <v>104</v>
      </c>
      <c r="AV354" t="s">
        <v>105</v>
      </c>
      <c r="AW354" s="1">
        <v>44866</v>
      </c>
      <c r="AX354">
        <v>12000</v>
      </c>
      <c r="AY354" t="s">
        <v>204</v>
      </c>
      <c r="AZ354">
        <v>23.37</v>
      </c>
      <c r="BA354">
        <v>85.325000000000003</v>
      </c>
    </row>
    <row r="355" spans="1:53" x14ac:dyDescent="0.3">
      <c r="A355" t="s">
        <v>36</v>
      </c>
      <c r="B355" s="1">
        <v>45536</v>
      </c>
      <c r="C355" t="s">
        <v>298</v>
      </c>
      <c r="D355">
        <v>58811427</v>
      </c>
      <c r="E355">
        <v>44108570</v>
      </c>
      <c r="F355">
        <v>14702857</v>
      </c>
      <c r="G355">
        <v>58811427</v>
      </c>
      <c r="H355">
        <v>58811427</v>
      </c>
      <c r="I355">
        <v>46931519</v>
      </c>
      <c r="J355">
        <v>11879908</v>
      </c>
      <c r="K355">
        <v>0.20199999568111099</v>
      </c>
      <c r="L355">
        <v>8134643</v>
      </c>
      <c r="M355">
        <v>3745265</v>
      </c>
      <c r="N355">
        <v>6.36826071232722E-2</v>
      </c>
      <c r="O355">
        <v>8821714</v>
      </c>
      <c r="P355">
        <v>5881143</v>
      </c>
      <c r="Q355">
        <v>8821714</v>
      </c>
      <c r="R355">
        <v>20583999</v>
      </c>
      <c r="S355">
        <v>5881143</v>
      </c>
      <c r="T355">
        <v>8821714</v>
      </c>
      <c r="U355">
        <v>4410857</v>
      </c>
      <c r="V355">
        <v>5175406</v>
      </c>
      <c r="W355">
        <v>8115977</v>
      </c>
      <c r="X355">
        <v>18113919</v>
      </c>
      <c r="Y355">
        <v>4587292</v>
      </c>
      <c r="Z355">
        <v>6528068</v>
      </c>
      <c r="AA355">
        <v>24597</v>
      </c>
      <c r="AB355">
        <v>2391</v>
      </c>
      <c r="AC355">
        <v>23</v>
      </c>
      <c r="AD355">
        <v>41</v>
      </c>
      <c r="AE355">
        <v>30633</v>
      </c>
      <c r="AF355">
        <v>1255953</v>
      </c>
      <c r="AG355">
        <v>765388</v>
      </c>
      <c r="AH355">
        <v>328023</v>
      </c>
      <c r="AI355">
        <v>1093411</v>
      </c>
      <c r="AJ355">
        <v>112772</v>
      </c>
      <c r="AK355">
        <v>85949</v>
      </c>
      <c r="AL355">
        <v>198721</v>
      </c>
      <c r="AM355">
        <v>1955295</v>
      </c>
      <c r="AN355">
        <v>3631263</v>
      </c>
      <c r="AO355">
        <v>5586558</v>
      </c>
      <c r="AP355" t="s">
        <v>200</v>
      </c>
      <c r="AQ355" t="s">
        <v>94</v>
      </c>
      <c r="AR355" t="s">
        <v>201</v>
      </c>
      <c r="AS355" t="s">
        <v>202</v>
      </c>
      <c r="AT355" t="s">
        <v>203</v>
      </c>
      <c r="AU355" t="s">
        <v>104</v>
      </c>
      <c r="AV355" t="s">
        <v>105</v>
      </c>
      <c r="AW355" s="1">
        <v>44866</v>
      </c>
      <c r="AX355">
        <v>12000</v>
      </c>
      <c r="AY355" t="s">
        <v>204</v>
      </c>
      <c r="AZ355">
        <v>23.37</v>
      </c>
      <c r="BA355">
        <v>85.325000000000003</v>
      </c>
    </row>
    <row r="356" spans="1:53" x14ac:dyDescent="0.3">
      <c r="A356" t="s">
        <v>41</v>
      </c>
      <c r="B356" s="1">
        <v>45383</v>
      </c>
      <c r="C356" t="s">
        <v>298</v>
      </c>
      <c r="D356">
        <v>37236030</v>
      </c>
      <c r="E356">
        <v>27927022</v>
      </c>
      <c r="F356">
        <v>9309008</v>
      </c>
      <c r="G356">
        <v>37236030</v>
      </c>
      <c r="H356">
        <v>37236030</v>
      </c>
      <c r="I356">
        <v>29714353</v>
      </c>
      <c r="J356">
        <v>7521677</v>
      </c>
      <c r="K356">
        <v>0.20199997153294799</v>
      </c>
      <c r="L356">
        <v>5646362</v>
      </c>
      <c r="M356">
        <v>1875315</v>
      </c>
      <c r="N356">
        <v>5.0362914628653999E-2</v>
      </c>
      <c r="O356">
        <v>5585404</v>
      </c>
      <c r="P356">
        <v>3723603</v>
      </c>
      <c r="Q356">
        <v>5585404</v>
      </c>
      <c r="R356">
        <v>13032612</v>
      </c>
      <c r="S356">
        <v>3723603</v>
      </c>
      <c r="T356">
        <v>5585404</v>
      </c>
      <c r="U356">
        <v>2792702</v>
      </c>
      <c r="V356">
        <v>3276771</v>
      </c>
      <c r="W356">
        <v>5138572</v>
      </c>
      <c r="X356">
        <v>11468699</v>
      </c>
      <c r="Y356">
        <v>2904410</v>
      </c>
      <c r="Z356">
        <v>4133199</v>
      </c>
      <c r="AA356">
        <v>19955</v>
      </c>
      <c r="AB356">
        <v>1866</v>
      </c>
      <c r="AC356">
        <v>26</v>
      </c>
      <c r="AD356">
        <v>55</v>
      </c>
      <c r="AE356">
        <v>31763</v>
      </c>
      <c r="AF356">
        <v>1746965</v>
      </c>
      <c r="AG356">
        <v>562471</v>
      </c>
      <c r="AH356">
        <v>241059</v>
      </c>
      <c r="AI356">
        <v>803530</v>
      </c>
      <c r="AJ356">
        <v>150638</v>
      </c>
      <c r="AK356">
        <v>95464</v>
      </c>
      <c r="AL356">
        <v>246102</v>
      </c>
      <c r="AM356">
        <v>997418</v>
      </c>
      <c r="AN356">
        <v>1852347</v>
      </c>
      <c r="AO356">
        <v>2849765</v>
      </c>
      <c r="AP356" t="s">
        <v>216</v>
      </c>
      <c r="AQ356" t="s">
        <v>94</v>
      </c>
      <c r="AR356" t="s">
        <v>201</v>
      </c>
      <c r="AS356" t="s">
        <v>202</v>
      </c>
      <c r="AT356" t="s">
        <v>217</v>
      </c>
      <c r="AU356" t="s">
        <v>104</v>
      </c>
      <c r="AV356" t="s">
        <v>105</v>
      </c>
      <c r="AW356" s="1">
        <v>43775</v>
      </c>
      <c r="AX356">
        <v>15000</v>
      </c>
      <c r="AY356" t="s">
        <v>204</v>
      </c>
      <c r="AZ356">
        <v>23.37</v>
      </c>
      <c r="BA356">
        <v>85.325000000000003</v>
      </c>
    </row>
    <row r="357" spans="1:53" x14ac:dyDescent="0.3">
      <c r="A357" t="s">
        <v>36</v>
      </c>
      <c r="B357" s="1">
        <v>45566</v>
      </c>
      <c r="C357" t="s">
        <v>298</v>
      </c>
      <c r="D357">
        <v>49282451</v>
      </c>
      <c r="E357">
        <v>36961838</v>
      </c>
      <c r="F357">
        <v>12320613</v>
      </c>
      <c r="G357">
        <v>49282451</v>
      </c>
      <c r="H357">
        <v>49282451</v>
      </c>
      <c r="I357">
        <v>39327396</v>
      </c>
      <c r="J357">
        <v>9955055</v>
      </c>
      <c r="K357">
        <v>0.20199999793029799</v>
      </c>
      <c r="L357">
        <v>6843783</v>
      </c>
      <c r="M357">
        <v>3111272</v>
      </c>
      <c r="N357">
        <v>6.3131438004169094E-2</v>
      </c>
      <c r="O357">
        <v>7392368</v>
      </c>
      <c r="P357">
        <v>4928245</v>
      </c>
      <c r="Q357">
        <v>7392368</v>
      </c>
      <c r="R357">
        <v>17248857</v>
      </c>
      <c r="S357">
        <v>4928245</v>
      </c>
      <c r="T357">
        <v>7392368</v>
      </c>
      <c r="U357">
        <v>3696184</v>
      </c>
      <c r="V357">
        <v>4336856</v>
      </c>
      <c r="W357">
        <v>6800979</v>
      </c>
      <c r="X357">
        <v>15178994</v>
      </c>
      <c r="Y357">
        <v>3844031</v>
      </c>
      <c r="Z357">
        <v>5470352</v>
      </c>
      <c r="AA357">
        <v>24313</v>
      </c>
      <c r="AB357">
        <v>2027</v>
      </c>
      <c r="AC357">
        <v>13</v>
      </c>
      <c r="AD357">
        <v>42</v>
      </c>
      <c r="AE357">
        <v>28366</v>
      </c>
      <c r="AF357">
        <v>1191372</v>
      </c>
      <c r="AG357">
        <v>779577</v>
      </c>
      <c r="AH357">
        <v>334104</v>
      </c>
      <c r="AI357">
        <v>1113681</v>
      </c>
      <c r="AJ357">
        <v>112772</v>
      </c>
      <c r="AK357">
        <v>93003</v>
      </c>
      <c r="AL357">
        <v>205775</v>
      </c>
      <c r="AM357">
        <v>1516534</v>
      </c>
      <c r="AN357">
        <v>2816421</v>
      </c>
      <c r="AO357">
        <v>4332955</v>
      </c>
      <c r="AP357" t="s">
        <v>200</v>
      </c>
      <c r="AQ357" t="s">
        <v>94</v>
      </c>
      <c r="AR357" t="s">
        <v>201</v>
      </c>
      <c r="AS357" t="s">
        <v>202</v>
      </c>
      <c r="AT357" t="s">
        <v>203</v>
      </c>
      <c r="AU357" t="s">
        <v>104</v>
      </c>
      <c r="AV357" t="s">
        <v>105</v>
      </c>
      <c r="AW357" s="1">
        <v>44866</v>
      </c>
      <c r="AX357">
        <v>12000</v>
      </c>
      <c r="AY357" t="s">
        <v>204</v>
      </c>
      <c r="AZ357">
        <v>23.37</v>
      </c>
      <c r="BA357">
        <v>85.325000000000003</v>
      </c>
    </row>
    <row r="358" spans="1:53" x14ac:dyDescent="0.3">
      <c r="A358" t="s">
        <v>41</v>
      </c>
      <c r="B358" s="1">
        <v>45413</v>
      </c>
      <c r="C358" t="s">
        <v>298</v>
      </c>
      <c r="D358">
        <v>39855958</v>
      </c>
      <c r="E358">
        <v>29891968</v>
      </c>
      <c r="F358">
        <v>9963990</v>
      </c>
      <c r="G358">
        <v>39855958</v>
      </c>
      <c r="H358">
        <v>39855958</v>
      </c>
      <c r="I358">
        <v>31805054</v>
      </c>
      <c r="J358">
        <v>8050904</v>
      </c>
      <c r="K358">
        <v>0.20200001214373001</v>
      </c>
      <c r="L358">
        <v>5631641</v>
      </c>
      <c r="M358">
        <v>2419263</v>
      </c>
      <c r="N358">
        <v>6.0700159308678503E-2</v>
      </c>
      <c r="O358">
        <v>5978394</v>
      </c>
      <c r="P358">
        <v>3985596</v>
      </c>
      <c r="Q358">
        <v>5978394</v>
      </c>
      <c r="R358">
        <v>13949584</v>
      </c>
      <c r="S358">
        <v>3985596</v>
      </c>
      <c r="T358">
        <v>5978394</v>
      </c>
      <c r="U358">
        <v>2989197</v>
      </c>
      <c r="V358">
        <v>3507324</v>
      </c>
      <c r="W358">
        <v>5500122</v>
      </c>
      <c r="X358">
        <v>12275634</v>
      </c>
      <c r="Y358">
        <v>3108765</v>
      </c>
      <c r="Z358">
        <v>4424012</v>
      </c>
      <c r="AA358">
        <v>17651</v>
      </c>
      <c r="AB358">
        <v>2258</v>
      </c>
      <c r="AC358">
        <v>18</v>
      </c>
      <c r="AD358">
        <v>66</v>
      </c>
      <c r="AE358">
        <v>25720</v>
      </c>
      <c r="AF358">
        <v>1697520</v>
      </c>
      <c r="AG358">
        <v>552334</v>
      </c>
      <c r="AH358">
        <v>236714</v>
      </c>
      <c r="AI358">
        <v>789048</v>
      </c>
      <c r="AJ358">
        <v>163262</v>
      </c>
      <c r="AK358">
        <v>98270</v>
      </c>
      <c r="AL358">
        <v>261532</v>
      </c>
      <c r="AM358">
        <v>1009239</v>
      </c>
      <c r="AN358">
        <v>1874302</v>
      </c>
      <c r="AO358">
        <v>2883541</v>
      </c>
      <c r="AP358" t="s">
        <v>216</v>
      </c>
      <c r="AQ358" t="s">
        <v>94</v>
      </c>
      <c r="AR358" t="s">
        <v>201</v>
      </c>
      <c r="AS358" t="s">
        <v>202</v>
      </c>
      <c r="AT358" t="s">
        <v>217</v>
      </c>
      <c r="AU358" t="s">
        <v>104</v>
      </c>
      <c r="AV358" t="s">
        <v>105</v>
      </c>
      <c r="AW358" s="1">
        <v>43775</v>
      </c>
      <c r="AX358">
        <v>15000</v>
      </c>
      <c r="AY358" t="s">
        <v>204</v>
      </c>
      <c r="AZ358">
        <v>23.37</v>
      </c>
      <c r="BA358">
        <v>85.325000000000003</v>
      </c>
    </row>
    <row r="359" spans="1:53" x14ac:dyDescent="0.3">
      <c r="A359" t="s">
        <v>36</v>
      </c>
      <c r="B359" s="1">
        <v>45597</v>
      </c>
      <c r="C359" t="s">
        <v>298</v>
      </c>
      <c r="D359">
        <v>56792055</v>
      </c>
      <c r="E359">
        <v>42594041</v>
      </c>
      <c r="F359">
        <v>14198014</v>
      </c>
      <c r="G359">
        <v>56792055</v>
      </c>
      <c r="H359">
        <v>56792055</v>
      </c>
      <c r="I359">
        <v>45320060</v>
      </c>
      <c r="J359">
        <v>11471995</v>
      </c>
      <c r="K359">
        <v>0.201999998063109</v>
      </c>
      <c r="L359">
        <v>7019433</v>
      </c>
      <c r="M359">
        <v>4452562</v>
      </c>
      <c r="N359">
        <v>7.8401142554182998E-2</v>
      </c>
      <c r="O359">
        <v>8518808</v>
      </c>
      <c r="P359">
        <v>5679206</v>
      </c>
      <c r="Q359">
        <v>8518808</v>
      </c>
      <c r="R359">
        <v>19877219</v>
      </c>
      <c r="S359">
        <v>5679206</v>
      </c>
      <c r="T359">
        <v>8518808</v>
      </c>
      <c r="U359">
        <v>4259404</v>
      </c>
      <c r="V359">
        <v>4997701</v>
      </c>
      <c r="W359">
        <v>7837303</v>
      </c>
      <c r="X359">
        <v>17491953</v>
      </c>
      <c r="Y359">
        <v>4429781</v>
      </c>
      <c r="Z359">
        <v>6303918</v>
      </c>
      <c r="AA359">
        <v>29199</v>
      </c>
      <c r="AB359">
        <v>1945</v>
      </c>
      <c r="AC359">
        <v>12</v>
      </c>
      <c r="AD359">
        <v>40</v>
      </c>
      <c r="AE359">
        <v>27600</v>
      </c>
      <c r="AF359">
        <v>1104000</v>
      </c>
      <c r="AG359">
        <v>753526</v>
      </c>
      <c r="AH359">
        <v>322939</v>
      </c>
      <c r="AI359">
        <v>1076465</v>
      </c>
      <c r="AJ359">
        <v>112772</v>
      </c>
      <c r="AK359">
        <v>88711</v>
      </c>
      <c r="AL359">
        <v>201483</v>
      </c>
      <c r="AM359">
        <v>1623120</v>
      </c>
      <c r="AN359">
        <v>3014365</v>
      </c>
      <c r="AO359">
        <v>4637485</v>
      </c>
      <c r="AP359" t="s">
        <v>200</v>
      </c>
      <c r="AQ359" t="s">
        <v>94</v>
      </c>
      <c r="AR359" t="s">
        <v>201</v>
      </c>
      <c r="AS359" t="s">
        <v>202</v>
      </c>
      <c r="AT359" t="s">
        <v>203</v>
      </c>
      <c r="AU359" t="s">
        <v>104</v>
      </c>
      <c r="AV359" t="s">
        <v>105</v>
      </c>
      <c r="AW359" s="1">
        <v>44866</v>
      </c>
      <c r="AX359">
        <v>12000</v>
      </c>
      <c r="AY359" t="s">
        <v>204</v>
      </c>
      <c r="AZ359">
        <v>23.37</v>
      </c>
      <c r="BA359">
        <v>85.325000000000003</v>
      </c>
    </row>
    <row r="360" spans="1:53" x14ac:dyDescent="0.3">
      <c r="A360" t="s">
        <v>36</v>
      </c>
      <c r="B360" s="1">
        <v>45627</v>
      </c>
      <c r="C360" t="s">
        <v>298</v>
      </c>
      <c r="D360">
        <v>57534575</v>
      </c>
      <c r="E360">
        <v>43150931</v>
      </c>
      <c r="F360">
        <v>14383644</v>
      </c>
      <c r="G360">
        <v>57534575</v>
      </c>
      <c r="H360">
        <v>57534575</v>
      </c>
      <c r="I360">
        <v>45912591</v>
      </c>
      <c r="J360">
        <v>11621984</v>
      </c>
      <c r="K360">
        <v>0.201999997392872</v>
      </c>
      <c r="L360">
        <v>8302531</v>
      </c>
      <c r="M360">
        <v>3319453</v>
      </c>
      <c r="N360">
        <v>5.7694925181945002E-2</v>
      </c>
      <c r="O360">
        <v>8630186</v>
      </c>
      <c r="P360">
        <v>5753458</v>
      </c>
      <c r="Q360">
        <v>8630186</v>
      </c>
      <c r="R360">
        <v>20137101</v>
      </c>
      <c r="S360">
        <v>5753458</v>
      </c>
      <c r="T360">
        <v>8630186</v>
      </c>
      <c r="U360">
        <v>4315093</v>
      </c>
      <c r="V360">
        <v>5063043</v>
      </c>
      <c r="W360">
        <v>7939771</v>
      </c>
      <c r="X360">
        <v>17720649</v>
      </c>
      <c r="Y360">
        <v>4487697</v>
      </c>
      <c r="Z360">
        <v>6386338</v>
      </c>
      <c r="AA360">
        <v>24535</v>
      </c>
      <c r="AB360">
        <v>2345</v>
      </c>
      <c r="AC360">
        <v>21</v>
      </c>
      <c r="AD360">
        <v>47</v>
      </c>
      <c r="AE360">
        <v>27414</v>
      </c>
      <c r="AF360">
        <v>1288458</v>
      </c>
      <c r="AG360">
        <v>692502</v>
      </c>
      <c r="AH360">
        <v>296786</v>
      </c>
      <c r="AI360">
        <v>989288</v>
      </c>
      <c r="AJ360">
        <v>114116</v>
      </c>
      <c r="AK360">
        <v>89291</v>
      </c>
      <c r="AL360">
        <v>203407</v>
      </c>
      <c r="AM360">
        <v>2037482</v>
      </c>
      <c r="AN360">
        <v>3783896</v>
      </c>
      <c r="AO360">
        <v>5821378</v>
      </c>
      <c r="AP360" t="s">
        <v>200</v>
      </c>
      <c r="AQ360" t="s">
        <v>94</v>
      </c>
      <c r="AR360" t="s">
        <v>201</v>
      </c>
      <c r="AS360" t="s">
        <v>202</v>
      </c>
      <c r="AT360" t="s">
        <v>203</v>
      </c>
      <c r="AU360" t="s">
        <v>104</v>
      </c>
      <c r="AV360" t="s">
        <v>105</v>
      </c>
      <c r="AW360" s="1">
        <v>44866</v>
      </c>
      <c r="AX360">
        <v>12000</v>
      </c>
      <c r="AY360" t="s">
        <v>204</v>
      </c>
      <c r="AZ360">
        <v>23.37</v>
      </c>
      <c r="BA360">
        <v>85.325000000000003</v>
      </c>
    </row>
    <row r="361" spans="1:53" x14ac:dyDescent="0.3">
      <c r="A361" t="s">
        <v>36</v>
      </c>
      <c r="B361" s="1">
        <v>45658</v>
      </c>
      <c r="C361" t="s">
        <v>297</v>
      </c>
      <c r="D361">
        <v>12339792</v>
      </c>
      <c r="E361">
        <v>9254844</v>
      </c>
      <c r="F361">
        <v>3084948</v>
      </c>
      <c r="G361">
        <v>12339792</v>
      </c>
      <c r="H361">
        <v>12339792</v>
      </c>
      <c r="I361">
        <v>9847154</v>
      </c>
      <c r="J361">
        <v>2492638</v>
      </c>
      <c r="K361">
        <v>0.20200000129661799</v>
      </c>
      <c r="L361">
        <v>2687401</v>
      </c>
      <c r="M361">
        <v>-194763</v>
      </c>
      <c r="N361">
        <v>-1.5783329248985699E-2</v>
      </c>
      <c r="O361">
        <v>1850969</v>
      </c>
      <c r="P361">
        <v>1233979</v>
      </c>
      <c r="Q361">
        <v>1850969</v>
      </c>
      <c r="R361">
        <v>4318927</v>
      </c>
      <c r="S361">
        <v>1233979</v>
      </c>
      <c r="T361">
        <v>1850969</v>
      </c>
      <c r="U361">
        <v>925484</v>
      </c>
      <c r="V361">
        <v>1085902</v>
      </c>
      <c r="W361">
        <v>1702891</v>
      </c>
      <c r="X361">
        <v>3800656</v>
      </c>
      <c r="Y361">
        <v>962504</v>
      </c>
      <c r="Z361">
        <v>1369717</v>
      </c>
      <c r="AA361">
        <v>10232</v>
      </c>
      <c r="AB361">
        <v>1206</v>
      </c>
      <c r="AC361">
        <v>22</v>
      </c>
      <c r="AD361">
        <v>42</v>
      </c>
      <c r="AE361">
        <v>30253</v>
      </c>
      <c r="AF361">
        <v>1270626</v>
      </c>
      <c r="AG361">
        <v>199990</v>
      </c>
      <c r="AH361">
        <v>85710</v>
      </c>
      <c r="AI361">
        <v>285700</v>
      </c>
      <c r="AJ361">
        <v>114596</v>
      </c>
      <c r="AK361">
        <v>79889</v>
      </c>
      <c r="AL361">
        <v>194485</v>
      </c>
      <c r="AM361">
        <v>327806</v>
      </c>
      <c r="AN361">
        <v>608784</v>
      </c>
      <c r="AO361">
        <v>936590</v>
      </c>
      <c r="AP361" t="s">
        <v>200</v>
      </c>
      <c r="AQ361" t="s">
        <v>94</v>
      </c>
      <c r="AR361" t="s">
        <v>201</v>
      </c>
      <c r="AS361" t="s">
        <v>202</v>
      </c>
      <c r="AT361" t="s">
        <v>203</v>
      </c>
      <c r="AU361" t="s">
        <v>104</v>
      </c>
      <c r="AV361" t="s">
        <v>105</v>
      </c>
      <c r="AW361" s="1">
        <v>44866</v>
      </c>
      <c r="AX361">
        <v>12000</v>
      </c>
      <c r="AY361" t="s">
        <v>204</v>
      </c>
      <c r="AZ361">
        <v>23.37</v>
      </c>
      <c r="BA361">
        <v>85.325000000000003</v>
      </c>
    </row>
    <row r="362" spans="1:53" x14ac:dyDescent="0.3">
      <c r="A362" t="s">
        <v>41</v>
      </c>
      <c r="B362" s="1">
        <v>45444</v>
      </c>
      <c r="C362" t="s">
        <v>298</v>
      </c>
      <c r="D362">
        <v>47235615</v>
      </c>
      <c r="E362">
        <v>35426711</v>
      </c>
      <c r="F362">
        <v>11808904</v>
      </c>
      <c r="G362">
        <v>47235615</v>
      </c>
      <c r="H362">
        <v>47235615</v>
      </c>
      <c r="I362">
        <v>37694021</v>
      </c>
      <c r="J362">
        <v>9541594</v>
      </c>
      <c r="K362">
        <v>0.201999995130793</v>
      </c>
      <c r="L362">
        <v>6733010</v>
      </c>
      <c r="M362">
        <v>2808584</v>
      </c>
      <c r="N362">
        <v>5.9459033189257701E-2</v>
      </c>
      <c r="O362">
        <v>7085342</v>
      </c>
      <c r="P362">
        <v>4723562</v>
      </c>
      <c r="Q362">
        <v>7085342</v>
      </c>
      <c r="R362">
        <v>16532465</v>
      </c>
      <c r="S362">
        <v>4723562</v>
      </c>
      <c r="T362">
        <v>7085342</v>
      </c>
      <c r="U362">
        <v>3542671</v>
      </c>
      <c r="V362">
        <v>4156735</v>
      </c>
      <c r="W362">
        <v>6518515</v>
      </c>
      <c r="X362">
        <v>14548569</v>
      </c>
      <c r="Y362">
        <v>3684378</v>
      </c>
      <c r="Z362">
        <v>5243153</v>
      </c>
      <c r="AA362">
        <v>23677</v>
      </c>
      <c r="AB362">
        <v>1995</v>
      </c>
      <c r="AC362">
        <v>15</v>
      </c>
      <c r="AD362">
        <v>51</v>
      </c>
      <c r="AE362">
        <v>25498</v>
      </c>
      <c r="AF362">
        <v>1300398</v>
      </c>
      <c r="AG362">
        <v>732652</v>
      </c>
      <c r="AH362">
        <v>313993</v>
      </c>
      <c r="AI362">
        <v>1046645</v>
      </c>
      <c r="AJ362">
        <v>154957</v>
      </c>
      <c r="AK362">
        <v>111925</v>
      </c>
      <c r="AL362">
        <v>266882</v>
      </c>
      <c r="AM362">
        <v>1441680</v>
      </c>
      <c r="AN362">
        <v>2677405</v>
      </c>
      <c r="AO362">
        <v>4119085</v>
      </c>
      <c r="AP362" t="s">
        <v>216</v>
      </c>
      <c r="AQ362" t="s">
        <v>94</v>
      </c>
      <c r="AR362" t="s">
        <v>201</v>
      </c>
      <c r="AS362" t="s">
        <v>202</v>
      </c>
      <c r="AT362" t="s">
        <v>217</v>
      </c>
      <c r="AU362" t="s">
        <v>104</v>
      </c>
      <c r="AV362" t="s">
        <v>105</v>
      </c>
      <c r="AW362" s="1">
        <v>43775</v>
      </c>
      <c r="AX362">
        <v>15000</v>
      </c>
      <c r="AY362" t="s">
        <v>204</v>
      </c>
      <c r="AZ362">
        <v>23.37</v>
      </c>
      <c r="BA362">
        <v>85.325000000000003</v>
      </c>
    </row>
    <row r="363" spans="1:53" x14ac:dyDescent="0.3">
      <c r="A363" t="s">
        <v>36</v>
      </c>
      <c r="B363" s="1">
        <v>45689</v>
      </c>
      <c r="C363" t="s">
        <v>298</v>
      </c>
      <c r="D363">
        <v>35070630</v>
      </c>
      <c r="E363">
        <v>26302972</v>
      </c>
      <c r="F363">
        <v>8767658</v>
      </c>
      <c r="G363">
        <v>35070630</v>
      </c>
      <c r="H363">
        <v>35070630</v>
      </c>
      <c r="I363">
        <v>27986362</v>
      </c>
      <c r="J363">
        <v>7084268</v>
      </c>
      <c r="K363">
        <v>0.20200002110027701</v>
      </c>
      <c r="L363">
        <v>5670846</v>
      </c>
      <c r="M363">
        <v>1413422</v>
      </c>
      <c r="N363">
        <v>4.03021559635513E-2</v>
      </c>
      <c r="O363">
        <v>5260594</v>
      </c>
      <c r="P363">
        <v>3507063</v>
      </c>
      <c r="Q363">
        <v>5260594</v>
      </c>
      <c r="R363">
        <v>12274722</v>
      </c>
      <c r="S363">
        <v>3507063</v>
      </c>
      <c r="T363">
        <v>5260594</v>
      </c>
      <c r="U363">
        <v>2630297</v>
      </c>
      <c r="V363">
        <v>3086215</v>
      </c>
      <c r="W363">
        <v>4839746</v>
      </c>
      <c r="X363">
        <v>10801755</v>
      </c>
      <c r="Y363">
        <v>2735509</v>
      </c>
      <c r="Z363">
        <v>3892840</v>
      </c>
      <c r="AA363">
        <v>22057</v>
      </c>
      <c r="AB363">
        <v>1590</v>
      </c>
      <c r="AC363">
        <v>22</v>
      </c>
      <c r="AD363">
        <v>41</v>
      </c>
      <c r="AE363">
        <v>29655</v>
      </c>
      <c r="AF363">
        <v>1215855</v>
      </c>
      <c r="AG363">
        <v>570179</v>
      </c>
      <c r="AH363">
        <v>244362</v>
      </c>
      <c r="AI363">
        <v>814541</v>
      </c>
      <c r="AJ363">
        <v>112772</v>
      </c>
      <c r="AK363">
        <v>76062</v>
      </c>
      <c r="AL363">
        <v>188834</v>
      </c>
      <c r="AM363">
        <v>1208066</v>
      </c>
      <c r="AN363">
        <v>2243550</v>
      </c>
      <c r="AO363">
        <v>3451616</v>
      </c>
      <c r="AP363" t="s">
        <v>200</v>
      </c>
      <c r="AQ363" t="s">
        <v>94</v>
      </c>
      <c r="AR363" t="s">
        <v>201</v>
      </c>
      <c r="AS363" t="s">
        <v>202</v>
      </c>
      <c r="AT363" t="s">
        <v>203</v>
      </c>
      <c r="AU363" t="s">
        <v>104</v>
      </c>
      <c r="AV363" t="s">
        <v>105</v>
      </c>
      <c r="AW363" s="1">
        <v>44866</v>
      </c>
      <c r="AX363">
        <v>12000</v>
      </c>
      <c r="AY363" t="s">
        <v>204</v>
      </c>
      <c r="AZ363">
        <v>23.37</v>
      </c>
      <c r="BA363">
        <v>85.325000000000003</v>
      </c>
    </row>
    <row r="364" spans="1:53" x14ac:dyDescent="0.3">
      <c r="A364" t="s">
        <v>36</v>
      </c>
      <c r="B364" s="1">
        <v>45717</v>
      </c>
      <c r="C364" t="s">
        <v>298</v>
      </c>
      <c r="D364">
        <v>41163844</v>
      </c>
      <c r="E364">
        <v>30872883</v>
      </c>
      <c r="F364">
        <v>10290961</v>
      </c>
      <c r="G364">
        <v>41163844</v>
      </c>
      <c r="H364">
        <v>41163844</v>
      </c>
      <c r="I364">
        <v>32848748</v>
      </c>
      <c r="J364">
        <v>8315096</v>
      </c>
      <c r="K364">
        <v>0.201999988144936</v>
      </c>
      <c r="L364">
        <v>5673780</v>
      </c>
      <c r="M364">
        <v>2641316</v>
      </c>
      <c r="N364">
        <v>6.4165921919245403E-2</v>
      </c>
      <c r="O364">
        <v>6174577</v>
      </c>
      <c r="P364">
        <v>4116384</v>
      </c>
      <c r="Q364">
        <v>6174577</v>
      </c>
      <c r="R364">
        <v>14407345</v>
      </c>
      <c r="S364">
        <v>4116384</v>
      </c>
      <c r="T364">
        <v>6174577</v>
      </c>
      <c r="U364">
        <v>3087288</v>
      </c>
      <c r="V364">
        <v>3622418</v>
      </c>
      <c r="W364">
        <v>5680611</v>
      </c>
      <c r="X364">
        <v>12678464</v>
      </c>
      <c r="Y364">
        <v>3210780</v>
      </c>
      <c r="Z364">
        <v>4569187</v>
      </c>
      <c r="AA364">
        <v>23362</v>
      </c>
      <c r="AB364">
        <v>1762</v>
      </c>
      <c r="AC364">
        <v>22</v>
      </c>
      <c r="AD364">
        <v>44</v>
      </c>
      <c r="AE364">
        <v>30178</v>
      </c>
      <c r="AF364">
        <v>1327832</v>
      </c>
      <c r="AG364">
        <v>703017</v>
      </c>
      <c r="AH364">
        <v>301293</v>
      </c>
      <c r="AI364">
        <v>1004310</v>
      </c>
      <c r="AJ364">
        <v>112772</v>
      </c>
      <c r="AK364">
        <v>93472</v>
      </c>
      <c r="AL364">
        <v>206244</v>
      </c>
      <c r="AM364">
        <v>1097388</v>
      </c>
      <c r="AN364">
        <v>2038006</v>
      </c>
      <c r="AO364">
        <v>3135394</v>
      </c>
      <c r="AP364" t="s">
        <v>200</v>
      </c>
      <c r="AQ364" t="s">
        <v>94</v>
      </c>
      <c r="AR364" t="s">
        <v>201</v>
      </c>
      <c r="AS364" t="s">
        <v>202</v>
      </c>
      <c r="AT364" t="s">
        <v>203</v>
      </c>
      <c r="AU364" t="s">
        <v>104</v>
      </c>
      <c r="AV364" t="s">
        <v>105</v>
      </c>
      <c r="AW364" s="1">
        <v>44866</v>
      </c>
      <c r="AX364">
        <v>12000</v>
      </c>
      <c r="AY364" t="s">
        <v>204</v>
      </c>
      <c r="AZ364">
        <v>23.37</v>
      </c>
      <c r="BA364">
        <v>85.325000000000003</v>
      </c>
    </row>
    <row r="365" spans="1:53" x14ac:dyDescent="0.3">
      <c r="A365" t="s">
        <v>42</v>
      </c>
      <c r="B365" s="1">
        <v>45383</v>
      </c>
      <c r="C365" t="s">
        <v>298</v>
      </c>
      <c r="D365">
        <v>5969110</v>
      </c>
      <c r="E365">
        <v>4178377</v>
      </c>
      <c r="F365">
        <v>1790733</v>
      </c>
      <c r="G365">
        <v>5969110</v>
      </c>
      <c r="H365">
        <v>5969110</v>
      </c>
      <c r="I365">
        <v>2984555</v>
      </c>
      <c r="J365">
        <v>2984555</v>
      </c>
      <c r="K365">
        <v>0.5</v>
      </c>
      <c r="L365">
        <v>888015</v>
      </c>
      <c r="M365">
        <v>2096540</v>
      </c>
      <c r="N365">
        <v>0.35123159063914</v>
      </c>
      <c r="O365">
        <v>5969110</v>
      </c>
      <c r="P365">
        <v>0</v>
      </c>
      <c r="Q365">
        <v>0</v>
      </c>
      <c r="R365">
        <v>0</v>
      </c>
      <c r="S365">
        <v>0</v>
      </c>
      <c r="T365">
        <v>0</v>
      </c>
      <c r="U365">
        <v>2984555</v>
      </c>
      <c r="V365">
        <v>0</v>
      </c>
      <c r="W365">
        <v>0</v>
      </c>
      <c r="X365">
        <v>0</v>
      </c>
      <c r="Y365">
        <v>0</v>
      </c>
      <c r="Z365">
        <v>0</v>
      </c>
      <c r="AA365">
        <v>3170</v>
      </c>
      <c r="AB365">
        <v>1883</v>
      </c>
      <c r="AC365">
        <v>31</v>
      </c>
      <c r="AD365">
        <v>12</v>
      </c>
      <c r="AE365">
        <v>26951</v>
      </c>
      <c r="AF365">
        <v>323412</v>
      </c>
      <c r="AG365">
        <v>190366</v>
      </c>
      <c r="AH365">
        <v>81586</v>
      </c>
      <c r="AI365">
        <v>271952</v>
      </c>
      <c r="AJ365">
        <v>37419</v>
      </c>
      <c r="AK365">
        <v>16026</v>
      </c>
      <c r="AL365">
        <v>53445</v>
      </c>
      <c r="AM365">
        <v>83722</v>
      </c>
      <c r="AN365">
        <v>155484</v>
      </c>
      <c r="AO365">
        <v>239206</v>
      </c>
      <c r="AP365" t="s">
        <v>218</v>
      </c>
      <c r="AQ365" t="s">
        <v>71</v>
      </c>
      <c r="AR365" t="s">
        <v>113</v>
      </c>
      <c r="AS365" t="s">
        <v>114</v>
      </c>
      <c r="AT365" t="s">
        <v>219</v>
      </c>
      <c r="AU365" t="s">
        <v>90</v>
      </c>
      <c r="AV365" t="s">
        <v>91</v>
      </c>
      <c r="AW365" s="1">
        <v>44833</v>
      </c>
      <c r="AX365">
        <v>2500</v>
      </c>
      <c r="AY365" t="s">
        <v>116</v>
      </c>
      <c r="AZ365">
        <v>21.170200000000001</v>
      </c>
      <c r="BA365">
        <v>72.826499999999996</v>
      </c>
    </row>
    <row r="366" spans="1:53" x14ac:dyDescent="0.3">
      <c r="A366" t="s">
        <v>37</v>
      </c>
      <c r="B366" s="1">
        <v>45474</v>
      </c>
      <c r="C366" t="s">
        <v>297</v>
      </c>
      <c r="D366">
        <v>1649940</v>
      </c>
      <c r="E366">
        <v>1402449</v>
      </c>
      <c r="F366">
        <v>247491</v>
      </c>
      <c r="G366">
        <v>1649940</v>
      </c>
      <c r="H366">
        <v>1649940</v>
      </c>
      <c r="I366">
        <v>1403770</v>
      </c>
      <c r="J366">
        <v>246170</v>
      </c>
      <c r="K366">
        <v>0.14919936482538801</v>
      </c>
      <c r="L366">
        <v>2112474</v>
      </c>
      <c r="M366">
        <v>-1866304</v>
      </c>
      <c r="N366">
        <v>-1.1311344654957201</v>
      </c>
      <c r="O366">
        <v>0</v>
      </c>
      <c r="P366">
        <v>0</v>
      </c>
      <c r="Q366">
        <v>329988</v>
      </c>
      <c r="R366">
        <v>824970</v>
      </c>
      <c r="S366">
        <v>197993</v>
      </c>
      <c r="T366">
        <v>296989</v>
      </c>
      <c r="U366">
        <v>0</v>
      </c>
      <c r="V366">
        <v>0</v>
      </c>
      <c r="W366">
        <v>303589</v>
      </c>
      <c r="X366">
        <v>725974</v>
      </c>
      <c r="Y366">
        <v>154435</v>
      </c>
      <c r="Z366">
        <v>219772</v>
      </c>
      <c r="AA366">
        <v>5140</v>
      </c>
      <c r="AB366">
        <v>321</v>
      </c>
      <c r="AC366">
        <v>24</v>
      </c>
      <c r="AD366">
        <v>75</v>
      </c>
      <c r="AE366">
        <v>22461</v>
      </c>
      <c r="AF366">
        <v>1684575</v>
      </c>
      <c r="AG366">
        <v>14796</v>
      </c>
      <c r="AH366">
        <v>6341</v>
      </c>
      <c r="AI366">
        <v>21137</v>
      </c>
      <c r="AJ366">
        <v>140965</v>
      </c>
      <c r="AK366">
        <v>132945</v>
      </c>
      <c r="AL366">
        <v>273910</v>
      </c>
      <c r="AM366">
        <v>46498</v>
      </c>
      <c r="AN366">
        <v>86354</v>
      </c>
      <c r="AO366">
        <v>132852</v>
      </c>
      <c r="AP366" t="s">
        <v>205</v>
      </c>
      <c r="AQ366" t="s">
        <v>94</v>
      </c>
      <c r="AR366" t="s">
        <v>201</v>
      </c>
      <c r="AS366" t="s">
        <v>202</v>
      </c>
      <c r="AT366" t="s">
        <v>206</v>
      </c>
      <c r="AU366" t="s">
        <v>134</v>
      </c>
      <c r="AV366" t="s">
        <v>135</v>
      </c>
      <c r="AW366" s="1">
        <v>43349</v>
      </c>
      <c r="AX366">
        <v>15000</v>
      </c>
      <c r="AY366" t="s">
        <v>204</v>
      </c>
      <c r="AZ366">
        <v>23.37</v>
      </c>
      <c r="BA366">
        <v>85.325000000000003</v>
      </c>
    </row>
    <row r="367" spans="1:53" x14ac:dyDescent="0.3">
      <c r="A367" t="s">
        <v>37</v>
      </c>
      <c r="B367" s="1">
        <v>45505</v>
      </c>
      <c r="C367" t="s">
        <v>297</v>
      </c>
      <c r="D367">
        <v>1829994</v>
      </c>
      <c r="E367">
        <v>1555495</v>
      </c>
      <c r="F367">
        <v>274499</v>
      </c>
      <c r="G367">
        <v>1829994</v>
      </c>
      <c r="H367">
        <v>1829994</v>
      </c>
      <c r="I367">
        <v>1556958</v>
      </c>
      <c r="J367">
        <v>273036</v>
      </c>
      <c r="K367">
        <v>0.14920048918193199</v>
      </c>
      <c r="L367">
        <v>2219190</v>
      </c>
      <c r="M367">
        <v>-1946154</v>
      </c>
      <c r="N367">
        <v>-1.0634756179528499</v>
      </c>
      <c r="O367">
        <v>0</v>
      </c>
      <c r="P367">
        <v>0</v>
      </c>
      <c r="Q367">
        <v>365999</v>
      </c>
      <c r="R367">
        <v>914997</v>
      </c>
      <c r="S367">
        <v>219599</v>
      </c>
      <c r="T367">
        <v>329399</v>
      </c>
      <c r="U367">
        <v>0</v>
      </c>
      <c r="V367">
        <v>0</v>
      </c>
      <c r="W367">
        <v>336719</v>
      </c>
      <c r="X367">
        <v>805197</v>
      </c>
      <c r="Y367">
        <v>171287</v>
      </c>
      <c r="Z367">
        <v>243755</v>
      </c>
      <c r="AA367">
        <v>5289</v>
      </c>
      <c r="AB367">
        <v>346</v>
      </c>
      <c r="AC367">
        <v>18</v>
      </c>
      <c r="AD367">
        <v>79</v>
      </c>
      <c r="AE367">
        <v>22928</v>
      </c>
      <c r="AF367">
        <v>1811312</v>
      </c>
      <c r="AG367">
        <v>19638</v>
      </c>
      <c r="AH367">
        <v>8416</v>
      </c>
      <c r="AI367">
        <v>28054</v>
      </c>
      <c r="AJ367">
        <v>140965</v>
      </c>
      <c r="AK367">
        <v>118616</v>
      </c>
      <c r="AL367">
        <v>259581</v>
      </c>
      <c r="AM367">
        <v>42085</v>
      </c>
      <c r="AN367">
        <v>78158</v>
      </c>
      <c r="AO367">
        <v>120243</v>
      </c>
      <c r="AP367" t="s">
        <v>205</v>
      </c>
      <c r="AQ367" t="s">
        <v>94</v>
      </c>
      <c r="AR367" t="s">
        <v>201</v>
      </c>
      <c r="AS367" t="s">
        <v>202</v>
      </c>
      <c r="AT367" t="s">
        <v>206</v>
      </c>
      <c r="AU367" t="s">
        <v>134</v>
      </c>
      <c r="AV367" t="s">
        <v>135</v>
      </c>
      <c r="AW367" s="1">
        <v>43349</v>
      </c>
      <c r="AX367">
        <v>15000</v>
      </c>
      <c r="AY367" t="s">
        <v>204</v>
      </c>
      <c r="AZ367">
        <v>23.37</v>
      </c>
      <c r="BA367">
        <v>85.325000000000003</v>
      </c>
    </row>
    <row r="368" spans="1:53" x14ac:dyDescent="0.3">
      <c r="A368" t="s">
        <v>37</v>
      </c>
      <c r="B368" s="1">
        <v>45536</v>
      </c>
      <c r="C368" t="s">
        <v>297</v>
      </c>
      <c r="D368">
        <v>3991052</v>
      </c>
      <c r="E368">
        <v>3392394</v>
      </c>
      <c r="F368">
        <v>598658</v>
      </c>
      <c r="G368">
        <v>3991052</v>
      </c>
      <c r="H368">
        <v>3991052</v>
      </c>
      <c r="I368">
        <v>3395587</v>
      </c>
      <c r="J368">
        <v>595465</v>
      </c>
      <c r="K368">
        <v>0.14920001042331699</v>
      </c>
      <c r="L368">
        <v>2231163</v>
      </c>
      <c r="M368">
        <v>-1635698</v>
      </c>
      <c r="N368">
        <v>-0.40984131502170401</v>
      </c>
      <c r="O368">
        <v>0</v>
      </c>
      <c r="P368">
        <v>0</v>
      </c>
      <c r="Q368">
        <v>798210</v>
      </c>
      <c r="R368">
        <v>1995527</v>
      </c>
      <c r="S368">
        <v>478926</v>
      </c>
      <c r="T368">
        <v>718389</v>
      </c>
      <c r="U368">
        <v>0</v>
      </c>
      <c r="V368">
        <v>0</v>
      </c>
      <c r="W368">
        <v>734353</v>
      </c>
      <c r="X368">
        <v>1756064</v>
      </c>
      <c r="Y368">
        <v>373562</v>
      </c>
      <c r="Z368">
        <v>531608</v>
      </c>
      <c r="AA368">
        <v>6532</v>
      </c>
      <c r="AB368">
        <v>611</v>
      </c>
      <c r="AC368">
        <v>30</v>
      </c>
      <c r="AD368">
        <v>69</v>
      </c>
      <c r="AE368">
        <v>23208</v>
      </c>
      <c r="AF368">
        <v>1601352</v>
      </c>
      <c r="AG368">
        <v>51038</v>
      </c>
      <c r="AH368">
        <v>21874</v>
      </c>
      <c r="AI368">
        <v>72912</v>
      </c>
      <c r="AJ368">
        <v>140965</v>
      </c>
      <c r="AK368">
        <v>114104</v>
      </c>
      <c r="AL368">
        <v>255069</v>
      </c>
      <c r="AM368">
        <v>105640</v>
      </c>
      <c r="AN368">
        <v>196190</v>
      </c>
      <c r="AO368">
        <v>301830</v>
      </c>
      <c r="AP368" t="s">
        <v>205</v>
      </c>
      <c r="AQ368" t="s">
        <v>94</v>
      </c>
      <c r="AR368" t="s">
        <v>201</v>
      </c>
      <c r="AS368" t="s">
        <v>202</v>
      </c>
      <c r="AT368" t="s">
        <v>206</v>
      </c>
      <c r="AU368" t="s">
        <v>134</v>
      </c>
      <c r="AV368" t="s">
        <v>135</v>
      </c>
      <c r="AW368" s="1">
        <v>43349</v>
      </c>
      <c r="AX368">
        <v>15000</v>
      </c>
      <c r="AY368" t="s">
        <v>204</v>
      </c>
      <c r="AZ368">
        <v>23.37</v>
      </c>
      <c r="BA368">
        <v>85.325000000000003</v>
      </c>
    </row>
    <row r="369" spans="1:53" x14ac:dyDescent="0.3">
      <c r="A369" t="s">
        <v>37</v>
      </c>
      <c r="B369" s="1">
        <v>45566</v>
      </c>
      <c r="C369" t="s">
        <v>297</v>
      </c>
      <c r="D369">
        <v>2512488</v>
      </c>
      <c r="E369">
        <v>2135615</v>
      </c>
      <c r="F369">
        <v>376873</v>
      </c>
      <c r="G369">
        <v>2512488</v>
      </c>
      <c r="H369">
        <v>2512488</v>
      </c>
      <c r="I369">
        <v>2137625</v>
      </c>
      <c r="J369">
        <v>374863</v>
      </c>
      <c r="K369">
        <v>0.149199916576716</v>
      </c>
      <c r="L369">
        <v>2328158</v>
      </c>
      <c r="M369">
        <v>-1953295</v>
      </c>
      <c r="N369">
        <v>-0.77743455889142599</v>
      </c>
      <c r="O369">
        <v>0</v>
      </c>
      <c r="P369">
        <v>0</v>
      </c>
      <c r="Q369">
        <v>502498</v>
      </c>
      <c r="R369">
        <v>1256243</v>
      </c>
      <c r="S369">
        <v>301499</v>
      </c>
      <c r="T369">
        <v>452248</v>
      </c>
      <c r="U369">
        <v>0</v>
      </c>
      <c r="V369">
        <v>0</v>
      </c>
      <c r="W369">
        <v>462298</v>
      </c>
      <c r="X369">
        <v>1105494</v>
      </c>
      <c r="Y369">
        <v>235169</v>
      </c>
      <c r="Z369">
        <v>334664</v>
      </c>
      <c r="AA369">
        <v>6754</v>
      </c>
      <c r="AB369">
        <v>372</v>
      </c>
      <c r="AC369">
        <v>22</v>
      </c>
      <c r="AD369">
        <v>79</v>
      </c>
      <c r="AE369">
        <v>23308</v>
      </c>
      <c r="AF369">
        <v>1841332</v>
      </c>
      <c r="AG369">
        <v>22840</v>
      </c>
      <c r="AH369">
        <v>9788</v>
      </c>
      <c r="AI369">
        <v>32628</v>
      </c>
      <c r="AJ369">
        <v>140965</v>
      </c>
      <c r="AK369">
        <v>117823</v>
      </c>
      <c r="AL369">
        <v>258788</v>
      </c>
      <c r="AM369">
        <v>68394</v>
      </c>
      <c r="AN369">
        <v>127016</v>
      </c>
      <c r="AO369">
        <v>195410</v>
      </c>
      <c r="AP369" t="s">
        <v>205</v>
      </c>
      <c r="AQ369" t="s">
        <v>94</v>
      </c>
      <c r="AR369" t="s">
        <v>201</v>
      </c>
      <c r="AS369" t="s">
        <v>202</v>
      </c>
      <c r="AT369" t="s">
        <v>206</v>
      </c>
      <c r="AU369" t="s">
        <v>134</v>
      </c>
      <c r="AV369" t="s">
        <v>135</v>
      </c>
      <c r="AW369" s="1">
        <v>43349</v>
      </c>
      <c r="AX369">
        <v>15000</v>
      </c>
      <c r="AY369" t="s">
        <v>204</v>
      </c>
      <c r="AZ369">
        <v>23.37</v>
      </c>
      <c r="BA369">
        <v>85.325000000000003</v>
      </c>
    </row>
    <row r="370" spans="1:53" x14ac:dyDescent="0.3">
      <c r="A370" t="s">
        <v>42</v>
      </c>
      <c r="B370" s="1">
        <v>45413</v>
      </c>
      <c r="C370" t="s">
        <v>298</v>
      </c>
      <c r="D370">
        <v>7854506</v>
      </c>
      <c r="E370">
        <v>5498154</v>
      </c>
      <c r="F370">
        <v>2356352</v>
      </c>
      <c r="G370">
        <v>7854506</v>
      </c>
      <c r="H370">
        <v>7854506</v>
      </c>
      <c r="I370">
        <v>3927253</v>
      </c>
      <c r="J370">
        <v>3927253</v>
      </c>
      <c r="K370">
        <v>0.5</v>
      </c>
      <c r="L370">
        <v>1070445</v>
      </c>
      <c r="M370">
        <v>2856808</v>
      </c>
      <c r="N370">
        <v>0.36371580847987101</v>
      </c>
      <c r="O370">
        <v>7854506</v>
      </c>
      <c r="P370">
        <v>0</v>
      </c>
      <c r="Q370">
        <v>0</v>
      </c>
      <c r="R370">
        <v>0</v>
      </c>
      <c r="S370">
        <v>0</v>
      </c>
      <c r="T370">
        <v>0</v>
      </c>
      <c r="U370">
        <v>3927253</v>
      </c>
      <c r="V370">
        <v>0</v>
      </c>
      <c r="W370">
        <v>0</v>
      </c>
      <c r="X370">
        <v>0</v>
      </c>
      <c r="Y370">
        <v>0</v>
      </c>
      <c r="Z370">
        <v>0</v>
      </c>
      <c r="AA370">
        <v>3202</v>
      </c>
      <c r="AB370">
        <v>2453</v>
      </c>
      <c r="AC370">
        <v>24</v>
      </c>
      <c r="AD370">
        <v>12</v>
      </c>
      <c r="AE370">
        <v>26400</v>
      </c>
      <c r="AF370">
        <v>316800</v>
      </c>
      <c r="AG370">
        <v>250834</v>
      </c>
      <c r="AH370">
        <v>107500</v>
      </c>
      <c r="AI370">
        <v>358334</v>
      </c>
      <c r="AJ370">
        <v>33893</v>
      </c>
      <c r="AK370">
        <v>21701</v>
      </c>
      <c r="AL370">
        <v>55594</v>
      </c>
      <c r="AM370">
        <v>118901</v>
      </c>
      <c r="AN370">
        <v>220816</v>
      </c>
      <c r="AO370">
        <v>339717</v>
      </c>
      <c r="AP370" t="s">
        <v>218</v>
      </c>
      <c r="AQ370" t="s">
        <v>71</v>
      </c>
      <c r="AR370" t="s">
        <v>113</v>
      </c>
      <c r="AS370" t="s">
        <v>114</v>
      </c>
      <c r="AT370" t="s">
        <v>219</v>
      </c>
      <c r="AU370" t="s">
        <v>90</v>
      </c>
      <c r="AV370" t="s">
        <v>91</v>
      </c>
      <c r="AW370" s="1">
        <v>44833</v>
      </c>
      <c r="AX370">
        <v>2500</v>
      </c>
      <c r="AY370" t="s">
        <v>116</v>
      </c>
      <c r="AZ370">
        <v>21.170200000000001</v>
      </c>
      <c r="BA370">
        <v>72.826499999999996</v>
      </c>
    </row>
    <row r="371" spans="1:53" x14ac:dyDescent="0.3">
      <c r="A371" t="s">
        <v>37</v>
      </c>
      <c r="B371" s="1">
        <v>45597</v>
      </c>
      <c r="C371" t="s">
        <v>297</v>
      </c>
      <c r="D371">
        <v>4507300</v>
      </c>
      <c r="E371">
        <v>3831205</v>
      </c>
      <c r="F371">
        <v>676095</v>
      </c>
      <c r="G371">
        <v>4507300</v>
      </c>
      <c r="H371">
        <v>4507300</v>
      </c>
      <c r="I371">
        <v>3834810</v>
      </c>
      <c r="J371">
        <v>672490</v>
      </c>
      <c r="K371">
        <v>0.14920018636434201</v>
      </c>
      <c r="L371">
        <v>2229891</v>
      </c>
      <c r="M371">
        <v>-1557401</v>
      </c>
      <c r="N371">
        <v>-0.34552858695893301</v>
      </c>
      <c r="O371">
        <v>0</v>
      </c>
      <c r="P371">
        <v>0</v>
      </c>
      <c r="Q371">
        <v>901460</v>
      </c>
      <c r="R371">
        <v>2253650</v>
      </c>
      <c r="S371">
        <v>540876</v>
      </c>
      <c r="T371">
        <v>811314</v>
      </c>
      <c r="U371">
        <v>0</v>
      </c>
      <c r="V371">
        <v>0</v>
      </c>
      <c r="W371">
        <v>829343</v>
      </c>
      <c r="X371">
        <v>1983212</v>
      </c>
      <c r="Y371">
        <v>421883</v>
      </c>
      <c r="Z371">
        <v>600372</v>
      </c>
      <c r="AA371">
        <v>6850</v>
      </c>
      <c r="AB371">
        <v>658</v>
      </c>
      <c r="AC371">
        <v>30</v>
      </c>
      <c r="AD371">
        <v>72</v>
      </c>
      <c r="AE371">
        <v>22309</v>
      </c>
      <c r="AF371">
        <v>1606248</v>
      </c>
      <c r="AG371">
        <v>47601</v>
      </c>
      <c r="AH371">
        <v>20401</v>
      </c>
      <c r="AI371">
        <v>68002</v>
      </c>
      <c r="AJ371">
        <v>140965</v>
      </c>
      <c r="AK371">
        <v>120630</v>
      </c>
      <c r="AL371">
        <v>261595</v>
      </c>
      <c r="AM371">
        <v>102916</v>
      </c>
      <c r="AN371">
        <v>191130</v>
      </c>
      <c r="AO371">
        <v>294046</v>
      </c>
      <c r="AP371" t="s">
        <v>205</v>
      </c>
      <c r="AQ371" t="s">
        <v>94</v>
      </c>
      <c r="AR371" t="s">
        <v>201</v>
      </c>
      <c r="AS371" t="s">
        <v>202</v>
      </c>
      <c r="AT371" t="s">
        <v>206</v>
      </c>
      <c r="AU371" t="s">
        <v>134</v>
      </c>
      <c r="AV371" t="s">
        <v>135</v>
      </c>
      <c r="AW371" s="1">
        <v>43349</v>
      </c>
      <c r="AX371">
        <v>15000</v>
      </c>
      <c r="AY371" t="s">
        <v>204</v>
      </c>
      <c r="AZ371">
        <v>23.37</v>
      </c>
      <c r="BA371">
        <v>85.325000000000003</v>
      </c>
    </row>
    <row r="372" spans="1:53" x14ac:dyDescent="0.3">
      <c r="A372" t="s">
        <v>42</v>
      </c>
      <c r="B372" s="1">
        <v>45444</v>
      </c>
      <c r="C372" t="s">
        <v>298</v>
      </c>
      <c r="D372">
        <v>5904624</v>
      </c>
      <c r="E372">
        <v>4133237</v>
      </c>
      <c r="F372">
        <v>1771387</v>
      </c>
      <c r="G372">
        <v>5904624</v>
      </c>
      <c r="H372">
        <v>5904624</v>
      </c>
      <c r="I372">
        <v>2952312</v>
      </c>
      <c r="J372">
        <v>2952312</v>
      </c>
      <c r="K372">
        <v>0.5</v>
      </c>
      <c r="L372">
        <v>796442</v>
      </c>
      <c r="M372">
        <v>2155870</v>
      </c>
      <c r="N372">
        <v>0.36511554334365698</v>
      </c>
      <c r="O372">
        <v>5904624</v>
      </c>
      <c r="P372">
        <v>0</v>
      </c>
      <c r="Q372">
        <v>0</v>
      </c>
      <c r="R372">
        <v>0</v>
      </c>
      <c r="S372">
        <v>0</v>
      </c>
      <c r="T372">
        <v>0</v>
      </c>
      <c r="U372">
        <v>2952312</v>
      </c>
      <c r="V372">
        <v>0</v>
      </c>
      <c r="W372">
        <v>0</v>
      </c>
      <c r="X372">
        <v>0</v>
      </c>
      <c r="Y372">
        <v>0</v>
      </c>
      <c r="Z372">
        <v>0</v>
      </c>
      <c r="AA372">
        <v>3376</v>
      </c>
      <c r="AB372">
        <v>1749</v>
      </c>
      <c r="AC372">
        <v>18</v>
      </c>
      <c r="AD372">
        <v>10</v>
      </c>
      <c r="AE372">
        <v>27222</v>
      </c>
      <c r="AF372">
        <v>272220</v>
      </c>
      <c r="AG372">
        <v>135929</v>
      </c>
      <c r="AH372">
        <v>58255</v>
      </c>
      <c r="AI372">
        <v>194184</v>
      </c>
      <c r="AJ372">
        <v>35418</v>
      </c>
      <c r="AK372">
        <v>17159</v>
      </c>
      <c r="AL372">
        <v>52577</v>
      </c>
      <c r="AM372">
        <v>97111</v>
      </c>
      <c r="AN372">
        <v>180350</v>
      </c>
      <c r="AO372">
        <v>277461</v>
      </c>
      <c r="AP372" t="s">
        <v>218</v>
      </c>
      <c r="AQ372" t="s">
        <v>71</v>
      </c>
      <c r="AR372" t="s">
        <v>113</v>
      </c>
      <c r="AS372" t="s">
        <v>114</v>
      </c>
      <c r="AT372" t="s">
        <v>219</v>
      </c>
      <c r="AU372" t="s">
        <v>90</v>
      </c>
      <c r="AV372" t="s">
        <v>91</v>
      </c>
      <c r="AW372" s="1">
        <v>44833</v>
      </c>
      <c r="AX372">
        <v>2500</v>
      </c>
      <c r="AY372" t="s">
        <v>116</v>
      </c>
      <c r="AZ372">
        <v>21.170200000000001</v>
      </c>
      <c r="BA372">
        <v>72.826499999999996</v>
      </c>
    </row>
    <row r="373" spans="1:53" x14ac:dyDescent="0.3">
      <c r="A373" t="s">
        <v>37</v>
      </c>
      <c r="B373" s="1">
        <v>45627</v>
      </c>
      <c r="C373" t="s">
        <v>297</v>
      </c>
      <c r="D373">
        <v>1498825</v>
      </c>
      <c r="E373">
        <v>1274001</v>
      </c>
      <c r="F373">
        <v>224824</v>
      </c>
      <c r="G373">
        <v>1498825</v>
      </c>
      <c r="H373">
        <v>1498825</v>
      </c>
      <c r="I373">
        <v>1275200</v>
      </c>
      <c r="J373">
        <v>223625</v>
      </c>
      <c r="K373">
        <v>0.14920020682868201</v>
      </c>
      <c r="L373">
        <v>2163508</v>
      </c>
      <c r="M373">
        <v>-1939883</v>
      </c>
      <c r="N373">
        <v>-1.29426917752239</v>
      </c>
      <c r="O373">
        <v>0</v>
      </c>
      <c r="P373">
        <v>0</v>
      </c>
      <c r="Q373">
        <v>299765</v>
      </c>
      <c r="R373">
        <v>749413</v>
      </c>
      <c r="S373">
        <v>179859</v>
      </c>
      <c r="T373">
        <v>269788</v>
      </c>
      <c r="U373">
        <v>0</v>
      </c>
      <c r="V373">
        <v>0</v>
      </c>
      <c r="W373">
        <v>275784</v>
      </c>
      <c r="X373">
        <v>659483</v>
      </c>
      <c r="Y373">
        <v>140290</v>
      </c>
      <c r="Z373">
        <v>199643</v>
      </c>
      <c r="AA373">
        <v>4175</v>
      </c>
      <c r="AB373">
        <v>359</v>
      </c>
      <c r="AC373">
        <v>25</v>
      </c>
      <c r="AD373">
        <v>86</v>
      </c>
      <c r="AE373">
        <v>20369</v>
      </c>
      <c r="AF373">
        <v>1751734</v>
      </c>
      <c r="AG373">
        <v>15683</v>
      </c>
      <c r="AH373">
        <v>6721</v>
      </c>
      <c r="AI373">
        <v>22404</v>
      </c>
      <c r="AJ373">
        <v>143315</v>
      </c>
      <c r="AK373">
        <v>112994</v>
      </c>
      <c r="AL373">
        <v>256309</v>
      </c>
      <c r="AM373">
        <v>46571</v>
      </c>
      <c r="AN373">
        <v>86490</v>
      </c>
      <c r="AO373">
        <v>133061</v>
      </c>
      <c r="AP373" t="s">
        <v>205</v>
      </c>
      <c r="AQ373" t="s">
        <v>94</v>
      </c>
      <c r="AR373" t="s">
        <v>201</v>
      </c>
      <c r="AS373" t="s">
        <v>202</v>
      </c>
      <c r="AT373" t="s">
        <v>206</v>
      </c>
      <c r="AU373" t="s">
        <v>134</v>
      </c>
      <c r="AV373" t="s">
        <v>135</v>
      </c>
      <c r="AW373" s="1">
        <v>43349</v>
      </c>
      <c r="AX373">
        <v>15000</v>
      </c>
      <c r="AY373" t="s">
        <v>204</v>
      </c>
      <c r="AZ373">
        <v>23.37</v>
      </c>
      <c r="BA373">
        <v>85.325000000000003</v>
      </c>
    </row>
    <row r="374" spans="1:53" x14ac:dyDescent="0.3">
      <c r="A374" t="s">
        <v>37</v>
      </c>
      <c r="B374" s="1">
        <v>45658</v>
      </c>
      <c r="C374" t="s">
        <v>297</v>
      </c>
      <c r="D374">
        <v>2465892</v>
      </c>
      <c r="E374">
        <v>2096008</v>
      </c>
      <c r="F374">
        <v>369884</v>
      </c>
      <c r="G374">
        <v>2465892</v>
      </c>
      <c r="H374">
        <v>2465892</v>
      </c>
      <c r="I374">
        <v>2097980</v>
      </c>
      <c r="J374">
        <v>367912</v>
      </c>
      <c r="K374">
        <v>0.149200370494734</v>
      </c>
      <c r="L374">
        <v>2174869</v>
      </c>
      <c r="M374">
        <v>-1806957</v>
      </c>
      <c r="N374">
        <v>-0.732780267748952</v>
      </c>
      <c r="O374">
        <v>0</v>
      </c>
      <c r="P374">
        <v>0</v>
      </c>
      <c r="Q374">
        <v>493178</v>
      </c>
      <c r="R374">
        <v>1232946</v>
      </c>
      <c r="S374">
        <v>295907</v>
      </c>
      <c r="T374">
        <v>443861</v>
      </c>
      <c r="U374">
        <v>0</v>
      </c>
      <c r="V374">
        <v>0</v>
      </c>
      <c r="W374">
        <v>453724</v>
      </c>
      <c r="X374">
        <v>1084992</v>
      </c>
      <c r="Y374">
        <v>230807</v>
      </c>
      <c r="Z374">
        <v>328457</v>
      </c>
      <c r="AA374">
        <v>6227</v>
      </c>
      <c r="AB374">
        <v>396</v>
      </c>
      <c r="AC374">
        <v>39</v>
      </c>
      <c r="AD374">
        <v>80</v>
      </c>
      <c r="AE374">
        <v>21779</v>
      </c>
      <c r="AF374">
        <v>1742320</v>
      </c>
      <c r="AG374">
        <v>19167</v>
      </c>
      <c r="AH374">
        <v>8215</v>
      </c>
      <c r="AI374">
        <v>27382</v>
      </c>
      <c r="AJ374">
        <v>139961</v>
      </c>
      <c r="AK374">
        <v>92420</v>
      </c>
      <c r="AL374">
        <v>232381</v>
      </c>
      <c r="AM374">
        <v>60475</v>
      </c>
      <c r="AN374">
        <v>112311</v>
      </c>
      <c r="AO374">
        <v>172786</v>
      </c>
      <c r="AP374" t="s">
        <v>205</v>
      </c>
      <c r="AQ374" t="s">
        <v>94</v>
      </c>
      <c r="AR374" t="s">
        <v>201</v>
      </c>
      <c r="AS374" t="s">
        <v>202</v>
      </c>
      <c r="AT374" t="s">
        <v>206</v>
      </c>
      <c r="AU374" t="s">
        <v>134</v>
      </c>
      <c r="AV374" t="s">
        <v>135</v>
      </c>
      <c r="AW374" s="1">
        <v>43349</v>
      </c>
      <c r="AX374">
        <v>15000</v>
      </c>
      <c r="AY374" t="s">
        <v>204</v>
      </c>
      <c r="AZ374">
        <v>23.37</v>
      </c>
      <c r="BA374">
        <v>85.325000000000003</v>
      </c>
    </row>
    <row r="375" spans="1:53" x14ac:dyDescent="0.3">
      <c r="A375" t="s">
        <v>37</v>
      </c>
      <c r="B375" s="1">
        <v>45689</v>
      </c>
      <c r="C375" t="s">
        <v>297</v>
      </c>
      <c r="D375">
        <v>1899243</v>
      </c>
      <c r="E375">
        <v>1614357</v>
      </c>
      <c r="F375">
        <v>284886</v>
      </c>
      <c r="G375">
        <v>1899243</v>
      </c>
      <c r="H375">
        <v>1899243</v>
      </c>
      <c r="I375">
        <v>1615875</v>
      </c>
      <c r="J375">
        <v>283368</v>
      </c>
      <c r="K375">
        <v>0.14920049725074699</v>
      </c>
      <c r="L375">
        <v>2218945</v>
      </c>
      <c r="M375">
        <v>-1935577</v>
      </c>
      <c r="N375">
        <v>-1.01913078000024</v>
      </c>
      <c r="O375">
        <v>0</v>
      </c>
      <c r="P375">
        <v>0</v>
      </c>
      <c r="Q375">
        <v>379849</v>
      </c>
      <c r="R375">
        <v>949621</v>
      </c>
      <c r="S375">
        <v>227909</v>
      </c>
      <c r="T375">
        <v>341864</v>
      </c>
      <c r="U375">
        <v>0</v>
      </c>
      <c r="V375">
        <v>0</v>
      </c>
      <c r="W375">
        <v>349461</v>
      </c>
      <c r="X375">
        <v>835666</v>
      </c>
      <c r="Y375">
        <v>177769</v>
      </c>
      <c r="Z375">
        <v>252979</v>
      </c>
      <c r="AA375">
        <v>5147</v>
      </c>
      <c r="AB375">
        <v>369</v>
      </c>
      <c r="AC375">
        <v>26</v>
      </c>
      <c r="AD375">
        <v>78</v>
      </c>
      <c r="AE375">
        <v>23342</v>
      </c>
      <c r="AF375">
        <v>1820676</v>
      </c>
      <c r="AG375">
        <v>13732</v>
      </c>
      <c r="AH375">
        <v>5885</v>
      </c>
      <c r="AI375">
        <v>19617</v>
      </c>
      <c r="AJ375">
        <v>140965</v>
      </c>
      <c r="AK375">
        <v>90994</v>
      </c>
      <c r="AL375">
        <v>231959</v>
      </c>
      <c r="AM375">
        <v>51343</v>
      </c>
      <c r="AN375">
        <v>95350</v>
      </c>
      <c r="AO375">
        <v>146693</v>
      </c>
      <c r="AP375" t="s">
        <v>205</v>
      </c>
      <c r="AQ375" t="s">
        <v>94</v>
      </c>
      <c r="AR375" t="s">
        <v>201</v>
      </c>
      <c r="AS375" t="s">
        <v>202</v>
      </c>
      <c r="AT375" t="s">
        <v>206</v>
      </c>
      <c r="AU375" t="s">
        <v>134</v>
      </c>
      <c r="AV375" t="s">
        <v>135</v>
      </c>
      <c r="AW375" s="1">
        <v>43349</v>
      </c>
      <c r="AX375">
        <v>15000</v>
      </c>
      <c r="AY375" t="s">
        <v>204</v>
      </c>
      <c r="AZ375">
        <v>23.37</v>
      </c>
      <c r="BA375">
        <v>85.325000000000003</v>
      </c>
    </row>
    <row r="376" spans="1:53" x14ac:dyDescent="0.3">
      <c r="A376" t="s">
        <v>37</v>
      </c>
      <c r="B376" s="1">
        <v>45717</v>
      </c>
      <c r="C376" t="s">
        <v>297</v>
      </c>
      <c r="D376">
        <v>2996938</v>
      </c>
      <c r="E376">
        <v>2547397</v>
      </c>
      <c r="F376">
        <v>449541</v>
      </c>
      <c r="G376">
        <v>2996938</v>
      </c>
      <c r="H376">
        <v>2996938</v>
      </c>
      <c r="I376">
        <v>2549795</v>
      </c>
      <c r="J376">
        <v>447143</v>
      </c>
      <c r="K376">
        <v>0.14919995008238399</v>
      </c>
      <c r="L376">
        <v>2373067</v>
      </c>
      <c r="M376">
        <v>-1925924</v>
      </c>
      <c r="N376">
        <v>-0.64263057827689496</v>
      </c>
      <c r="O376">
        <v>0</v>
      </c>
      <c r="P376">
        <v>0</v>
      </c>
      <c r="Q376">
        <v>599388</v>
      </c>
      <c r="R376">
        <v>1498468</v>
      </c>
      <c r="S376">
        <v>359633</v>
      </c>
      <c r="T376">
        <v>539449</v>
      </c>
      <c r="U376">
        <v>0</v>
      </c>
      <c r="V376">
        <v>0</v>
      </c>
      <c r="W376">
        <v>551437</v>
      </c>
      <c r="X376">
        <v>1318652</v>
      </c>
      <c r="Y376">
        <v>280514</v>
      </c>
      <c r="Z376">
        <v>399192</v>
      </c>
      <c r="AA376">
        <v>5194</v>
      </c>
      <c r="AB376">
        <v>577</v>
      </c>
      <c r="AC376">
        <v>10</v>
      </c>
      <c r="AD376">
        <v>77</v>
      </c>
      <c r="AE376">
        <v>23994</v>
      </c>
      <c r="AF376">
        <v>1847538</v>
      </c>
      <c r="AG376">
        <v>36649</v>
      </c>
      <c r="AH376">
        <v>15707</v>
      </c>
      <c r="AI376">
        <v>52356</v>
      </c>
      <c r="AJ376">
        <v>140965</v>
      </c>
      <c r="AK376">
        <v>106108</v>
      </c>
      <c r="AL376">
        <v>247073</v>
      </c>
      <c r="AM376">
        <v>79135</v>
      </c>
      <c r="AN376">
        <v>146965</v>
      </c>
      <c r="AO376">
        <v>226100</v>
      </c>
      <c r="AP376" t="s">
        <v>205</v>
      </c>
      <c r="AQ376" t="s">
        <v>94</v>
      </c>
      <c r="AR376" t="s">
        <v>201</v>
      </c>
      <c r="AS376" t="s">
        <v>202</v>
      </c>
      <c r="AT376" t="s">
        <v>206</v>
      </c>
      <c r="AU376" t="s">
        <v>134</v>
      </c>
      <c r="AV376" t="s">
        <v>135</v>
      </c>
      <c r="AW376" s="1">
        <v>43349</v>
      </c>
      <c r="AX376">
        <v>15000</v>
      </c>
      <c r="AY376" t="s">
        <v>204</v>
      </c>
      <c r="AZ376">
        <v>23.37</v>
      </c>
      <c r="BA376">
        <v>85.325000000000003</v>
      </c>
    </row>
    <row r="377" spans="1:53" x14ac:dyDescent="0.3">
      <c r="A377" t="s">
        <v>43</v>
      </c>
      <c r="B377" s="1">
        <v>45383</v>
      </c>
      <c r="C377" t="s">
        <v>297</v>
      </c>
      <c r="D377">
        <v>2916268</v>
      </c>
      <c r="E377">
        <v>2624641</v>
      </c>
      <c r="F377">
        <v>291627</v>
      </c>
      <c r="G377">
        <v>2916268</v>
      </c>
      <c r="H377">
        <v>2916268</v>
      </c>
      <c r="I377">
        <v>2439751</v>
      </c>
      <c r="J377">
        <v>476517</v>
      </c>
      <c r="K377">
        <v>0.16339959153274</v>
      </c>
      <c r="L377">
        <v>573816</v>
      </c>
      <c r="M377">
        <v>-97299</v>
      </c>
      <c r="N377">
        <v>-3.3364217554765201E-2</v>
      </c>
      <c r="O377">
        <v>87488</v>
      </c>
      <c r="P377">
        <v>0</v>
      </c>
      <c r="Q377">
        <v>583254</v>
      </c>
      <c r="R377">
        <v>1312320</v>
      </c>
      <c r="S377">
        <v>349952</v>
      </c>
      <c r="T377">
        <v>583254</v>
      </c>
      <c r="U377">
        <v>43744</v>
      </c>
      <c r="V377">
        <v>0</v>
      </c>
      <c r="W377">
        <v>536594</v>
      </c>
      <c r="X377">
        <v>1154842</v>
      </c>
      <c r="Y377">
        <v>272963</v>
      </c>
      <c r="Z377">
        <v>431608</v>
      </c>
      <c r="AA377">
        <v>8146</v>
      </c>
      <c r="AB377">
        <v>358</v>
      </c>
      <c r="AC377">
        <v>17</v>
      </c>
      <c r="AD377">
        <v>14</v>
      </c>
      <c r="AE377">
        <v>18383</v>
      </c>
      <c r="AF377">
        <v>257362</v>
      </c>
      <c r="AG377">
        <v>20094</v>
      </c>
      <c r="AH377">
        <v>8611</v>
      </c>
      <c r="AI377">
        <v>28705</v>
      </c>
      <c r="AJ377">
        <v>22040</v>
      </c>
      <c r="AK377">
        <v>14745</v>
      </c>
      <c r="AL377">
        <v>36785</v>
      </c>
      <c r="AM377">
        <v>87837</v>
      </c>
      <c r="AN377">
        <v>163127</v>
      </c>
      <c r="AO377">
        <v>250964</v>
      </c>
      <c r="AP377" t="s">
        <v>220</v>
      </c>
      <c r="AQ377" t="s">
        <v>86</v>
      </c>
      <c r="AR377" t="s">
        <v>221</v>
      </c>
      <c r="AS377" t="s">
        <v>222</v>
      </c>
      <c r="AT377" t="s">
        <v>223</v>
      </c>
      <c r="AU377" t="s">
        <v>75</v>
      </c>
      <c r="AV377" t="s">
        <v>76</v>
      </c>
      <c r="AW377" s="1">
        <v>43350</v>
      </c>
      <c r="AX377">
        <v>2000</v>
      </c>
      <c r="AY377" t="s">
        <v>224</v>
      </c>
      <c r="AZ377">
        <v>30.741</v>
      </c>
      <c r="BA377">
        <v>76.7727</v>
      </c>
    </row>
    <row r="378" spans="1:53" x14ac:dyDescent="0.3">
      <c r="A378" t="s">
        <v>38</v>
      </c>
      <c r="B378" s="1">
        <v>45474</v>
      </c>
      <c r="C378" t="s">
        <v>298</v>
      </c>
      <c r="D378">
        <v>26497350</v>
      </c>
      <c r="E378">
        <v>19873012</v>
      </c>
      <c r="F378">
        <v>6624338</v>
      </c>
      <c r="G378">
        <v>26497350</v>
      </c>
      <c r="H378">
        <v>26497350</v>
      </c>
      <c r="I378">
        <v>21144885</v>
      </c>
      <c r="J378">
        <v>5352465</v>
      </c>
      <c r="K378">
        <v>0.202000011321887</v>
      </c>
      <c r="L378">
        <v>3569503</v>
      </c>
      <c r="M378">
        <v>1782962</v>
      </c>
      <c r="N378">
        <v>6.7288313737034103E-2</v>
      </c>
      <c r="O378">
        <v>3974602</v>
      </c>
      <c r="P378">
        <v>2649735</v>
      </c>
      <c r="Q378">
        <v>3974602</v>
      </c>
      <c r="R378">
        <v>9274074</v>
      </c>
      <c r="S378">
        <v>2649735</v>
      </c>
      <c r="T378">
        <v>3974602</v>
      </c>
      <c r="U378">
        <v>1987301</v>
      </c>
      <c r="V378">
        <v>2331767</v>
      </c>
      <c r="W378">
        <v>3656634</v>
      </c>
      <c r="X378">
        <v>8161185</v>
      </c>
      <c r="Y378">
        <v>2066793</v>
      </c>
      <c r="Z378">
        <v>2941205</v>
      </c>
      <c r="AA378">
        <v>15150</v>
      </c>
      <c r="AB378">
        <v>1749</v>
      </c>
      <c r="AC378">
        <v>15</v>
      </c>
      <c r="AD378">
        <v>26</v>
      </c>
      <c r="AE378">
        <v>30119</v>
      </c>
      <c r="AF378">
        <v>783094</v>
      </c>
      <c r="AG378">
        <v>284621</v>
      </c>
      <c r="AH378">
        <v>121980</v>
      </c>
      <c r="AI378">
        <v>406601</v>
      </c>
      <c r="AJ378">
        <v>98398</v>
      </c>
      <c r="AK378">
        <v>67000</v>
      </c>
      <c r="AL378">
        <v>165398</v>
      </c>
      <c r="AM378">
        <v>775044</v>
      </c>
      <c r="AN378">
        <v>1439366</v>
      </c>
      <c r="AO378">
        <v>2214410</v>
      </c>
      <c r="AP378" t="s">
        <v>207</v>
      </c>
      <c r="AQ378" t="s">
        <v>100</v>
      </c>
      <c r="AR378" t="s">
        <v>208</v>
      </c>
      <c r="AS378" t="s">
        <v>209</v>
      </c>
      <c r="AT378" t="s">
        <v>210</v>
      </c>
      <c r="AU378" t="s">
        <v>104</v>
      </c>
      <c r="AV378" t="s">
        <v>105</v>
      </c>
      <c r="AW378" s="1">
        <v>44938</v>
      </c>
      <c r="AX378">
        <v>8000</v>
      </c>
      <c r="AY378" t="s">
        <v>211</v>
      </c>
      <c r="AZ378">
        <v>12.9716</v>
      </c>
      <c r="BA378">
        <v>77.64</v>
      </c>
    </row>
    <row r="379" spans="1:53" x14ac:dyDescent="0.3">
      <c r="A379" t="s">
        <v>38</v>
      </c>
      <c r="B379" s="1">
        <v>45505</v>
      </c>
      <c r="C379" t="s">
        <v>298</v>
      </c>
      <c r="D379">
        <v>24834618</v>
      </c>
      <c r="E379">
        <v>18625964</v>
      </c>
      <c r="F379">
        <v>6208654</v>
      </c>
      <c r="G379">
        <v>24834618</v>
      </c>
      <c r="H379">
        <v>24834618</v>
      </c>
      <c r="I379">
        <v>19818025</v>
      </c>
      <c r="J379">
        <v>5016593</v>
      </c>
      <c r="K379">
        <v>0.202000006603685</v>
      </c>
      <c r="L379">
        <v>4014527</v>
      </c>
      <c r="M379">
        <v>1002066</v>
      </c>
      <c r="N379">
        <v>4.0349563661498597E-2</v>
      </c>
      <c r="O379">
        <v>3725193</v>
      </c>
      <c r="P379">
        <v>2483462</v>
      </c>
      <c r="Q379">
        <v>3725193</v>
      </c>
      <c r="R379">
        <v>8692115</v>
      </c>
      <c r="S379">
        <v>2483462</v>
      </c>
      <c r="T379">
        <v>3725193</v>
      </c>
      <c r="U379">
        <v>1862596</v>
      </c>
      <c r="V379">
        <v>2185447</v>
      </c>
      <c r="W379">
        <v>3427178</v>
      </c>
      <c r="X379">
        <v>7649061</v>
      </c>
      <c r="Y379">
        <v>1937100</v>
      </c>
      <c r="Z379">
        <v>2756643</v>
      </c>
      <c r="AA379">
        <v>15387</v>
      </c>
      <c r="AB379">
        <v>1614</v>
      </c>
      <c r="AC379">
        <v>12</v>
      </c>
      <c r="AD379">
        <v>33</v>
      </c>
      <c r="AE379">
        <v>29164</v>
      </c>
      <c r="AF379">
        <v>962412</v>
      </c>
      <c r="AG379">
        <v>415712</v>
      </c>
      <c r="AH379">
        <v>178163</v>
      </c>
      <c r="AI379">
        <v>593875</v>
      </c>
      <c r="AJ379">
        <v>98398</v>
      </c>
      <c r="AK379">
        <v>74827</v>
      </c>
      <c r="AL379">
        <v>173225</v>
      </c>
      <c r="AM379">
        <v>799755</v>
      </c>
      <c r="AN379">
        <v>1485260</v>
      </c>
      <c r="AO379">
        <v>2285015</v>
      </c>
      <c r="AP379" t="s">
        <v>207</v>
      </c>
      <c r="AQ379" t="s">
        <v>100</v>
      </c>
      <c r="AR379" t="s">
        <v>208</v>
      </c>
      <c r="AS379" t="s">
        <v>209</v>
      </c>
      <c r="AT379" t="s">
        <v>210</v>
      </c>
      <c r="AU379" t="s">
        <v>104</v>
      </c>
      <c r="AV379" t="s">
        <v>105</v>
      </c>
      <c r="AW379" s="1">
        <v>44938</v>
      </c>
      <c r="AX379">
        <v>8000</v>
      </c>
      <c r="AY379" t="s">
        <v>211</v>
      </c>
      <c r="AZ379">
        <v>12.9716</v>
      </c>
      <c r="BA379">
        <v>77.64</v>
      </c>
    </row>
    <row r="380" spans="1:53" x14ac:dyDescent="0.3">
      <c r="A380" t="s">
        <v>38</v>
      </c>
      <c r="B380" s="1">
        <v>45536</v>
      </c>
      <c r="C380" t="s">
        <v>298</v>
      </c>
      <c r="D380">
        <v>27806325</v>
      </c>
      <c r="E380">
        <v>20854744</v>
      </c>
      <c r="F380">
        <v>6951581</v>
      </c>
      <c r="G380">
        <v>27806325</v>
      </c>
      <c r="H380">
        <v>27806325</v>
      </c>
      <c r="I380">
        <v>22189446</v>
      </c>
      <c r="J380">
        <v>5616879</v>
      </c>
      <c r="K380">
        <v>0.202000048550105</v>
      </c>
      <c r="L380">
        <v>4066488</v>
      </c>
      <c r="M380">
        <v>1550391</v>
      </c>
      <c r="N380">
        <v>5.5756774762576497E-2</v>
      </c>
      <c r="O380">
        <v>4170949</v>
      </c>
      <c r="P380">
        <v>2780632</v>
      </c>
      <c r="Q380">
        <v>4170949</v>
      </c>
      <c r="R380">
        <v>9732214</v>
      </c>
      <c r="S380">
        <v>2780632</v>
      </c>
      <c r="T380">
        <v>4170949</v>
      </c>
      <c r="U380">
        <v>2085474</v>
      </c>
      <c r="V380">
        <v>2446956</v>
      </c>
      <c r="W380">
        <v>3837273</v>
      </c>
      <c r="X380">
        <v>8564348</v>
      </c>
      <c r="Y380">
        <v>2168893</v>
      </c>
      <c r="Z380">
        <v>3086502</v>
      </c>
      <c r="AA380">
        <v>17175</v>
      </c>
      <c r="AB380">
        <v>1619</v>
      </c>
      <c r="AC380">
        <v>29</v>
      </c>
      <c r="AD380">
        <v>26</v>
      </c>
      <c r="AE380">
        <v>27250</v>
      </c>
      <c r="AF380">
        <v>708500</v>
      </c>
      <c r="AG380">
        <v>389890</v>
      </c>
      <c r="AH380">
        <v>167096</v>
      </c>
      <c r="AI380">
        <v>556986</v>
      </c>
      <c r="AJ380">
        <v>98398</v>
      </c>
      <c r="AK380">
        <v>55426</v>
      </c>
      <c r="AL380">
        <v>153824</v>
      </c>
      <c r="AM380">
        <v>926512</v>
      </c>
      <c r="AN380">
        <v>1720666</v>
      </c>
      <c r="AO380">
        <v>2647178</v>
      </c>
      <c r="AP380" t="s">
        <v>207</v>
      </c>
      <c r="AQ380" t="s">
        <v>100</v>
      </c>
      <c r="AR380" t="s">
        <v>208</v>
      </c>
      <c r="AS380" t="s">
        <v>209</v>
      </c>
      <c r="AT380" t="s">
        <v>210</v>
      </c>
      <c r="AU380" t="s">
        <v>104</v>
      </c>
      <c r="AV380" t="s">
        <v>105</v>
      </c>
      <c r="AW380" s="1">
        <v>44938</v>
      </c>
      <c r="AX380">
        <v>8000</v>
      </c>
      <c r="AY380" t="s">
        <v>211</v>
      </c>
      <c r="AZ380">
        <v>12.9716</v>
      </c>
      <c r="BA380">
        <v>77.64</v>
      </c>
    </row>
    <row r="381" spans="1:53" x14ac:dyDescent="0.3">
      <c r="A381" t="s">
        <v>43</v>
      </c>
      <c r="B381" s="1">
        <v>45413</v>
      </c>
      <c r="C381" t="s">
        <v>297</v>
      </c>
      <c r="D381">
        <v>1242087</v>
      </c>
      <c r="E381">
        <v>1117878</v>
      </c>
      <c r="F381">
        <v>124209</v>
      </c>
      <c r="G381">
        <v>1242087</v>
      </c>
      <c r="H381">
        <v>1242087</v>
      </c>
      <c r="I381">
        <v>1039131</v>
      </c>
      <c r="J381">
        <v>202956</v>
      </c>
      <c r="K381">
        <v>0.16339918218289101</v>
      </c>
      <c r="L381">
        <v>365399</v>
      </c>
      <c r="M381">
        <v>-162443</v>
      </c>
      <c r="N381">
        <v>-0.13078230429913501</v>
      </c>
      <c r="O381">
        <v>37263</v>
      </c>
      <c r="P381">
        <v>0</v>
      </c>
      <c r="Q381">
        <v>248417</v>
      </c>
      <c r="R381">
        <v>558940</v>
      </c>
      <c r="S381">
        <v>149050</v>
      </c>
      <c r="T381">
        <v>248417</v>
      </c>
      <c r="U381">
        <v>18632</v>
      </c>
      <c r="V381">
        <v>0</v>
      </c>
      <c r="W381">
        <v>228544</v>
      </c>
      <c r="X381">
        <v>491867</v>
      </c>
      <c r="Y381">
        <v>116259</v>
      </c>
      <c r="Z381">
        <v>183829</v>
      </c>
      <c r="AA381">
        <v>5377</v>
      </c>
      <c r="AB381">
        <v>231</v>
      </c>
      <c r="AC381">
        <v>14</v>
      </c>
      <c r="AD381">
        <v>11</v>
      </c>
      <c r="AE381">
        <v>20763</v>
      </c>
      <c r="AF381">
        <v>228393</v>
      </c>
      <c r="AG381">
        <v>11671</v>
      </c>
      <c r="AH381">
        <v>5002</v>
      </c>
      <c r="AI381">
        <v>16673</v>
      </c>
      <c r="AJ381">
        <v>22628</v>
      </c>
      <c r="AK381">
        <v>16698</v>
      </c>
      <c r="AL381">
        <v>39326</v>
      </c>
      <c r="AM381">
        <v>28352</v>
      </c>
      <c r="AN381">
        <v>52655</v>
      </c>
      <c r="AO381">
        <v>81007</v>
      </c>
      <c r="AP381" t="s">
        <v>220</v>
      </c>
      <c r="AQ381" t="s">
        <v>86</v>
      </c>
      <c r="AR381" t="s">
        <v>221</v>
      </c>
      <c r="AS381" t="s">
        <v>222</v>
      </c>
      <c r="AT381" t="s">
        <v>223</v>
      </c>
      <c r="AU381" t="s">
        <v>75</v>
      </c>
      <c r="AV381" t="s">
        <v>76</v>
      </c>
      <c r="AW381" s="1">
        <v>43350</v>
      </c>
      <c r="AX381">
        <v>2000</v>
      </c>
      <c r="AY381" t="s">
        <v>224</v>
      </c>
      <c r="AZ381">
        <v>30.741</v>
      </c>
      <c r="BA381">
        <v>76.7727</v>
      </c>
    </row>
    <row r="382" spans="1:53" x14ac:dyDescent="0.3">
      <c r="A382" t="s">
        <v>38</v>
      </c>
      <c r="B382" s="1">
        <v>45566</v>
      </c>
      <c r="C382" t="s">
        <v>298</v>
      </c>
      <c r="D382">
        <v>44375105</v>
      </c>
      <c r="E382">
        <v>33281329</v>
      </c>
      <c r="F382">
        <v>11093776</v>
      </c>
      <c r="G382">
        <v>44375105</v>
      </c>
      <c r="H382">
        <v>44375105</v>
      </c>
      <c r="I382">
        <v>35411335</v>
      </c>
      <c r="J382">
        <v>8963770</v>
      </c>
      <c r="K382">
        <v>0.20199997273245901</v>
      </c>
      <c r="L382">
        <v>6022493</v>
      </c>
      <c r="M382">
        <v>2941277</v>
      </c>
      <c r="N382">
        <v>6.6282141754932203E-2</v>
      </c>
      <c r="O382">
        <v>6656266</v>
      </c>
      <c r="P382">
        <v>4437510</v>
      </c>
      <c r="Q382">
        <v>6656266</v>
      </c>
      <c r="R382">
        <v>15531287</v>
      </c>
      <c r="S382">
        <v>4437510</v>
      </c>
      <c r="T382">
        <v>6656266</v>
      </c>
      <c r="U382">
        <v>3328133</v>
      </c>
      <c r="V382">
        <v>3905009</v>
      </c>
      <c r="W382">
        <v>6123765</v>
      </c>
      <c r="X382">
        <v>13667533</v>
      </c>
      <c r="Y382">
        <v>3461258</v>
      </c>
      <c r="Z382">
        <v>4925637</v>
      </c>
      <c r="AA382">
        <v>21365</v>
      </c>
      <c r="AB382">
        <v>2077</v>
      </c>
      <c r="AC382">
        <v>17</v>
      </c>
      <c r="AD382">
        <v>32</v>
      </c>
      <c r="AE382">
        <v>29433</v>
      </c>
      <c r="AF382">
        <v>941856</v>
      </c>
      <c r="AG382">
        <v>621882</v>
      </c>
      <c r="AH382">
        <v>266521</v>
      </c>
      <c r="AI382">
        <v>888403</v>
      </c>
      <c r="AJ382">
        <v>98398</v>
      </c>
      <c r="AK382">
        <v>70481</v>
      </c>
      <c r="AL382">
        <v>168879</v>
      </c>
      <c r="AM382">
        <v>1408174</v>
      </c>
      <c r="AN382">
        <v>2615181</v>
      </c>
      <c r="AO382">
        <v>4023355</v>
      </c>
      <c r="AP382" t="s">
        <v>207</v>
      </c>
      <c r="AQ382" t="s">
        <v>100</v>
      </c>
      <c r="AR382" t="s">
        <v>208</v>
      </c>
      <c r="AS382" t="s">
        <v>209</v>
      </c>
      <c r="AT382" t="s">
        <v>210</v>
      </c>
      <c r="AU382" t="s">
        <v>104</v>
      </c>
      <c r="AV382" t="s">
        <v>105</v>
      </c>
      <c r="AW382" s="1">
        <v>44938</v>
      </c>
      <c r="AX382">
        <v>8000</v>
      </c>
      <c r="AY382" t="s">
        <v>211</v>
      </c>
      <c r="AZ382">
        <v>12.9716</v>
      </c>
      <c r="BA382">
        <v>77.64</v>
      </c>
    </row>
    <row r="383" spans="1:53" x14ac:dyDescent="0.3">
      <c r="A383" t="s">
        <v>38</v>
      </c>
      <c r="B383" s="1">
        <v>45597</v>
      </c>
      <c r="C383" t="s">
        <v>298</v>
      </c>
      <c r="D383">
        <v>53472970</v>
      </c>
      <c r="E383">
        <v>40104728</v>
      </c>
      <c r="F383">
        <v>13368242</v>
      </c>
      <c r="G383">
        <v>53472970</v>
      </c>
      <c r="H383">
        <v>53472970</v>
      </c>
      <c r="I383">
        <v>42671429</v>
      </c>
      <c r="J383">
        <v>10801541</v>
      </c>
      <c r="K383">
        <v>0.20200001982309901</v>
      </c>
      <c r="L383">
        <v>6447313</v>
      </c>
      <c r="M383">
        <v>4354228</v>
      </c>
      <c r="N383">
        <v>8.1428579710459303E-2</v>
      </c>
      <c r="O383">
        <v>8020946</v>
      </c>
      <c r="P383">
        <v>5347297</v>
      </c>
      <c r="Q383">
        <v>8020946</v>
      </c>
      <c r="R383">
        <v>18715538</v>
      </c>
      <c r="S383">
        <v>5347297</v>
      </c>
      <c r="T383">
        <v>8020946</v>
      </c>
      <c r="U383">
        <v>4010473</v>
      </c>
      <c r="V383">
        <v>4705621</v>
      </c>
      <c r="W383">
        <v>7379270</v>
      </c>
      <c r="X383">
        <v>16469673</v>
      </c>
      <c r="Y383">
        <v>4170892</v>
      </c>
      <c r="Z383">
        <v>5935500</v>
      </c>
      <c r="AA383">
        <v>27535</v>
      </c>
      <c r="AB383">
        <v>1942</v>
      </c>
      <c r="AC383">
        <v>26</v>
      </c>
      <c r="AD383">
        <v>36</v>
      </c>
      <c r="AE383">
        <v>27686</v>
      </c>
      <c r="AF383">
        <v>996696</v>
      </c>
      <c r="AG383">
        <v>850782</v>
      </c>
      <c r="AH383">
        <v>364621</v>
      </c>
      <c r="AI383">
        <v>1215403</v>
      </c>
      <c r="AJ383">
        <v>98398</v>
      </c>
      <c r="AK383">
        <v>60376</v>
      </c>
      <c r="AL383">
        <v>158774</v>
      </c>
      <c r="AM383">
        <v>1426754</v>
      </c>
      <c r="AN383">
        <v>2649686</v>
      </c>
      <c r="AO383">
        <v>4076440</v>
      </c>
      <c r="AP383" t="s">
        <v>207</v>
      </c>
      <c r="AQ383" t="s">
        <v>100</v>
      </c>
      <c r="AR383" t="s">
        <v>208</v>
      </c>
      <c r="AS383" t="s">
        <v>209</v>
      </c>
      <c r="AT383" t="s">
        <v>210</v>
      </c>
      <c r="AU383" t="s">
        <v>104</v>
      </c>
      <c r="AV383" t="s">
        <v>105</v>
      </c>
      <c r="AW383" s="1">
        <v>44938</v>
      </c>
      <c r="AX383">
        <v>8000</v>
      </c>
      <c r="AY383" t="s">
        <v>211</v>
      </c>
      <c r="AZ383">
        <v>12.9716</v>
      </c>
      <c r="BA383">
        <v>77.64</v>
      </c>
    </row>
    <row r="384" spans="1:53" x14ac:dyDescent="0.3">
      <c r="A384" t="s">
        <v>43</v>
      </c>
      <c r="B384" s="1">
        <v>45444</v>
      </c>
      <c r="C384" t="s">
        <v>298</v>
      </c>
      <c r="D384">
        <v>3483920</v>
      </c>
      <c r="E384">
        <v>3135528</v>
      </c>
      <c r="F384">
        <v>348392</v>
      </c>
      <c r="G384">
        <v>3483920</v>
      </c>
      <c r="H384">
        <v>3483920</v>
      </c>
      <c r="I384">
        <v>2914647</v>
      </c>
      <c r="J384">
        <v>569273</v>
      </c>
      <c r="K384">
        <v>0.16340013547957499</v>
      </c>
      <c r="L384">
        <v>547686</v>
      </c>
      <c r="M384">
        <v>21587</v>
      </c>
      <c r="N384">
        <v>6.1961813130037404E-3</v>
      </c>
      <c r="O384">
        <v>104518</v>
      </c>
      <c r="P384">
        <v>0</v>
      </c>
      <c r="Q384">
        <v>696784</v>
      </c>
      <c r="R384">
        <v>1567764</v>
      </c>
      <c r="S384">
        <v>418070</v>
      </c>
      <c r="T384">
        <v>696784</v>
      </c>
      <c r="U384">
        <v>52259</v>
      </c>
      <c r="V384">
        <v>0</v>
      </c>
      <c r="W384">
        <v>641041</v>
      </c>
      <c r="X384">
        <v>1379632</v>
      </c>
      <c r="Y384">
        <v>326095</v>
      </c>
      <c r="Z384">
        <v>515620</v>
      </c>
      <c r="AA384">
        <v>8560</v>
      </c>
      <c r="AB384">
        <v>407</v>
      </c>
      <c r="AC384">
        <v>11</v>
      </c>
      <c r="AD384">
        <v>12</v>
      </c>
      <c r="AE384">
        <v>21406</v>
      </c>
      <c r="AF384">
        <v>256872</v>
      </c>
      <c r="AG384">
        <v>27125</v>
      </c>
      <c r="AH384">
        <v>11625</v>
      </c>
      <c r="AI384">
        <v>38750</v>
      </c>
      <c r="AJ384">
        <v>23459</v>
      </c>
      <c r="AK384">
        <v>14741</v>
      </c>
      <c r="AL384">
        <v>38200</v>
      </c>
      <c r="AM384">
        <v>74852</v>
      </c>
      <c r="AN384">
        <v>139012</v>
      </c>
      <c r="AO384">
        <v>213864</v>
      </c>
      <c r="AP384" t="s">
        <v>220</v>
      </c>
      <c r="AQ384" t="s">
        <v>86</v>
      </c>
      <c r="AR384" t="s">
        <v>221</v>
      </c>
      <c r="AS384" t="s">
        <v>222</v>
      </c>
      <c r="AT384" t="s">
        <v>223</v>
      </c>
      <c r="AU384" t="s">
        <v>75</v>
      </c>
      <c r="AV384" t="s">
        <v>76</v>
      </c>
      <c r="AW384" s="1">
        <v>43350</v>
      </c>
      <c r="AX384">
        <v>2000</v>
      </c>
      <c r="AY384" t="s">
        <v>224</v>
      </c>
      <c r="AZ384">
        <v>30.741</v>
      </c>
      <c r="BA384">
        <v>76.7727</v>
      </c>
    </row>
    <row r="385" spans="1:53" x14ac:dyDescent="0.3">
      <c r="A385" t="s">
        <v>38</v>
      </c>
      <c r="B385" s="1">
        <v>45627</v>
      </c>
      <c r="C385" t="s">
        <v>298</v>
      </c>
      <c r="D385">
        <v>46052005</v>
      </c>
      <c r="E385">
        <v>34539004</v>
      </c>
      <c r="F385">
        <v>11513001</v>
      </c>
      <c r="G385">
        <v>46052005</v>
      </c>
      <c r="H385">
        <v>46052005</v>
      </c>
      <c r="I385">
        <v>36749500</v>
      </c>
      <c r="J385">
        <v>9302505</v>
      </c>
      <c r="K385">
        <v>0.20199999978285399</v>
      </c>
      <c r="L385">
        <v>5588609</v>
      </c>
      <c r="M385">
        <v>3713896</v>
      </c>
      <c r="N385">
        <v>8.0645696099442402E-2</v>
      </c>
      <c r="O385">
        <v>6907801</v>
      </c>
      <c r="P385">
        <v>4605200</v>
      </c>
      <c r="Q385">
        <v>6907801</v>
      </c>
      <c r="R385">
        <v>16118202</v>
      </c>
      <c r="S385">
        <v>4605200</v>
      </c>
      <c r="T385">
        <v>6907801</v>
      </c>
      <c r="U385">
        <v>3453900</v>
      </c>
      <c r="V385">
        <v>4052576</v>
      </c>
      <c r="W385">
        <v>6355177</v>
      </c>
      <c r="X385">
        <v>14184018</v>
      </c>
      <c r="Y385">
        <v>3592056</v>
      </c>
      <c r="Z385">
        <v>5111773</v>
      </c>
      <c r="AA385">
        <v>22045</v>
      </c>
      <c r="AB385">
        <v>2089</v>
      </c>
      <c r="AC385">
        <v>18</v>
      </c>
      <c r="AD385">
        <v>28</v>
      </c>
      <c r="AE385">
        <v>28757</v>
      </c>
      <c r="AF385">
        <v>805196</v>
      </c>
      <c r="AG385">
        <v>633048</v>
      </c>
      <c r="AH385">
        <v>271307</v>
      </c>
      <c r="AI385">
        <v>904355</v>
      </c>
      <c r="AJ385">
        <v>98371</v>
      </c>
      <c r="AK385">
        <v>52282</v>
      </c>
      <c r="AL385">
        <v>150653</v>
      </c>
      <c r="AM385">
        <v>1304942</v>
      </c>
      <c r="AN385">
        <v>2423463</v>
      </c>
      <c r="AO385">
        <v>3728405</v>
      </c>
      <c r="AP385" t="s">
        <v>207</v>
      </c>
      <c r="AQ385" t="s">
        <v>100</v>
      </c>
      <c r="AR385" t="s">
        <v>208</v>
      </c>
      <c r="AS385" t="s">
        <v>209</v>
      </c>
      <c r="AT385" t="s">
        <v>210</v>
      </c>
      <c r="AU385" t="s">
        <v>104</v>
      </c>
      <c r="AV385" t="s">
        <v>105</v>
      </c>
      <c r="AW385" s="1">
        <v>44938</v>
      </c>
      <c r="AX385">
        <v>8000</v>
      </c>
      <c r="AY385" t="s">
        <v>211</v>
      </c>
      <c r="AZ385">
        <v>12.9716</v>
      </c>
      <c r="BA385">
        <v>77.64</v>
      </c>
    </row>
    <row r="386" spans="1:53" x14ac:dyDescent="0.3">
      <c r="A386" t="s">
        <v>44</v>
      </c>
      <c r="B386" s="1">
        <v>45383</v>
      </c>
      <c r="C386" t="s">
        <v>297</v>
      </c>
      <c r="D386">
        <v>1635452</v>
      </c>
      <c r="E386">
        <v>1390134</v>
      </c>
      <c r="F386">
        <v>245318</v>
      </c>
      <c r="G386">
        <v>1635452</v>
      </c>
      <c r="H386">
        <v>1635452</v>
      </c>
      <c r="I386">
        <v>1391443</v>
      </c>
      <c r="J386">
        <v>244009</v>
      </c>
      <c r="K386">
        <v>0.149199731939549</v>
      </c>
      <c r="L386">
        <v>990470</v>
      </c>
      <c r="M386">
        <v>-746461</v>
      </c>
      <c r="N386">
        <v>-0.45642489048898999</v>
      </c>
      <c r="O386">
        <v>0</v>
      </c>
      <c r="P386">
        <v>0</v>
      </c>
      <c r="Q386">
        <v>327090</v>
      </c>
      <c r="R386">
        <v>817727</v>
      </c>
      <c r="S386">
        <v>196254</v>
      </c>
      <c r="T386">
        <v>294381</v>
      </c>
      <c r="U386">
        <v>0</v>
      </c>
      <c r="V386">
        <v>0</v>
      </c>
      <c r="W386">
        <v>300923</v>
      </c>
      <c r="X386">
        <v>719600</v>
      </c>
      <c r="Y386">
        <v>153078</v>
      </c>
      <c r="Z386">
        <v>217842</v>
      </c>
      <c r="AA386">
        <v>4493</v>
      </c>
      <c r="AB386">
        <v>364</v>
      </c>
      <c r="AC386">
        <v>26</v>
      </c>
      <c r="AD386">
        <v>35</v>
      </c>
      <c r="AE386">
        <v>21159</v>
      </c>
      <c r="AF386">
        <v>740565</v>
      </c>
      <c r="AG386">
        <v>13549</v>
      </c>
      <c r="AH386">
        <v>5807</v>
      </c>
      <c r="AI386">
        <v>19356</v>
      </c>
      <c r="AJ386">
        <v>87786</v>
      </c>
      <c r="AK386">
        <v>40516</v>
      </c>
      <c r="AL386">
        <v>128302</v>
      </c>
      <c r="AM386">
        <v>35786</v>
      </c>
      <c r="AN386">
        <v>66461</v>
      </c>
      <c r="AO386">
        <v>102247</v>
      </c>
      <c r="AP386" t="s">
        <v>225</v>
      </c>
      <c r="AQ386" t="s">
        <v>71</v>
      </c>
      <c r="AR386" t="s">
        <v>72</v>
      </c>
      <c r="AS386" t="s">
        <v>73</v>
      </c>
      <c r="AT386" t="s">
        <v>226</v>
      </c>
      <c r="AU386" t="s">
        <v>134</v>
      </c>
      <c r="AV386" t="s">
        <v>135</v>
      </c>
      <c r="AW386" s="1">
        <v>43745</v>
      </c>
      <c r="AX386">
        <v>6000</v>
      </c>
      <c r="AY386" t="s">
        <v>77</v>
      </c>
      <c r="AZ386">
        <v>19.119700000000002</v>
      </c>
      <c r="BA386">
        <v>72.846800000000002</v>
      </c>
    </row>
    <row r="387" spans="1:53" x14ac:dyDescent="0.3">
      <c r="A387" t="s">
        <v>38</v>
      </c>
      <c r="B387" s="1">
        <v>45658</v>
      </c>
      <c r="C387" t="s">
        <v>298</v>
      </c>
      <c r="D387">
        <v>19783736</v>
      </c>
      <c r="E387">
        <v>14837802</v>
      </c>
      <c r="F387">
        <v>4945934</v>
      </c>
      <c r="G387">
        <v>19783736</v>
      </c>
      <c r="H387">
        <v>19783736</v>
      </c>
      <c r="I387">
        <v>15787421</v>
      </c>
      <c r="J387">
        <v>3996315</v>
      </c>
      <c r="K387">
        <v>0.20200001657927499</v>
      </c>
      <c r="L387">
        <v>2793417</v>
      </c>
      <c r="M387">
        <v>1202898</v>
      </c>
      <c r="N387">
        <v>6.08023681674685E-2</v>
      </c>
      <c r="O387">
        <v>2967560</v>
      </c>
      <c r="P387">
        <v>1978374</v>
      </c>
      <c r="Q387">
        <v>2967560</v>
      </c>
      <c r="R387">
        <v>6924308</v>
      </c>
      <c r="S387">
        <v>1978374</v>
      </c>
      <c r="T387">
        <v>2967560</v>
      </c>
      <c r="U387">
        <v>1483780</v>
      </c>
      <c r="V387">
        <v>1740969</v>
      </c>
      <c r="W387">
        <v>2730155</v>
      </c>
      <c r="X387">
        <v>6093391</v>
      </c>
      <c r="Y387">
        <v>1543132</v>
      </c>
      <c r="Z387">
        <v>2195994</v>
      </c>
      <c r="AA387">
        <v>11228</v>
      </c>
      <c r="AB387">
        <v>1762</v>
      </c>
      <c r="AC387">
        <v>35</v>
      </c>
      <c r="AD387">
        <v>29</v>
      </c>
      <c r="AE387">
        <v>26014</v>
      </c>
      <c r="AF387">
        <v>754406</v>
      </c>
      <c r="AG387">
        <v>275454</v>
      </c>
      <c r="AH387">
        <v>118052</v>
      </c>
      <c r="AI387">
        <v>393506</v>
      </c>
      <c r="AJ387">
        <v>94542</v>
      </c>
      <c r="AK387">
        <v>68211</v>
      </c>
      <c r="AL387">
        <v>162753</v>
      </c>
      <c r="AM387">
        <v>518963</v>
      </c>
      <c r="AN387">
        <v>963789</v>
      </c>
      <c r="AO387">
        <v>1482752</v>
      </c>
      <c r="AP387" t="s">
        <v>207</v>
      </c>
      <c r="AQ387" t="s">
        <v>100</v>
      </c>
      <c r="AR387" t="s">
        <v>208</v>
      </c>
      <c r="AS387" t="s">
        <v>209</v>
      </c>
      <c r="AT387" t="s">
        <v>210</v>
      </c>
      <c r="AU387" t="s">
        <v>104</v>
      </c>
      <c r="AV387" t="s">
        <v>105</v>
      </c>
      <c r="AW387" s="1">
        <v>44938</v>
      </c>
      <c r="AX387">
        <v>8000</v>
      </c>
      <c r="AY387" t="s">
        <v>211</v>
      </c>
      <c r="AZ387">
        <v>12.9716</v>
      </c>
      <c r="BA387">
        <v>77.64</v>
      </c>
    </row>
    <row r="388" spans="1:53" x14ac:dyDescent="0.3">
      <c r="A388" t="s">
        <v>38</v>
      </c>
      <c r="B388" s="1">
        <v>45689</v>
      </c>
      <c r="C388" t="s">
        <v>298</v>
      </c>
      <c r="D388">
        <v>20499024</v>
      </c>
      <c r="E388">
        <v>15374268</v>
      </c>
      <c r="F388">
        <v>5124756</v>
      </c>
      <c r="G388">
        <v>20499024</v>
      </c>
      <c r="H388">
        <v>20499024</v>
      </c>
      <c r="I388">
        <v>16358222</v>
      </c>
      <c r="J388">
        <v>4140802</v>
      </c>
      <c r="K388">
        <v>0.20199995863217701</v>
      </c>
      <c r="L388">
        <v>3033993</v>
      </c>
      <c r="M388">
        <v>1106809</v>
      </c>
      <c r="N388">
        <v>5.39932535324609E-2</v>
      </c>
      <c r="O388">
        <v>3074854</v>
      </c>
      <c r="P388">
        <v>2049902</v>
      </c>
      <c r="Q388">
        <v>3074854</v>
      </c>
      <c r="R388">
        <v>7174658</v>
      </c>
      <c r="S388">
        <v>2049902</v>
      </c>
      <c r="T388">
        <v>3074854</v>
      </c>
      <c r="U388">
        <v>1537427</v>
      </c>
      <c r="V388">
        <v>1803914</v>
      </c>
      <c r="W388">
        <v>2828866</v>
      </c>
      <c r="X388">
        <v>6313699</v>
      </c>
      <c r="Y388">
        <v>1598924</v>
      </c>
      <c r="Z388">
        <v>2275392</v>
      </c>
      <c r="AA388">
        <v>14196</v>
      </c>
      <c r="AB388">
        <v>1444</v>
      </c>
      <c r="AC388">
        <v>19</v>
      </c>
      <c r="AD388">
        <v>35</v>
      </c>
      <c r="AE388">
        <v>25489</v>
      </c>
      <c r="AF388">
        <v>892115</v>
      </c>
      <c r="AG388">
        <v>328422</v>
      </c>
      <c r="AH388">
        <v>140753</v>
      </c>
      <c r="AI388">
        <v>469175</v>
      </c>
      <c r="AJ388">
        <v>98398</v>
      </c>
      <c r="AK388">
        <v>62739</v>
      </c>
      <c r="AL388">
        <v>161137</v>
      </c>
      <c r="AM388">
        <v>529048</v>
      </c>
      <c r="AN388">
        <v>982518</v>
      </c>
      <c r="AO388">
        <v>1511566</v>
      </c>
      <c r="AP388" t="s">
        <v>207</v>
      </c>
      <c r="AQ388" t="s">
        <v>100</v>
      </c>
      <c r="AR388" t="s">
        <v>208</v>
      </c>
      <c r="AS388" t="s">
        <v>209</v>
      </c>
      <c r="AT388" t="s">
        <v>210</v>
      </c>
      <c r="AU388" t="s">
        <v>104</v>
      </c>
      <c r="AV388" t="s">
        <v>105</v>
      </c>
      <c r="AW388" s="1">
        <v>44938</v>
      </c>
      <c r="AX388">
        <v>8000</v>
      </c>
      <c r="AY388" t="s">
        <v>211</v>
      </c>
      <c r="AZ388">
        <v>12.9716</v>
      </c>
      <c r="BA388">
        <v>77.64</v>
      </c>
    </row>
    <row r="389" spans="1:53" x14ac:dyDescent="0.3">
      <c r="A389" t="s">
        <v>38</v>
      </c>
      <c r="B389" s="1">
        <v>45717</v>
      </c>
      <c r="C389" t="s">
        <v>298</v>
      </c>
      <c r="D389">
        <v>50097759</v>
      </c>
      <c r="E389">
        <v>37573319</v>
      </c>
      <c r="F389">
        <v>12524440</v>
      </c>
      <c r="G389">
        <v>50097759</v>
      </c>
      <c r="H389">
        <v>50097759</v>
      </c>
      <c r="I389">
        <v>39978011</v>
      </c>
      <c r="J389">
        <v>10119748</v>
      </c>
      <c r="K389">
        <v>0.20200001361338299</v>
      </c>
      <c r="L389">
        <v>6146291</v>
      </c>
      <c r="M389">
        <v>3973457</v>
      </c>
      <c r="N389">
        <v>7.9314066723024504E-2</v>
      </c>
      <c r="O389">
        <v>7514664</v>
      </c>
      <c r="P389">
        <v>5009776</v>
      </c>
      <c r="Q389">
        <v>7514664</v>
      </c>
      <c r="R389">
        <v>17534215</v>
      </c>
      <c r="S389">
        <v>5009776</v>
      </c>
      <c r="T389">
        <v>7514664</v>
      </c>
      <c r="U389">
        <v>3757332</v>
      </c>
      <c r="V389">
        <v>4408603</v>
      </c>
      <c r="W389">
        <v>6913491</v>
      </c>
      <c r="X389">
        <v>15430109</v>
      </c>
      <c r="Y389">
        <v>3907625</v>
      </c>
      <c r="Z389">
        <v>5560851</v>
      </c>
      <c r="AA389">
        <v>26079</v>
      </c>
      <c r="AB389">
        <v>1921</v>
      </c>
      <c r="AC389">
        <v>15</v>
      </c>
      <c r="AD389">
        <v>33</v>
      </c>
      <c r="AE389">
        <v>25294</v>
      </c>
      <c r="AF389">
        <v>834702</v>
      </c>
      <c r="AG389">
        <v>770424</v>
      </c>
      <c r="AH389">
        <v>330182</v>
      </c>
      <c r="AI389">
        <v>1100606</v>
      </c>
      <c r="AJ389">
        <v>98398</v>
      </c>
      <c r="AK389">
        <v>55820</v>
      </c>
      <c r="AL389">
        <v>154218</v>
      </c>
      <c r="AM389">
        <v>1419868</v>
      </c>
      <c r="AN389">
        <v>2636897</v>
      </c>
      <c r="AO389">
        <v>4056765</v>
      </c>
      <c r="AP389" t="s">
        <v>207</v>
      </c>
      <c r="AQ389" t="s">
        <v>100</v>
      </c>
      <c r="AR389" t="s">
        <v>208</v>
      </c>
      <c r="AS389" t="s">
        <v>209</v>
      </c>
      <c r="AT389" t="s">
        <v>210</v>
      </c>
      <c r="AU389" t="s">
        <v>104</v>
      </c>
      <c r="AV389" t="s">
        <v>105</v>
      </c>
      <c r="AW389" s="1">
        <v>44938</v>
      </c>
      <c r="AX389">
        <v>8000</v>
      </c>
      <c r="AY389" t="s">
        <v>211</v>
      </c>
      <c r="AZ389">
        <v>12.9716</v>
      </c>
      <c r="BA389">
        <v>77.64</v>
      </c>
    </row>
    <row r="390" spans="1:53" x14ac:dyDescent="0.3">
      <c r="A390" t="s">
        <v>44</v>
      </c>
      <c r="B390" s="1">
        <v>45413</v>
      </c>
      <c r="C390" t="s">
        <v>297</v>
      </c>
      <c r="D390">
        <v>2811834</v>
      </c>
      <c r="E390">
        <v>2390059</v>
      </c>
      <c r="F390">
        <v>421775</v>
      </c>
      <c r="G390">
        <v>2811834</v>
      </c>
      <c r="H390">
        <v>2811834</v>
      </c>
      <c r="I390">
        <v>2392309</v>
      </c>
      <c r="J390">
        <v>419525</v>
      </c>
      <c r="K390">
        <v>0.149199774951153</v>
      </c>
      <c r="L390">
        <v>1066182</v>
      </c>
      <c r="M390">
        <v>-646657</v>
      </c>
      <c r="N390">
        <v>-0.22997694743003999</v>
      </c>
      <c r="O390">
        <v>0</v>
      </c>
      <c r="P390">
        <v>0</v>
      </c>
      <c r="Q390">
        <v>562367</v>
      </c>
      <c r="R390">
        <v>1405917</v>
      </c>
      <c r="S390">
        <v>337420</v>
      </c>
      <c r="T390">
        <v>506130</v>
      </c>
      <c r="U390">
        <v>0</v>
      </c>
      <c r="V390">
        <v>0</v>
      </c>
      <c r="W390">
        <v>517378</v>
      </c>
      <c r="X390">
        <v>1237207</v>
      </c>
      <c r="Y390">
        <v>263188</v>
      </c>
      <c r="Z390">
        <v>374536</v>
      </c>
      <c r="AA390">
        <v>6126</v>
      </c>
      <c r="AB390">
        <v>459</v>
      </c>
      <c r="AC390">
        <v>26</v>
      </c>
      <c r="AD390">
        <v>31</v>
      </c>
      <c r="AE390">
        <v>21853</v>
      </c>
      <c r="AF390">
        <v>677443</v>
      </c>
      <c r="AG390">
        <v>23469</v>
      </c>
      <c r="AH390">
        <v>10058</v>
      </c>
      <c r="AI390">
        <v>33527</v>
      </c>
      <c r="AJ390">
        <v>78468</v>
      </c>
      <c r="AK390">
        <v>43079</v>
      </c>
      <c r="AL390">
        <v>121547</v>
      </c>
      <c r="AM390">
        <v>81783</v>
      </c>
      <c r="AN390">
        <v>151882</v>
      </c>
      <c r="AO390">
        <v>233665</v>
      </c>
      <c r="AP390" t="s">
        <v>225</v>
      </c>
      <c r="AQ390" t="s">
        <v>71</v>
      </c>
      <c r="AR390" t="s">
        <v>72</v>
      </c>
      <c r="AS390" t="s">
        <v>73</v>
      </c>
      <c r="AT390" t="s">
        <v>226</v>
      </c>
      <c r="AU390" t="s">
        <v>134</v>
      </c>
      <c r="AV390" t="s">
        <v>135</v>
      </c>
      <c r="AW390" s="1">
        <v>43745</v>
      </c>
      <c r="AX390">
        <v>6000</v>
      </c>
      <c r="AY390" t="s">
        <v>77</v>
      </c>
      <c r="AZ390">
        <v>19.119700000000002</v>
      </c>
      <c r="BA390">
        <v>72.846800000000002</v>
      </c>
    </row>
    <row r="391" spans="1:53" x14ac:dyDescent="0.3">
      <c r="A391" t="s">
        <v>39</v>
      </c>
      <c r="B391" s="1">
        <v>45474</v>
      </c>
      <c r="C391" t="s">
        <v>297</v>
      </c>
      <c r="D391">
        <v>2722464</v>
      </c>
      <c r="E391">
        <v>2450218</v>
      </c>
      <c r="F391">
        <v>272246</v>
      </c>
      <c r="G391">
        <v>2722464</v>
      </c>
      <c r="H391">
        <v>2722464</v>
      </c>
      <c r="I391">
        <v>2277614</v>
      </c>
      <c r="J391">
        <v>444850</v>
      </c>
      <c r="K391">
        <v>0.163399773146679</v>
      </c>
      <c r="L391">
        <v>588127</v>
      </c>
      <c r="M391">
        <v>-143277</v>
      </c>
      <c r="N391">
        <v>-5.2627693148559501E-2</v>
      </c>
      <c r="O391">
        <v>81674</v>
      </c>
      <c r="P391">
        <v>0</v>
      </c>
      <c r="Q391">
        <v>544493</v>
      </c>
      <c r="R391">
        <v>1225108</v>
      </c>
      <c r="S391">
        <v>326696</v>
      </c>
      <c r="T391">
        <v>544493</v>
      </c>
      <c r="U391">
        <v>40837</v>
      </c>
      <c r="V391">
        <v>0</v>
      </c>
      <c r="W391">
        <v>500934</v>
      </c>
      <c r="X391">
        <v>1078095</v>
      </c>
      <c r="Y391">
        <v>254823</v>
      </c>
      <c r="Z391">
        <v>402925</v>
      </c>
      <c r="AA391">
        <v>6624</v>
      </c>
      <c r="AB391">
        <v>411</v>
      </c>
      <c r="AC391">
        <v>23</v>
      </c>
      <c r="AD391">
        <v>16</v>
      </c>
      <c r="AE391">
        <v>21697</v>
      </c>
      <c r="AF391">
        <v>347152</v>
      </c>
      <c r="AG391">
        <v>23656</v>
      </c>
      <c r="AH391">
        <v>10138</v>
      </c>
      <c r="AI391">
        <v>33794</v>
      </c>
      <c r="AJ391">
        <v>22633</v>
      </c>
      <c r="AK391">
        <v>19757</v>
      </c>
      <c r="AL391">
        <v>42390</v>
      </c>
      <c r="AM391">
        <v>57677</v>
      </c>
      <c r="AN391">
        <v>107114</v>
      </c>
      <c r="AO391">
        <v>164791</v>
      </c>
      <c r="AP391" t="s">
        <v>212</v>
      </c>
      <c r="AQ391" t="s">
        <v>94</v>
      </c>
      <c r="AR391" t="s">
        <v>184</v>
      </c>
      <c r="AS391" t="s">
        <v>185</v>
      </c>
      <c r="AT391" t="s">
        <v>213</v>
      </c>
      <c r="AU391" t="s">
        <v>75</v>
      </c>
      <c r="AV391" t="s">
        <v>76</v>
      </c>
      <c r="AW391" s="1">
        <v>43409</v>
      </c>
      <c r="AX391">
        <v>2500</v>
      </c>
      <c r="AY391" t="s">
        <v>187</v>
      </c>
      <c r="AZ391">
        <v>20.296099999999999</v>
      </c>
      <c r="BA391">
        <v>85.822000000000003</v>
      </c>
    </row>
    <row r="392" spans="1:53" x14ac:dyDescent="0.3">
      <c r="A392" t="s">
        <v>39</v>
      </c>
      <c r="B392" s="1">
        <v>45505</v>
      </c>
      <c r="C392" t="s">
        <v>297</v>
      </c>
      <c r="D392">
        <v>1585530</v>
      </c>
      <c r="E392">
        <v>1426977</v>
      </c>
      <c r="F392">
        <v>158553</v>
      </c>
      <c r="G392">
        <v>1585530</v>
      </c>
      <c r="H392">
        <v>1585530</v>
      </c>
      <c r="I392">
        <v>1326454</v>
      </c>
      <c r="J392">
        <v>259076</v>
      </c>
      <c r="K392">
        <v>0.16340025102016401</v>
      </c>
      <c r="L392">
        <v>437930</v>
      </c>
      <c r="M392">
        <v>-178854</v>
      </c>
      <c r="N392">
        <v>-0.112803920455621</v>
      </c>
      <c r="O392">
        <v>47566</v>
      </c>
      <c r="P392">
        <v>0</v>
      </c>
      <c r="Q392">
        <v>317106</v>
      </c>
      <c r="R392">
        <v>713488</v>
      </c>
      <c r="S392">
        <v>190264</v>
      </c>
      <c r="T392">
        <v>317106</v>
      </c>
      <c r="U392">
        <v>23783</v>
      </c>
      <c r="V392">
        <v>0</v>
      </c>
      <c r="W392">
        <v>291738</v>
      </c>
      <c r="X392">
        <v>627869</v>
      </c>
      <c r="Y392">
        <v>148406</v>
      </c>
      <c r="Z392">
        <v>234658</v>
      </c>
      <c r="AA392">
        <v>4014</v>
      </c>
      <c r="AB392">
        <v>395</v>
      </c>
      <c r="AC392">
        <v>18</v>
      </c>
      <c r="AD392">
        <v>14</v>
      </c>
      <c r="AE392">
        <v>20139</v>
      </c>
      <c r="AF392">
        <v>281946</v>
      </c>
      <c r="AG392">
        <v>9808</v>
      </c>
      <c r="AH392">
        <v>4203</v>
      </c>
      <c r="AI392">
        <v>14011</v>
      </c>
      <c r="AJ392">
        <v>22633</v>
      </c>
      <c r="AK392">
        <v>19320</v>
      </c>
      <c r="AL392">
        <v>41953</v>
      </c>
      <c r="AM392">
        <v>35007</v>
      </c>
      <c r="AN392">
        <v>65013</v>
      </c>
      <c r="AO392">
        <v>100020</v>
      </c>
      <c r="AP392" t="s">
        <v>212</v>
      </c>
      <c r="AQ392" t="s">
        <v>94</v>
      </c>
      <c r="AR392" t="s">
        <v>184</v>
      </c>
      <c r="AS392" t="s">
        <v>185</v>
      </c>
      <c r="AT392" t="s">
        <v>213</v>
      </c>
      <c r="AU392" t="s">
        <v>75</v>
      </c>
      <c r="AV392" t="s">
        <v>76</v>
      </c>
      <c r="AW392" s="1">
        <v>43409</v>
      </c>
      <c r="AX392">
        <v>2500</v>
      </c>
      <c r="AY392" t="s">
        <v>187</v>
      </c>
      <c r="AZ392">
        <v>20.296099999999999</v>
      </c>
      <c r="BA392">
        <v>85.822000000000003</v>
      </c>
    </row>
    <row r="393" spans="1:53" x14ac:dyDescent="0.3">
      <c r="A393" t="s">
        <v>39</v>
      </c>
      <c r="B393" s="1">
        <v>45536</v>
      </c>
      <c r="C393" t="s">
        <v>297</v>
      </c>
      <c r="D393">
        <v>2093550</v>
      </c>
      <c r="E393">
        <v>1884195</v>
      </c>
      <c r="F393">
        <v>209355</v>
      </c>
      <c r="G393">
        <v>2093550</v>
      </c>
      <c r="H393">
        <v>2093550</v>
      </c>
      <c r="I393">
        <v>1751463</v>
      </c>
      <c r="J393">
        <v>342087</v>
      </c>
      <c r="K393">
        <v>0.16340044422153799</v>
      </c>
      <c r="L393">
        <v>534197</v>
      </c>
      <c r="M393">
        <v>-192110</v>
      </c>
      <c r="N393">
        <v>-9.1762795252083806E-2</v>
      </c>
      <c r="O393">
        <v>62806</v>
      </c>
      <c r="P393">
        <v>0</v>
      </c>
      <c r="Q393">
        <v>418710</v>
      </c>
      <c r="R393">
        <v>942098</v>
      </c>
      <c r="S393">
        <v>251226</v>
      </c>
      <c r="T393">
        <v>418710</v>
      </c>
      <c r="U393">
        <v>31403</v>
      </c>
      <c r="V393">
        <v>0</v>
      </c>
      <c r="W393">
        <v>385213</v>
      </c>
      <c r="X393">
        <v>829046</v>
      </c>
      <c r="Y393">
        <v>195956</v>
      </c>
      <c r="Z393">
        <v>309845</v>
      </c>
      <c r="AA393">
        <v>4926</v>
      </c>
      <c r="AB393">
        <v>425</v>
      </c>
      <c r="AC393">
        <v>23</v>
      </c>
      <c r="AD393">
        <v>16</v>
      </c>
      <c r="AE393">
        <v>20559</v>
      </c>
      <c r="AF393">
        <v>328944</v>
      </c>
      <c r="AG393">
        <v>17950</v>
      </c>
      <c r="AH393">
        <v>7693</v>
      </c>
      <c r="AI393">
        <v>25643</v>
      </c>
      <c r="AJ393">
        <v>22633</v>
      </c>
      <c r="AK393">
        <v>20549</v>
      </c>
      <c r="AL393">
        <v>43182</v>
      </c>
      <c r="AM393">
        <v>47750</v>
      </c>
      <c r="AN393">
        <v>88678</v>
      </c>
      <c r="AO393">
        <v>136428</v>
      </c>
      <c r="AP393" t="s">
        <v>212</v>
      </c>
      <c r="AQ393" t="s">
        <v>94</v>
      </c>
      <c r="AR393" t="s">
        <v>184</v>
      </c>
      <c r="AS393" t="s">
        <v>185</v>
      </c>
      <c r="AT393" t="s">
        <v>213</v>
      </c>
      <c r="AU393" t="s">
        <v>75</v>
      </c>
      <c r="AV393" t="s">
        <v>76</v>
      </c>
      <c r="AW393" s="1">
        <v>43409</v>
      </c>
      <c r="AX393">
        <v>2500</v>
      </c>
      <c r="AY393" t="s">
        <v>187</v>
      </c>
      <c r="AZ393">
        <v>20.296099999999999</v>
      </c>
      <c r="BA393">
        <v>85.822000000000003</v>
      </c>
    </row>
    <row r="394" spans="1:53" x14ac:dyDescent="0.3">
      <c r="A394" t="s">
        <v>39</v>
      </c>
      <c r="B394" s="1">
        <v>45566</v>
      </c>
      <c r="C394" t="s">
        <v>297</v>
      </c>
      <c r="D394">
        <v>2707623</v>
      </c>
      <c r="E394">
        <v>2436861</v>
      </c>
      <c r="F394">
        <v>270762</v>
      </c>
      <c r="G394">
        <v>2707623</v>
      </c>
      <c r="H394">
        <v>2707623</v>
      </c>
      <c r="I394">
        <v>2265197</v>
      </c>
      <c r="J394">
        <v>442426</v>
      </c>
      <c r="K394">
        <v>0.16340014839584399</v>
      </c>
      <c r="L394">
        <v>572150</v>
      </c>
      <c r="M394">
        <v>-129724</v>
      </c>
      <c r="N394">
        <v>-4.7910658167699099E-2</v>
      </c>
      <c r="O394">
        <v>81229</v>
      </c>
      <c r="P394">
        <v>0</v>
      </c>
      <c r="Q394">
        <v>541525</v>
      </c>
      <c r="R394">
        <v>1218429</v>
      </c>
      <c r="S394">
        <v>324915</v>
      </c>
      <c r="T394">
        <v>541525</v>
      </c>
      <c r="U394">
        <v>40614</v>
      </c>
      <c r="V394">
        <v>0</v>
      </c>
      <c r="W394">
        <v>498203</v>
      </c>
      <c r="X394">
        <v>1072218</v>
      </c>
      <c r="Y394">
        <v>253434</v>
      </c>
      <c r="Z394">
        <v>400728</v>
      </c>
      <c r="AA394">
        <v>6401</v>
      </c>
      <c r="AB394">
        <v>423</v>
      </c>
      <c r="AC394">
        <v>18</v>
      </c>
      <c r="AD394">
        <v>16</v>
      </c>
      <c r="AE394">
        <v>18255</v>
      </c>
      <c r="AF394">
        <v>292080</v>
      </c>
      <c r="AG394">
        <v>20426</v>
      </c>
      <c r="AH394">
        <v>8754</v>
      </c>
      <c r="AI394">
        <v>29180</v>
      </c>
      <c r="AJ394">
        <v>22633</v>
      </c>
      <c r="AK394">
        <v>20918</v>
      </c>
      <c r="AL394">
        <v>43551</v>
      </c>
      <c r="AM394">
        <v>72569</v>
      </c>
      <c r="AN394">
        <v>134770</v>
      </c>
      <c r="AO394">
        <v>207339</v>
      </c>
      <c r="AP394" t="s">
        <v>212</v>
      </c>
      <c r="AQ394" t="s">
        <v>94</v>
      </c>
      <c r="AR394" t="s">
        <v>184</v>
      </c>
      <c r="AS394" t="s">
        <v>185</v>
      </c>
      <c r="AT394" t="s">
        <v>213</v>
      </c>
      <c r="AU394" t="s">
        <v>75</v>
      </c>
      <c r="AV394" t="s">
        <v>76</v>
      </c>
      <c r="AW394" s="1">
        <v>43409</v>
      </c>
      <c r="AX394">
        <v>2500</v>
      </c>
      <c r="AY394" t="s">
        <v>187</v>
      </c>
      <c r="AZ394">
        <v>20.296099999999999</v>
      </c>
      <c r="BA394">
        <v>85.822000000000003</v>
      </c>
    </row>
    <row r="395" spans="1:53" x14ac:dyDescent="0.3">
      <c r="A395" t="s">
        <v>39</v>
      </c>
      <c r="B395" s="1">
        <v>45597</v>
      </c>
      <c r="C395" t="s">
        <v>297</v>
      </c>
      <c r="D395">
        <v>2337026</v>
      </c>
      <c r="E395">
        <v>2103323</v>
      </c>
      <c r="F395">
        <v>233703</v>
      </c>
      <c r="G395">
        <v>2337026</v>
      </c>
      <c r="H395">
        <v>2337026</v>
      </c>
      <c r="I395">
        <v>1955158</v>
      </c>
      <c r="J395">
        <v>381868</v>
      </c>
      <c r="K395">
        <v>0.16339912350140701</v>
      </c>
      <c r="L395">
        <v>582129</v>
      </c>
      <c r="M395">
        <v>-200261</v>
      </c>
      <c r="N395">
        <v>-8.5690531470338796E-2</v>
      </c>
      <c r="O395">
        <v>70111</v>
      </c>
      <c r="P395">
        <v>0</v>
      </c>
      <c r="Q395">
        <v>467405</v>
      </c>
      <c r="R395">
        <v>1051662</v>
      </c>
      <c r="S395">
        <v>280443</v>
      </c>
      <c r="T395">
        <v>467405</v>
      </c>
      <c r="U395">
        <v>35056</v>
      </c>
      <c r="V395">
        <v>0</v>
      </c>
      <c r="W395">
        <v>430013</v>
      </c>
      <c r="X395">
        <v>925463</v>
      </c>
      <c r="Y395">
        <v>218746</v>
      </c>
      <c r="Z395">
        <v>345880</v>
      </c>
      <c r="AA395">
        <v>5714</v>
      </c>
      <c r="AB395">
        <v>409</v>
      </c>
      <c r="AC395">
        <v>29</v>
      </c>
      <c r="AD395">
        <v>16</v>
      </c>
      <c r="AE395">
        <v>20135</v>
      </c>
      <c r="AF395">
        <v>322160</v>
      </c>
      <c r="AG395">
        <v>25640</v>
      </c>
      <c r="AH395">
        <v>10988</v>
      </c>
      <c r="AI395">
        <v>36628</v>
      </c>
      <c r="AJ395">
        <v>22633</v>
      </c>
      <c r="AK395">
        <v>15893</v>
      </c>
      <c r="AL395">
        <v>38526</v>
      </c>
      <c r="AM395">
        <v>64685</v>
      </c>
      <c r="AN395">
        <v>120130</v>
      </c>
      <c r="AO395">
        <v>184815</v>
      </c>
      <c r="AP395" t="s">
        <v>212</v>
      </c>
      <c r="AQ395" t="s">
        <v>94</v>
      </c>
      <c r="AR395" t="s">
        <v>184</v>
      </c>
      <c r="AS395" t="s">
        <v>185</v>
      </c>
      <c r="AT395" t="s">
        <v>213</v>
      </c>
      <c r="AU395" t="s">
        <v>75</v>
      </c>
      <c r="AV395" t="s">
        <v>76</v>
      </c>
      <c r="AW395" s="1">
        <v>43409</v>
      </c>
      <c r="AX395">
        <v>2500</v>
      </c>
      <c r="AY395" t="s">
        <v>187</v>
      </c>
      <c r="AZ395">
        <v>20.296099999999999</v>
      </c>
      <c r="BA395">
        <v>85.822000000000003</v>
      </c>
    </row>
    <row r="396" spans="1:53" x14ac:dyDescent="0.3">
      <c r="A396" t="s">
        <v>44</v>
      </c>
      <c r="B396" s="1">
        <v>45444</v>
      </c>
      <c r="C396" t="s">
        <v>297</v>
      </c>
      <c r="D396">
        <v>3558967</v>
      </c>
      <c r="E396">
        <v>3025122</v>
      </c>
      <c r="F396">
        <v>533845</v>
      </c>
      <c r="G396">
        <v>3558967</v>
      </c>
      <c r="H396">
        <v>3558967</v>
      </c>
      <c r="I396">
        <v>3027969</v>
      </c>
      <c r="J396">
        <v>530998</v>
      </c>
      <c r="K396">
        <v>0.149200034729178</v>
      </c>
      <c r="L396">
        <v>1202738</v>
      </c>
      <c r="M396">
        <v>-671740</v>
      </c>
      <c r="N396">
        <v>-0.18874577932304501</v>
      </c>
      <c r="O396">
        <v>0</v>
      </c>
      <c r="P396">
        <v>0</v>
      </c>
      <c r="Q396">
        <v>711793</v>
      </c>
      <c r="R396">
        <v>1779484</v>
      </c>
      <c r="S396">
        <v>427076</v>
      </c>
      <c r="T396">
        <v>640614</v>
      </c>
      <c r="U396">
        <v>0</v>
      </c>
      <c r="V396">
        <v>0</v>
      </c>
      <c r="W396">
        <v>654850</v>
      </c>
      <c r="X396">
        <v>1565946</v>
      </c>
      <c r="Y396">
        <v>333119</v>
      </c>
      <c r="Z396">
        <v>474054</v>
      </c>
      <c r="AA396">
        <v>7219</v>
      </c>
      <c r="AB396">
        <v>493</v>
      </c>
      <c r="AC396">
        <v>10</v>
      </c>
      <c r="AD396">
        <v>31</v>
      </c>
      <c r="AE396">
        <v>23792</v>
      </c>
      <c r="AF396">
        <v>737552</v>
      </c>
      <c r="AG396">
        <v>34089</v>
      </c>
      <c r="AH396">
        <v>14610</v>
      </c>
      <c r="AI396">
        <v>48699</v>
      </c>
      <c r="AJ396">
        <v>84172</v>
      </c>
      <c r="AK396">
        <v>51494</v>
      </c>
      <c r="AL396">
        <v>135666</v>
      </c>
      <c r="AM396">
        <v>98287</v>
      </c>
      <c r="AN396">
        <v>182534</v>
      </c>
      <c r="AO396">
        <v>280821</v>
      </c>
      <c r="AP396" t="s">
        <v>225</v>
      </c>
      <c r="AQ396" t="s">
        <v>71</v>
      </c>
      <c r="AR396" t="s">
        <v>72</v>
      </c>
      <c r="AS396" t="s">
        <v>73</v>
      </c>
      <c r="AT396" t="s">
        <v>226</v>
      </c>
      <c r="AU396" t="s">
        <v>134</v>
      </c>
      <c r="AV396" t="s">
        <v>135</v>
      </c>
      <c r="AW396" s="1">
        <v>43745</v>
      </c>
      <c r="AX396">
        <v>6000</v>
      </c>
      <c r="AY396" t="s">
        <v>77</v>
      </c>
      <c r="AZ396">
        <v>19.119700000000002</v>
      </c>
      <c r="BA396">
        <v>72.846800000000002</v>
      </c>
    </row>
    <row r="397" spans="1:53" x14ac:dyDescent="0.3">
      <c r="A397" t="s">
        <v>39</v>
      </c>
      <c r="B397" s="1">
        <v>45627</v>
      </c>
      <c r="C397" t="s">
        <v>297</v>
      </c>
      <c r="D397">
        <v>1321290</v>
      </c>
      <c r="E397">
        <v>1189161</v>
      </c>
      <c r="F397">
        <v>132129</v>
      </c>
      <c r="G397">
        <v>1321290</v>
      </c>
      <c r="H397">
        <v>1321290</v>
      </c>
      <c r="I397">
        <v>1105391</v>
      </c>
      <c r="J397">
        <v>215899</v>
      </c>
      <c r="K397">
        <v>0.16340016196293</v>
      </c>
      <c r="L397">
        <v>463706</v>
      </c>
      <c r="M397">
        <v>-247807</v>
      </c>
      <c r="N397">
        <v>-0.18754928895246301</v>
      </c>
      <c r="O397">
        <v>39639</v>
      </c>
      <c r="P397">
        <v>0</v>
      </c>
      <c r="Q397">
        <v>264258</v>
      </c>
      <c r="R397">
        <v>594580</v>
      </c>
      <c r="S397">
        <v>158555</v>
      </c>
      <c r="T397">
        <v>264258</v>
      </c>
      <c r="U397">
        <v>19820</v>
      </c>
      <c r="V397">
        <v>0</v>
      </c>
      <c r="W397">
        <v>243117</v>
      </c>
      <c r="X397">
        <v>523230</v>
      </c>
      <c r="Y397">
        <v>123673</v>
      </c>
      <c r="Z397">
        <v>195551</v>
      </c>
      <c r="AA397">
        <v>4770</v>
      </c>
      <c r="AB397">
        <v>277</v>
      </c>
      <c r="AC397">
        <v>24</v>
      </c>
      <c r="AD397">
        <v>17</v>
      </c>
      <c r="AE397">
        <v>18822</v>
      </c>
      <c r="AF397">
        <v>319974</v>
      </c>
      <c r="AG397">
        <v>10970</v>
      </c>
      <c r="AH397">
        <v>4701</v>
      </c>
      <c r="AI397">
        <v>15671</v>
      </c>
      <c r="AJ397">
        <v>21819</v>
      </c>
      <c r="AK397">
        <v>17149</v>
      </c>
      <c r="AL397">
        <v>38968</v>
      </c>
      <c r="AM397">
        <v>31183</v>
      </c>
      <c r="AN397">
        <v>57910</v>
      </c>
      <c r="AO397">
        <v>89093</v>
      </c>
      <c r="AP397" t="s">
        <v>212</v>
      </c>
      <c r="AQ397" t="s">
        <v>94</v>
      </c>
      <c r="AR397" t="s">
        <v>184</v>
      </c>
      <c r="AS397" t="s">
        <v>185</v>
      </c>
      <c r="AT397" t="s">
        <v>213</v>
      </c>
      <c r="AU397" t="s">
        <v>75</v>
      </c>
      <c r="AV397" t="s">
        <v>76</v>
      </c>
      <c r="AW397" s="1">
        <v>43409</v>
      </c>
      <c r="AX397">
        <v>2500</v>
      </c>
      <c r="AY397" t="s">
        <v>187</v>
      </c>
      <c r="AZ397">
        <v>20.296099999999999</v>
      </c>
      <c r="BA397">
        <v>85.822000000000003</v>
      </c>
    </row>
    <row r="398" spans="1:53" x14ac:dyDescent="0.3">
      <c r="A398" t="s">
        <v>45</v>
      </c>
      <c r="B398" s="1">
        <v>45383</v>
      </c>
      <c r="C398" t="s">
        <v>297</v>
      </c>
      <c r="D398">
        <v>7030569</v>
      </c>
      <c r="E398">
        <v>5624455</v>
      </c>
      <c r="F398">
        <v>1406114</v>
      </c>
      <c r="G398">
        <v>7030569</v>
      </c>
      <c r="H398">
        <v>7030569</v>
      </c>
      <c r="I398">
        <v>5852246</v>
      </c>
      <c r="J398">
        <v>1178323</v>
      </c>
      <c r="K398">
        <v>0.16759994816920201</v>
      </c>
      <c r="L398">
        <v>2674472</v>
      </c>
      <c r="M398">
        <v>-1496149</v>
      </c>
      <c r="N398">
        <v>-0.212806246549888</v>
      </c>
      <c r="O398">
        <v>492140</v>
      </c>
      <c r="P398">
        <v>210917</v>
      </c>
      <c r="Q398">
        <v>1757642</v>
      </c>
      <c r="R398">
        <v>2812228</v>
      </c>
      <c r="S398">
        <v>703057</v>
      </c>
      <c r="T398">
        <v>1054585</v>
      </c>
      <c r="U398">
        <v>246070</v>
      </c>
      <c r="V398">
        <v>185607</v>
      </c>
      <c r="W398">
        <v>1617031</v>
      </c>
      <c r="X398">
        <v>2474761</v>
      </c>
      <c r="Y398">
        <v>548384</v>
      </c>
      <c r="Z398">
        <v>780393</v>
      </c>
      <c r="AA398">
        <v>8281</v>
      </c>
      <c r="AB398">
        <v>849</v>
      </c>
      <c r="AC398">
        <v>27</v>
      </c>
      <c r="AD398">
        <v>74</v>
      </c>
      <c r="AE398">
        <v>24640</v>
      </c>
      <c r="AF398">
        <v>1823360</v>
      </c>
      <c r="AG398">
        <v>70097</v>
      </c>
      <c r="AH398">
        <v>30042</v>
      </c>
      <c r="AI398">
        <v>100139</v>
      </c>
      <c r="AJ398">
        <v>195295</v>
      </c>
      <c r="AK398">
        <v>120833</v>
      </c>
      <c r="AL398">
        <v>316128</v>
      </c>
      <c r="AM398">
        <v>152196</v>
      </c>
      <c r="AN398">
        <v>282649</v>
      </c>
      <c r="AO398">
        <v>434845</v>
      </c>
      <c r="AP398" t="s">
        <v>227</v>
      </c>
      <c r="AQ398" t="s">
        <v>71</v>
      </c>
      <c r="AR398" t="s">
        <v>138</v>
      </c>
      <c r="AS398" t="s">
        <v>228</v>
      </c>
      <c r="AT398" t="s">
        <v>229</v>
      </c>
      <c r="AU398" t="s">
        <v>141</v>
      </c>
      <c r="AV398" t="s">
        <v>142</v>
      </c>
      <c r="AW398" s="1">
        <v>44064</v>
      </c>
      <c r="AX398">
        <v>15000</v>
      </c>
      <c r="AY398" t="s">
        <v>230</v>
      </c>
      <c r="AZ398">
        <v>18.567900000000002</v>
      </c>
      <c r="BA398">
        <v>73.914299999999997</v>
      </c>
    </row>
    <row r="399" spans="1:53" x14ac:dyDescent="0.3">
      <c r="A399" t="s">
        <v>39</v>
      </c>
      <c r="B399" s="1">
        <v>45658</v>
      </c>
      <c r="C399" t="s">
        <v>297</v>
      </c>
      <c r="D399">
        <v>2341740</v>
      </c>
      <c r="E399">
        <v>2107566</v>
      </c>
      <c r="F399">
        <v>234174</v>
      </c>
      <c r="G399">
        <v>2341740</v>
      </c>
      <c r="H399">
        <v>2341740</v>
      </c>
      <c r="I399">
        <v>1959100</v>
      </c>
      <c r="J399">
        <v>382640</v>
      </c>
      <c r="K399">
        <v>0.16339986505760701</v>
      </c>
      <c r="L399">
        <v>574829</v>
      </c>
      <c r="M399">
        <v>-192189</v>
      </c>
      <c r="N399">
        <v>-8.2071024110277002E-2</v>
      </c>
      <c r="O399">
        <v>70252</v>
      </c>
      <c r="P399">
        <v>0</v>
      </c>
      <c r="Q399">
        <v>468348</v>
      </c>
      <c r="R399">
        <v>1053783</v>
      </c>
      <c r="S399">
        <v>281009</v>
      </c>
      <c r="T399">
        <v>468348</v>
      </c>
      <c r="U399">
        <v>35126</v>
      </c>
      <c r="V399">
        <v>0</v>
      </c>
      <c r="W399">
        <v>430880</v>
      </c>
      <c r="X399">
        <v>927329</v>
      </c>
      <c r="Y399">
        <v>219187</v>
      </c>
      <c r="Z399">
        <v>346578</v>
      </c>
      <c r="AA399">
        <v>6295</v>
      </c>
      <c r="AB399">
        <v>372</v>
      </c>
      <c r="AC399">
        <v>19</v>
      </c>
      <c r="AD399">
        <v>18</v>
      </c>
      <c r="AE399">
        <v>18120</v>
      </c>
      <c r="AF399">
        <v>326160</v>
      </c>
      <c r="AG399">
        <v>24527</v>
      </c>
      <c r="AH399">
        <v>10512</v>
      </c>
      <c r="AI399">
        <v>35039</v>
      </c>
      <c r="AJ399">
        <v>22674</v>
      </c>
      <c r="AK399">
        <v>20610</v>
      </c>
      <c r="AL399">
        <v>43284</v>
      </c>
      <c r="AM399">
        <v>59621</v>
      </c>
      <c r="AN399">
        <v>110725</v>
      </c>
      <c r="AO399">
        <v>170346</v>
      </c>
      <c r="AP399" t="s">
        <v>212</v>
      </c>
      <c r="AQ399" t="s">
        <v>94</v>
      </c>
      <c r="AR399" t="s">
        <v>184</v>
      </c>
      <c r="AS399" t="s">
        <v>185</v>
      </c>
      <c r="AT399" t="s">
        <v>213</v>
      </c>
      <c r="AU399" t="s">
        <v>75</v>
      </c>
      <c r="AV399" t="s">
        <v>76</v>
      </c>
      <c r="AW399" s="1">
        <v>43409</v>
      </c>
      <c r="AX399">
        <v>2500</v>
      </c>
      <c r="AY399" t="s">
        <v>187</v>
      </c>
      <c r="AZ399">
        <v>20.296099999999999</v>
      </c>
      <c r="BA399">
        <v>85.822000000000003</v>
      </c>
    </row>
    <row r="400" spans="1:53" x14ac:dyDescent="0.3">
      <c r="A400" t="s">
        <v>39</v>
      </c>
      <c r="B400" s="1">
        <v>45689</v>
      </c>
      <c r="C400" t="s">
        <v>297</v>
      </c>
      <c r="D400">
        <v>2398122</v>
      </c>
      <c r="E400">
        <v>2158310</v>
      </c>
      <c r="F400">
        <v>239812</v>
      </c>
      <c r="G400">
        <v>2398122</v>
      </c>
      <c r="H400">
        <v>2398122</v>
      </c>
      <c r="I400">
        <v>2006268</v>
      </c>
      <c r="J400">
        <v>391854</v>
      </c>
      <c r="K400">
        <v>0.16340036078231199</v>
      </c>
      <c r="L400">
        <v>549445</v>
      </c>
      <c r="M400">
        <v>-157591</v>
      </c>
      <c r="N400">
        <v>-6.5714338136258293E-2</v>
      </c>
      <c r="O400">
        <v>71944</v>
      </c>
      <c r="P400">
        <v>0</v>
      </c>
      <c r="Q400">
        <v>479624</v>
      </c>
      <c r="R400">
        <v>1079155</v>
      </c>
      <c r="S400">
        <v>287775</v>
      </c>
      <c r="T400">
        <v>479624</v>
      </c>
      <c r="U400">
        <v>35972</v>
      </c>
      <c r="V400">
        <v>0</v>
      </c>
      <c r="W400">
        <v>441254</v>
      </c>
      <c r="X400">
        <v>949656</v>
      </c>
      <c r="Y400">
        <v>224464</v>
      </c>
      <c r="Z400">
        <v>354922</v>
      </c>
      <c r="AA400">
        <v>7837</v>
      </c>
      <c r="AB400">
        <v>306</v>
      </c>
      <c r="AC400">
        <v>26</v>
      </c>
      <c r="AD400">
        <v>17</v>
      </c>
      <c r="AE400">
        <v>18644</v>
      </c>
      <c r="AF400">
        <v>316948</v>
      </c>
      <c r="AG400">
        <v>14081</v>
      </c>
      <c r="AH400">
        <v>6035</v>
      </c>
      <c r="AI400">
        <v>20116</v>
      </c>
      <c r="AJ400">
        <v>22633</v>
      </c>
      <c r="AK400">
        <v>21274</v>
      </c>
      <c r="AL400">
        <v>43907</v>
      </c>
      <c r="AM400">
        <v>58966</v>
      </c>
      <c r="AN400">
        <v>109508</v>
      </c>
      <c r="AO400">
        <v>168474</v>
      </c>
      <c r="AP400" t="s">
        <v>212</v>
      </c>
      <c r="AQ400" t="s">
        <v>94</v>
      </c>
      <c r="AR400" t="s">
        <v>184</v>
      </c>
      <c r="AS400" t="s">
        <v>185</v>
      </c>
      <c r="AT400" t="s">
        <v>213</v>
      </c>
      <c r="AU400" t="s">
        <v>75</v>
      </c>
      <c r="AV400" t="s">
        <v>76</v>
      </c>
      <c r="AW400" s="1">
        <v>43409</v>
      </c>
      <c r="AX400">
        <v>2500</v>
      </c>
      <c r="AY400" t="s">
        <v>187</v>
      </c>
      <c r="AZ400">
        <v>20.296099999999999</v>
      </c>
      <c r="BA400">
        <v>85.822000000000003</v>
      </c>
    </row>
    <row r="401" spans="1:53" x14ac:dyDescent="0.3">
      <c r="A401" t="s">
        <v>45</v>
      </c>
      <c r="B401" s="1">
        <v>45413</v>
      </c>
      <c r="C401" t="s">
        <v>297</v>
      </c>
      <c r="D401">
        <v>3404070</v>
      </c>
      <c r="E401">
        <v>2723256</v>
      </c>
      <c r="F401">
        <v>680814</v>
      </c>
      <c r="G401">
        <v>3404070</v>
      </c>
      <c r="H401">
        <v>3404070</v>
      </c>
      <c r="I401">
        <v>2833547</v>
      </c>
      <c r="J401">
        <v>570523</v>
      </c>
      <c r="K401">
        <v>0.16760025498888101</v>
      </c>
      <c r="L401">
        <v>2374806</v>
      </c>
      <c r="M401">
        <v>-1804283</v>
      </c>
      <c r="N401">
        <v>-0.53003698513837805</v>
      </c>
      <c r="O401">
        <v>238285</v>
      </c>
      <c r="P401">
        <v>102122</v>
      </c>
      <c r="Q401">
        <v>851018</v>
      </c>
      <c r="R401">
        <v>1361628</v>
      </c>
      <c r="S401">
        <v>340407</v>
      </c>
      <c r="T401">
        <v>510610</v>
      </c>
      <c r="U401">
        <v>119142</v>
      </c>
      <c r="V401">
        <v>89867</v>
      </c>
      <c r="W401">
        <v>782937</v>
      </c>
      <c r="X401">
        <v>1198233</v>
      </c>
      <c r="Y401">
        <v>265517</v>
      </c>
      <c r="Z401">
        <v>377851</v>
      </c>
      <c r="AA401">
        <v>6246</v>
      </c>
      <c r="AB401">
        <v>545</v>
      </c>
      <c r="AC401">
        <v>23</v>
      </c>
      <c r="AD401">
        <v>68</v>
      </c>
      <c r="AE401">
        <v>26886</v>
      </c>
      <c r="AF401">
        <v>1828248</v>
      </c>
      <c r="AG401">
        <v>24254</v>
      </c>
      <c r="AH401">
        <v>10394</v>
      </c>
      <c r="AI401">
        <v>34648</v>
      </c>
      <c r="AJ401">
        <v>181406</v>
      </c>
      <c r="AK401">
        <v>99066</v>
      </c>
      <c r="AL401">
        <v>280472</v>
      </c>
      <c r="AM401">
        <v>81003</v>
      </c>
      <c r="AN401">
        <v>150435</v>
      </c>
      <c r="AO401">
        <v>231438</v>
      </c>
      <c r="AP401" t="s">
        <v>227</v>
      </c>
      <c r="AQ401" t="s">
        <v>71</v>
      </c>
      <c r="AR401" t="s">
        <v>138</v>
      </c>
      <c r="AS401" t="s">
        <v>228</v>
      </c>
      <c r="AT401" t="s">
        <v>229</v>
      </c>
      <c r="AU401" t="s">
        <v>141</v>
      </c>
      <c r="AV401" t="s">
        <v>142</v>
      </c>
      <c r="AW401" s="1">
        <v>44064</v>
      </c>
      <c r="AX401">
        <v>15000</v>
      </c>
      <c r="AY401" t="s">
        <v>230</v>
      </c>
      <c r="AZ401">
        <v>18.567900000000002</v>
      </c>
      <c r="BA401">
        <v>73.914299999999997</v>
      </c>
    </row>
    <row r="402" spans="1:53" x14ac:dyDescent="0.3">
      <c r="A402" t="s">
        <v>39</v>
      </c>
      <c r="B402" s="1">
        <v>45717</v>
      </c>
      <c r="C402" t="s">
        <v>297</v>
      </c>
      <c r="D402">
        <v>2408377</v>
      </c>
      <c r="E402">
        <v>2167539</v>
      </c>
      <c r="F402">
        <v>240838</v>
      </c>
      <c r="G402">
        <v>2408377</v>
      </c>
      <c r="H402">
        <v>2408377</v>
      </c>
      <c r="I402">
        <v>2014849</v>
      </c>
      <c r="J402">
        <v>393528</v>
      </c>
      <c r="K402">
        <v>0.16339966707870099</v>
      </c>
      <c r="L402">
        <v>490089</v>
      </c>
      <c r="M402">
        <v>-96561</v>
      </c>
      <c r="N402">
        <v>-4.0093805911616001E-2</v>
      </c>
      <c r="O402">
        <v>72251</v>
      </c>
      <c r="P402">
        <v>0</v>
      </c>
      <c r="Q402">
        <v>481675</v>
      </c>
      <c r="R402">
        <v>1083771</v>
      </c>
      <c r="S402">
        <v>289005</v>
      </c>
      <c r="T402">
        <v>481675</v>
      </c>
      <c r="U402">
        <v>36126</v>
      </c>
      <c r="V402">
        <v>0</v>
      </c>
      <c r="W402">
        <v>443141</v>
      </c>
      <c r="X402">
        <v>953718</v>
      </c>
      <c r="Y402">
        <v>225424</v>
      </c>
      <c r="Z402">
        <v>356440</v>
      </c>
      <c r="AA402">
        <v>8887</v>
      </c>
      <c r="AB402">
        <v>271</v>
      </c>
      <c r="AC402">
        <v>28</v>
      </c>
      <c r="AD402">
        <v>14</v>
      </c>
      <c r="AE402">
        <v>18241</v>
      </c>
      <c r="AF402">
        <v>255374</v>
      </c>
      <c r="AG402">
        <v>23831</v>
      </c>
      <c r="AH402">
        <v>10213</v>
      </c>
      <c r="AI402">
        <v>34044</v>
      </c>
      <c r="AJ402">
        <v>22633</v>
      </c>
      <c r="AK402">
        <v>20283</v>
      </c>
      <c r="AL402">
        <v>42916</v>
      </c>
      <c r="AM402">
        <v>55214</v>
      </c>
      <c r="AN402">
        <v>102541</v>
      </c>
      <c r="AO402">
        <v>157755</v>
      </c>
      <c r="AP402" t="s">
        <v>212</v>
      </c>
      <c r="AQ402" t="s">
        <v>94</v>
      </c>
      <c r="AR402" t="s">
        <v>184</v>
      </c>
      <c r="AS402" t="s">
        <v>185</v>
      </c>
      <c r="AT402" t="s">
        <v>213</v>
      </c>
      <c r="AU402" t="s">
        <v>75</v>
      </c>
      <c r="AV402" t="s">
        <v>76</v>
      </c>
      <c r="AW402" s="1">
        <v>43409</v>
      </c>
      <c r="AX402">
        <v>2500</v>
      </c>
      <c r="AY402" t="s">
        <v>187</v>
      </c>
      <c r="AZ402">
        <v>20.296099999999999</v>
      </c>
      <c r="BA402">
        <v>85.822000000000003</v>
      </c>
    </row>
    <row r="403" spans="1:53" x14ac:dyDescent="0.3">
      <c r="A403" t="s">
        <v>40</v>
      </c>
      <c r="B403" s="1">
        <v>45474</v>
      </c>
      <c r="C403" t="s">
        <v>297</v>
      </c>
      <c r="D403">
        <v>9352203</v>
      </c>
      <c r="E403">
        <v>7481762</v>
      </c>
      <c r="F403">
        <v>1870441</v>
      </c>
      <c r="G403">
        <v>9352203</v>
      </c>
      <c r="H403">
        <v>9352203</v>
      </c>
      <c r="I403">
        <v>7784774</v>
      </c>
      <c r="J403">
        <v>1567429</v>
      </c>
      <c r="K403">
        <v>0.167599976176736</v>
      </c>
      <c r="L403">
        <v>2510887</v>
      </c>
      <c r="M403">
        <v>-943458</v>
      </c>
      <c r="N403">
        <v>-0.10088082989644299</v>
      </c>
      <c r="O403">
        <v>654654</v>
      </c>
      <c r="P403">
        <v>280566</v>
      </c>
      <c r="Q403">
        <v>2338051</v>
      </c>
      <c r="R403">
        <v>3740882</v>
      </c>
      <c r="S403">
        <v>935220</v>
      </c>
      <c r="T403">
        <v>1402830</v>
      </c>
      <c r="U403">
        <v>327327</v>
      </c>
      <c r="V403">
        <v>246898</v>
      </c>
      <c r="W403">
        <v>2151007</v>
      </c>
      <c r="X403">
        <v>3291976</v>
      </c>
      <c r="Y403">
        <v>729472</v>
      </c>
      <c r="Z403">
        <v>1038094</v>
      </c>
      <c r="AA403">
        <v>12453</v>
      </c>
      <c r="AB403">
        <v>751</v>
      </c>
      <c r="AC403">
        <v>27</v>
      </c>
      <c r="AD403">
        <v>62</v>
      </c>
      <c r="AE403">
        <v>23913</v>
      </c>
      <c r="AF403">
        <v>1482606</v>
      </c>
      <c r="AG403">
        <v>95724</v>
      </c>
      <c r="AH403">
        <v>41025</v>
      </c>
      <c r="AI403">
        <v>136749</v>
      </c>
      <c r="AJ403">
        <v>184183</v>
      </c>
      <c r="AK403">
        <v>103893</v>
      </c>
      <c r="AL403">
        <v>288076</v>
      </c>
      <c r="AM403">
        <v>211210</v>
      </c>
      <c r="AN403">
        <v>392246</v>
      </c>
      <c r="AO403">
        <v>603456</v>
      </c>
      <c r="AP403" t="s">
        <v>214</v>
      </c>
      <c r="AQ403" t="s">
        <v>71</v>
      </c>
      <c r="AR403" t="s">
        <v>72</v>
      </c>
      <c r="AS403" t="s">
        <v>165</v>
      </c>
      <c r="AT403" t="s">
        <v>215</v>
      </c>
      <c r="AU403" t="s">
        <v>141</v>
      </c>
      <c r="AV403" t="s">
        <v>142</v>
      </c>
      <c r="AW403" s="1">
        <v>43782</v>
      </c>
      <c r="AX403">
        <v>15000</v>
      </c>
      <c r="AY403" t="s">
        <v>166</v>
      </c>
      <c r="AZ403">
        <v>19.017600000000002</v>
      </c>
      <c r="BA403">
        <v>72.8446</v>
      </c>
    </row>
    <row r="404" spans="1:53" x14ac:dyDescent="0.3">
      <c r="A404" t="s">
        <v>40</v>
      </c>
      <c r="B404" s="1">
        <v>45505</v>
      </c>
      <c r="C404" t="s">
        <v>297</v>
      </c>
      <c r="D404">
        <v>9730668</v>
      </c>
      <c r="E404">
        <v>7784534</v>
      </c>
      <c r="F404">
        <v>1946134</v>
      </c>
      <c r="G404">
        <v>9730668</v>
      </c>
      <c r="H404">
        <v>9730668</v>
      </c>
      <c r="I404">
        <v>8099809</v>
      </c>
      <c r="J404">
        <v>1630859</v>
      </c>
      <c r="K404">
        <v>0.16759990167170399</v>
      </c>
      <c r="L404">
        <v>2776326</v>
      </c>
      <c r="M404">
        <v>-1145467</v>
      </c>
      <c r="N404">
        <v>-0.11771720091570299</v>
      </c>
      <c r="O404">
        <v>681147</v>
      </c>
      <c r="P404">
        <v>291920</v>
      </c>
      <c r="Q404">
        <v>2432667</v>
      </c>
      <c r="R404">
        <v>3892267</v>
      </c>
      <c r="S404">
        <v>973067</v>
      </c>
      <c r="T404">
        <v>1459600</v>
      </c>
      <c r="U404">
        <v>340574</v>
      </c>
      <c r="V404">
        <v>256890</v>
      </c>
      <c r="W404">
        <v>2238054</v>
      </c>
      <c r="X404">
        <v>3425195</v>
      </c>
      <c r="Y404">
        <v>758992</v>
      </c>
      <c r="Z404">
        <v>1080104</v>
      </c>
      <c r="AA404">
        <v>10623</v>
      </c>
      <c r="AB404">
        <v>916</v>
      </c>
      <c r="AC404">
        <v>14</v>
      </c>
      <c r="AD404">
        <v>61</v>
      </c>
      <c r="AE404">
        <v>27430</v>
      </c>
      <c r="AF404">
        <v>1673230</v>
      </c>
      <c r="AG404">
        <v>122368</v>
      </c>
      <c r="AH404">
        <v>52444</v>
      </c>
      <c r="AI404">
        <v>174812</v>
      </c>
      <c r="AJ404">
        <v>184183</v>
      </c>
      <c r="AK404">
        <v>134610</v>
      </c>
      <c r="AL404">
        <v>318793</v>
      </c>
      <c r="AM404">
        <v>213322</v>
      </c>
      <c r="AN404">
        <v>396169</v>
      </c>
      <c r="AO404">
        <v>609491</v>
      </c>
      <c r="AP404" t="s">
        <v>214</v>
      </c>
      <c r="AQ404" t="s">
        <v>71</v>
      </c>
      <c r="AR404" t="s">
        <v>72</v>
      </c>
      <c r="AS404" t="s">
        <v>165</v>
      </c>
      <c r="AT404" t="s">
        <v>215</v>
      </c>
      <c r="AU404" t="s">
        <v>141</v>
      </c>
      <c r="AV404" t="s">
        <v>142</v>
      </c>
      <c r="AW404" s="1">
        <v>43782</v>
      </c>
      <c r="AX404">
        <v>15000</v>
      </c>
      <c r="AY404" t="s">
        <v>166</v>
      </c>
      <c r="AZ404">
        <v>19.017600000000002</v>
      </c>
      <c r="BA404">
        <v>72.8446</v>
      </c>
    </row>
    <row r="405" spans="1:53" x14ac:dyDescent="0.3">
      <c r="A405" t="s">
        <v>40</v>
      </c>
      <c r="B405" s="1">
        <v>45536</v>
      </c>
      <c r="C405" t="s">
        <v>297</v>
      </c>
      <c r="D405">
        <v>8236175</v>
      </c>
      <c r="E405">
        <v>6588940</v>
      </c>
      <c r="F405">
        <v>1647235</v>
      </c>
      <c r="G405">
        <v>8236175</v>
      </c>
      <c r="H405">
        <v>8236175</v>
      </c>
      <c r="I405">
        <v>6855792</v>
      </c>
      <c r="J405">
        <v>1380383</v>
      </c>
      <c r="K405">
        <v>0.16760000849909101</v>
      </c>
      <c r="L405">
        <v>2491481</v>
      </c>
      <c r="M405">
        <v>-1111098</v>
      </c>
      <c r="N405">
        <v>-0.13490461288158601</v>
      </c>
      <c r="O405">
        <v>576532</v>
      </c>
      <c r="P405">
        <v>247085</v>
      </c>
      <c r="Q405">
        <v>2059044</v>
      </c>
      <c r="R405">
        <v>3294470</v>
      </c>
      <c r="S405">
        <v>823618</v>
      </c>
      <c r="T405">
        <v>1235426</v>
      </c>
      <c r="U405">
        <v>288266</v>
      </c>
      <c r="V405">
        <v>217435</v>
      </c>
      <c r="W405">
        <v>1894320</v>
      </c>
      <c r="X405">
        <v>2899134</v>
      </c>
      <c r="Y405">
        <v>642422</v>
      </c>
      <c r="Z405">
        <v>914215</v>
      </c>
      <c r="AA405">
        <v>6835</v>
      </c>
      <c r="AB405">
        <v>1205</v>
      </c>
      <c r="AC405">
        <v>31</v>
      </c>
      <c r="AD405">
        <v>61</v>
      </c>
      <c r="AE405">
        <v>23571</v>
      </c>
      <c r="AF405">
        <v>1437831</v>
      </c>
      <c r="AG405">
        <v>72482</v>
      </c>
      <c r="AH405">
        <v>31063</v>
      </c>
      <c r="AI405">
        <v>103545</v>
      </c>
      <c r="AJ405">
        <v>184183</v>
      </c>
      <c r="AK405">
        <v>125635</v>
      </c>
      <c r="AL405">
        <v>309818</v>
      </c>
      <c r="AM405">
        <v>224100</v>
      </c>
      <c r="AN405">
        <v>416187</v>
      </c>
      <c r="AO405">
        <v>640287</v>
      </c>
      <c r="AP405" t="s">
        <v>214</v>
      </c>
      <c r="AQ405" t="s">
        <v>71</v>
      </c>
      <c r="AR405" t="s">
        <v>72</v>
      </c>
      <c r="AS405" t="s">
        <v>165</v>
      </c>
      <c r="AT405" t="s">
        <v>215</v>
      </c>
      <c r="AU405" t="s">
        <v>141</v>
      </c>
      <c r="AV405" t="s">
        <v>142</v>
      </c>
      <c r="AW405" s="1">
        <v>43782</v>
      </c>
      <c r="AX405">
        <v>15000</v>
      </c>
      <c r="AY405" t="s">
        <v>166</v>
      </c>
      <c r="AZ405">
        <v>19.017600000000002</v>
      </c>
      <c r="BA405">
        <v>72.8446</v>
      </c>
    </row>
    <row r="406" spans="1:53" x14ac:dyDescent="0.3">
      <c r="A406" t="s">
        <v>45</v>
      </c>
      <c r="B406" s="1">
        <v>45444</v>
      </c>
      <c r="C406" t="s">
        <v>297</v>
      </c>
      <c r="D406">
        <v>12193896</v>
      </c>
      <c r="E406">
        <v>9755117</v>
      </c>
      <c r="F406">
        <v>2438779</v>
      </c>
      <c r="G406">
        <v>12193896</v>
      </c>
      <c r="H406">
        <v>12193896</v>
      </c>
      <c r="I406">
        <v>10150198</v>
      </c>
      <c r="J406">
        <v>2043698</v>
      </c>
      <c r="K406">
        <v>0.16760008450129499</v>
      </c>
      <c r="L406">
        <v>2606655</v>
      </c>
      <c r="M406">
        <v>-562957</v>
      </c>
      <c r="N406">
        <v>-4.61671150877455E-2</v>
      </c>
      <c r="O406">
        <v>853573</v>
      </c>
      <c r="P406">
        <v>365817</v>
      </c>
      <c r="Q406">
        <v>3048474</v>
      </c>
      <c r="R406">
        <v>4877558</v>
      </c>
      <c r="S406">
        <v>1219390</v>
      </c>
      <c r="T406">
        <v>1829084</v>
      </c>
      <c r="U406">
        <v>426786</v>
      </c>
      <c r="V406">
        <v>321919</v>
      </c>
      <c r="W406">
        <v>2804596</v>
      </c>
      <c r="X406">
        <v>4292251</v>
      </c>
      <c r="Y406">
        <v>951124</v>
      </c>
      <c r="Z406">
        <v>1353522</v>
      </c>
      <c r="AA406">
        <v>13794</v>
      </c>
      <c r="AB406">
        <v>884</v>
      </c>
      <c r="AC406">
        <v>21</v>
      </c>
      <c r="AD406">
        <v>61</v>
      </c>
      <c r="AE406">
        <v>22383</v>
      </c>
      <c r="AF406">
        <v>1365363</v>
      </c>
      <c r="AG406">
        <v>90345</v>
      </c>
      <c r="AH406">
        <v>38719</v>
      </c>
      <c r="AI406">
        <v>129064</v>
      </c>
      <c r="AJ406">
        <v>180788</v>
      </c>
      <c r="AK406">
        <v>97639</v>
      </c>
      <c r="AL406">
        <v>278427</v>
      </c>
      <c r="AM406">
        <v>291830</v>
      </c>
      <c r="AN406">
        <v>541971</v>
      </c>
      <c r="AO406">
        <v>833801</v>
      </c>
      <c r="AP406" t="s">
        <v>227</v>
      </c>
      <c r="AQ406" t="s">
        <v>71</v>
      </c>
      <c r="AR406" t="s">
        <v>138</v>
      </c>
      <c r="AS406" t="s">
        <v>228</v>
      </c>
      <c r="AT406" t="s">
        <v>229</v>
      </c>
      <c r="AU406" t="s">
        <v>141</v>
      </c>
      <c r="AV406" t="s">
        <v>142</v>
      </c>
      <c r="AW406" s="1">
        <v>44064</v>
      </c>
      <c r="AX406">
        <v>15000</v>
      </c>
      <c r="AY406" t="s">
        <v>230</v>
      </c>
      <c r="AZ406">
        <v>18.567900000000002</v>
      </c>
      <c r="BA406">
        <v>73.914299999999997</v>
      </c>
    </row>
    <row r="407" spans="1:53" x14ac:dyDescent="0.3">
      <c r="A407" t="s">
        <v>40</v>
      </c>
      <c r="B407" s="1">
        <v>45566</v>
      </c>
      <c r="C407" t="s">
        <v>297</v>
      </c>
      <c r="D407">
        <v>7387725</v>
      </c>
      <c r="E407">
        <v>5910180</v>
      </c>
      <c r="F407">
        <v>1477545</v>
      </c>
      <c r="G407">
        <v>7387725</v>
      </c>
      <c r="H407">
        <v>7387725</v>
      </c>
      <c r="I407">
        <v>6149542</v>
      </c>
      <c r="J407">
        <v>1238183</v>
      </c>
      <c r="K407">
        <v>0.167600039254304</v>
      </c>
      <c r="L407">
        <v>2707605</v>
      </c>
      <c r="M407">
        <v>-1469422</v>
      </c>
      <c r="N407">
        <v>-0.19890047342043701</v>
      </c>
      <c r="O407">
        <v>517141</v>
      </c>
      <c r="P407">
        <v>221632</v>
      </c>
      <c r="Q407">
        <v>1846931</v>
      </c>
      <c r="R407">
        <v>2955090</v>
      </c>
      <c r="S407">
        <v>738772</v>
      </c>
      <c r="T407">
        <v>1108159</v>
      </c>
      <c r="U407">
        <v>258570</v>
      </c>
      <c r="V407">
        <v>195036</v>
      </c>
      <c r="W407">
        <v>1699177</v>
      </c>
      <c r="X407">
        <v>2600479</v>
      </c>
      <c r="Y407">
        <v>576242</v>
      </c>
      <c r="Z407">
        <v>820038</v>
      </c>
      <c r="AA407">
        <v>10785</v>
      </c>
      <c r="AB407">
        <v>685</v>
      </c>
      <c r="AC407">
        <v>28</v>
      </c>
      <c r="AD407">
        <v>77</v>
      </c>
      <c r="AE407">
        <v>23236</v>
      </c>
      <c r="AF407">
        <v>1789172</v>
      </c>
      <c r="AG407">
        <v>69744</v>
      </c>
      <c r="AH407">
        <v>29890</v>
      </c>
      <c r="AI407">
        <v>99634</v>
      </c>
      <c r="AJ407">
        <v>184183</v>
      </c>
      <c r="AK407">
        <v>126521</v>
      </c>
      <c r="AL407">
        <v>310704</v>
      </c>
      <c r="AM407">
        <v>177833</v>
      </c>
      <c r="AN407">
        <v>330262</v>
      </c>
      <c r="AO407">
        <v>508095</v>
      </c>
      <c r="AP407" t="s">
        <v>214</v>
      </c>
      <c r="AQ407" t="s">
        <v>71</v>
      </c>
      <c r="AR407" t="s">
        <v>72</v>
      </c>
      <c r="AS407" t="s">
        <v>165</v>
      </c>
      <c r="AT407" t="s">
        <v>215</v>
      </c>
      <c r="AU407" t="s">
        <v>141</v>
      </c>
      <c r="AV407" t="s">
        <v>142</v>
      </c>
      <c r="AW407" s="1">
        <v>43782</v>
      </c>
      <c r="AX407">
        <v>15000</v>
      </c>
      <c r="AY407" t="s">
        <v>166</v>
      </c>
      <c r="AZ407">
        <v>19.017600000000002</v>
      </c>
      <c r="BA407">
        <v>72.8446</v>
      </c>
    </row>
    <row r="408" spans="1:53" x14ac:dyDescent="0.3">
      <c r="A408" t="s">
        <v>40</v>
      </c>
      <c r="B408" s="1">
        <v>45597</v>
      </c>
      <c r="C408" t="s">
        <v>297</v>
      </c>
      <c r="D408">
        <v>15551425</v>
      </c>
      <c r="E408">
        <v>12441140</v>
      </c>
      <c r="F408">
        <v>3110285</v>
      </c>
      <c r="G408">
        <v>15551425</v>
      </c>
      <c r="H408">
        <v>15551425</v>
      </c>
      <c r="I408">
        <v>12945007</v>
      </c>
      <c r="J408">
        <v>2606418</v>
      </c>
      <c r="K408">
        <v>0.16759994662868499</v>
      </c>
      <c r="L408">
        <v>3552229</v>
      </c>
      <c r="M408">
        <v>-945811</v>
      </c>
      <c r="N408">
        <v>-6.0818285141072299E-2</v>
      </c>
      <c r="O408">
        <v>1088600</v>
      </c>
      <c r="P408">
        <v>466543</v>
      </c>
      <c r="Q408">
        <v>3887856</v>
      </c>
      <c r="R408">
        <v>6220570</v>
      </c>
      <c r="S408">
        <v>1555142</v>
      </c>
      <c r="T408">
        <v>2332714</v>
      </c>
      <c r="U408">
        <v>544300</v>
      </c>
      <c r="V408">
        <v>410558</v>
      </c>
      <c r="W408">
        <v>3576828</v>
      </c>
      <c r="X408">
        <v>5474102</v>
      </c>
      <c r="Y408">
        <v>1213011</v>
      </c>
      <c r="Z408">
        <v>1726208</v>
      </c>
      <c r="AA408">
        <v>14825</v>
      </c>
      <c r="AB408">
        <v>1049</v>
      </c>
      <c r="AC408">
        <v>20</v>
      </c>
      <c r="AD408">
        <v>85</v>
      </c>
      <c r="AE408">
        <v>22661</v>
      </c>
      <c r="AF408">
        <v>1926185</v>
      </c>
      <c r="AG408">
        <v>194174</v>
      </c>
      <c r="AH408">
        <v>83218</v>
      </c>
      <c r="AI408">
        <v>277392</v>
      </c>
      <c r="AJ408">
        <v>184183</v>
      </c>
      <c r="AK408">
        <v>111702</v>
      </c>
      <c r="AL408">
        <v>295885</v>
      </c>
      <c r="AM408">
        <v>368468</v>
      </c>
      <c r="AN408">
        <v>684299</v>
      </c>
      <c r="AO408">
        <v>1052767</v>
      </c>
      <c r="AP408" t="s">
        <v>214</v>
      </c>
      <c r="AQ408" t="s">
        <v>71</v>
      </c>
      <c r="AR408" t="s">
        <v>72</v>
      </c>
      <c r="AS408" t="s">
        <v>165</v>
      </c>
      <c r="AT408" t="s">
        <v>215</v>
      </c>
      <c r="AU408" t="s">
        <v>141</v>
      </c>
      <c r="AV408" t="s">
        <v>142</v>
      </c>
      <c r="AW408" s="1">
        <v>43782</v>
      </c>
      <c r="AX408">
        <v>15000</v>
      </c>
      <c r="AY408" t="s">
        <v>166</v>
      </c>
      <c r="AZ408">
        <v>19.017600000000002</v>
      </c>
      <c r="BA408">
        <v>72.8446</v>
      </c>
    </row>
    <row r="409" spans="1:53" x14ac:dyDescent="0.3">
      <c r="A409" t="s">
        <v>40</v>
      </c>
      <c r="B409" s="1">
        <v>45627</v>
      </c>
      <c r="C409" t="s">
        <v>297</v>
      </c>
      <c r="D409">
        <v>9626910</v>
      </c>
      <c r="E409">
        <v>7701528</v>
      </c>
      <c r="F409">
        <v>1925382</v>
      </c>
      <c r="G409">
        <v>9626910</v>
      </c>
      <c r="H409">
        <v>9626910</v>
      </c>
      <c r="I409">
        <v>8013440</v>
      </c>
      <c r="J409">
        <v>1613470</v>
      </c>
      <c r="K409">
        <v>0.16759998795044301</v>
      </c>
      <c r="L409">
        <v>2908118</v>
      </c>
      <c r="M409">
        <v>-1294648</v>
      </c>
      <c r="N409">
        <v>-0.13448219626027499</v>
      </c>
      <c r="O409">
        <v>673884</v>
      </c>
      <c r="P409">
        <v>288807</v>
      </c>
      <c r="Q409">
        <v>2406728</v>
      </c>
      <c r="R409">
        <v>3850764</v>
      </c>
      <c r="S409">
        <v>962691</v>
      </c>
      <c r="T409">
        <v>1444036</v>
      </c>
      <c r="U409">
        <v>336942</v>
      </c>
      <c r="V409">
        <v>254150</v>
      </c>
      <c r="W409">
        <v>2214190</v>
      </c>
      <c r="X409">
        <v>3388672</v>
      </c>
      <c r="Y409">
        <v>750899</v>
      </c>
      <c r="Z409">
        <v>1068587</v>
      </c>
      <c r="AA409">
        <v>14390</v>
      </c>
      <c r="AB409">
        <v>669</v>
      </c>
      <c r="AC409">
        <v>22</v>
      </c>
      <c r="AD409">
        <v>68</v>
      </c>
      <c r="AE409">
        <v>24942</v>
      </c>
      <c r="AF409">
        <v>1696056</v>
      </c>
      <c r="AG409">
        <v>110884</v>
      </c>
      <c r="AH409">
        <v>47522</v>
      </c>
      <c r="AI409">
        <v>158406</v>
      </c>
      <c r="AJ409">
        <v>176029</v>
      </c>
      <c r="AK409">
        <v>97857</v>
      </c>
      <c r="AL409">
        <v>273886</v>
      </c>
      <c r="AM409">
        <v>272920</v>
      </c>
      <c r="AN409">
        <v>506850</v>
      </c>
      <c r="AO409">
        <v>779770</v>
      </c>
      <c r="AP409" t="s">
        <v>214</v>
      </c>
      <c r="AQ409" t="s">
        <v>71</v>
      </c>
      <c r="AR409" t="s">
        <v>72</v>
      </c>
      <c r="AS409" t="s">
        <v>165</v>
      </c>
      <c r="AT409" t="s">
        <v>215</v>
      </c>
      <c r="AU409" t="s">
        <v>141</v>
      </c>
      <c r="AV409" t="s">
        <v>142</v>
      </c>
      <c r="AW409" s="1">
        <v>43782</v>
      </c>
      <c r="AX409">
        <v>15000</v>
      </c>
      <c r="AY409" t="s">
        <v>166</v>
      </c>
      <c r="AZ409">
        <v>19.017600000000002</v>
      </c>
      <c r="BA409">
        <v>72.8446</v>
      </c>
    </row>
    <row r="410" spans="1:53" x14ac:dyDescent="0.3">
      <c r="A410" t="s">
        <v>46</v>
      </c>
      <c r="B410" s="1">
        <v>45383</v>
      </c>
      <c r="C410" t="s">
        <v>298</v>
      </c>
      <c r="D410">
        <v>26296977</v>
      </c>
      <c r="E410">
        <v>19722733</v>
      </c>
      <c r="F410">
        <v>6574244</v>
      </c>
      <c r="G410">
        <v>26296977</v>
      </c>
      <c r="H410">
        <v>26296977</v>
      </c>
      <c r="I410">
        <v>20984987</v>
      </c>
      <c r="J410">
        <v>5311990</v>
      </c>
      <c r="K410">
        <v>0.20200002456556099</v>
      </c>
      <c r="L410">
        <v>5239711</v>
      </c>
      <c r="M410">
        <v>72279</v>
      </c>
      <c r="N410">
        <v>2.7485668789990602E-3</v>
      </c>
      <c r="O410">
        <v>3944547</v>
      </c>
      <c r="P410">
        <v>2629698</v>
      </c>
      <c r="Q410">
        <v>3944547</v>
      </c>
      <c r="R410">
        <v>9203940</v>
      </c>
      <c r="S410">
        <v>2629698</v>
      </c>
      <c r="T410">
        <v>3944547</v>
      </c>
      <c r="U410">
        <v>1972274</v>
      </c>
      <c r="V410">
        <v>2314134</v>
      </c>
      <c r="W410">
        <v>3628983</v>
      </c>
      <c r="X410">
        <v>8099467</v>
      </c>
      <c r="Y410">
        <v>2051164</v>
      </c>
      <c r="Z410">
        <v>2918965</v>
      </c>
      <c r="AA410">
        <v>12999</v>
      </c>
      <c r="AB410">
        <v>2023</v>
      </c>
      <c r="AC410">
        <v>37</v>
      </c>
      <c r="AD410">
        <v>76</v>
      </c>
      <c r="AE410">
        <v>25365</v>
      </c>
      <c r="AF410">
        <v>1927740</v>
      </c>
      <c r="AG410">
        <v>341947</v>
      </c>
      <c r="AH410">
        <v>146549</v>
      </c>
      <c r="AI410">
        <v>488496</v>
      </c>
      <c r="AJ410">
        <v>210235</v>
      </c>
      <c r="AK410">
        <v>151970</v>
      </c>
      <c r="AL410">
        <v>362205</v>
      </c>
      <c r="AM410">
        <v>861444</v>
      </c>
      <c r="AN410">
        <v>1599826</v>
      </c>
      <c r="AO410">
        <v>2461270</v>
      </c>
      <c r="AP410" t="s">
        <v>231</v>
      </c>
      <c r="AQ410" t="s">
        <v>71</v>
      </c>
      <c r="AR410" t="s">
        <v>79</v>
      </c>
      <c r="AS410" t="s">
        <v>80</v>
      </c>
      <c r="AT410" t="s">
        <v>232</v>
      </c>
      <c r="AU410" t="s">
        <v>104</v>
      </c>
      <c r="AV410" t="s">
        <v>105</v>
      </c>
      <c r="AW410" s="1">
        <v>43263</v>
      </c>
      <c r="AX410">
        <v>20000</v>
      </c>
      <c r="AY410" t="s">
        <v>84</v>
      </c>
      <c r="AZ410">
        <v>19.997499999999999</v>
      </c>
      <c r="BA410">
        <v>73.7898</v>
      </c>
    </row>
    <row r="411" spans="1:53" x14ac:dyDescent="0.3">
      <c r="A411" t="s">
        <v>40</v>
      </c>
      <c r="B411" s="1">
        <v>45658</v>
      </c>
      <c r="C411" t="s">
        <v>297</v>
      </c>
      <c r="D411">
        <v>12053514</v>
      </c>
      <c r="E411">
        <v>9642811</v>
      </c>
      <c r="F411">
        <v>2410703</v>
      </c>
      <c r="G411">
        <v>12053514</v>
      </c>
      <c r="H411">
        <v>12053514</v>
      </c>
      <c r="I411">
        <v>10033345</v>
      </c>
      <c r="J411">
        <v>2020169</v>
      </c>
      <c r="K411">
        <v>0.16760000444683601</v>
      </c>
      <c r="L411">
        <v>3162282</v>
      </c>
      <c r="M411">
        <v>-1142113</v>
      </c>
      <c r="N411">
        <v>-9.4753529966447994E-2</v>
      </c>
      <c r="O411">
        <v>843746</v>
      </c>
      <c r="P411">
        <v>361605</v>
      </c>
      <c r="Q411">
        <v>3013378</v>
      </c>
      <c r="R411">
        <v>4821407</v>
      </c>
      <c r="S411">
        <v>1205351</v>
      </c>
      <c r="T411">
        <v>1808027</v>
      </c>
      <c r="U411">
        <v>421873</v>
      </c>
      <c r="V411">
        <v>318212</v>
      </c>
      <c r="W411">
        <v>2772308</v>
      </c>
      <c r="X411">
        <v>4242838</v>
      </c>
      <c r="Y411">
        <v>940174</v>
      </c>
      <c r="Z411">
        <v>1337940</v>
      </c>
      <c r="AA411">
        <v>11946</v>
      </c>
      <c r="AB411">
        <v>1009</v>
      </c>
      <c r="AC411">
        <v>27</v>
      </c>
      <c r="AD411">
        <v>75</v>
      </c>
      <c r="AE411">
        <v>23700</v>
      </c>
      <c r="AF411">
        <v>1777500</v>
      </c>
      <c r="AG411">
        <v>108191</v>
      </c>
      <c r="AH411">
        <v>46367</v>
      </c>
      <c r="AI411">
        <v>154558</v>
      </c>
      <c r="AJ411">
        <v>188003</v>
      </c>
      <c r="AK411">
        <v>122030</v>
      </c>
      <c r="AL411">
        <v>310033</v>
      </c>
      <c r="AM411">
        <v>322067</v>
      </c>
      <c r="AN411">
        <v>598124</v>
      </c>
      <c r="AO411">
        <v>920191</v>
      </c>
      <c r="AP411" t="s">
        <v>214</v>
      </c>
      <c r="AQ411" t="s">
        <v>71</v>
      </c>
      <c r="AR411" t="s">
        <v>72</v>
      </c>
      <c r="AS411" t="s">
        <v>165</v>
      </c>
      <c r="AT411" t="s">
        <v>215</v>
      </c>
      <c r="AU411" t="s">
        <v>141</v>
      </c>
      <c r="AV411" t="s">
        <v>142</v>
      </c>
      <c r="AW411" s="1">
        <v>43782</v>
      </c>
      <c r="AX411">
        <v>15000</v>
      </c>
      <c r="AY411" t="s">
        <v>166</v>
      </c>
      <c r="AZ411">
        <v>19.017600000000002</v>
      </c>
      <c r="BA411">
        <v>72.8446</v>
      </c>
    </row>
    <row r="412" spans="1:53" x14ac:dyDescent="0.3">
      <c r="A412" t="s">
        <v>40</v>
      </c>
      <c r="B412" s="1">
        <v>45689</v>
      </c>
      <c r="C412" t="s">
        <v>297</v>
      </c>
      <c r="D412">
        <v>12648000</v>
      </c>
      <c r="E412">
        <v>10118400</v>
      </c>
      <c r="F412">
        <v>2529600</v>
      </c>
      <c r="G412">
        <v>12648000</v>
      </c>
      <c r="H412">
        <v>12648000</v>
      </c>
      <c r="I412">
        <v>10528195</v>
      </c>
      <c r="J412">
        <v>2119805</v>
      </c>
      <c r="K412">
        <v>0.167600015812777</v>
      </c>
      <c r="L412">
        <v>2977801</v>
      </c>
      <c r="M412">
        <v>-857996</v>
      </c>
      <c r="N412">
        <v>-6.7836495888678003E-2</v>
      </c>
      <c r="O412">
        <v>885360</v>
      </c>
      <c r="P412">
        <v>379440</v>
      </c>
      <c r="Q412">
        <v>3162000</v>
      </c>
      <c r="R412">
        <v>5059200</v>
      </c>
      <c r="S412">
        <v>1264800</v>
      </c>
      <c r="T412">
        <v>1897200</v>
      </c>
      <c r="U412">
        <v>442680</v>
      </c>
      <c r="V412">
        <v>333907</v>
      </c>
      <c r="W412">
        <v>2909040</v>
      </c>
      <c r="X412">
        <v>4452096</v>
      </c>
      <c r="Y412">
        <v>986544</v>
      </c>
      <c r="Z412">
        <v>1403928</v>
      </c>
      <c r="AA412">
        <v>13175</v>
      </c>
      <c r="AB412">
        <v>960</v>
      </c>
      <c r="AC412">
        <v>12</v>
      </c>
      <c r="AD412">
        <v>69</v>
      </c>
      <c r="AE412">
        <v>23647</v>
      </c>
      <c r="AF412">
        <v>1631643</v>
      </c>
      <c r="AG412">
        <v>111478</v>
      </c>
      <c r="AH412">
        <v>47777</v>
      </c>
      <c r="AI412">
        <v>159255</v>
      </c>
      <c r="AJ412">
        <v>184183</v>
      </c>
      <c r="AK412">
        <v>130426</v>
      </c>
      <c r="AL412">
        <v>314609</v>
      </c>
      <c r="AM412">
        <v>305303</v>
      </c>
      <c r="AN412">
        <v>566991</v>
      </c>
      <c r="AO412">
        <v>872294</v>
      </c>
      <c r="AP412" t="s">
        <v>214</v>
      </c>
      <c r="AQ412" t="s">
        <v>71</v>
      </c>
      <c r="AR412" t="s">
        <v>72</v>
      </c>
      <c r="AS412" t="s">
        <v>165</v>
      </c>
      <c r="AT412" t="s">
        <v>215</v>
      </c>
      <c r="AU412" t="s">
        <v>141</v>
      </c>
      <c r="AV412" t="s">
        <v>142</v>
      </c>
      <c r="AW412" s="1">
        <v>43782</v>
      </c>
      <c r="AX412">
        <v>15000</v>
      </c>
      <c r="AY412" t="s">
        <v>166</v>
      </c>
      <c r="AZ412">
        <v>19.017600000000002</v>
      </c>
      <c r="BA412">
        <v>72.8446</v>
      </c>
    </row>
    <row r="413" spans="1:53" x14ac:dyDescent="0.3">
      <c r="A413" t="s">
        <v>46</v>
      </c>
      <c r="B413" s="1">
        <v>45413</v>
      </c>
      <c r="C413" t="s">
        <v>297</v>
      </c>
      <c r="D413">
        <v>19095620</v>
      </c>
      <c r="E413">
        <v>14321715</v>
      </c>
      <c r="F413">
        <v>4773905</v>
      </c>
      <c r="G413">
        <v>19095620</v>
      </c>
      <c r="H413">
        <v>19095620</v>
      </c>
      <c r="I413">
        <v>15238306</v>
      </c>
      <c r="J413">
        <v>3857314</v>
      </c>
      <c r="K413">
        <v>0.201999935063643</v>
      </c>
      <c r="L413">
        <v>4056575</v>
      </c>
      <c r="M413">
        <v>-199261</v>
      </c>
      <c r="N413">
        <v>-1.0434906015096701E-2</v>
      </c>
      <c r="O413">
        <v>2864343</v>
      </c>
      <c r="P413">
        <v>1909562</v>
      </c>
      <c r="Q413">
        <v>2864343</v>
      </c>
      <c r="R413">
        <v>6683467</v>
      </c>
      <c r="S413">
        <v>1909562</v>
      </c>
      <c r="T413">
        <v>2864343</v>
      </c>
      <c r="U413">
        <v>1432172</v>
      </c>
      <c r="V413">
        <v>1680415</v>
      </c>
      <c r="W413">
        <v>2635196</v>
      </c>
      <c r="X413">
        <v>5881451</v>
      </c>
      <c r="Y413">
        <v>1489458</v>
      </c>
      <c r="Z413">
        <v>2119614</v>
      </c>
      <c r="AA413">
        <v>11905</v>
      </c>
      <c r="AB413">
        <v>1604</v>
      </c>
      <c r="AC413">
        <v>23</v>
      </c>
      <c r="AD413">
        <v>64</v>
      </c>
      <c r="AE413">
        <v>29199</v>
      </c>
      <c r="AF413">
        <v>1868736</v>
      </c>
      <c r="AG413">
        <v>235494</v>
      </c>
      <c r="AH413">
        <v>100926</v>
      </c>
      <c r="AI413">
        <v>336420</v>
      </c>
      <c r="AJ413">
        <v>213418</v>
      </c>
      <c r="AK413">
        <v>161695</v>
      </c>
      <c r="AL413">
        <v>375113</v>
      </c>
      <c r="AM413">
        <v>516707</v>
      </c>
      <c r="AN413">
        <v>959599</v>
      </c>
      <c r="AO413">
        <v>1476306</v>
      </c>
      <c r="AP413" t="s">
        <v>231</v>
      </c>
      <c r="AQ413" t="s">
        <v>71</v>
      </c>
      <c r="AR413" t="s">
        <v>79</v>
      </c>
      <c r="AS413" t="s">
        <v>80</v>
      </c>
      <c r="AT413" t="s">
        <v>232</v>
      </c>
      <c r="AU413" t="s">
        <v>104</v>
      </c>
      <c r="AV413" t="s">
        <v>105</v>
      </c>
      <c r="AW413" s="1">
        <v>43263</v>
      </c>
      <c r="AX413">
        <v>20000</v>
      </c>
      <c r="AY413" t="s">
        <v>84</v>
      </c>
      <c r="AZ413">
        <v>19.997499999999999</v>
      </c>
      <c r="BA413">
        <v>73.7898</v>
      </c>
    </row>
    <row r="414" spans="1:53" x14ac:dyDescent="0.3">
      <c r="A414" t="s">
        <v>40</v>
      </c>
      <c r="B414" s="1">
        <v>45717</v>
      </c>
      <c r="C414" t="s">
        <v>297</v>
      </c>
      <c r="D414">
        <v>18651215</v>
      </c>
      <c r="E414">
        <v>14920972</v>
      </c>
      <c r="F414">
        <v>3730243</v>
      </c>
      <c r="G414">
        <v>18651215</v>
      </c>
      <c r="H414">
        <v>18651215</v>
      </c>
      <c r="I414">
        <v>15525272</v>
      </c>
      <c r="J414">
        <v>3125943</v>
      </c>
      <c r="K414">
        <v>0.16759996600757601</v>
      </c>
      <c r="L414">
        <v>3753063</v>
      </c>
      <c r="M414">
        <v>-627120</v>
      </c>
      <c r="N414">
        <v>-3.3623546776979402E-2</v>
      </c>
      <c r="O414">
        <v>1305585</v>
      </c>
      <c r="P414">
        <v>559536</v>
      </c>
      <c r="Q414">
        <v>4662804</v>
      </c>
      <c r="R414">
        <v>7460486</v>
      </c>
      <c r="S414">
        <v>1865122</v>
      </c>
      <c r="T414">
        <v>2797682</v>
      </c>
      <c r="U414">
        <v>652792</v>
      </c>
      <c r="V414">
        <v>492392</v>
      </c>
      <c r="W414">
        <v>4289780</v>
      </c>
      <c r="X414">
        <v>6565228</v>
      </c>
      <c r="Y414">
        <v>1454795</v>
      </c>
      <c r="Z414">
        <v>2070285</v>
      </c>
      <c r="AA414">
        <v>15005</v>
      </c>
      <c r="AB414">
        <v>1243</v>
      </c>
      <c r="AC414">
        <v>27</v>
      </c>
      <c r="AD414">
        <v>74</v>
      </c>
      <c r="AE414">
        <v>25687</v>
      </c>
      <c r="AF414">
        <v>1900838</v>
      </c>
      <c r="AG414">
        <v>175175</v>
      </c>
      <c r="AH414">
        <v>75075</v>
      </c>
      <c r="AI414">
        <v>250250</v>
      </c>
      <c r="AJ414">
        <v>184183</v>
      </c>
      <c r="AK414">
        <v>116221</v>
      </c>
      <c r="AL414">
        <v>300404</v>
      </c>
      <c r="AM414">
        <v>455550</v>
      </c>
      <c r="AN414">
        <v>846021</v>
      </c>
      <c r="AO414">
        <v>1301571</v>
      </c>
      <c r="AP414" t="s">
        <v>214</v>
      </c>
      <c r="AQ414" t="s">
        <v>71</v>
      </c>
      <c r="AR414" t="s">
        <v>72</v>
      </c>
      <c r="AS414" t="s">
        <v>165</v>
      </c>
      <c r="AT414" t="s">
        <v>215</v>
      </c>
      <c r="AU414" t="s">
        <v>141</v>
      </c>
      <c r="AV414" t="s">
        <v>142</v>
      </c>
      <c r="AW414" s="1">
        <v>43782</v>
      </c>
      <c r="AX414">
        <v>15000</v>
      </c>
      <c r="AY414" t="s">
        <v>166</v>
      </c>
      <c r="AZ414">
        <v>19.017600000000002</v>
      </c>
      <c r="BA414">
        <v>72.8446</v>
      </c>
    </row>
    <row r="415" spans="1:53" x14ac:dyDescent="0.3">
      <c r="A415" t="s">
        <v>46</v>
      </c>
      <c r="B415" s="1">
        <v>45444</v>
      </c>
      <c r="C415" t="s">
        <v>297</v>
      </c>
      <c r="D415">
        <v>18048100</v>
      </c>
      <c r="E415">
        <v>13536075</v>
      </c>
      <c r="F415">
        <v>4512025</v>
      </c>
      <c r="G415">
        <v>18048100</v>
      </c>
      <c r="H415">
        <v>18048100</v>
      </c>
      <c r="I415">
        <v>14402385</v>
      </c>
      <c r="J415">
        <v>3645715</v>
      </c>
      <c r="K415">
        <v>0.20199993351100701</v>
      </c>
      <c r="L415">
        <v>4527293</v>
      </c>
      <c r="M415">
        <v>-881578</v>
      </c>
      <c r="N415">
        <v>-4.88460281137627E-2</v>
      </c>
      <c r="O415">
        <v>2707215</v>
      </c>
      <c r="P415">
        <v>1804810</v>
      </c>
      <c r="Q415">
        <v>2707215</v>
      </c>
      <c r="R415">
        <v>6316835</v>
      </c>
      <c r="S415">
        <v>1804810</v>
      </c>
      <c r="T415">
        <v>2707215</v>
      </c>
      <c r="U415">
        <v>1353608</v>
      </c>
      <c r="V415">
        <v>1588233</v>
      </c>
      <c r="W415">
        <v>2490638</v>
      </c>
      <c r="X415">
        <v>5558815</v>
      </c>
      <c r="Y415">
        <v>1407752</v>
      </c>
      <c r="Z415">
        <v>2003339</v>
      </c>
      <c r="AA415">
        <v>10325</v>
      </c>
      <c r="AB415">
        <v>1748</v>
      </c>
      <c r="AC415">
        <v>26</v>
      </c>
      <c r="AD415">
        <v>87</v>
      </c>
      <c r="AE415">
        <v>27378</v>
      </c>
      <c r="AF415">
        <v>2381886</v>
      </c>
      <c r="AG415">
        <v>267703</v>
      </c>
      <c r="AH415">
        <v>114730</v>
      </c>
      <c r="AI415">
        <v>382433</v>
      </c>
      <c r="AJ415">
        <v>190337</v>
      </c>
      <c r="AK415">
        <v>143645</v>
      </c>
      <c r="AL415">
        <v>333982</v>
      </c>
      <c r="AM415">
        <v>500147</v>
      </c>
      <c r="AN415">
        <v>928845</v>
      </c>
      <c r="AO415">
        <v>1428992</v>
      </c>
      <c r="AP415" t="s">
        <v>231</v>
      </c>
      <c r="AQ415" t="s">
        <v>71</v>
      </c>
      <c r="AR415" t="s">
        <v>79</v>
      </c>
      <c r="AS415" t="s">
        <v>80</v>
      </c>
      <c r="AT415" t="s">
        <v>232</v>
      </c>
      <c r="AU415" t="s">
        <v>104</v>
      </c>
      <c r="AV415" t="s">
        <v>105</v>
      </c>
      <c r="AW415" s="1">
        <v>43263</v>
      </c>
      <c r="AX415">
        <v>20000</v>
      </c>
      <c r="AY415" t="s">
        <v>84</v>
      </c>
      <c r="AZ415">
        <v>19.997499999999999</v>
      </c>
      <c r="BA415">
        <v>73.7898</v>
      </c>
    </row>
    <row r="416" spans="1:53" x14ac:dyDescent="0.3">
      <c r="A416" t="s">
        <v>41</v>
      </c>
      <c r="B416" s="1">
        <v>45474</v>
      </c>
      <c r="C416" t="s">
        <v>298</v>
      </c>
      <c r="D416">
        <v>43153760</v>
      </c>
      <c r="E416">
        <v>32365320</v>
      </c>
      <c r="F416">
        <v>10788440</v>
      </c>
      <c r="G416">
        <v>43153760</v>
      </c>
      <c r="H416">
        <v>43153760</v>
      </c>
      <c r="I416">
        <v>34436700</v>
      </c>
      <c r="J416">
        <v>8717060</v>
      </c>
      <c r="K416">
        <v>0.20200001112301699</v>
      </c>
      <c r="L416">
        <v>6089831</v>
      </c>
      <c r="M416">
        <v>2627229</v>
      </c>
      <c r="N416">
        <v>6.0880650956023297E-2</v>
      </c>
      <c r="O416">
        <v>6473064</v>
      </c>
      <c r="P416">
        <v>4315376</v>
      </c>
      <c r="Q416">
        <v>6473064</v>
      </c>
      <c r="R416">
        <v>15103816</v>
      </c>
      <c r="S416">
        <v>4315376</v>
      </c>
      <c r="T416">
        <v>6473064</v>
      </c>
      <c r="U416">
        <v>3236532</v>
      </c>
      <c r="V416">
        <v>3797531</v>
      </c>
      <c r="W416">
        <v>5955219</v>
      </c>
      <c r="X416">
        <v>13291358</v>
      </c>
      <c r="Y416">
        <v>3365993</v>
      </c>
      <c r="Z416">
        <v>4790067</v>
      </c>
      <c r="AA416">
        <v>20747</v>
      </c>
      <c r="AB416">
        <v>2080</v>
      </c>
      <c r="AC416">
        <v>22</v>
      </c>
      <c r="AD416">
        <v>59</v>
      </c>
      <c r="AE416">
        <v>28067</v>
      </c>
      <c r="AF416">
        <v>1655953</v>
      </c>
      <c r="AG416">
        <v>732826</v>
      </c>
      <c r="AH416">
        <v>314068</v>
      </c>
      <c r="AI416">
        <v>1046894</v>
      </c>
      <c r="AJ416">
        <v>140965</v>
      </c>
      <c r="AK416">
        <v>97937</v>
      </c>
      <c r="AL416">
        <v>238902</v>
      </c>
      <c r="AM416">
        <v>1101829</v>
      </c>
      <c r="AN416">
        <v>2046253</v>
      </c>
      <c r="AO416">
        <v>3148082</v>
      </c>
      <c r="AP416" t="s">
        <v>216</v>
      </c>
      <c r="AQ416" t="s">
        <v>94</v>
      </c>
      <c r="AR416" t="s">
        <v>201</v>
      </c>
      <c r="AS416" t="s">
        <v>202</v>
      </c>
      <c r="AT416" t="s">
        <v>217</v>
      </c>
      <c r="AU416" t="s">
        <v>104</v>
      </c>
      <c r="AV416" t="s">
        <v>105</v>
      </c>
      <c r="AW416" s="1">
        <v>43775</v>
      </c>
      <c r="AX416">
        <v>15000</v>
      </c>
      <c r="AY416" t="s">
        <v>204</v>
      </c>
      <c r="AZ416">
        <v>23.37</v>
      </c>
      <c r="BA416">
        <v>85.325000000000003</v>
      </c>
    </row>
    <row r="417" spans="1:53" x14ac:dyDescent="0.3">
      <c r="A417" t="s">
        <v>41</v>
      </c>
      <c r="B417" s="1">
        <v>45505</v>
      </c>
      <c r="C417" t="s">
        <v>297</v>
      </c>
      <c r="D417">
        <v>19197423</v>
      </c>
      <c r="E417">
        <v>14398067</v>
      </c>
      <c r="F417">
        <v>4799356</v>
      </c>
      <c r="G417">
        <v>19197423</v>
      </c>
      <c r="H417">
        <v>19197423</v>
      </c>
      <c r="I417">
        <v>15319544</v>
      </c>
      <c r="J417">
        <v>3877879</v>
      </c>
      <c r="K417">
        <v>0.201999976767715</v>
      </c>
      <c r="L417">
        <v>4212269</v>
      </c>
      <c r="M417">
        <v>-334390</v>
      </c>
      <c r="N417">
        <v>-1.7418483720445199E-2</v>
      </c>
      <c r="O417">
        <v>2879613</v>
      </c>
      <c r="P417">
        <v>1919742</v>
      </c>
      <c r="Q417">
        <v>2879613</v>
      </c>
      <c r="R417">
        <v>6719100</v>
      </c>
      <c r="S417">
        <v>1919742</v>
      </c>
      <c r="T417">
        <v>2879613</v>
      </c>
      <c r="U417">
        <v>1439806</v>
      </c>
      <c r="V417">
        <v>1689373</v>
      </c>
      <c r="W417">
        <v>2649244</v>
      </c>
      <c r="X417">
        <v>5912808</v>
      </c>
      <c r="Y417">
        <v>1497399</v>
      </c>
      <c r="Z417">
        <v>2130914</v>
      </c>
      <c r="AA417">
        <v>9681</v>
      </c>
      <c r="AB417">
        <v>1983</v>
      </c>
      <c r="AC417">
        <v>22</v>
      </c>
      <c r="AD417">
        <v>65</v>
      </c>
      <c r="AE417">
        <v>30353</v>
      </c>
      <c r="AF417">
        <v>1972945</v>
      </c>
      <c r="AG417">
        <v>265292</v>
      </c>
      <c r="AH417">
        <v>113697</v>
      </c>
      <c r="AI417">
        <v>378989</v>
      </c>
      <c r="AJ417">
        <v>140965</v>
      </c>
      <c r="AK417">
        <v>116803</v>
      </c>
      <c r="AL417">
        <v>257768</v>
      </c>
      <c r="AM417">
        <v>560898</v>
      </c>
      <c r="AN417">
        <v>1041669</v>
      </c>
      <c r="AO417">
        <v>1602567</v>
      </c>
      <c r="AP417" t="s">
        <v>216</v>
      </c>
      <c r="AQ417" t="s">
        <v>94</v>
      </c>
      <c r="AR417" t="s">
        <v>201</v>
      </c>
      <c r="AS417" t="s">
        <v>202</v>
      </c>
      <c r="AT417" t="s">
        <v>217</v>
      </c>
      <c r="AU417" t="s">
        <v>104</v>
      </c>
      <c r="AV417" t="s">
        <v>105</v>
      </c>
      <c r="AW417" s="1">
        <v>43775</v>
      </c>
      <c r="AX417">
        <v>15000</v>
      </c>
      <c r="AY417" t="s">
        <v>204</v>
      </c>
      <c r="AZ417">
        <v>23.37</v>
      </c>
      <c r="BA417">
        <v>85.325000000000003</v>
      </c>
    </row>
    <row r="418" spans="1:53" x14ac:dyDescent="0.3">
      <c r="A418" t="s">
        <v>41</v>
      </c>
      <c r="B418" s="1">
        <v>45536</v>
      </c>
      <c r="C418" t="s">
        <v>298</v>
      </c>
      <c r="D418">
        <v>23388178</v>
      </c>
      <c r="E418">
        <v>17541134</v>
      </c>
      <c r="F418">
        <v>5847044</v>
      </c>
      <c r="G418">
        <v>23388178</v>
      </c>
      <c r="H418">
        <v>23388178</v>
      </c>
      <c r="I418">
        <v>18663767</v>
      </c>
      <c r="J418">
        <v>4724411</v>
      </c>
      <c r="K418">
        <v>0.20199995912464799</v>
      </c>
      <c r="L418">
        <v>4572854</v>
      </c>
      <c r="M418">
        <v>151557</v>
      </c>
      <c r="N418">
        <v>6.4800686911139502E-3</v>
      </c>
      <c r="O418">
        <v>3508227</v>
      </c>
      <c r="P418">
        <v>2338818</v>
      </c>
      <c r="Q418">
        <v>3508227</v>
      </c>
      <c r="R418">
        <v>8185861</v>
      </c>
      <c r="S418">
        <v>2338818</v>
      </c>
      <c r="T418">
        <v>3508227</v>
      </c>
      <c r="U418">
        <v>1754114</v>
      </c>
      <c r="V418">
        <v>2058160</v>
      </c>
      <c r="W418">
        <v>3227569</v>
      </c>
      <c r="X418">
        <v>7203558</v>
      </c>
      <c r="Y418">
        <v>1824278</v>
      </c>
      <c r="Z418">
        <v>2596088</v>
      </c>
      <c r="AA418">
        <v>14563</v>
      </c>
      <c r="AB418">
        <v>1606</v>
      </c>
      <c r="AC418">
        <v>19</v>
      </c>
      <c r="AD418">
        <v>61</v>
      </c>
      <c r="AE418">
        <v>27294</v>
      </c>
      <c r="AF418">
        <v>1664934</v>
      </c>
      <c r="AG418">
        <v>261625</v>
      </c>
      <c r="AH418">
        <v>112125</v>
      </c>
      <c r="AI418">
        <v>373750</v>
      </c>
      <c r="AJ418">
        <v>140965</v>
      </c>
      <c r="AK418">
        <v>96137</v>
      </c>
      <c r="AL418">
        <v>237102</v>
      </c>
      <c r="AM418">
        <v>803974</v>
      </c>
      <c r="AN418">
        <v>1493094</v>
      </c>
      <c r="AO418">
        <v>2297068</v>
      </c>
      <c r="AP418" t="s">
        <v>216</v>
      </c>
      <c r="AQ418" t="s">
        <v>94</v>
      </c>
      <c r="AR418" t="s">
        <v>201</v>
      </c>
      <c r="AS418" t="s">
        <v>202</v>
      </c>
      <c r="AT418" t="s">
        <v>217</v>
      </c>
      <c r="AU418" t="s">
        <v>104</v>
      </c>
      <c r="AV418" t="s">
        <v>105</v>
      </c>
      <c r="AW418" s="1">
        <v>43775</v>
      </c>
      <c r="AX418">
        <v>15000</v>
      </c>
      <c r="AY418" t="s">
        <v>204</v>
      </c>
      <c r="AZ418">
        <v>23.37</v>
      </c>
      <c r="BA418">
        <v>85.325000000000003</v>
      </c>
    </row>
    <row r="419" spans="1:53" x14ac:dyDescent="0.3">
      <c r="A419" t="s">
        <v>47</v>
      </c>
      <c r="B419" s="1">
        <v>45383</v>
      </c>
      <c r="C419" t="s">
        <v>298</v>
      </c>
      <c r="D419">
        <v>3221028</v>
      </c>
      <c r="E419">
        <v>2898925</v>
      </c>
      <c r="F419">
        <v>322103</v>
      </c>
      <c r="G419">
        <v>3221028</v>
      </c>
      <c r="H419">
        <v>3221028</v>
      </c>
      <c r="I419">
        <v>2694713</v>
      </c>
      <c r="J419">
        <v>526315</v>
      </c>
      <c r="K419">
        <v>0.163399697239515</v>
      </c>
      <c r="L419">
        <v>506024</v>
      </c>
      <c r="M419">
        <v>20291</v>
      </c>
      <c r="N419">
        <v>6.2995416370177498E-3</v>
      </c>
      <c r="O419">
        <v>96631</v>
      </c>
      <c r="P419">
        <v>0</v>
      </c>
      <c r="Q419">
        <v>644206</v>
      </c>
      <c r="R419">
        <v>1449462</v>
      </c>
      <c r="S419">
        <v>386523</v>
      </c>
      <c r="T419">
        <v>644206</v>
      </c>
      <c r="U419">
        <v>48316</v>
      </c>
      <c r="V419">
        <v>0</v>
      </c>
      <c r="W419">
        <v>592670</v>
      </c>
      <c r="X419">
        <v>1275527</v>
      </c>
      <c r="Y419">
        <v>301488</v>
      </c>
      <c r="Z419">
        <v>476712</v>
      </c>
      <c r="AA419">
        <v>8196</v>
      </c>
      <c r="AB419">
        <v>393</v>
      </c>
      <c r="AC419">
        <v>31</v>
      </c>
      <c r="AD419">
        <v>10</v>
      </c>
      <c r="AE419">
        <v>21196</v>
      </c>
      <c r="AF419">
        <v>211960</v>
      </c>
      <c r="AG419">
        <v>27266</v>
      </c>
      <c r="AH419">
        <v>11686</v>
      </c>
      <c r="AI419">
        <v>38952</v>
      </c>
      <c r="AJ419">
        <v>22062</v>
      </c>
      <c r="AK419">
        <v>10811</v>
      </c>
      <c r="AL419">
        <v>32873</v>
      </c>
      <c r="AM419">
        <v>77784</v>
      </c>
      <c r="AN419">
        <v>144455</v>
      </c>
      <c r="AO419">
        <v>222239</v>
      </c>
      <c r="AP419" t="s">
        <v>233</v>
      </c>
      <c r="AQ419" t="s">
        <v>71</v>
      </c>
      <c r="AR419" t="s">
        <v>113</v>
      </c>
      <c r="AS419" t="s">
        <v>114</v>
      </c>
      <c r="AT419" t="s">
        <v>234</v>
      </c>
      <c r="AU419" t="s">
        <v>75</v>
      </c>
      <c r="AV419" t="s">
        <v>76</v>
      </c>
      <c r="AW419" s="1">
        <v>44387</v>
      </c>
      <c r="AX419">
        <v>1500</v>
      </c>
      <c r="AY419" t="s">
        <v>116</v>
      </c>
      <c r="AZ419">
        <v>21.170200000000001</v>
      </c>
      <c r="BA419">
        <v>72.826499999999996</v>
      </c>
    </row>
    <row r="420" spans="1:53" x14ac:dyDescent="0.3">
      <c r="A420" t="s">
        <v>41</v>
      </c>
      <c r="B420" s="1">
        <v>45566</v>
      </c>
      <c r="C420" t="s">
        <v>298</v>
      </c>
      <c r="D420">
        <v>41290486</v>
      </c>
      <c r="E420">
        <v>30967864</v>
      </c>
      <c r="F420">
        <v>10322622</v>
      </c>
      <c r="G420">
        <v>41290486</v>
      </c>
      <c r="H420">
        <v>41290486</v>
      </c>
      <c r="I420">
        <v>32949807</v>
      </c>
      <c r="J420">
        <v>8340679</v>
      </c>
      <c r="K420">
        <v>0.20200002005304599</v>
      </c>
      <c r="L420">
        <v>7241912</v>
      </c>
      <c r="M420">
        <v>1098767</v>
      </c>
      <c r="N420">
        <v>2.66106579612553E-2</v>
      </c>
      <c r="O420">
        <v>6193573</v>
      </c>
      <c r="P420">
        <v>4129049</v>
      </c>
      <c r="Q420">
        <v>6193573</v>
      </c>
      <c r="R420">
        <v>14451669</v>
      </c>
      <c r="S420">
        <v>4129049</v>
      </c>
      <c r="T420">
        <v>6193573</v>
      </c>
      <c r="U420">
        <v>3096786</v>
      </c>
      <c r="V420">
        <v>3633563</v>
      </c>
      <c r="W420">
        <v>5698087</v>
      </c>
      <c r="X420">
        <v>12717469</v>
      </c>
      <c r="Y420">
        <v>3220658</v>
      </c>
      <c r="Z420">
        <v>4583244</v>
      </c>
      <c r="AA420">
        <v>16186</v>
      </c>
      <c r="AB420">
        <v>2551</v>
      </c>
      <c r="AC420">
        <v>22</v>
      </c>
      <c r="AD420">
        <v>65</v>
      </c>
      <c r="AE420">
        <v>30783</v>
      </c>
      <c r="AF420">
        <v>2000895</v>
      </c>
      <c r="AG420">
        <v>492195</v>
      </c>
      <c r="AH420">
        <v>210941</v>
      </c>
      <c r="AI420">
        <v>703136</v>
      </c>
      <c r="AJ420">
        <v>140965</v>
      </c>
      <c r="AK420">
        <v>122761</v>
      </c>
      <c r="AL420">
        <v>263726</v>
      </c>
      <c r="AM420">
        <v>1495954</v>
      </c>
      <c r="AN420">
        <v>2778201</v>
      </c>
      <c r="AO420">
        <v>4274155</v>
      </c>
      <c r="AP420" t="s">
        <v>216</v>
      </c>
      <c r="AQ420" t="s">
        <v>94</v>
      </c>
      <c r="AR420" t="s">
        <v>201</v>
      </c>
      <c r="AS420" t="s">
        <v>202</v>
      </c>
      <c r="AT420" t="s">
        <v>217</v>
      </c>
      <c r="AU420" t="s">
        <v>104</v>
      </c>
      <c r="AV420" t="s">
        <v>105</v>
      </c>
      <c r="AW420" s="1">
        <v>43775</v>
      </c>
      <c r="AX420">
        <v>15000</v>
      </c>
      <c r="AY420" t="s">
        <v>204</v>
      </c>
      <c r="AZ420">
        <v>23.37</v>
      </c>
      <c r="BA420">
        <v>85.325000000000003</v>
      </c>
    </row>
    <row r="421" spans="1:53" x14ac:dyDescent="0.3">
      <c r="A421" t="s">
        <v>41</v>
      </c>
      <c r="B421" s="1">
        <v>45597</v>
      </c>
      <c r="C421" t="s">
        <v>298</v>
      </c>
      <c r="D421">
        <v>37527220</v>
      </c>
      <c r="E421">
        <v>28145415</v>
      </c>
      <c r="F421">
        <v>9381805</v>
      </c>
      <c r="G421">
        <v>37527220</v>
      </c>
      <c r="H421">
        <v>37527220</v>
      </c>
      <c r="I421">
        <v>29946721</v>
      </c>
      <c r="J421">
        <v>7580499</v>
      </c>
      <c r="K421">
        <v>0.202000014922502</v>
      </c>
      <c r="L421">
        <v>5707957</v>
      </c>
      <c r="M421">
        <v>1872542</v>
      </c>
      <c r="N421">
        <v>4.9898233868642602E-2</v>
      </c>
      <c r="O421">
        <v>5629083</v>
      </c>
      <c r="P421">
        <v>3752722</v>
      </c>
      <c r="Q421">
        <v>5629083</v>
      </c>
      <c r="R421">
        <v>13134527</v>
      </c>
      <c r="S421">
        <v>3752722</v>
      </c>
      <c r="T421">
        <v>5629083</v>
      </c>
      <c r="U421">
        <v>2814542</v>
      </c>
      <c r="V421">
        <v>3302395</v>
      </c>
      <c r="W421">
        <v>5178756</v>
      </c>
      <c r="X421">
        <v>11558384</v>
      </c>
      <c r="Y421">
        <v>2927123</v>
      </c>
      <c r="Z421">
        <v>4165521</v>
      </c>
      <c r="AA421">
        <v>26998</v>
      </c>
      <c r="AB421">
        <v>1390</v>
      </c>
      <c r="AC421">
        <v>27</v>
      </c>
      <c r="AD421">
        <v>58</v>
      </c>
      <c r="AE421">
        <v>28005</v>
      </c>
      <c r="AF421">
        <v>1624290</v>
      </c>
      <c r="AG421">
        <v>542460</v>
      </c>
      <c r="AH421">
        <v>232483</v>
      </c>
      <c r="AI421">
        <v>774943</v>
      </c>
      <c r="AJ421">
        <v>140965</v>
      </c>
      <c r="AK421">
        <v>126592</v>
      </c>
      <c r="AL421">
        <v>267557</v>
      </c>
      <c r="AM421">
        <v>1064408</v>
      </c>
      <c r="AN421">
        <v>1976759</v>
      </c>
      <c r="AO421">
        <v>3041167</v>
      </c>
      <c r="AP421" t="s">
        <v>216</v>
      </c>
      <c r="AQ421" t="s">
        <v>94</v>
      </c>
      <c r="AR421" t="s">
        <v>201</v>
      </c>
      <c r="AS421" t="s">
        <v>202</v>
      </c>
      <c r="AT421" t="s">
        <v>217</v>
      </c>
      <c r="AU421" t="s">
        <v>104</v>
      </c>
      <c r="AV421" t="s">
        <v>105</v>
      </c>
      <c r="AW421" s="1">
        <v>43775</v>
      </c>
      <c r="AX421">
        <v>15000</v>
      </c>
      <c r="AY421" t="s">
        <v>204</v>
      </c>
      <c r="AZ421">
        <v>23.37</v>
      </c>
      <c r="BA421">
        <v>85.325000000000003</v>
      </c>
    </row>
    <row r="422" spans="1:53" x14ac:dyDescent="0.3">
      <c r="A422" t="s">
        <v>41</v>
      </c>
      <c r="B422" s="1">
        <v>45627</v>
      </c>
      <c r="C422" t="s">
        <v>298</v>
      </c>
      <c r="D422">
        <v>34983936</v>
      </c>
      <c r="E422">
        <v>26237952</v>
      </c>
      <c r="F422">
        <v>8745984</v>
      </c>
      <c r="G422">
        <v>34983936</v>
      </c>
      <c r="H422">
        <v>34983936</v>
      </c>
      <c r="I422">
        <v>27917182</v>
      </c>
      <c r="J422">
        <v>7066754</v>
      </c>
      <c r="K422">
        <v>0.201999969357364</v>
      </c>
      <c r="L422">
        <v>6125996</v>
      </c>
      <c r="M422">
        <v>940758</v>
      </c>
      <c r="N422">
        <v>2.6891142265981698E-2</v>
      </c>
      <c r="O422">
        <v>5247590</v>
      </c>
      <c r="P422">
        <v>3498394</v>
      </c>
      <c r="Q422">
        <v>5247590</v>
      </c>
      <c r="R422">
        <v>12244378</v>
      </c>
      <c r="S422">
        <v>3498394</v>
      </c>
      <c r="T422">
        <v>5247590</v>
      </c>
      <c r="U422">
        <v>2623795</v>
      </c>
      <c r="V422">
        <v>3078587</v>
      </c>
      <c r="W422">
        <v>4827783</v>
      </c>
      <c r="X422">
        <v>10775053</v>
      </c>
      <c r="Y422">
        <v>2728747</v>
      </c>
      <c r="Z422">
        <v>3883217</v>
      </c>
      <c r="AA422">
        <v>19968</v>
      </c>
      <c r="AB422">
        <v>1752</v>
      </c>
      <c r="AC422">
        <v>13</v>
      </c>
      <c r="AD422">
        <v>56</v>
      </c>
      <c r="AE422">
        <v>30097</v>
      </c>
      <c r="AF422">
        <v>1685432</v>
      </c>
      <c r="AG422">
        <v>643356</v>
      </c>
      <c r="AH422">
        <v>275724</v>
      </c>
      <c r="AI422">
        <v>919080</v>
      </c>
      <c r="AJ422">
        <v>137546</v>
      </c>
      <c r="AK422">
        <v>124849</v>
      </c>
      <c r="AL422">
        <v>262395</v>
      </c>
      <c r="AM422">
        <v>1140681</v>
      </c>
      <c r="AN422">
        <v>2118408</v>
      </c>
      <c r="AO422">
        <v>3259089</v>
      </c>
      <c r="AP422" t="s">
        <v>216</v>
      </c>
      <c r="AQ422" t="s">
        <v>94</v>
      </c>
      <c r="AR422" t="s">
        <v>201</v>
      </c>
      <c r="AS422" t="s">
        <v>202</v>
      </c>
      <c r="AT422" t="s">
        <v>217</v>
      </c>
      <c r="AU422" t="s">
        <v>104</v>
      </c>
      <c r="AV422" t="s">
        <v>105</v>
      </c>
      <c r="AW422" s="1">
        <v>43775</v>
      </c>
      <c r="AX422">
        <v>15000</v>
      </c>
      <c r="AY422" t="s">
        <v>204</v>
      </c>
      <c r="AZ422">
        <v>23.37</v>
      </c>
      <c r="BA422">
        <v>85.325000000000003</v>
      </c>
    </row>
    <row r="423" spans="1:53" x14ac:dyDescent="0.3">
      <c r="A423" t="s">
        <v>41</v>
      </c>
      <c r="B423" s="1">
        <v>45658</v>
      </c>
      <c r="C423" t="s">
        <v>298</v>
      </c>
      <c r="D423">
        <v>32153766</v>
      </c>
      <c r="E423">
        <v>24115324</v>
      </c>
      <c r="F423">
        <v>8038442</v>
      </c>
      <c r="G423">
        <v>32153766</v>
      </c>
      <c r="H423">
        <v>32153766</v>
      </c>
      <c r="I423">
        <v>25658705</v>
      </c>
      <c r="J423">
        <v>6495061</v>
      </c>
      <c r="K423">
        <v>0.20200000833494899</v>
      </c>
      <c r="L423">
        <v>5325364</v>
      </c>
      <c r="M423">
        <v>1169697</v>
      </c>
      <c r="N423">
        <v>3.6378227048116198E-2</v>
      </c>
      <c r="O423">
        <v>4823065</v>
      </c>
      <c r="P423">
        <v>3215377</v>
      </c>
      <c r="Q423">
        <v>4823065</v>
      </c>
      <c r="R423">
        <v>11253817</v>
      </c>
      <c r="S423">
        <v>3215377</v>
      </c>
      <c r="T423">
        <v>4823065</v>
      </c>
      <c r="U423">
        <v>2411532</v>
      </c>
      <c r="V423">
        <v>2829532</v>
      </c>
      <c r="W423">
        <v>4437220</v>
      </c>
      <c r="X423">
        <v>9903359</v>
      </c>
      <c r="Y423">
        <v>2507994</v>
      </c>
      <c r="Z423">
        <v>3569068</v>
      </c>
      <c r="AA423">
        <v>21993</v>
      </c>
      <c r="AB423">
        <v>1462</v>
      </c>
      <c r="AC423">
        <v>30</v>
      </c>
      <c r="AD423">
        <v>56</v>
      </c>
      <c r="AE423">
        <v>30618</v>
      </c>
      <c r="AF423">
        <v>1714608</v>
      </c>
      <c r="AG423">
        <v>455377</v>
      </c>
      <c r="AH423">
        <v>195162</v>
      </c>
      <c r="AI423">
        <v>650539</v>
      </c>
      <c r="AJ423">
        <v>139352</v>
      </c>
      <c r="AK423">
        <v>112801</v>
      </c>
      <c r="AL423">
        <v>252153</v>
      </c>
      <c r="AM423">
        <v>947822</v>
      </c>
      <c r="AN423">
        <v>1760242</v>
      </c>
      <c r="AO423">
        <v>2708064</v>
      </c>
      <c r="AP423" t="s">
        <v>216</v>
      </c>
      <c r="AQ423" t="s">
        <v>94</v>
      </c>
      <c r="AR423" t="s">
        <v>201</v>
      </c>
      <c r="AS423" t="s">
        <v>202</v>
      </c>
      <c r="AT423" t="s">
        <v>217</v>
      </c>
      <c r="AU423" t="s">
        <v>104</v>
      </c>
      <c r="AV423" t="s">
        <v>105</v>
      </c>
      <c r="AW423" s="1">
        <v>43775</v>
      </c>
      <c r="AX423">
        <v>15000</v>
      </c>
      <c r="AY423" t="s">
        <v>204</v>
      </c>
      <c r="AZ423">
        <v>23.37</v>
      </c>
      <c r="BA423">
        <v>85.325000000000003</v>
      </c>
    </row>
    <row r="424" spans="1:53" x14ac:dyDescent="0.3">
      <c r="A424" t="s">
        <v>47</v>
      </c>
      <c r="B424" s="1">
        <v>45413</v>
      </c>
      <c r="C424" t="s">
        <v>298</v>
      </c>
      <c r="D424">
        <v>1992426</v>
      </c>
      <c r="E424">
        <v>1793183</v>
      </c>
      <c r="F424">
        <v>199243</v>
      </c>
      <c r="G424">
        <v>1992426</v>
      </c>
      <c r="H424">
        <v>1992426</v>
      </c>
      <c r="I424">
        <v>1666863</v>
      </c>
      <c r="J424">
        <v>325563</v>
      </c>
      <c r="K424">
        <v>0.16340029692445299</v>
      </c>
      <c r="L424">
        <v>316619</v>
      </c>
      <c r="M424">
        <v>8944</v>
      </c>
      <c r="N424">
        <v>4.4889998424031798E-3</v>
      </c>
      <c r="O424">
        <v>59773</v>
      </c>
      <c r="P424">
        <v>0</v>
      </c>
      <c r="Q424">
        <v>398485</v>
      </c>
      <c r="R424">
        <v>896592</v>
      </c>
      <c r="S424">
        <v>239091</v>
      </c>
      <c r="T424">
        <v>398485</v>
      </c>
      <c r="U424">
        <v>29886</v>
      </c>
      <c r="V424">
        <v>0</v>
      </c>
      <c r="W424">
        <v>366606</v>
      </c>
      <c r="X424">
        <v>789001</v>
      </c>
      <c r="Y424">
        <v>186491</v>
      </c>
      <c r="Z424">
        <v>294879</v>
      </c>
      <c r="AA424">
        <v>7167</v>
      </c>
      <c r="AB424">
        <v>278</v>
      </c>
      <c r="AC424">
        <v>25</v>
      </c>
      <c r="AD424">
        <v>8</v>
      </c>
      <c r="AE424">
        <v>18382</v>
      </c>
      <c r="AF424">
        <v>147056</v>
      </c>
      <c r="AG424">
        <v>10607</v>
      </c>
      <c r="AH424">
        <v>4546</v>
      </c>
      <c r="AI424">
        <v>15153</v>
      </c>
      <c r="AJ424">
        <v>20993</v>
      </c>
      <c r="AK424">
        <v>11815</v>
      </c>
      <c r="AL424">
        <v>32808</v>
      </c>
      <c r="AM424">
        <v>42561</v>
      </c>
      <c r="AN424">
        <v>79041</v>
      </c>
      <c r="AO424">
        <v>121602</v>
      </c>
      <c r="AP424" t="s">
        <v>233</v>
      </c>
      <c r="AQ424" t="s">
        <v>71</v>
      </c>
      <c r="AR424" t="s">
        <v>113</v>
      </c>
      <c r="AS424" t="s">
        <v>114</v>
      </c>
      <c r="AT424" t="s">
        <v>234</v>
      </c>
      <c r="AU424" t="s">
        <v>75</v>
      </c>
      <c r="AV424" t="s">
        <v>76</v>
      </c>
      <c r="AW424" s="1">
        <v>44387</v>
      </c>
      <c r="AX424">
        <v>1500</v>
      </c>
      <c r="AY424" t="s">
        <v>116</v>
      </c>
      <c r="AZ424">
        <v>21.170200000000001</v>
      </c>
      <c r="BA424">
        <v>72.826499999999996</v>
      </c>
    </row>
    <row r="425" spans="1:53" x14ac:dyDescent="0.3">
      <c r="A425" t="s">
        <v>41</v>
      </c>
      <c r="B425" s="1">
        <v>45689</v>
      </c>
      <c r="C425" t="s">
        <v>298</v>
      </c>
      <c r="D425">
        <v>36844193</v>
      </c>
      <c r="E425">
        <v>27633145</v>
      </c>
      <c r="F425">
        <v>9211048</v>
      </c>
      <c r="G425">
        <v>36844193</v>
      </c>
      <c r="H425">
        <v>36844193</v>
      </c>
      <c r="I425">
        <v>29401666</v>
      </c>
      <c r="J425">
        <v>7442527</v>
      </c>
      <c r="K425">
        <v>0.20200000037997801</v>
      </c>
      <c r="L425">
        <v>6165896</v>
      </c>
      <c r="M425">
        <v>1276631</v>
      </c>
      <c r="N425">
        <v>3.4649449371845401E-2</v>
      </c>
      <c r="O425">
        <v>5526629</v>
      </c>
      <c r="P425">
        <v>3684419</v>
      </c>
      <c r="Q425">
        <v>5526629</v>
      </c>
      <c r="R425">
        <v>12895468</v>
      </c>
      <c r="S425">
        <v>3684419</v>
      </c>
      <c r="T425">
        <v>5526629</v>
      </c>
      <c r="U425">
        <v>2763314</v>
      </c>
      <c r="V425">
        <v>3242289</v>
      </c>
      <c r="W425">
        <v>5084499</v>
      </c>
      <c r="X425">
        <v>11348012</v>
      </c>
      <c r="Y425">
        <v>2873847</v>
      </c>
      <c r="Z425">
        <v>4089705</v>
      </c>
      <c r="AA425">
        <v>21187</v>
      </c>
      <c r="AB425">
        <v>1739</v>
      </c>
      <c r="AC425">
        <v>12</v>
      </c>
      <c r="AD425">
        <v>68</v>
      </c>
      <c r="AE425">
        <v>25238</v>
      </c>
      <c r="AF425">
        <v>1716184</v>
      </c>
      <c r="AG425">
        <v>443251</v>
      </c>
      <c r="AH425">
        <v>189965</v>
      </c>
      <c r="AI425">
        <v>633216</v>
      </c>
      <c r="AJ425">
        <v>140965</v>
      </c>
      <c r="AK425">
        <v>128520</v>
      </c>
      <c r="AL425">
        <v>269485</v>
      </c>
      <c r="AM425">
        <v>1241454</v>
      </c>
      <c r="AN425">
        <v>2305557</v>
      </c>
      <c r="AO425">
        <v>3547011</v>
      </c>
      <c r="AP425" t="s">
        <v>216</v>
      </c>
      <c r="AQ425" t="s">
        <v>94</v>
      </c>
      <c r="AR425" t="s">
        <v>201</v>
      </c>
      <c r="AS425" t="s">
        <v>202</v>
      </c>
      <c r="AT425" t="s">
        <v>217</v>
      </c>
      <c r="AU425" t="s">
        <v>104</v>
      </c>
      <c r="AV425" t="s">
        <v>105</v>
      </c>
      <c r="AW425" s="1">
        <v>43775</v>
      </c>
      <c r="AX425">
        <v>15000</v>
      </c>
      <c r="AY425" t="s">
        <v>204</v>
      </c>
      <c r="AZ425">
        <v>23.37</v>
      </c>
      <c r="BA425">
        <v>85.325000000000003</v>
      </c>
    </row>
    <row r="426" spans="1:53" x14ac:dyDescent="0.3">
      <c r="A426" t="s">
        <v>41</v>
      </c>
      <c r="B426" s="1">
        <v>45717</v>
      </c>
      <c r="C426" t="s">
        <v>298</v>
      </c>
      <c r="D426">
        <v>44064504</v>
      </c>
      <c r="E426">
        <v>33048378</v>
      </c>
      <c r="F426">
        <v>11016126</v>
      </c>
      <c r="G426">
        <v>44064504</v>
      </c>
      <c r="H426">
        <v>44064504</v>
      </c>
      <c r="I426">
        <v>35163474</v>
      </c>
      <c r="J426">
        <v>8901030</v>
      </c>
      <c r="K426">
        <v>0.20200000435724899</v>
      </c>
      <c r="L426">
        <v>6172874</v>
      </c>
      <c r="M426">
        <v>2728156</v>
      </c>
      <c r="N426">
        <v>6.1912781317134499E-2</v>
      </c>
      <c r="O426">
        <v>6609676</v>
      </c>
      <c r="P426">
        <v>4406450</v>
      </c>
      <c r="Q426">
        <v>6609676</v>
      </c>
      <c r="R426">
        <v>15422576</v>
      </c>
      <c r="S426">
        <v>4406450</v>
      </c>
      <c r="T426">
        <v>6609676</v>
      </c>
      <c r="U426">
        <v>3304838</v>
      </c>
      <c r="V426">
        <v>3877676</v>
      </c>
      <c r="W426">
        <v>6080902</v>
      </c>
      <c r="X426">
        <v>13571867</v>
      </c>
      <c r="Y426">
        <v>3437031</v>
      </c>
      <c r="Z426">
        <v>4891160</v>
      </c>
      <c r="AA426">
        <v>16974</v>
      </c>
      <c r="AB426">
        <v>2596</v>
      </c>
      <c r="AC426">
        <v>29</v>
      </c>
      <c r="AD426">
        <v>53</v>
      </c>
      <c r="AE426">
        <v>29927</v>
      </c>
      <c r="AF426">
        <v>1586131</v>
      </c>
      <c r="AG426">
        <v>615091</v>
      </c>
      <c r="AH426">
        <v>263610</v>
      </c>
      <c r="AI426">
        <v>878701</v>
      </c>
      <c r="AJ426">
        <v>140965</v>
      </c>
      <c r="AK426">
        <v>123748</v>
      </c>
      <c r="AL426">
        <v>264713</v>
      </c>
      <c r="AM426">
        <v>1205165</v>
      </c>
      <c r="AN426">
        <v>2238164</v>
      </c>
      <c r="AO426">
        <v>3443329</v>
      </c>
      <c r="AP426" t="s">
        <v>216</v>
      </c>
      <c r="AQ426" t="s">
        <v>94</v>
      </c>
      <c r="AR426" t="s">
        <v>201</v>
      </c>
      <c r="AS426" t="s">
        <v>202</v>
      </c>
      <c r="AT426" t="s">
        <v>217</v>
      </c>
      <c r="AU426" t="s">
        <v>104</v>
      </c>
      <c r="AV426" t="s">
        <v>105</v>
      </c>
      <c r="AW426" s="1">
        <v>43775</v>
      </c>
      <c r="AX426">
        <v>15000</v>
      </c>
      <c r="AY426" t="s">
        <v>204</v>
      </c>
      <c r="AZ426">
        <v>23.37</v>
      </c>
      <c r="BA426">
        <v>85.325000000000003</v>
      </c>
    </row>
    <row r="427" spans="1:53" x14ac:dyDescent="0.3">
      <c r="A427" t="s">
        <v>47</v>
      </c>
      <c r="B427" s="1">
        <v>45444</v>
      </c>
      <c r="C427" t="s">
        <v>297</v>
      </c>
      <c r="D427">
        <v>2146848</v>
      </c>
      <c r="E427">
        <v>1932163</v>
      </c>
      <c r="F427">
        <v>214685</v>
      </c>
      <c r="G427">
        <v>2146848</v>
      </c>
      <c r="H427">
        <v>2146848</v>
      </c>
      <c r="I427">
        <v>1796052</v>
      </c>
      <c r="J427">
        <v>350796</v>
      </c>
      <c r="K427">
        <v>0.163400482940571</v>
      </c>
      <c r="L427">
        <v>393278</v>
      </c>
      <c r="M427">
        <v>-42482</v>
      </c>
      <c r="N427">
        <v>-1.9788080013116899E-2</v>
      </c>
      <c r="O427">
        <v>64405</v>
      </c>
      <c r="P427">
        <v>0</v>
      </c>
      <c r="Q427">
        <v>429370</v>
      </c>
      <c r="R427">
        <v>966081</v>
      </c>
      <c r="S427">
        <v>257622</v>
      </c>
      <c r="T427">
        <v>429370</v>
      </c>
      <c r="U427">
        <v>32202</v>
      </c>
      <c r="V427">
        <v>0</v>
      </c>
      <c r="W427">
        <v>395020</v>
      </c>
      <c r="X427">
        <v>850151</v>
      </c>
      <c r="Y427">
        <v>200945</v>
      </c>
      <c r="Z427">
        <v>317734</v>
      </c>
      <c r="AA427">
        <v>6688</v>
      </c>
      <c r="AB427">
        <v>321</v>
      </c>
      <c r="AC427">
        <v>18</v>
      </c>
      <c r="AD427">
        <v>9</v>
      </c>
      <c r="AE427">
        <v>18572</v>
      </c>
      <c r="AF427">
        <v>167148</v>
      </c>
      <c r="AG427">
        <v>17617</v>
      </c>
      <c r="AH427">
        <v>7550</v>
      </c>
      <c r="AI427">
        <v>25167</v>
      </c>
      <c r="AJ427">
        <v>20581</v>
      </c>
      <c r="AK427">
        <v>10678</v>
      </c>
      <c r="AL427">
        <v>31259</v>
      </c>
      <c r="AM427">
        <v>59396</v>
      </c>
      <c r="AN427">
        <v>110308</v>
      </c>
      <c r="AO427">
        <v>169704</v>
      </c>
      <c r="AP427" t="s">
        <v>233</v>
      </c>
      <c r="AQ427" t="s">
        <v>71</v>
      </c>
      <c r="AR427" t="s">
        <v>113</v>
      </c>
      <c r="AS427" t="s">
        <v>114</v>
      </c>
      <c r="AT427" t="s">
        <v>234</v>
      </c>
      <c r="AU427" t="s">
        <v>75</v>
      </c>
      <c r="AV427" t="s">
        <v>76</v>
      </c>
      <c r="AW427" s="1">
        <v>44387</v>
      </c>
      <c r="AX427">
        <v>1500</v>
      </c>
      <c r="AY427" t="s">
        <v>116</v>
      </c>
      <c r="AZ427">
        <v>21.170200000000001</v>
      </c>
      <c r="BA427">
        <v>72.826499999999996</v>
      </c>
    </row>
    <row r="428" spans="1:53" x14ac:dyDescent="0.3">
      <c r="A428" t="s">
        <v>48</v>
      </c>
      <c r="B428" s="1">
        <v>45383</v>
      </c>
      <c r="C428" t="s">
        <v>297</v>
      </c>
      <c r="D428">
        <v>7688592</v>
      </c>
      <c r="E428">
        <v>4613155</v>
      </c>
      <c r="F428">
        <v>3075437</v>
      </c>
      <c r="G428">
        <v>7688592</v>
      </c>
      <c r="H428">
        <v>7688592</v>
      </c>
      <c r="I428">
        <v>6765961</v>
      </c>
      <c r="J428">
        <v>922631</v>
      </c>
      <c r="K428">
        <v>0.11999999479748701</v>
      </c>
      <c r="L428">
        <v>1484878</v>
      </c>
      <c r="M428">
        <v>-562247</v>
      </c>
      <c r="N428">
        <v>-7.3127433475466005E-2</v>
      </c>
      <c r="O428">
        <v>0</v>
      </c>
      <c r="P428">
        <v>7688592</v>
      </c>
      <c r="Q428">
        <v>0</v>
      </c>
      <c r="R428">
        <v>0</v>
      </c>
      <c r="S428">
        <v>0</v>
      </c>
      <c r="T428">
        <v>0</v>
      </c>
      <c r="U428">
        <v>0</v>
      </c>
      <c r="V428">
        <v>6765961</v>
      </c>
      <c r="W428">
        <v>0</v>
      </c>
      <c r="X428">
        <v>0</v>
      </c>
      <c r="Y428">
        <v>0</v>
      </c>
      <c r="Z428">
        <v>0</v>
      </c>
      <c r="AA428">
        <v>642</v>
      </c>
      <c r="AB428">
        <v>11976</v>
      </c>
      <c r="AC428">
        <v>28</v>
      </c>
      <c r="AD428">
        <v>23</v>
      </c>
      <c r="AE428">
        <v>34982</v>
      </c>
      <c r="AF428">
        <v>804586</v>
      </c>
      <c r="AG428">
        <v>171630</v>
      </c>
      <c r="AH428">
        <v>73555</v>
      </c>
      <c r="AI428">
        <v>245185</v>
      </c>
      <c r="AJ428">
        <v>66348</v>
      </c>
      <c r="AK428">
        <v>41722</v>
      </c>
      <c r="AL428">
        <v>108070</v>
      </c>
      <c r="AM428">
        <v>114463</v>
      </c>
      <c r="AN428">
        <v>212574</v>
      </c>
      <c r="AO428">
        <v>327037</v>
      </c>
      <c r="AP428" t="s">
        <v>235</v>
      </c>
      <c r="AQ428" t="s">
        <v>100</v>
      </c>
      <c r="AR428" t="s">
        <v>236</v>
      </c>
      <c r="AS428" t="s">
        <v>237</v>
      </c>
      <c r="AT428" t="s">
        <v>238</v>
      </c>
      <c r="AU428" t="s">
        <v>82</v>
      </c>
      <c r="AV428" t="s">
        <v>83</v>
      </c>
      <c r="AW428" s="1">
        <v>44396</v>
      </c>
      <c r="AX428">
        <v>6000</v>
      </c>
      <c r="AY428" t="s">
        <v>239</v>
      </c>
      <c r="AZ428">
        <v>9.9816000000000003</v>
      </c>
      <c r="BA428">
        <v>76.275400000000005</v>
      </c>
    </row>
    <row r="429" spans="1:53" x14ac:dyDescent="0.3">
      <c r="A429" t="s">
        <v>42</v>
      </c>
      <c r="B429" s="1">
        <v>45474</v>
      </c>
      <c r="C429" t="s">
        <v>298</v>
      </c>
      <c r="D429">
        <v>8621226</v>
      </c>
      <c r="E429">
        <v>6034858</v>
      </c>
      <c r="F429">
        <v>2586368</v>
      </c>
      <c r="G429">
        <v>8621226</v>
      </c>
      <c r="H429">
        <v>8621226</v>
      </c>
      <c r="I429">
        <v>4310613</v>
      </c>
      <c r="J429">
        <v>4310613</v>
      </c>
      <c r="K429">
        <v>0.5</v>
      </c>
      <c r="L429">
        <v>1328256</v>
      </c>
      <c r="M429">
        <v>2982357</v>
      </c>
      <c r="N429">
        <v>0.34593188950156301</v>
      </c>
      <c r="O429">
        <v>8621226</v>
      </c>
      <c r="P429">
        <v>0</v>
      </c>
      <c r="Q429">
        <v>0</v>
      </c>
      <c r="R429">
        <v>0</v>
      </c>
      <c r="S429">
        <v>0</v>
      </c>
      <c r="T429">
        <v>0</v>
      </c>
      <c r="U429">
        <v>4310613</v>
      </c>
      <c r="V429">
        <v>0</v>
      </c>
      <c r="W429">
        <v>0</v>
      </c>
      <c r="X429">
        <v>0</v>
      </c>
      <c r="Y429">
        <v>0</v>
      </c>
      <c r="Z429">
        <v>0</v>
      </c>
      <c r="AA429">
        <v>2979</v>
      </c>
      <c r="AB429">
        <v>2894</v>
      </c>
      <c r="AC429">
        <v>27</v>
      </c>
      <c r="AD429">
        <v>14</v>
      </c>
      <c r="AE429">
        <v>26624</v>
      </c>
      <c r="AF429">
        <v>372736</v>
      </c>
      <c r="AG429">
        <v>350774</v>
      </c>
      <c r="AH429">
        <v>150332</v>
      </c>
      <c r="AI429">
        <v>501106</v>
      </c>
      <c r="AJ429">
        <v>31961</v>
      </c>
      <c r="AK429">
        <v>23166</v>
      </c>
      <c r="AL429">
        <v>55127</v>
      </c>
      <c r="AM429">
        <v>139750</v>
      </c>
      <c r="AN429">
        <v>259537</v>
      </c>
      <c r="AO429">
        <v>399287</v>
      </c>
      <c r="AP429" t="s">
        <v>218</v>
      </c>
      <c r="AQ429" t="s">
        <v>71</v>
      </c>
      <c r="AR429" t="s">
        <v>113</v>
      </c>
      <c r="AS429" t="s">
        <v>114</v>
      </c>
      <c r="AT429" t="s">
        <v>219</v>
      </c>
      <c r="AU429" t="s">
        <v>90</v>
      </c>
      <c r="AV429" t="s">
        <v>91</v>
      </c>
      <c r="AW429" s="1">
        <v>44833</v>
      </c>
      <c r="AX429">
        <v>2500</v>
      </c>
      <c r="AY429" t="s">
        <v>116</v>
      </c>
      <c r="AZ429">
        <v>21.170200000000001</v>
      </c>
      <c r="BA429">
        <v>72.826499999999996</v>
      </c>
    </row>
    <row r="430" spans="1:53" x14ac:dyDescent="0.3">
      <c r="A430" t="s">
        <v>42</v>
      </c>
      <c r="B430" s="1">
        <v>45505</v>
      </c>
      <c r="C430" t="s">
        <v>298</v>
      </c>
      <c r="D430">
        <v>6809128</v>
      </c>
      <c r="E430">
        <v>4766390</v>
      </c>
      <c r="F430">
        <v>2042738</v>
      </c>
      <c r="G430">
        <v>6809128</v>
      </c>
      <c r="H430">
        <v>6809128</v>
      </c>
      <c r="I430">
        <v>3404564</v>
      </c>
      <c r="J430">
        <v>3404564</v>
      </c>
      <c r="K430">
        <v>0.5</v>
      </c>
      <c r="L430">
        <v>1075968</v>
      </c>
      <c r="M430">
        <v>2328596</v>
      </c>
      <c r="N430">
        <v>0.34198152832491902</v>
      </c>
      <c r="O430">
        <v>6809128</v>
      </c>
      <c r="P430">
        <v>0</v>
      </c>
      <c r="Q430">
        <v>0</v>
      </c>
      <c r="R430">
        <v>0</v>
      </c>
      <c r="S430">
        <v>0</v>
      </c>
      <c r="T430">
        <v>0</v>
      </c>
      <c r="U430">
        <v>3404564</v>
      </c>
      <c r="V430">
        <v>0</v>
      </c>
      <c r="W430">
        <v>0</v>
      </c>
      <c r="X430">
        <v>0</v>
      </c>
      <c r="Y430">
        <v>0</v>
      </c>
      <c r="Z430">
        <v>0</v>
      </c>
      <c r="AA430">
        <v>2008</v>
      </c>
      <c r="AB430">
        <v>3391</v>
      </c>
      <c r="AC430">
        <v>21</v>
      </c>
      <c r="AD430">
        <v>11</v>
      </c>
      <c r="AE430">
        <v>29554</v>
      </c>
      <c r="AF430">
        <v>325094</v>
      </c>
      <c r="AG430">
        <v>220890</v>
      </c>
      <c r="AH430">
        <v>94667</v>
      </c>
      <c r="AI430">
        <v>315557</v>
      </c>
      <c r="AJ430">
        <v>31961</v>
      </c>
      <c r="AK430">
        <v>23221</v>
      </c>
      <c r="AL430">
        <v>55182</v>
      </c>
      <c r="AM430">
        <v>133047</v>
      </c>
      <c r="AN430">
        <v>247088</v>
      </c>
      <c r="AO430">
        <v>380135</v>
      </c>
      <c r="AP430" t="s">
        <v>218</v>
      </c>
      <c r="AQ430" t="s">
        <v>71</v>
      </c>
      <c r="AR430" t="s">
        <v>113</v>
      </c>
      <c r="AS430" t="s">
        <v>114</v>
      </c>
      <c r="AT430" t="s">
        <v>219</v>
      </c>
      <c r="AU430" t="s">
        <v>90</v>
      </c>
      <c r="AV430" t="s">
        <v>91</v>
      </c>
      <c r="AW430" s="1">
        <v>44833</v>
      </c>
      <c r="AX430">
        <v>2500</v>
      </c>
      <c r="AY430" t="s">
        <v>116</v>
      </c>
      <c r="AZ430">
        <v>21.170200000000001</v>
      </c>
      <c r="BA430">
        <v>72.826499999999996</v>
      </c>
    </row>
    <row r="431" spans="1:53" x14ac:dyDescent="0.3">
      <c r="A431" t="s">
        <v>42</v>
      </c>
      <c r="B431" s="1">
        <v>45536</v>
      </c>
      <c r="C431" t="s">
        <v>298</v>
      </c>
      <c r="D431">
        <v>6158560</v>
      </c>
      <c r="E431">
        <v>4310992</v>
      </c>
      <c r="F431">
        <v>1847568</v>
      </c>
      <c r="G431">
        <v>6158560</v>
      </c>
      <c r="H431">
        <v>6158560</v>
      </c>
      <c r="I431">
        <v>3079280</v>
      </c>
      <c r="J431">
        <v>3079280</v>
      </c>
      <c r="K431">
        <v>0.5</v>
      </c>
      <c r="L431">
        <v>866637</v>
      </c>
      <c r="M431">
        <v>2212643</v>
      </c>
      <c r="N431">
        <v>0.35927927957184802</v>
      </c>
      <c r="O431">
        <v>6158560</v>
      </c>
      <c r="P431">
        <v>0</v>
      </c>
      <c r="Q431">
        <v>0</v>
      </c>
      <c r="R431">
        <v>0</v>
      </c>
      <c r="S431">
        <v>0</v>
      </c>
      <c r="T431">
        <v>0</v>
      </c>
      <c r="U431">
        <v>3079280</v>
      </c>
      <c r="V431">
        <v>0</v>
      </c>
      <c r="W431">
        <v>0</v>
      </c>
      <c r="X431">
        <v>0</v>
      </c>
      <c r="Y431">
        <v>0</v>
      </c>
      <c r="Z431">
        <v>0</v>
      </c>
      <c r="AA431">
        <v>2440</v>
      </c>
      <c r="AB431">
        <v>2524</v>
      </c>
      <c r="AC431">
        <v>38</v>
      </c>
      <c r="AD431">
        <v>11</v>
      </c>
      <c r="AE431">
        <v>24463</v>
      </c>
      <c r="AF431">
        <v>269093</v>
      </c>
      <c r="AG431">
        <v>149816</v>
      </c>
      <c r="AH431">
        <v>64207</v>
      </c>
      <c r="AI431">
        <v>214023</v>
      </c>
      <c r="AJ431">
        <v>31961</v>
      </c>
      <c r="AK431">
        <v>21392</v>
      </c>
      <c r="AL431">
        <v>53353</v>
      </c>
      <c r="AM431">
        <v>115559</v>
      </c>
      <c r="AN431">
        <v>214609</v>
      </c>
      <c r="AO431">
        <v>330168</v>
      </c>
      <c r="AP431" t="s">
        <v>218</v>
      </c>
      <c r="AQ431" t="s">
        <v>71</v>
      </c>
      <c r="AR431" t="s">
        <v>113</v>
      </c>
      <c r="AS431" t="s">
        <v>114</v>
      </c>
      <c r="AT431" t="s">
        <v>219</v>
      </c>
      <c r="AU431" t="s">
        <v>90</v>
      </c>
      <c r="AV431" t="s">
        <v>91</v>
      </c>
      <c r="AW431" s="1">
        <v>44833</v>
      </c>
      <c r="AX431">
        <v>2500</v>
      </c>
      <c r="AY431" t="s">
        <v>116</v>
      </c>
      <c r="AZ431">
        <v>21.170200000000001</v>
      </c>
      <c r="BA431">
        <v>72.826499999999996</v>
      </c>
    </row>
    <row r="432" spans="1:53" x14ac:dyDescent="0.3">
      <c r="A432" t="s">
        <v>42</v>
      </c>
      <c r="B432" s="1">
        <v>45566</v>
      </c>
      <c r="C432" t="s">
        <v>298</v>
      </c>
      <c r="D432">
        <v>8866440</v>
      </c>
      <c r="E432">
        <v>6206508</v>
      </c>
      <c r="F432">
        <v>2659932</v>
      </c>
      <c r="G432">
        <v>8866440</v>
      </c>
      <c r="H432">
        <v>8866440</v>
      </c>
      <c r="I432">
        <v>4433220</v>
      </c>
      <c r="J432">
        <v>4433220</v>
      </c>
      <c r="K432">
        <v>0.5</v>
      </c>
      <c r="L432">
        <v>1260458</v>
      </c>
      <c r="M432">
        <v>3172762</v>
      </c>
      <c r="N432">
        <v>0.35783944852725602</v>
      </c>
      <c r="O432">
        <v>8866440</v>
      </c>
      <c r="P432">
        <v>0</v>
      </c>
      <c r="Q432">
        <v>0</v>
      </c>
      <c r="R432">
        <v>0</v>
      </c>
      <c r="S432">
        <v>0</v>
      </c>
      <c r="T432">
        <v>0</v>
      </c>
      <c r="U432">
        <v>4433220</v>
      </c>
      <c r="V432">
        <v>0</v>
      </c>
      <c r="W432">
        <v>0</v>
      </c>
      <c r="X432">
        <v>0</v>
      </c>
      <c r="Y432">
        <v>0</v>
      </c>
      <c r="Z432">
        <v>0</v>
      </c>
      <c r="AA432">
        <v>3960</v>
      </c>
      <c r="AB432">
        <v>2239</v>
      </c>
      <c r="AC432">
        <v>21</v>
      </c>
      <c r="AD432">
        <v>10</v>
      </c>
      <c r="AE432">
        <v>23096</v>
      </c>
      <c r="AF432">
        <v>230960</v>
      </c>
      <c r="AG432">
        <v>387845</v>
      </c>
      <c r="AH432">
        <v>166219</v>
      </c>
      <c r="AI432">
        <v>554064</v>
      </c>
      <c r="AJ432">
        <v>31961</v>
      </c>
      <c r="AK432">
        <v>15307</v>
      </c>
      <c r="AL432">
        <v>47268</v>
      </c>
      <c r="AM432">
        <v>149858</v>
      </c>
      <c r="AN432">
        <v>278308</v>
      </c>
      <c r="AO432">
        <v>428166</v>
      </c>
      <c r="AP432" t="s">
        <v>218</v>
      </c>
      <c r="AQ432" t="s">
        <v>71</v>
      </c>
      <c r="AR432" t="s">
        <v>113</v>
      </c>
      <c r="AS432" t="s">
        <v>114</v>
      </c>
      <c r="AT432" t="s">
        <v>219</v>
      </c>
      <c r="AU432" t="s">
        <v>90</v>
      </c>
      <c r="AV432" t="s">
        <v>91</v>
      </c>
      <c r="AW432" s="1">
        <v>44833</v>
      </c>
      <c r="AX432">
        <v>2500</v>
      </c>
      <c r="AY432" t="s">
        <v>116</v>
      </c>
      <c r="AZ432">
        <v>21.170200000000001</v>
      </c>
      <c r="BA432">
        <v>72.826499999999996</v>
      </c>
    </row>
    <row r="433" spans="1:53" x14ac:dyDescent="0.3">
      <c r="A433" t="s">
        <v>48</v>
      </c>
      <c r="B433" s="1">
        <v>45413</v>
      </c>
      <c r="C433" t="s">
        <v>298</v>
      </c>
      <c r="D433">
        <v>16451497</v>
      </c>
      <c r="E433">
        <v>9870898</v>
      </c>
      <c r="F433">
        <v>6580599</v>
      </c>
      <c r="G433">
        <v>16451497</v>
      </c>
      <c r="H433">
        <v>16451497</v>
      </c>
      <c r="I433">
        <v>14477317</v>
      </c>
      <c r="J433">
        <v>1974180</v>
      </c>
      <c r="K433">
        <v>0.120000021882507</v>
      </c>
      <c r="L433">
        <v>1922297</v>
      </c>
      <c r="M433">
        <v>51883</v>
      </c>
      <c r="N433">
        <v>3.15369476710843E-3</v>
      </c>
      <c r="O433">
        <v>0</v>
      </c>
      <c r="P433">
        <v>16451497</v>
      </c>
      <c r="Q433">
        <v>0</v>
      </c>
      <c r="R433">
        <v>0</v>
      </c>
      <c r="S433">
        <v>0</v>
      </c>
      <c r="T433">
        <v>0</v>
      </c>
      <c r="U433">
        <v>0</v>
      </c>
      <c r="V433">
        <v>14477317</v>
      </c>
      <c r="W433">
        <v>0</v>
      </c>
      <c r="X433">
        <v>0</v>
      </c>
      <c r="Y433">
        <v>0</v>
      </c>
      <c r="Z433">
        <v>0</v>
      </c>
      <c r="AA433">
        <v>997</v>
      </c>
      <c r="AB433">
        <v>16501</v>
      </c>
      <c r="AC433">
        <v>22</v>
      </c>
      <c r="AD433">
        <v>22</v>
      </c>
      <c r="AE433">
        <v>37941</v>
      </c>
      <c r="AF433">
        <v>834702</v>
      </c>
      <c r="AG433">
        <v>337501</v>
      </c>
      <c r="AH433">
        <v>144643</v>
      </c>
      <c r="AI433">
        <v>482144</v>
      </c>
      <c r="AJ433">
        <v>59552</v>
      </c>
      <c r="AK433">
        <v>42878</v>
      </c>
      <c r="AL433">
        <v>102430</v>
      </c>
      <c r="AM433">
        <v>176057</v>
      </c>
      <c r="AN433">
        <v>326964</v>
      </c>
      <c r="AO433">
        <v>503021</v>
      </c>
      <c r="AP433" t="s">
        <v>235</v>
      </c>
      <c r="AQ433" t="s">
        <v>100</v>
      </c>
      <c r="AR433" t="s">
        <v>236</v>
      </c>
      <c r="AS433" t="s">
        <v>237</v>
      </c>
      <c r="AT433" t="s">
        <v>238</v>
      </c>
      <c r="AU433" t="s">
        <v>82</v>
      </c>
      <c r="AV433" t="s">
        <v>83</v>
      </c>
      <c r="AW433" s="1">
        <v>44396</v>
      </c>
      <c r="AX433">
        <v>6000</v>
      </c>
      <c r="AY433" t="s">
        <v>239</v>
      </c>
      <c r="AZ433">
        <v>9.9816000000000003</v>
      </c>
      <c r="BA433">
        <v>76.275400000000005</v>
      </c>
    </row>
    <row r="434" spans="1:53" x14ac:dyDescent="0.3">
      <c r="A434" t="s">
        <v>42</v>
      </c>
      <c r="B434" s="1">
        <v>45597</v>
      </c>
      <c r="C434" t="s">
        <v>298</v>
      </c>
      <c r="D434">
        <v>9572941</v>
      </c>
      <c r="E434">
        <v>6701059</v>
      </c>
      <c r="F434">
        <v>2871882</v>
      </c>
      <c r="G434">
        <v>9572941</v>
      </c>
      <c r="H434">
        <v>9572941</v>
      </c>
      <c r="I434">
        <v>4786470</v>
      </c>
      <c r="J434">
        <v>4786471</v>
      </c>
      <c r="K434">
        <v>0.50000005223055299</v>
      </c>
      <c r="L434">
        <v>1121375</v>
      </c>
      <c r="M434">
        <v>3665096</v>
      </c>
      <c r="N434">
        <v>0.38285998002076899</v>
      </c>
      <c r="O434">
        <v>9572941</v>
      </c>
      <c r="P434">
        <v>0</v>
      </c>
      <c r="Q434">
        <v>0</v>
      </c>
      <c r="R434">
        <v>0</v>
      </c>
      <c r="S434">
        <v>0</v>
      </c>
      <c r="T434">
        <v>0</v>
      </c>
      <c r="U434">
        <v>4786470</v>
      </c>
      <c r="V434">
        <v>0</v>
      </c>
      <c r="W434">
        <v>0</v>
      </c>
      <c r="X434">
        <v>0</v>
      </c>
      <c r="Y434">
        <v>0</v>
      </c>
      <c r="Z434">
        <v>0</v>
      </c>
      <c r="AA434">
        <v>3017</v>
      </c>
      <c r="AB434">
        <v>3173</v>
      </c>
      <c r="AC434">
        <v>27</v>
      </c>
      <c r="AD434">
        <v>10</v>
      </c>
      <c r="AE434">
        <v>22504</v>
      </c>
      <c r="AF434">
        <v>225040</v>
      </c>
      <c r="AG434">
        <v>248442</v>
      </c>
      <c r="AH434">
        <v>106475</v>
      </c>
      <c r="AI434">
        <v>354917</v>
      </c>
      <c r="AJ434">
        <v>31961</v>
      </c>
      <c r="AK434">
        <v>15372</v>
      </c>
      <c r="AL434">
        <v>47333</v>
      </c>
      <c r="AM434">
        <v>172930</v>
      </c>
      <c r="AN434">
        <v>321155</v>
      </c>
      <c r="AO434">
        <v>494085</v>
      </c>
      <c r="AP434" t="s">
        <v>218</v>
      </c>
      <c r="AQ434" t="s">
        <v>71</v>
      </c>
      <c r="AR434" t="s">
        <v>113</v>
      </c>
      <c r="AS434" t="s">
        <v>114</v>
      </c>
      <c r="AT434" t="s">
        <v>219</v>
      </c>
      <c r="AU434" t="s">
        <v>90</v>
      </c>
      <c r="AV434" t="s">
        <v>91</v>
      </c>
      <c r="AW434" s="1">
        <v>44833</v>
      </c>
      <c r="AX434">
        <v>2500</v>
      </c>
      <c r="AY434" t="s">
        <v>116</v>
      </c>
      <c r="AZ434">
        <v>21.170200000000001</v>
      </c>
      <c r="BA434">
        <v>72.826499999999996</v>
      </c>
    </row>
    <row r="435" spans="1:53" x14ac:dyDescent="0.3">
      <c r="A435" t="s">
        <v>42</v>
      </c>
      <c r="B435" s="1">
        <v>45627</v>
      </c>
      <c r="C435" t="s">
        <v>298</v>
      </c>
      <c r="D435">
        <v>5494467</v>
      </c>
      <c r="E435">
        <v>3846127</v>
      </c>
      <c r="F435">
        <v>1648340</v>
      </c>
      <c r="G435">
        <v>5494467</v>
      </c>
      <c r="H435">
        <v>5494467</v>
      </c>
      <c r="I435">
        <v>2747234</v>
      </c>
      <c r="J435">
        <v>2747233</v>
      </c>
      <c r="K435">
        <v>0.49999990899936197</v>
      </c>
      <c r="L435">
        <v>933270</v>
      </c>
      <c r="M435">
        <v>1813963</v>
      </c>
      <c r="N435">
        <v>0.33014357898591401</v>
      </c>
      <c r="O435">
        <v>5494467</v>
      </c>
      <c r="P435">
        <v>0</v>
      </c>
      <c r="Q435">
        <v>0</v>
      </c>
      <c r="R435">
        <v>0</v>
      </c>
      <c r="S435">
        <v>0</v>
      </c>
      <c r="T435">
        <v>0</v>
      </c>
      <c r="U435">
        <v>2747234</v>
      </c>
      <c r="V435">
        <v>0</v>
      </c>
      <c r="W435">
        <v>0</v>
      </c>
      <c r="X435">
        <v>0</v>
      </c>
      <c r="Y435">
        <v>0</v>
      </c>
      <c r="Z435">
        <v>0</v>
      </c>
      <c r="AA435">
        <v>1837</v>
      </c>
      <c r="AB435">
        <v>2991</v>
      </c>
      <c r="AC435">
        <v>17</v>
      </c>
      <c r="AD435">
        <v>13</v>
      </c>
      <c r="AE435">
        <v>23387</v>
      </c>
      <c r="AF435">
        <v>304031</v>
      </c>
      <c r="AG435">
        <v>237731</v>
      </c>
      <c r="AH435">
        <v>101885</v>
      </c>
      <c r="AI435">
        <v>339616</v>
      </c>
      <c r="AJ435">
        <v>32356</v>
      </c>
      <c r="AK435">
        <v>15473</v>
      </c>
      <c r="AL435">
        <v>47829</v>
      </c>
      <c r="AM435">
        <v>84628</v>
      </c>
      <c r="AN435">
        <v>157166</v>
      </c>
      <c r="AO435">
        <v>241794</v>
      </c>
      <c r="AP435" t="s">
        <v>218</v>
      </c>
      <c r="AQ435" t="s">
        <v>71</v>
      </c>
      <c r="AR435" t="s">
        <v>113</v>
      </c>
      <c r="AS435" t="s">
        <v>114</v>
      </c>
      <c r="AT435" t="s">
        <v>219</v>
      </c>
      <c r="AU435" t="s">
        <v>90</v>
      </c>
      <c r="AV435" t="s">
        <v>91</v>
      </c>
      <c r="AW435" s="1">
        <v>44833</v>
      </c>
      <c r="AX435">
        <v>2500</v>
      </c>
      <c r="AY435" t="s">
        <v>116</v>
      </c>
      <c r="AZ435">
        <v>21.170200000000001</v>
      </c>
      <c r="BA435">
        <v>72.826499999999996</v>
      </c>
    </row>
    <row r="436" spans="1:53" x14ac:dyDescent="0.3">
      <c r="A436" t="s">
        <v>42</v>
      </c>
      <c r="B436" s="1">
        <v>45658</v>
      </c>
      <c r="C436" t="s">
        <v>298</v>
      </c>
      <c r="D436">
        <v>4430407</v>
      </c>
      <c r="E436">
        <v>3101285</v>
      </c>
      <c r="F436">
        <v>1329122</v>
      </c>
      <c r="G436">
        <v>4430407</v>
      </c>
      <c r="H436">
        <v>4430407</v>
      </c>
      <c r="I436">
        <v>2215204</v>
      </c>
      <c r="J436">
        <v>2215203</v>
      </c>
      <c r="K436">
        <v>0.49999988714355098</v>
      </c>
      <c r="L436">
        <v>800783</v>
      </c>
      <c r="M436">
        <v>1414420</v>
      </c>
      <c r="N436">
        <v>0.31925283613898198</v>
      </c>
      <c r="O436">
        <v>4430407</v>
      </c>
      <c r="P436">
        <v>0</v>
      </c>
      <c r="Q436">
        <v>0</v>
      </c>
      <c r="R436">
        <v>0</v>
      </c>
      <c r="S436">
        <v>0</v>
      </c>
      <c r="T436">
        <v>0</v>
      </c>
      <c r="U436">
        <v>2215204</v>
      </c>
      <c r="V436">
        <v>0</v>
      </c>
      <c r="W436">
        <v>0</v>
      </c>
      <c r="X436">
        <v>0</v>
      </c>
      <c r="Y436">
        <v>0</v>
      </c>
      <c r="Z436">
        <v>0</v>
      </c>
      <c r="AA436">
        <v>1523</v>
      </c>
      <c r="AB436">
        <v>2909</v>
      </c>
      <c r="AC436">
        <v>31</v>
      </c>
      <c r="AD436">
        <v>10</v>
      </c>
      <c r="AE436">
        <v>22717</v>
      </c>
      <c r="AF436">
        <v>227170</v>
      </c>
      <c r="AG436">
        <v>185758</v>
      </c>
      <c r="AH436">
        <v>79610</v>
      </c>
      <c r="AI436">
        <v>265368</v>
      </c>
      <c r="AJ436">
        <v>31400</v>
      </c>
      <c r="AK436">
        <v>20046</v>
      </c>
      <c r="AL436">
        <v>51446</v>
      </c>
      <c r="AM436">
        <v>89880</v>
      </c>
      <c r="AN436">
        <v>166919</v>
      </c>
      <c r="AO436">
        <v>256799</v>
      </c>
      <c r="AP436" t="s">
        <v>218</v>
      </c>
      <c r="AQ436" t="s">
        <v>71</v>
      </c>
      <c r="AR436" t="s">
        <v>113</v>
      </c>
      <c r="AS436" t="s">
        <v>114</v>
      </c>
      <c r="AT436" t="s">
        <v>219</v>
      </c>
      <c r="AU436" t="s">
        <v>90</v>
      </c>
      <c r="AV436" t="s">
        <v>91</v>
      </c>
      <c r="AW436" s="1">
        <v>44833</v>
      </c>
      <c r="AX436">
        <v>2500</v>
      </c>
      <c r="AY436" t="s">
        <v>116</v>
      </c>
      <c r="AZ436">
        <v>21.170200000000001</v>
      </c>
      <c r="BA436">
        <v>72.826499999999996</v>
      </c>
    </row>
    <row r="437" spans="1:53" x14ac:dyDescent="0.3">
      <c r="A437" t="s">
        <v>42</v>
      </c>
      <c r="B437" s="1">
        <v>45689</v>
      </c>
      <c r="C437" t="s">
        <v>298</v>
      </c>
      <c r="D437">
        <v>4748970</v>
      </c>
      <c r="E437">
        <v>3324279</v>
      </c>
      <c r="F437">
        <v>1424691</v>
      </c>
      <c r="G437">
        <v>4748970</v>
      </c>
      <c r="H437">
        <v>4748970</v>
      </c>
      <c r="I437">
        <v>2374485</v>
      </c>
      <c r="J437">
        <v>2374485</v>
      </c>
      <c r="K437">
        <v>0.5</v>
      </c>
      <c r="L437">
        <v>922687</v>
      </c>
      <c r="M437">
        <v>1451798</v>
      </c>
      <c r="N437">
        <v>0.30570797457132798</v>
      </c>
      <c r="O437">
        <v>4748970</v>
      </c>
      <c r="P437">
        <v>0</v>
      </c>
      <c r="Q437">
        <v>0</v>
      </c>
      <c r="R437">
        <v>0</v>
      </c>
      <c r="S437">
        <v>0</v>
      </c>
      <c r="T437">
        <v>0</v>
      </c>
      <c r="U437">
        <v>2374485</v>
      </c>
      <c r="V437">
        <v>0</v>
      </c>
      <c r="W437">
        <v>0</v>
      </c>
      <c r="X437">
        <v>0</v>
      </c>
      <c r="Y437">
        <v>0</v>
      </c>
      <c r="Z437">
        <v>0</v>
      </c>
      <c r="AA437">
        <v>2545</v>
      </c>
      <c r="AB437">
        <v>1866</v>
      </c>
      <c r="AC437">
        <v>19</v>
      </c>
      <c r="AD437">
        <v>12</v>
      </c>
      <c r="AE437">
        <v>29950</v>
      </c>
      <c r="AF437">
        <v>359400</v>
      </c>
      <c r="AG437">
        <v>164494</v>
      </c>
      <c r="AH437">
        <v>70497</v>
      </c>
      <c r="AI437">
        <v>234991</v>
      </c>
      <c r="AJ437">
        <v>31961</v>
      </c>
      <c r="AK437">
        <v>17530</v>
      </c>
      <c r="AL437">
        <v>49491</v>
      </c>
      <c r="AM437">
        <v>97582</v>
      </c>
      <c r="AN437">
        <v>181223</v>
      </c>
      <c r="AO437">
        <v>278805</v>
      </c>
      <c r="AP437" t="s">
        <v>218</v>
      </c>
      <c r="AQ437" t="s">
        <v>71</v>
      </c>
      <c r="AR437" t="s">
        <v>113</v>
      </c>
      <c r="AS437" t="s">
        <v>114</v>
      </c>
      <c r="AT437" t="s">
        <v>219</v>
      </c>
      <c r="AU437" t="s">
        <v>90</v>
      </c>
      <c r="AV437" t="s">
        <v>91</v>
      </c>
      <c r="AW437" s="1">
        <v>44833</v>
      </c>
      <c r="AX437">
        <v>2500</v>
      </c>
      <c r="AY437" t="s">
        <v>116</v>
      </c>
      <c r="AZ437">
        <v>21.170200000000001</v>
      </c>
      <c r="BA437">
        <v>72.826499999999996</v>
      </c>
    </row>
    <row r="438" spans="1:53" x14ac:dyDescent="0.3">
      <c r="A438" t="s">
        <v>48</v>
      </c>
      <c r="B438" s="1">
        <v>45444</v>
      </c>
      <c r="C438" t="s">
        <v>297</v>
      </c>
      <c r="D438">
        <v>11228220</v>
      </c>
      <c r="E438">
        <v>6736932</v>
      </c>
      <c r="F438">
        <v>4491288</v>
      </c>
      <c r="G438">
        <v>11228220</v>
      </c>
      <c r="H438">
        <v>11228220</v>
      </c>
      <c r="I438">
        <v>9880834</v>
      </c>
      <c r="J438">
        <v>1347386</v>
      </c>
      <c r="K438">
        <v>0.119999964375475</v>
      </c>
      <c r="L438">
        <v>1753161</v>
      </c>
      <c r="M438">
        <v>-405775</v>
      </c>
      <c r="N438">
        <v>-3.61388537096708E-2</v>
      </c>
      <c r="O438">
        <v>0</v>
      </c>
      <c r="P438">
        <v>11228220</v>
      </c>
      <c r="Q438">
        <v>0</v>
      </c>
      <c r="R438">
        <v>0</v>
      </c>
      <c r="S438">
        <v>0</v>
      </c>
      <c r="T438">
        <v>0</v>
      </c>
      <c r="U438">
        <v>0</v>
      </c>
      <c r="V438">
        <v>9880834</v>
      </c>
      <c r="W438">
        <v>0</v>
      </c>
      <c r="X438">
        <v>0</v>
      </c>
      <c r="Y438">
        <v>0</v>
      </c>
      <c r="Z438">
        <v>0</v>
      </c>
      <c r="AA438">
        <v>870</v>
      </c>
      <c r="AB438">
        <v>12906</v>
      </c>
      <c r="AC438">
        <v>13</v>
      </c>
      <c r="AD438">
        <v>24</v>
      </c>
      <c r="AE438">
        <v>38669</v>
      </c>
      <c r="AF438">
        <v>928056</v>
      </c>
      <c r="AG438">
        <v>171491</v>
      </c>
      <c r="AH438">
        <v>73496</v>
      </c>
      <c r="AI438">
        <v>244987</v>
      </c>
      <c r="AJ438">
        <v>62042</v>
      </c>
      <c r="AK438">
        <v>36673</v>
      </c>
      <c r="AL438">
        <v>98715</v>
      </c>
      <c r="AM438">
        <v>168491</v>
      </c>
      <c r="AN438">
        <v>312912</v>
      </c>
      <c r="AO438">
        <v>481403</v>
      </c>
      <c r="AP438" t="s">
        <v>235</v>
      </c>
      <c r="AQ438" t="s">
        <v>100</v>
      </c>
      <c r="AR438" t="s">
        <v>236</v>
      </c>
      <c r="AS438" t="s">
        <v>237</v>
      </c>
      <c r="AT438" t="s">
        <v>238</v>
      </c>
      <c r="AU438" t="s">
        <v>82</v>
      </c>
      <c r="AV438" t="s">
        <v>83</v>
      </c>
      <c r="AW438" s="1">
        <v>44396</v>
      </c>
      <c r="AX438">
        <v>6000</v>
      </c>
      <c r="AY438" t="s">
        <v>239</v>
      </c>
      <c r="AZ438">
        <v>9.9816000000000003</v>
      </c>
      <c r="BA438">
        <v>76.275400000000005</v>
      </c>
    </row>
    <row r="439" spans="1:53" x14ac:dyDescent="0.3">
      <c r="A439" t="s">
        <v>42</v>
      </c>
      <c r="B439" s="1">
        <v>45717</v>
      </c>
      <c r="C439" t="s">
        <v>298</v>
      </c>
      <c r="D439">
        <v>5416266</v>
      </c>
      <c r="E439">
        <v>3791386</v>
      </c>
      <c r="F439">
        <v>1624880</v>
      </c>
      <c r="G439">
        <v>5416266</v>
      </c>
      <c r="H439">
        <v>5416266</v>
      </c>
      <c r="I439">
        <v>2708133</v>
      </c>
      <c r="J439">
        <v>2708133</v>
      </c>
      <c r="K439">
        <v>0.5</v>
      </c>
      <c r="L439">
        <v>1019437</v>
      </c>
      <c r="M439">
        <v>1688696</v>
      </c>
      <c r="N439">
        <v>0.31178232383712301</v>
      </c>
      <c r="O439">
        <v>5416266</v>
      </c>
      <c r="P439">
        <v>0</v>
      </c>
      <c r="Q439">
        <v>0</v>
      </c>
      <c r="R439">
        <v>0</v>
      </c>
      <c r="S439">
        <v>0</v>
      </c>
      <c r="T439">
        <v>0</v>
      </c>
      <c r="U439">
        <v>2708133</v>
      </c>
      <c r="V439">
        <v>0</v>
      </c>
      <c r="W439">
        <v>0</v>
      </c>
      <c r="X439">
        <v>0</v>
      </c>
      <c r="Y439">
        <v>0</v>
      </c>
      <c r="Z439">
        <v>0</v>
      </c>
      <c r="AA439">
        <v>2802</v>
      </c>
      <c r="AB439">
        <v>1933</v>
      </c>
      <c r="AC439">
        <v>23</v>
      </c>
      <c r="AD439">
        <v>13</v>
      </c>
      <c r="AE439">
        <v>26637</v>
      </c>
      <c r="AF439">
        <v>346281</v>
      </c>
      <c r="AG439">
        <v>211442</v>
      </c>
      <c r="AH439">
        <v>90618</v>
      </c>
      <c r="AI439">
        <v>302060</v>
      </c>
      <c r="AJ439">
        <v>31961</v>
      </c>
      <c r="AK439">
        <v>16347</v>
      </c>
      <c r="AL439">
        <v>48308</v>
      </c>
      <c r="AM439">
        <v>112976</v>
      </c>
      <c r="AN439">
        <v>209812</v>
      </c>
      <c r="AO439">
        <v>322788</v>
      </c>
      <c r="AP439" t="s">
        <v>218</v>
      </c>
      <c r="AQ439" t="s">
        <v>71</v>
      </c>
      <c r="AR439" t="s">
        <v>113</v>
      </c>
      <c r="AS439" t="s">
        <v>114</v>
      </c>
      <c r="AT439" t="s">
        <v>219</v>
      </c>
      <c r="AU439" t="s">
        <v>90</v>
      </c>
      <c r="AV439" t="s">
        <v>91</v>
      </c>
      <c r="AW439" s="1">
        <v>44833</v>
      </c>
      <c r="AX439">
        <v>2500</v>
      </c>
      <c r="AY439" t="s">
        <v>116</v>
      </c>
      <c r="AZ439">
        <v>21.170200000000001</v>
      </c>
      <c r="BA439">
        <v>72.826499999999996</v>
      </c>
    </row>
    <row r="440" spans="1:53" x14ac:dyDescent="0.3">
      <c r="A440" t="s">
        <v>49</v>
      </c>
      <c r="B440" s="1">
        <v>45383</v>
      </c>
      <c r="C440" t="s">
        <v>297</v>
      </c>
      <c r="D440">
        <v>8560825</v>
      </c>
      <c r="E440">
        <v>6848660</v>
      </c>
      <c r="F440">
        <v>1712165</v>
      </c>
      <c r="G440">
        <v>8560825</v>
      </c>
      <c r="H440">
        <v>8560825</v>
      </c>
      <c r="I440">
        <v>7126031</v>
      </c>
      <c r="J440">
        <v>1434794</v>
      </c>
      <c r="K440">
        <v>0.16759996846098399</v>
      </c>
      <c r="L440">
        <v>3433452</v>
      </c>
      <c r="M440">
        <v>-1998658</v>
      </c>
      <c r="N440">
        <v>-0.23346558304836301</v>
      </c>
      <c r="O440">
        <v>599258</v>
      </c>
      <c r="P440">
        <v>256825</v>
      </c>
      <c r="Q440">
        <v>2140206</v>
      </c>
      <c r="R440">
        <v>3424330</v>
      </c>
      <c r="S440">
        <v>856082</v>
      </c>
      <c r="T440">
        <v>1284124</v>
      </c>
      <c r="U440">
        <v>299629</v>
      </c>
      <c r="V440">
        <v>226006</v>
      </c>
      <c r="W440">
        <v>1968990</v>
      </c>
      <c r="X440">
        <v>3013410</v>
      </c>
      <c r="Y440">
        <v>667744</v>
      </c>
      <c r="Z440">
        <v>950252</v>
      </c>
      <c r="AA440">
        <v>12425</v>
      </c>
      <c r="AB440">
        <v>689</v>
      </c>
      <c r="AC440">
        <v>35</v>
      </c>
      <c r="AD440">
        <v>98</v>
      </c>
      <c r="AE440">
        <v>22954</v>
      </c>
      <c r="AF440">
        <v>2249492</v>
      </c>
      <c r="AG440">
        <v>85536</v>
      </c>
      <c r="AH440">
        <v>36658</v>
      </c>
      <c r="AI440">
        <v>122194</v>
      </c>
      <c r="AJ440">
        <v>276723</v>
      </c>
      <c r="AK440">
        <v>157648</v>
      </c>
      <c r="AL440">
        <v>434371</v>
      </c>
      <c r="AM440">
        <v>219588</v>
      </c>
      <c r="AN440">
        <v>407807</v>
      </c>
      <c r="AO440">
        <v>627395</v>
      </c>
      <c r="AP440" t="s">
        <v>240</v>
      </c>
      <c r="AQ440" t="s">
        <v>71</v>
      </c>
      <c r="AR440" t="s">
        <v>113</v>
      </c>
      <c r="AS440" t="s">
        <v>123</v>
      </c>
      <c r="AT440" t="s">
        <v>241</v>
      </c>
      <c r="AU440" t="s">
        <v>141</v>
      </c>
      <c r="AV440" t="s">
        <v>142</v>
      </c>
      <c r="AW440" s="1">
        <v>43974</v>
      </c>
      <c r="AX440">
        <v>20000</v>
      </c>
      <c r="AY440" t="s">
        <v>125</v>
      </c>
      <c r="AZ440">
        <v>21.204000000000001</v>
      </c>
      <c r="BA440">
        <v>72.8</v>
      </c>
    </row>
    <row r="441" spans="1:53" x14ac:dyDescent="0.3">
      <c r="A441" t="s">
        <v>43</v>
      </c>
      <c r="B441" s="1">
        <v>45474</v>
      </c>
      <c r="C441" t="s">
        <v>297</v>
      </c>
      <c r="D441">
        <v>2261000</v>
      </c>
      <c r="E441">
        <v>2034900</v>
      </c>
      <c r="F441">
        <v>226100</v>
      </c>
      <c r="G441">
        <v>2261000</v>
      </c>
      <c r="H441">
        <v>2261000</v>
      </c>
      <c r="I441">
        <v>1891553</v>
      </c>
      <c r="J441">
        <v>369447</v>
      </c>
      <c r="K441">
        <v>0.16339982308713</v>
      </c>
      <c r="L441">
        <v>466571</v>
      </c>
      <c r="M441">
        <v>-97124</v>
      </c>
      <c r="N441">
        <v>-4.29562140645732E-2</v>
      </c>
      <c r="O441">
        <v>67830</v>
      </c>
      <c r="P441">
        <v>0</v>
      </c>
      <c r="Q441">
        <v>452200</v>
      </c>
      <c r="R441">
        <v>1017450</v>
      </c>
      <c r="S441">
        <v>271320</v>
      </c>
      <c r="T441">
        <v>452200</v>
      </c>
      <c r="U441">
        <v>33915</v>
      </c>
      <c r="V441">
        <v>0</v>
      </c>
      <c r="W441">
        <v>416024</v>
      </c>
      <c r="X441">
        <v>895356</v>
      </c>
      <c r="Y441">
        <v>211630</v>
      </c>
      <c r="Z441">
        <v>334628</v>
      </c>
      <c r="AA441">
        <v>6460</v>
      </c>
      <c r="AB441">
        <v>350</v>
      </c>
      <c r="AC441">
        <v>19</v>
      </c>
      <c r="AD441">
        <v>12</v>
      </c>
      <c r="AE441">
        <v>18684</v>
      </c>
      <c r="AF441">
        <v>224208</v>
      </c>
      <c r="AG441">
        <v>20360</v>
      </c>
      <c r="AH441">
        <v>8726</v>
      </c>
      <c r="AI441">
        <v>29086</v>
      </c>
      <c r="AJ441">
        <v>20180</v>
      </c>
      <c r="AK441">
        <v>18123</v>
      </c>
      <c r="AL441">
        <v>38303</v>
      </c>
      <c r="AM441">
        <v>61241</v>
      </c>
      <c r="AN441">
        <v>113733</v>
      </c>
      <c r="AO441">
        <v>174974</v>
      </c>
      <c r="AP441" t="s">
        <v>220</v>
      </c>
      <c r="AQ441" t="s">
        <v>86</v>
      </c>
      <c r="AR441" t="s">
        <v>221</v>
      </c>
      <c r="AS441" t="s">
        <v>222</v>
      </c>
      <c r="AT441" t="s">
        <v>223</v>
      </c>
      <c r="AU441" t="s">
        <v>75</v>
      </c>
      <c r="AV441" t="s">
        <v>76</v>
      </c>
      <c r="AW441" s="1">
        <v>43350</v>
      </c>
      <c r="AX441">
        <v>2000</v>
      </c>
      <c r="AY441" t="s">
        <v>224</v>
      </c>
      <c r="AZ441">
        <v>30.741</v>
      </c>
      <c r="BA441">
        <v>76.7727</v>
      </c>
    </row>
    <row r="442" spans="1:53" x14ac:dyDescent="0.3">
      <c r="A442" t="s">
        <v>43</v>
      </c>
      <c r="B442" s="1">
        <v>45505</v>
      </c>
      <c r="C442" t="s">
        <v>297</v>
      </c>
      <c r="D442">
        <v>2808000</v>
      </c>
      <c r="E442">
        <v>2527200</v>
      </c>
      <c r="F442">
        <v>280800</v>
      </c>
      <c r="G442">
        <v>2808000</v>
      </c>
      <c r="H442">
        <v>2808000</v>
      </c>
      <c r="I442">
        <v>2349173</v>
      </c>
      <c r="J442">
        <v>458827</v>
      </c>
      <c r="K442">
        <v>0.16339992877492901</v>
      </c>
      <c r="L442">
        <v>566079</v>
      </c>
      <c r="M442">
        <v>-107252</v>
      </c>
      <c r="N442">
        <v>-3.8195156695156697E-2</v>
      </c>
      <c r="O442">
        <v>84240</v>
      </c>
      <c r="P442">
        <v>0</v>
      </c>
      <c r="Q442">
        <v>561600</v>
      </c>
      <c r="R442">
        <v>1263600</v>
      </c>
      <c r="S442">
        <v>336960</v>
      </c>
      <c r="T442">
        <v>561600</v>
      </c>
      <c r="U442">
        <v>42120</v>
      </c>
      <c r="V442">
        <v>0</v>
      </c>
      <c r="W442">
        <v>516672</v>
      </c>
      <c r="X442">
        <v>1111968</v>
      </c>
      <c r="Y442">
        <v>262829</v>
      </c>
      <c r="Z442">
        <v>415584</v>
      </c>
      <c r="AA442">
        <v>8000</v>
      </c>
      <c r="AB442">
        <v>351</v>
      </c>
      <c r="AC442">
        <v>15</v>
      </c>
      <c r="AD442">
        <v>12</v>
      </c>
      <c r="AE442">
        <v>20382</v>
      </c>
      <c r="AF442">
        <v>244584</v>
      </c>
      <c r="AG442">
        <v>28440</v>
      </c>
      <c r="AH442">
        <v>12188</v>
      </c>
      <c r="AI442">
        <v>40628</v>
      </c>
      <c r="AJ442">
        <v>20180</v>
      </c>
      <c r="AK442">
        <v>15329</v>
      </c>
      <c r="AL442">
        <v>35509</v>
      </c>
      <c r="AM442">
        <v>85875</v>
      </c>
      <c r="AN442">
        <v>159483</v>
      </c>
      <c r="AO442">
        <v>245358</v>
      </c>
      <c r="AP442" t="s">
        <v>220</v>
      </c>
      <c r="AQ442" t="s">
        <v>86</v>
      </c>
      <c r="AR442" t="s">
        <v>221</v>
      </c>
      <c r="AS442" t="s">
        <v>222</v>
      </c>
      <c r="AT442" t="s">
        <v>223</v>
      </c>
      <c r="AU442" t="s">
        <v>75</v>
      </c>
      <c r="AV442" t="s">
        <v>76</v>
      </c>
      <c r="AW442" s="1">
        <v>43350</v>
      </c>
      <c r="AX442">
        <v>2000</v>
      </c>
      <c r="AY442" t="s">
        <v>224</v>
      </c>
      <c r="AZ442">
        <v>30.741</v>
      </c>
      <c r="BA442">
        <v>76.7727</v>
      </c>
    </row>
    <row r="443" spans="1:53" x14ac:dyDescent="0.3">
      <c r="A443" t="s">
        <v>43</v>
      </c>
      <c r="B443" s="1">
        <v>45536</v>
      </c>
      <c r="C443" t="s">
        <v>297</v>
      </c>
      <c r="D443">
        <v>2819448</v>
      </c>
      <c r="E443">
        <v>2537503</v>
      </c>
      <c r="F443">
        <v>281945</v>
      </c>
      <c r="G443">
        <v>2819448</v>
      </c>
      <c r="H443">
        <v>2819448</v>
      </c>
      <c r="I443">
        <v>2358752</v>
      </c>
      <c r="J443">
        <v>460696</v>
      </c>
      <c r="K443">
        <v>0.163399360442186</v>
      </c>
      <c r="L443">
        <v>478713</v>
      </c>
      <c r="M443">
        <v>-18017</v>
      </c>
      <c r="N443">
        <v>-6.3902579512018004E-3</v>
      </c>
      <c r="O443">
        <v>84583</v>
      </c>
      <c r="P443">
        <v>0</v>
      </c>
      <c r="Q443">
        <v>563890</v>
      </c>
      <c r="R443">
        <v>1268751</v>
      </c>
      <c r="S443">
        <v>338334</v>
      </c>
      <c r="T443">
        <v>563890</v>
      </c>
      <c r="U443">
        <v>42292</v>
      </c>
      <c r="V443">
        <v>0</v>
      </c>
      <c r="W443">
        <v>518779</v>
      </c>
      <c r="X443">
        <v>1116501</v>
      </c>
      <c r="Y443">
        <v>263901</v>
      </c>
      <c r="Z443">
        <v>417279</v>
      </c>
      <c r="AA443">
        <v>6156</v>
      </c>
      <c r="AB443">
        <v>458</v>
      </c>
      <c r="AC443">
        <v>21</v>
      </c>
      <c r="AD443">
        <v>11</v>
      </c>
      <c r="AE443">
        <v>19769</v>
      </c>
      <c r="AF443">
        <v>217459</v>
      </c>
      <c r="AG443">
        <v>29847</v>
      </c>
      <c r="AH443">
        <v>12791</v>
      </c>
      <c r="AI443">
        <v>42638</v>
      </c>
      <c r="AJ443">
        <v>20180</v>
      </c>
      <c r="AK443">
        <v>14268</v>
      </c>
      <c r="AL443">
        <v>34448</v>
      </c>
      <c r="AM443">
        <v>64459</v>
      </c>
      <c r="AN443">
        <v>119709</v>
      </c>
      <c r="AO443">
        <v>184168</v>
      </c>
      <c r="AP443" t="s">
        <v>220</v>
      </c>
      <c r="AQ443" t="s">
        <v>86</v>
      </c>
      <c r="AR443" t="s">
        <v>221</v>
      </c>
      <c r="AS443" t="s">
        <v>222</v>
      </c>
      <c r="AT443" t="s">
        <v>223</v>
      </c>
      <c r="AU443" t="s">
        <v>75</v>
      </c>
      <c r="AV443" t="s">
        <v>76</v>
      </c>
      <c r="AW443" s="1">
        <v>43350</v>
      </c>
      <c r="AX443">
        <v>2000</v>
      </c>
      <c r="AY443" t="s">
        <v>224</v>
      </c>
      <c r="AZ443">
        <v>30.741</v>
      </c>
      <c r="BA443">
        <v>76.7727</v>
      </c>
    </row>
    <row r="444" spans="1:53" x14ac:dyDescent="0.3">
      <c r="A444" t="s">
        <v>49</v>
      </c>
      <c r="B444" s="1">
        <v>45413</v>
      </c>
      <c r="C444" t="s">
        <v>297</v>
      </c>
      <c r="D444">
        <v>6038834</v>
      </c>
      <c r="E444">
        <v>4831067</v>
      </c>
      <c r="F444">
        <v>1207767</v>
      </c>
      <c r="G444">
        <v>6038834</v>
      </c>
      <c r="H444">
        <v>6038834</v>
      </c>
      <c r="I444">
        <v>5026725</v>
      </c>
      <c r="J444">
        <v>1012109</v>
      </c>
      <c r="K444">
        <v>0.16760006981480199</v>
      </c>
      <c r="L444">
        <v>3056403</v>
      </c>
      <c r="M444">
        <v>-2044294</v>
      </c>
      <c r="N444">
        <v>-0.33852462246851001</v>
      </c>
      <c r="O444">
        <v>422718</v>
      </c>
      <c r="P444">
        <v>181165</v>
      </c>
      <c r="Q444">
        <v>1509708</v>
      </c>
      <c r="R444">
        <v>2415535</v>
      </c>
      <c r="S444">
        <v>603883</v>
      </c>
      <c r="T444">
        <v>905825</v>
      </c>
      <c r="U444">
        <v>211359</v>
      </c>
      <c r="V444">
        <v>159425</v>
      </c>
      <c r="W444">
        <v>1388931</v>
      </c>
      <c r="X444">
        <v>2125671</v>
      </c>
      <c r="Y444">
        <v>471029</v>
      </c>
      <c r="Z444">
        <v>670310</v>
      </c>
      <c r="AA444">
        <v>6106</v>
      </c>
      <c r="AB444">
        <v>989</v>
      </c>
      <c r="AC444">
        <v>26</v>
      </c>
      <c r="AD444">
        <v>83</v>
      </c>
      <c r="AE444">
        <v>25327</v>
      </c>
      <c r="AF444">
        <v>2102141</v>
      </c>
      <c r="AG444">
        <v>46698</v>
      </c>
      <c r="AH444">
        <v>20014</v>
      </c>
      <c r="AI444">
        <v>66712</v>
      </c>
      <c r="AJ444">
        <v>303897</v>
      </c>
      <c r="AK444">
        <v>179851</v>
      </c>
      <c r="AL444">
        <v>483748</v>
      </c>
      <c r="AM444">
        <v>141331</v>
      </c>
      <c r="AN444">
        <v>262471</v>
      </c>
      <c r="AO444">
        <v>403802</v>
      </c>
      <c r="AP444" t="s">
        <v>240</v>
      </c>
      <c r="AQ444" t="s">
        <v>71</v>
      </c>
      <c r="AR444" t="s">
        <v>113</v>
      </c>
      <c r="AS444" t="s">
        <v>123</v>
      </c>
      <c r="AT444" t="s">
        <v>241</v>
      </c>
      <c r="AU444" t="s">
        <v>141</v>
      </c>
      <c r="AV444" t="s">
        <v>142</v>
      </c>
      <c r="AW444" s="1">
        <v>43974</v>
      </c>
      <c r="AX444">
        <v>20000</v>
      </c>
      <c r="AY444" t="s">
        <v>125</v>
      </c>
      <c r="AZ444">
        <v>21.204000000000001</v>
      </c>
      <c r="BA444">
        <v>72.8</v>
      </c>
    </row>
    <row r="445" spans="1:53" x14ac:dyDescent="0.3">
      <c r="A445" t="s">
        <v>43</v>
      </c>
      <c r="B445" s="1">
        <v>45566</v>
      </c>
      <c r="C445" t="s">
        <v>297</v>
      </c>
      <c r="D445">
        <v>3027460</v>
      </c>
      <c r="E445">
        <v>2724714</v>
      </c>
      <c r="F445">
        <v>302746</v>
      </c>
      <c r="G445">
        <v>3027460</v>
      </c>
      <c r="H445">
        <v>3027460</v>
      </c>
      <c r="I445">
        <v>2532773</v>
      </c>
      <c r="J445">
        <v>494687</v>
      </c>
      <c r="K445">
        <v>0.16340001189115599</v>
      </c>
      <c r="L445">
        <v>533649</v>
      </c>
      <c r="M445">
        <v>-38962</v>
      </c>
      <c r="N445">
        <v>-1.28695341969836E-2</v>
      </c>
      <c r="O445">
        <v>90824</v>
      </c>
      <c r="P445">
        <v>0</v>
      </c>
      <c r="Q445">
        <v>605492</v>
      </c>
      <c r="R445">
        <v>1362357</v>
      </c>
      <c r="S445">
        <v>363295</v>
      </c>
      <c r="T445">
        <v>605492</v>
      </c>
      <c r="U445">
        <v>45412</v>
      </c>
      <c r="V445">
        <v>0</v>
      </c>
      <c r="W445">
        <v>557053</v>
      </c>
      <c r="X445">
        <v>1198874</v>
      </c>
      <c r="Y445">
        <v>283370</v>
      </c>
      <c r="Z445">
        <v>448064</v>
      </c>
      <c r="AA445">
        <v>7967</v>
      </c>
      <c r="AB445">
        <v>380</v>
      </c>
      <c r="AC445">
        <v>22</v>
      </c>
      <c r="AD445">
        <v>13</v>
      </c>
      <c r="AE445">
        <v>19855</v>
      </c>
      <c r="AF445">
        <v>258115</v>
      </c>
      <c r="AG445">
        <v>32245</v>
      </c>
      <c r="AH445">
        <v>13820</v>
      </c>
      <c r="AI445">
        <v>46065</v>
      </c>
      <c r="AJ445">
        <v>20180</v>
      </c>
      <c r="AK445">
        <v>17887</v>
      </c>
      <c r="AL445">
        <v>38067</v>
      </c>
      <c r="AM445">
        <v>66991</v>
      </c>
      <c r="AN445">
        <v>124411</v>
      </c>
      <c r="AO445">
        <v>191402</v>
      </c>
      <c r="AP445" t="s">
        <v>220</v>
      </c>
      <c r="AQ445" t="s">
        <v>86</v>
      </c>
      <c r="AR445" t="s">
        <v>221</v>
      </c>
      <c r="AS445" t="s">
        <v>222</v>
      </c>
      <c r="AT445" t="s">
        <v>223</v>
      </c>
      <c r="AU445" t="s">
        <v>75</v>
      </c>
      <c r="AV445" t="s">
        <v>76</v>
      </c>
      <c r="AW445" s="1">
        <v>43350</v>
      </c>
      <c r="AX445">
        <v>2000</v>
      </c>
      <c r="AY445" t="s">
        <v>224</v>
      </c>
      <c r="AZ445">
        <v>30.741</v>
      </c>
      <c r="BA445">
        <v>76.7727</v>
      </c>
    </row>
    <row r="446" spans="1:53" x14ac:dyDescent="0.3">
      <c r="A446" t="s">
        <v>43</v>
      </c>
      <c r="B446" s="1">
        <v>45597</v>
      </c>
      <c r="C446" t="s">
        <v>297</v>
      </c>
      <c r="D446">
        <v>3992314</v>
      </c>
      <c r="E446">
        <v>3593083</v>
      </c>
      <c r="F446">
        <v>399231</v>
      </c>
      <c r="G446">
        <v>3992314</v>
      </c>
      <c r="H446">
        <v>3992314</v>
      </c>
      <c r="I446">
        <v>3339970</v>
      </c>
      <c r="J446">
        <v>652344</v>
      </c>
      <c r="K446">
        <v>0.16339997304821199</v>
      </c>
      <c r="L446">
        <v>657975</v>
      </c>
      <c r="M446">
        <v>-5631</v>
      </c>
      <c r="N446">
        <v>-1.4104601992728999E-3</v>
      </c>
      <c r="O446">
        <v>119769</v>
      </c>
      <c r="P446">
        <v>0</v>
      </c>
      <c r="Q446">
        <v>798463</v>
      </c>
      <c r="R446">
        <v>1796541</v>
      </c>
      <c r="S446">
        <v>479078</v>
      </c>
      <c r="T446">
        <v>798463</v>
      </c>
      <c r="U446">
        <v>59884</v>
      </c>
      <c r="V446">
        <v>0</v>
      </c>
      <c r="W446">
        <v>734586</v>
      </c>
      <c r="X446">
        <v>1580956</v>
      </c>
      <c r="Y446">
        <v>373681</v>
      </c>
      <c r="Z446">
        <v>590863</v>
      </c>
      <c r="AA446">
        <v>8098</v>
      </c>
      <c r="AB446">
        <v>493</v>
      </c>
      <c r="AC446">
        <v>19</v>
      </c>
      <c r="AD446">
        <v>12</v>
      </c>
      <c r="AE446">
        <v>18643</v>
      </c>
      <c r="AF446">
        <v>223716</v>
      </c>
      <c r="AG446">
        <v>32528</v>
      </c>
      <c r="AH446">
        <v>13940</v>
      </c>
      <c r="AI446">
        <v>46468</v>
      </c>
      <c r="AJ446">
        <v>20180</v>
      </c>
      <c r="AK446">
        <v>14798</v>
      </c>
      <c r="AL446">
        <v>34978</v>
      </c>
      <c r="AM446">
        <v>123485</v>
      </c>
      <c r="AN446">
        <v>229328</v>
      </c>
      <c r="AO446">
        <v>352813</v>
      </c>
      <c r="AP446" t="s">
        <v>220</v>
      </c>
      <c r="AQ446" t="s">
        <v>86</v>
      </c>
      <c r="AR446" t="s">
        <v>221</v>
      </c>
      <c r="AS446" t="s">
        <v>222</v>
      </c>
      <c r="AT446" t="s">
        <v>223</v>
      </c>
      <c r="AU446" t="s">
        <v>75</v>
      </c>
      <c r="AV446" t="s">
        <v>76</v>
      </c>
      <c r="AW446" s="1">
        <v>43350</v>
      </c>
      <c r="AX446">
        <v>2000</v>
      </c>
      <c r="AY446" t="s">
        <v>224</v>
      </c>
      <c r="AZ446">
        <v>30.741</v>
      </c>
      <c r="BA446">
        <v>76.7727</v>
      </c>
    </row>
    <row r="447" spans="1:53" x14ac:dyDescent="0.3">
      <c r="A447" t="s">
        <v>43</v>
      </c>
      <c r="B447" s="1">
        <v>45627</v>
      </c>
      <c r="C447" t="s">
        <v>298</v>
      </c>
      <c r="D447">
        <v>3597705</v>
      </c>
      <c r="E447">
        <v>3237934</v>
      </c>
      <c r="F447">
        <v>359771</v>
      </c>
      <c r="G447">
        <v>3597705</v>
      </c>
      <c r="H447">
        <v>3597705</v>
      </c>
      <c r="I447">
        <v>3009841</v>
      </c>
      <c r="J447">
        <v>587864</v>
      </c>
      <c r="K447">
        <v>0.16339972287889101</v>
      </c>
      <c r="L447">
        <v>582230</v>
      </c>
      <c r="M447">
        <v>5634</v>
      </c>
      <c r="N447">
        <v>1.56599832393151E-3</v>
      </c>
      <c r="O447">
        <v>107931</v>
      </c>
      <c r="P447">
        <v>0</v>
      </c>
      <c r="Q447">
        <v>719541</v>
      </c>
      <c r="R447">
        <v>1618967</v>
      </c>
      <c r="S447">
        <v>431725</v>
      </c>
      <c r="T447">
        <v>719541</v>
      </c>
      <c r="U447">
        <v>53966</v>
      </c>
      <c r="V447">
        <v>0</v>
      </c>
      <c r="W447">
        <v>661978</v>
      </c>
      <c r="X447">
        <v>1424691</v>
      </c>
      <c r="Y447">
        <v>336746</v>
      </c>
      <c r="Z447">
        <v>532460</v>
      </c>
      <c r="AA447">
        <v>7737</v>
      </c>
      <c r="AB447">
        <v>465</v>
      </c>
      <c r="AC447">
        <v>17</v>
      </c>
      <c r="AD447">
        <v>12</v>
      </c>
      <c r="AE447">
        <v>21193</v>
      </c>
      <c r="AF447">
        <v>254316</v>
      </c>
      <c r="AG447">
        <v>40161</v>
      </c>
      <c r="AH447">
        <v>17212</v>
      </c>
      <c r="AI447">
        <v>57373</v>
      </c>
      <c r="AJ447">
        <v>20769</v>
      </c>
      <c r="AK447">
        <v>14414</v>
      </c>
      <c r="AL447">
        <v>35183</v>
      </c>
      <c r="AM447">
        <v>82375</v>
      </c>
      <c r="AN447">
        <v>152983</v>
      </c>
      <c r="AO447">
        <v>235358</v>
      </c>
      <c r="AP447" t="s">
        <v>220</v>
      </c>
      <c r="AQ447" t="s">
        <v>86</v>
      </c>
      <c r="AR447" t="s">
        <v>221</v>
      </c>
      <c r="AS447" t="s">
        <v>222</v>
      </c>
      <c r="AT447" t="s">
        <v>223</v>
      </c>
      <c r="AU447" t="s">
        <v>75</v>
      </c>
      <c r="AV447" t="s">
        <v>76</v>
      </c>
      <c r="AW447" s="1">
        <v>43350</v>
      </c>
      <c r="AX447">
        <v>2000</v>
      </c>
      <c r="AY447" t="s">
        <v>224</v>
      </c>
      <c r="AZ447">
        <v>30.741</v>
      </c>
      <c r="BA447">
        <v>76.7727</v>
      </c>
    </row>
    <row r="448" spans="1:53" x14ac:dyDescent="0.3">
      <c r="A448" t="s">
        <v>43</v>
      </c>
      <c r="B448" s="1">
        <v>45658</v>
      </c>
      <c r="C448" t="s">
        <v>297</v>
      </c>
      <c r="D448">
        <v>2513720</v>
      </c>
      <c r="E448">
        <v>2262348</v>
      </c>
      <c r="F448">
        <v>251372</v>
      </c>
      <c r="G448">
        <v>2513720</v>
      </c>
      <c r="H448">
        <v>2513720</v>
      </c>
      <c r="I448">
        <v>2102978</v>
      </c>
      <c r="J448">
        <v>410742</v>
      </c>
      <c r="K448">
        <v>0.163400060468151</v>
      </c>
      <c r="L448">
        <v>483843</v>
      </c>
      <c r="M448">
        <v>-73101</v>
      </c>
      <c r="N448">
        <v>-2.90808045446589E-2</v>
      </c>
      <c r="O448">
        <v>75412</v>
      </c>
      <c r="P448">
        <v>0</v>
      </c>
      <c r="Q448">
        <v>502744</v>
      </c>
      <c r="R448">
        <v>1131174</v>
      </c>
      <c r="S448">
        <v>301646</v>
      </c>
      <c r="T448">
        <v>502744</v>
      </c>
      <c r="U448">
        <v>37706</v>
      </c>
      <c r="V448">
        <v>0</v>
      </c>
      <c r="W448">
        <v>462524</v>
      </c>
      <c r="X448">
        <v>995433</v>
      </c>
      <c r="Y448">
        <v>235284</v>
      </c>
      <c r="Z448">
        <v>372031</v>
      </c>
      <c r="AA448">
        <v>7880</v>
      </c>
      <c r="AB448">
        <v>319</v>
      </c>
      <c r="AC448">
        <v>21</v>
      </c>
      <c r="AD448">
        <v>11</v>
      </c>
      <c r="AE448">
        <v>21485</v>
      </c>
      <c r="AF448">
        <v>236335</v>
      </c>
      <c r="AG448">
        <v>21813</v>
      </c>
      <c r="AH448">
        <v>9349</v>
      </c>
      <c r="AI448">
        <v>31162</v>
      </c>
      <c r="AJ448">
        <v>20028</v>
      </c>
      <c r="AK448">
        <v>14297</v>
      </c>
      <c r="AL448">
        <v>34325</v>
      </c>
      <c r="AM448">
        <v>63707</v>
      </c>
      <c r="AN448">
        <v>118314</v>
      </c>
      <c r="AO448">
        <v>182021</v>
      </c>
      <c r="AP448" t="s">
        <v>220</v>
      </c>
      <c r="AQ448" t="s">
        <v>86</v>
      </c>
      <c r="AR448" t="s">
        <v>221</v>
      </c>
      <c r="AS448" t="s">
        <v>222</v>
      </c>
      <c r="AT448" t="s">
        <v>223</v>
      </c>
      <c r="AU448" t="s">
        <v>75</v>
      </c>
      <c r="AV448" t="s">
        <v>76</v>
      </c>
      <c r="AW448" s="1">
        <v>43350</v>
      </c>
      <c r="AX448">
        <v>2000</v>
      </c>
      <c r="AY448" t="s">
        <v>224</v>
      </c>
      <c r="AZ448">
        <v>30.741</v>
      </c>
      <c r="BA448">
        <v>76.7727</v>
      </c>
    </row>
    <row r="449" spans="1:53" x14ac:dyDescent="0.3">
      <c r="A449" t="s">
        <v>43</v>
      </c>
      <c r="B449" s="1">
        <v>45689</v>
      </c>
      <c r="C449" t="s">
        <v>297</v>
      </c>
      <c r="D449">
        <v>2317743</v>
      </c>
      <c r="E449">
        <v>2085969</v>
      </c>
      <c r="F449">
        <v>231774</v>
      </c>
      <c r="G449">
        <v>2317743</v>
      </c>
      <c r="H449">
        <v>2317743</v>
      </c>
      <c r="I449">
        <v>1939024</v>
      </c>
      <c r="J449">
        <v>378719</v>
      </c>
      <c r="K449">
        <v>0.16339991103414001</v>
      </c>
      <c r="L449">
        <v>520530</v>
      </c>
      <c r="M449">
        <v>-141811</v>
      </c>
      <c r="N449">
        <v>-6.1184954500995203E-2</v>
      </c>
      <c r="O449">
        <v>69532</v>
      </c>
      <c r="P449">
        <v>0</v>
      </c>
      <c r="Q449">
        <v>463549</v>
      </c>
      <c r="R449">
        <v>1042984</v>
      </c>
      <c r="S449">
        <v>278129</v>
      </c>
      <c r="T449">
        <v>463549</v>
      </c>
      <c r="U449">
        <v>34766</v>
      </c>
      <c r="V449">
        <v>0</v>
      </c>
      <c r="W449">
        <v>426465</v>
      </c>
      <c r="X449">
        <v>917826</v>
      </c>
      <c r="Y449">
        <v>216941</v>
      </c>
      <c r="Z449">
        <v>343026</v>
      </c>
      <c r="AA449">
        <v>6837</v>
      </c>
      <c r="AB449">
        <v>339</v>
      </c>
      <c r="AC449">
        <v>23</v>
      </c>
      <c r="AD449">
        <v>13</v>
      </c>
      <c r="AE449">
        <v>20395</v>
      </c>
      <c r="AF449">
        <v>265135</v>
      </c>
      <c r="AG449">
        <v>22842</v>
      </c>
      <c r="AH449">
        <v>9790</v>
      </c>
      <c r="AI449">
        <v>32632</v>
      </c>
      <c r="AJ449">
        <v>20180</v>
      </c>
      <c r="AK449">
        <v>16314</v>
      </c>
      <c r="AL449">
        <v>36494</v>
      </c>
      <c r="AM449">
        <v>65194</v>
      </c>
      <c r="AN449">
        <v>121075</v>
      </c>
      <c r="AO449">
        <v>186269</v>
      </c>
      <c r="AP449" t="s">
        <v>220</v>
      </c>
      <c r="AQ449" t="s">
        <v>86</v>
      </c>
      <c r="AR449" t="s">
        <v>221</v>
      </c>
      <c r="AS449" t="s">
        <v>222</v>
      </c>
      <c r="AT449" t="s">
        <v>223</v>
      </c>
      <c r="AU449" t="s">
        <v>75</v>
      </c>
      <c r="AV449" t="s">
        <v>76</v>
      </c>
      <c r="AW449" s="1">
        <v>43350</v>
      </c>
      <c r="AX449">
        <v>2000</v>
      </c>
      <c r="AY449" t="s">
        <v>224</v>
      </c>
      <c r="AZ449">
        <v>30.741</v>
      </c>
      <c r="BA449">
        <v>76.7727</v>
      </c>
    </row>
    <row r="450" spans="1:53" x14ac:dyDescent="0.3">
      <c r="A450" t="s">
        <v>49</v>
      </c>
      <c r="B450" s="1">
        <v>45444</v>
      </c>
      <c r="C450" t="s">
        <v>297</v>
      </c>
      <c r="D450">
        <v>7487000</v>
      </c>
      <c r="E450">
        <v>5989600</v>
      </c>
      <c r="F450">
        <v>1497400</v>
      </c>
      <c r="G450">
        <v>7487000</v>
      </c>
      <c r="H450">
        <v>7487000</v>
      </c>
      <c r="I450">
        <v>6232179</v>
      </c>
      <c r="J450">
        <v>1254821</v>
      </c>
      <c r="K450">
        <v>0.167599973287031</v>
      </c>
      <c r="L450">
        <v>2817406</v>
      </c>
      <c r="M450">
        <v>-1562585</v>
      </c>
      <c r="N450">
        <v>-0.20870642446908</v>
      </c>
      <c r="O450">
        <v>524090</v>
      </c>
      <c r="P450">
        <v>224610</v>
      </c>
      <c r="Q450">
        <v>1871750</v>
      </c>
      <c r="R450">
        <v>2994800</v>
      </c>
      <c r="S450">
        <v>748700</v>
      </c>
      <c r="T450">
        <v>1123050</v>
      </c>
      <c r="U450">
        <v>262045</v>
      </c>
      <c r="V450">
        <v>197657</v>
      </c>
      <c r="W450">
        <v>1722010</v>
      </c>
      <c r="X450">
        <v>2635424</v>
      </c>
      <c r="Y450">
        <v>583986</v>
      </c>
      <c r="Z450">
        <v>831057</v>
      </c>
      <c r="AA450">
        <v>7487</v>
      </c>
      <c r="AB450">
        <v>1000</v>
      </c>
      <c r="AC450">
        <v>14</v>
      </c>
      <c r="AD450">
        <v>77</v>
      </c>
      <c r="AE450">
        <v>24259</v>
      </c>
      <c r="AF450">
        <v>1867943</v>
      </c>
      <c r="AG450">
        <v>65472</v>
      </c>
      <c r="AH450">
        <v>28060</v>
      </c>
      <c r="AI450">
        <v>93532</v>
      </c>
      <c r="AJ450">
        <v>269716</v>
      </c>
      <c r="AK450">
        <v>134135</v>
      </c>
      <c r="AL450">
        <v>403851</v>
      </c>
      <c r="AM450">
        <v>158228</v>
      </c>
      <c r="AN450">
        <v>293852</v>
      </c>
      <c r="AO450">
        <v>452080</v>
      </c>
      <c r="AP450" t="s">
        <v>240</v>
      </c>
      <c r="AQ450" t="s">
        <v>71</v>
      </c>
      <c r="AR450" t="s">
        <v>113</v>
      </c>
      <c r="AS450" t="s">
        <v>123</v>
      </c>
      <c r="AT450" t="s">
        <v>241</v>
      </c>
      <c r="AU450" t="s">
        <v>141</v>
      </c>
      <c r="AV450" t="s">
        <v>142</v>
      </c>
      <c r="AW450" s="1">
        <v>43974</v>
      </c>
      <c r="AX450">
        <v>20000</v>
      </c>
      <c r="AY450" t="s">
        <v>125</v>
      </c>
      <c r="AZ450">
        <v>21.204000000000001</v>
      </c>
      <c r="BA450">
        <v>72.8</v>
      </c>
    </row>
    <row r="451" spans="1:53" x14ac:dyDescent="0.3">
      <c r="A451" t="s">
        <v>43</v>
      </c>
      <c r="B451" s="1">
        <v>45717</v>
      </c>
      <c r="C451" t="s">
        <v>297</v>
      </c>
      <c r="D451">
        <v>2311192</v>
      </c>
      <c r="E451">
        <v>2080073</v>
      </c>
      <c r="F451">
        <v>231119</v>
      </c>
      <c r="G451">
        <v>2311192</v>
      </c>
      <c r="H451">
        <v>2311192</v>
      </c>
      <c r="I451">
        <v>1933544</v>
      </c>
      <c r="J451">
        <v>377648</v>
      </c>
      <c r="K451">
        <v>0.16339966562708799</v>
      </c>
      <c r="L451">
        <v>523504</v>
      </c>
      <c r="M451">
        <v>-145856</v>
      </c>
      <c r="N451">
        <v>-6.3108560431154107E-2</v>
      </c>
      <c r="O451">
        <v>69336</v>
      </c>
      <c r="P451">
        <v>0</v>
      </c>
      <c r="Q451">
        <v>462238</v>
      </c>
      <c r="R451">
        <v>1040037</v>
      </c>
      <c r="S451">
        <v>277343</v>
      </c>
      <c r="T451">
        <v>462238</v>
      </c>
      <c r="U451">
        <v>34668</v>
      </c>
      <c r="V451">
        <v>0</v>
      </c>
      <c r="W451">
        <v>425259</v>
      </c>
      <c r="X451">
        <v>915233</v>
      </c>
      <c r="Y451">
        <v>216328</v>
      </c>
      <c r="Z451">
        <v>342056</v>
      </c>
      <c r="AA451">
        <v>8138</v>
      </c>
      <c r="AB451">
        <v>284</v>
      </c>
      <c r="AC451">
        <v>21</v>
      </c>
      <c r="AD451">
        <v>14</v>
      </c>
      <c r="AE451">
        <v>21575</v>
      </c>
      <c r="AF451">
        <v>302050</v>
      </c>
      <c r="AG451">
        <v>21629</v>
      </c>
      <c r="AH451">
        <v>9270</v>
      </c>
      <c r="AI451">
        <v>30899</v>
      </c>
      <c r="AJ451">
        <v>20180</v>
      </c>
      <c r="AK451">
        <v>15285</v>
      </c>
      <c r="AL451">
        <v>35465</v>
      </c>
      <c r="AM451">
        <v>54282</v>
      </c>
      <c r="AN451">
        <v>100808</v>
      </c>
      <c r="AO451">
        <v>155090</v>
      </c>
      <c r="AP451" t="s">
        <v>220</v>
      </c>
      <c r="AQ451" t="s">
        <v>86</v>
      </c>
      <c r="AR451" t="s">
        <v>221</v>
      </c>
      <c r="AS451" t="s">
        <v>222</v>
      </c>
      <c r="AT451" t="s">
        <v>223</v>
      </c>
      <c r="AU451" t="s">
        <v>75</v>
      </c>
      <c r="AV451" t="s">
        <v>76</v>
      </c>
      <c r="AW451" s="1">
        <v>43350</v>
      </c>
      <c r="AX451">
        <v>2000</v>
      </c>
      <c r="AY451" t="s">
        <v>224</v>
      </c>
      <c r="AZ451">
        <v>30.741</v>
      </c>
      <c r="BA451">
        <v>76.7727</v>
      </c>
    </row>
    <row r="452" spans="1:53" x14ac:dyDescent="0.3">
      <c r="A452" t="s">
        <v>50</v>
      </c>
      <c r="B452" s="1">
        <v>45383</v>
      </c>
      <c r="C452" t="s">
        <v>298</v>
      </c>
      <c r="D452">
        <v>5544412</v>
      </c>
      <c r="E452">
        <v>3881088</v>
      </c>
      <c r="F452">
        <v>1663324</v>
      </c>
      <c r="G452">
        <v>5544412</v>
      </c>
      <c r="H452">
        <v>5544412</v>
      </c>
      <c r="I452">
        <v>2772206</v>
      </c>
      <c r="J452">
        <v>2772206</v>
      </c>
      <c r="K452">
        <v>0.5</v>
      </c>
      <c r="L452">
        <v>871123</v>
      </c>
      <c r="M452">
        <v>1901083</v>
      </c>
      <c r="N452">
        <v>0.34288270785071501</v>
      </c>
      <c r="O452">
        <v>5544412</v>
      </c>
      <c r="P452">
        <v>0</v>
      </c>
      <c r="Q452">
        <v>0</v>
      </c>
      <c r="R452">
        <v>0</v>
      </c>
      <c r="S452">
        <v>0</v>
      </c>
      <c r="T452">
        <v>0</v>
      </c>
      <c r="U452">
        <v>2772206</v>
      </c>
      <c r="V452">
        <v>0</v>
      </c>
      <c r="W452">
        <v>0</v>
      </c>
      <c r="X452">
        <v>0</v>
      </c>
      <c r="Y452">
        <v>0</v>
      </c>
      <c r="Z452">
        <v>0</v>
      </c>
      <c r="AA452">
        <v>1891</v>
      </c>
      <c r="AB452">
        <v>2932</v>
      </c>
      <c r="AC452">
        <v>23</v>
      </c>
      <c r="AD452">
        <v>11</v>
      </c>
      <c r="AE452">
        <v>26134</v>
      </c>
      <c r="AF452">
        <v>287474</v>
      </c>
      <c r="AG452">
        <v>154206</v>
      </c>
      <c r="AH452">
        <v>66089</v>
      </c>
      <c r="AI452">
        <v>220295</v>
      </c>
      <c r="AJ452">
        <v>28965</v>
      </c>
      <c r="AK452">
        <v>15255</v>
      </c>
      <c r="AL452">
        <v>44220</v>
      </c>
      <c r="AM452">
        <v>111697</v>
      </c>
      <c r="AN452">
        <v>207437</v>
      </c>
      <c r="AO452">
        <v>319134</v>
      </c>
      <c r="AP452" t="s">
        <v>242</v>
      </c>
      <c r="AQ452" t="s">
        <v>100</v>
      </c>
      <c r="AR452" t="s">
        <v>101</v>
      </c>
      <c r="AS452" t="s">
        <v>243</v>
      </c>
      <c r="AT452" t="s">
        <v>215</v>
      </c>
      <c r="AU452" t="s">
        <v>90</v>
      </c>
      <c r="AV452" t="s">
        <v>91</v>
      </c>
      <c r="AW452" s="1">
        <v>44614</v>
      </c>
      <c r="AX452">
        <v>2000</v>
      </c>
      <c r="AY452" t="s">
        <v>244</v>
      </c>
      <c r="AZ452">
        <v>12.979100000000001</v>
      </c>
      <c r="BA452">
        <v>80.221599999999995</v>
      </c>
    </row>
    <row r="453" spans="1:53" x14ac:dyDescent="0.3">
      <c r="A453" t="s">
        <v>44</v>
      </c>
      <c r="B453" s="1">
        <v>45474</v>
      </c>
      <c r="C453" t="s">
        <v>297</v>
      </c>
      <c r="D453">
        <v>2840220</v>
      </c>
      <c r="E453">
        <v>2414187</v>
      </c>
      <c r="F453">
        <v>426033</v>
      </c>
      <c r="G453">
        <v>2840220</v>
      </c>
      <c r="H453">
        <v>2840220</v>
      </c>
      <c r="I453">
        <v>2416459</v>
      </c>
      <c r="J453">
        <v>423761</v>
      </c>
      <c r="K453">
        <v>0.14920006196703101</v>
      </c>
      <c r="L453">
        <v>1082261</v>
      </c>
      <c r="M453">
        <v>-658500</v>
      </c>
      <c r="N453">
        <v>-0.231848237108393</v>
      </c>
      <c r="O453">
        <v>0</v>
      </c>
      <c r="P453">
        <v>0</v>
      </c>
      <c r="Q453">
        <v>568044</v>
      </c>
      <c r="R453">
        <v>1420110</v>
      </c>
      <c r="S453">
        <v>340826</v>
      </c>
      <c r="T453">
        <v>511240</v>
      </c>
      <c r="U453">
        <v>0</v>
      </c>
      <c r="V453">
        <v>0</v>
      </c>
      <c r="W453">
        <v>522600</v>
      </c>
      <c r="X453">
        <v>1249697</v>
      </c>
      <c r="Y453">
        <v>265844</v>
      </c>
      <c r="Z453">
        <v>378318</v>
      </c>
      <c r="AA453">
        <v>5090</v>
      </c>
      <c r="AB453">
        <v>558</v>
      </c>
      <c r="AC453">
        <v>25</v>
      </c>
      <c r="AD453">
        <v>33</v>
      </c>
      <c r="AE453">
        <v>20043</v>
      </c>
      <c r="AF453">
        <v>661419</v>
      </c>
      <c r="AG453">
        <v>31798</v>
      </c>
      <c r="AH453">
        <v>13628</v>
      </c>
      <c r="AI453">
        <v>45426</v>
      </c>
      <c r="AJ453">
        <v>73673</v>
      </c>
      <c r="AK453">
        <v>47104</v>
      </c>
      <c r="AL453">
        <v>120777</v>
      </c>
      <c r="AM453">
        <v>89124</v>
      </c>
      <c r="AN453">
        <v>165515</v>
      </c>
      <c r="AO453">
        <v>254639</v>
      </c>
      <c r="AP453" t="s">
        <v>225</v>
      </c>
      <c r="AQ453" t="s">
        <v>71</v>
      </c>
      <c r="AR453" t="s">
        <v>72</v>
      </c>
      <c r="AS453" t="s">
        <v>73</v>
      </c>
      <c r="AT453" t="s">
        <v>226</v>
      </c>
      <c r="AU453" t="s">
        <v>134</v>
      </c>
      <c r="AV453" t="s">
        <v>135</v>
      </c>
      <c r="AW453" s="1">
        <v>43745</v>
      </c>
      <c r="AX453">
        <v>6000</v>
      </c>
      <c r="AY453" t="s">
        <v>77</v>
      </c>
      <c r="AZ453">
        <v>19.119700000000002</v>
      </c>
      <c r="BA453">
        <v>72.846800000000002</v>
      </c>
    </row>
    <row r="454" spans="1:53" x14ac:dyDescent="0.3">
      <c r="A454" t="s">
        <v>44</v>
      </c>
      <c r="B454" s="1">
        <v>45505</v>
      </c>
      <c r="C454" t="s">
        <v>297</v>
      </c>
      <c r="D454">
        <v>4174053</v>
      </c>
      <c r="E454">
        <v>3547945</v>
      </c>
      <c r="F454">
        <v>626108</v>
      </c>
      <c r="G454">
        <v>4174053</v>
      </c>
      <c r="H454">
        <v>4174053</v>
      </c>
      <c r="I454">
        <v>3551284</v>
      </c>
      <c r="J454">
        <v>622769</v>
      </c>
      <c r="K454">
        <v>0.14920007005181801</v>
      </c>
      <c r="L454">
        <v>1190412</v>
      </c>
      <c r="M454">
        <v>-567643</v>
      </c>
      <c r="N454">
        <v>-0.13599324205993599</v>
      </c>
      <c r="O454">
        <v>0</v>
      </c>
      <c r="P454">
        <v>0</v>
      </c>
      <c r="Q454">
        <v>834811</v>
      </c>
      <c r="R454">
        <v>2087026</v>
      </c>
      <c r="S454">
        <v>500886</v>
      </c>
      <c r="T454">
        <v>751330</v>
      </c>
      <c r="U454">
        <v>0</v>
      </c>
      <c r="V454">
        <v>0</v>
      </c>
      <c r="W454">
        <v>768026</v>
      </c>
      <c r="X454">
        <v>1836583</v>
      </c>
      <c r="Y454">
        <v>390691</v>
      </c>
      <c r="Z454">
        <v>555984</v>
      </c>
      <c r="AA454">
        <v>7467</v>
      </c>
      <c r="AB454">
        <v>559</v>
      </c>
      <c r="AC454">
        <v>17</v>
      </c>
      <c r="AD454">
        <v>34</v>
      </c>
      <c r="AE454">
        <v>21288</v>
      </c>
      <c r="AF454">
        <v>723792</v>
      </c>
      <c r="AG454">
        <v>36651</v>
      </c>
      <c r="AH454">
        <v>15708</v>
      </c>
      <c r="AI454">
        <v>52359</v>
      </c>
      <c r="AJ454">
        <v>73673</v>
      </c>
      <c r="AK454">
        <v>47030</v>
      </c>
      <c r="AL454">
        <v>120703</v>
      </c>
      <c r="AM454">
        <v>102745</v>
      </c>
      <c r="AN454">
        <v>190813</v>
      </c>
      <c r="AO454">
        <v>293558</v>
      </c>
      <c r="AP454" t="s">
        <v>225</v>
      </c>
      <c r="AQ454" t="s">
        <v>71</v>
      </c>
      <c r="AR454" t="s">
        <v>72</v>
      </c>
      <c r="AS454" t="s">
        <v>73</v>
      </c>
      <c r="AT454" t="s">
        <v>226</v>
      </c>
      <c r="AU454" t="s">
        <v>134</v>
      </c>
      <c r="AV454" t="s">
        <v>135</v>
      </c>
      <c r="AW454" s="1">
        <v>43745</v>
      </c>
      <c r="AX454">
        <v>6000</v>
      </c>
      <c r="AY454" t="s">
        <v>77</v>
      </c>
      <c r="AZ454">
        <v>19.119700000000002</v>
      </c>
      <c r="BA454">
        <v>72.846800000000002</v>
      </c>
    </row>
    <row r="455" spans="1:53" x14ac:dyDescent="0.3">
      <c r="A455" t="s">
        <v>50</v>
      </c>
      <c r="B455" s="1">
        <v>45413</v>
      </c>
      <c r="C455" t="s">
        <v>298</v>
      </c>
      <c r="D455">
        <v>7165857</v>
      </c>
      <c r="E455">
        <v>5016100</v>
      </c>
      <c r="F455">
        <v>2149757</v>
      </c>
      <c r="G455">
        <v>7165857</v>
      </c>
      <c r="H455">
        <v>7165857</v>
      </c>
      <c r="I455">
        <v>3582928</v>
      </c>
      <c r="J455">
        <v>3582929</v>
      </c>
      <c r="K455">
        <v>0.50000006977532496</v>
      </c>
      <c r="L455">
        <v>945911</v>
      </c>
      <c r="M455">
        <v>2637018</v>
      </c>
      <c r="N455">
        <v>0.36799757516791098</v>
      </c>
      <c r="O455">
        <v>7165857</v>
      </c>
      <c r="P455">
        <v>0</v>
      </c>
      <c r="Q455">
        <v>0</v>
      </c>
      <c r="R455">
        <v>0</v>
      </c>
      <c r="S455">
        <v>0</v>
      </c>
      <c r="T455">
        <v>0</v>
      </c>
      <c r="U455">
        <v>3582928</v>
      </c>
      <c r="V455">
        <v>0</v>
      </c>
      <c r="W455">
        <v>0</v>
      </c>
      <c r="X455">
        <v>0</v>
      </c>
      <c r="Y455">
        <v>0</v>
      </c>
      <c r="Z455">
        <v>0</v>
      </c>
      <c r="AA455">
        <v>3427</v>
      </c>
      <c r="AB455">
        <v>2091</v>
      </c>
      <c r="AC455">
        <v>14</v>
      </c>
      <c r="AD455">
        <v>10</v>
      </c>
      <c r="AE455">
        <v>26131</v>
      </c>
      <c r="AF455">
        <v>261310</v>
      </c>
      <c r="AG455">
        <v>221973</v>
      </c>
      <c r="AH455">
        <v>95131</v>
      </c>
      <c r="AI455">
        <v>317104</v>
      </c>
      <c r="AJ455">
        <v>28639</v>
      </c>
      <c r="AK455">
        <v>13644</v>
      </c>
      <c r="AL455">
        <v>42283</v>
      </c>
      <c r="AM455">
        <v>113825</v>
      </c>
      <c r="AN455">
        <v>211389</v>
      </c>
      <c r="AO455">
        <v>325214</v>
      </c>
      <c r="AP455" t="s">
        <v>242</v>
      </c>
      <c r="AQ455" t="s">
        <v>100</v>
      </c>
      <c r="AR455" t="s">
        <v>101</v>
      </c>
      <c r="AS455" t="s">
        <v>243</v>
      </c>
      <c r="AT455" t="s">
        <v>215</v>
      </c>
      <c r="AU455" t="s">
        <v>90</v>
      </c>
      <c r="AV455" t="s">
        <v>91</v>
      </c>
      <c r="AW455" s="1">
        <v>44614</v>
      </c>
      <c r="AX455">
        <v>2000</v>
      </c>
      <c r="AY455" t="s">
        <v>244</v>
      </c>
      <c r="AZ455">
        <v>12.979100000000001</v>
      </c>
      <c r="BA455">
        <v>80.221599999999995</v>
      </c>
    </row>
    <row r="456" spans="1:53" x14ac:dyDescent="0.3">
      <c r="A456" t="s">
        <v>44</v>
      </c>
      <c r="B456" s="1">
        <v>45536</v>
      </c>
      <c r="C456" t="s">
        <v>297</v>
      </c>
      <c r="D456">
        <v>3477600</v>
      </c>
      <c r="E456">
        <v>2955960</v>
      </c>
      <c r="F456">
        <v>521640</v>
      </c>
      <c r="G456">
        <v>3477600</v>
      </c>
      <c r="H456">
        <v>3477600</v>
      </c>
      <c r="I456">
        <v>2958741</v>
      </c>
      <c r="J456">
        <v>518859</v>
      </c>
      <c r="K456">
        <v>0.14920031055900601</v>
      </c>
      <c r="L456">
        <v>1145039</v>
      </c>
      <c r="M456">
        <v>-626180</v>
      </c>
      <c r="N456">
        <v>-0.18006096158270099</v>
      </c>
      <c r="O456">
        <v>0</v>
      </c>
      <c r="P456">
        <v>0</v>
      </c>
      <c r="Q456">
        <v>695520</v>
      </c>
      <c r="R456">
        <v>1738800</v>
      </c>
      <c r="S456">
        <v>417312</v>
      </c>
      <c r="T456">
        <v>625968</v>
      </c>
      <c r="U456">
        <v>0</v>
      </c>
      <c r="V456">
        <v>0</v>
      </c>
      <c r="W456">
        <v>639878</v>
      </c>
      <c r="X456">
        <v>1530144</v>
      </c>
      <c r="Y456">
        <v>325503</v>
      </c>
      <c r="Z456">
        <v>463216</v>
      </c>
      <c r="AA456">
        <v>8050</v>
      </c>
      <c r="AB456">
        <v>432</v>
      </c>
      <c r="AC456">
        <v>42</v>
      </c>
      <c r="AD456">
        <v>32</v>
      </c>
      <c r="AE456">
        <v>23513</v>
      </c>
      <c r="AF456">
        <v>752416</v>
      </c>
      <c r="AG456">
        <v>36346</v>
      </c>
      <c r="AH456">
        <v>15577</v>
      </c>
      <c r="AI456">
        <v>51923</v>
      </c>
      <c r="AJ456">
        <v>73673</v>
      </c>
      <c r="AK456">
        <v>51927</v>
      </c>
      <c r="AL456">
        <v>125600</v>
      </c>
      <c r="AM456">
        <v>75285</v>
      </c>
      <c r="AN456">
        <v>139815</v>
      </c>
      <c r="AO456">
        <v>215100</v>
      </c>
      <c r="AP456" t="s">
        <v>225</v>
      </c>
      <c r="AQ456" t="s">
        <v>71</v>
      </c>
      <c r="AR456" t="s">
        <v>72</v>
      </c>
      <c r="AS456" t="s">
        <v>73</v>
      </c>
      <c r="AT456" t="s">
        <v>226</v>
      </c>
      <c r="AU456" t="s">
        <v>134</v>
      </c>
      <c r="AV456" t="s">
        <v>135</v>
      </c>
      <c r="AW456" s="1">
        <v>43745</v>
      </c>
      <c r="AX456">
        <v>6000</v>
      </c>
      <c r="AY456" t="s">
        <v>77</v>
      </c>
      <c r="AZ456">
        <v>19.119700000000002</v>
      </c>
      <c r="BA456">
        <v>72.846800000000002</v>
      </c>
    </row>
    <row r="457" spans="1:53" x14ac:dyDescent="0.3">
      <c r="A457" t="s">
        <v>44</v>
      </c>
      <c r="B457" s="1">
        <v>45566</v>
      </c>
      <c r="C457" t="s">
        <v>297</v>
      </c>
      <c r="D457">
        <v>2807580</v>
      </c>
      <c r="E457">
        <v>2386443</v>
      </c>
      <c r="F457">
        <v>421137</v>
      </c>
      <c r="G457">
        <v>2807580</v>
      </c>
      <c r="H457">
        <v>2807580</v>
      </c>
      <c r="I457">
        <v>2388689</v>
      </c>
      <c r="J457">
        <v>418891</v>
      </c>
      <c r="K457">
        <v>0.14920002279543201</v>
      </c>
      <c r="L457">
        <v>1104493</v>
      </c>
      <c r="M457">
        <v>-685602</v>
      </c>
      <c r="N457">
        <v>-0.244196781569893</v>
      </c>
      <c r="O457">
        <v>0</v>
      </c>
      <c r="P457">
        <v>0</v>
      </c>
      <c r="Q457">
        <v>561516</v>
      </c>
      <c r="R457">
        <v>1403790</v>
      </c>
      <c r="S457">
        <v>336910</v>
      </c>
      <c r="T457">
        <v>505364</v>
      </c>
      <c r="U457">
        <v>0</v>
      </c>
      <c r="V457">
        <v>0</v>
      </c>
      <c r="W457">
        <v>516595</v>
      </c>
      <c r="X457">
        <v>1235335</v>
      </c>
      <c r="Y457">
        <v>262790</v>
      </c>
      <c r="Z457">
        <v>373969</v>
      </c>
      <c r="AA457">
        <v>4380</v>
      </c>
      <c r="AB457">
        <v>641</v>
      </c>
      <c r="AC457">
        <v>25</v>
      </c>
      <c r="AD457">
        <v>30</v>
      </c>
      <c r="AE457">
        <v>23647</v>
      </c>
      <c r="AF457">
        <v>709410</v>
      </c>
      <c r="AG457">
        <v>27596</v>
      </c>
      <c r="AH457">
        <v>11827</v>
      </c>
      <c r="AI457">
        <v>39423</v>
      </c>
      <c r="AJ457">
        <v>73673</v>
      </c>
      <c r="AK457">
        <v>40164</v>
      </c>
      <c r="AL457">
        <v>113837</v>
      </c>
      <c r="AM457">
        <v>84638</v>
      </c>
      <c r="AN457">
        <v>157185</v>
      </c>
      <c r="AO457">
        <v>241823</v>
      </c>
      <c r="AP457" t="s">
        <v>225</v>
      </c>
      <c r="AQ457" t="s">
        <v>71</v>
      </c>
      <c r="AR457" t="s">
        <v>72</v>
      </c>
      <c r="AS457" t="s">
        <v>73</v>
      </c>
      <c r="AT457" t="s">
        <v>226</v>
      </c>
      <c r="AU457" t="s">
        <v>134</v>
      </c>
      <c r="AV457" t="s">
        <v>135</v>
      </c>
      <c r="AW457" s="1">
        <v>43745</v>
      </c>
      <c r="AX457">
        <v>6000</v>
      </c>
      <c r="AY457" t="s">
        <v>77</v>
      </c>
      <c r="AZ457">
        <v>19.119700000000002</v>
      </c>
      <c r="BA457">
        <v>72.846800000000002</v>
      </c>
    </row>
    <row r="458" spans="1:53" x14ac:dyDescent="0.3">
      <c r="A458" t="s">
        <v>44</v>
      </c>
      <c r="B458" s="1">
        <v>45597</v>
      </c>
      <c r="C458" t="s">
        <v>297</v>
      </c>
      <c r="D458">
        <v>2198490</v>
      </c>
      <c r="E458">
        <v>1868716</v>
      </c>
      <c r="F458">
        <v>329774</v>
      </c>
      <c r="G458">
        <v>2198490</v>
      </c>
      <c r="H458">
        <v>2198490</v>
      </c>
      <c r="I458">
        <v>1870476</v>
      </c>
      <c r="J458">
        <v>328014</v>
      </c>
      <c r="K458">
        <v>0.14919967796078201</v>
      </c>
      <c r="L458">
        <v>943207</v>
      </c>
      <c r="M458">
        <v>-615193</v>
      </c>
      <c r="N458">
        <v>-0.27982524368998701</v>
      </c>
      <c r="O458">
        <v>0</v>
      </c>
      <c r="P458">
        <v>0</v>
      </c>
      <c r="Q458">
        <v>439698</v>
      </c>
      <c r="R458">
        <v>1099245</v>
      </c>
      <c r="S458">
        <v>263819</v>
      </c>
      <c r="T458">
        <v>395728</v>
      </c>
      <c r="U458">
        <v>0</v>
      </c>
      <c r="V458">
        <v>0</v>
      </c>
      <c r="W458">
        <v>404522</v>
      </c>
      <c r="X458">
        <v>967336</v>
      </c>
      <c r="Y458">
        <v>205779</v>
      </c>
      <c r="Z458">
        <v>292839</v>
      </c>
      <c r="AA458">
        <v>6090</v>
      </c>
      <c r="AB458">
        <v>361</v>
      </c>
      <c r="AC458">
        <v>23</v>
      </c>
      <c r="AD458">
        <v>28</v>
      </c>
      <c r="AE458">
        <v>21780</v>
      </c>
      <c r="AF458">
        <v>609840</v>
      </c>
      <c r="AG458">
        <v>29247</v>
      </c>
      <c r="AH458">
        <v>12535</v>
      </c>
      <c r="AI458">
        <v>41782</v>
      </c>
      <c r="AJ458">
        <v>73673</v>
      </c>
      <c r="AK458">
        <v>43276</v>
      </c>
      <c r="AL458">
        <v>116949</v>
      </c>
      <c r="AM458">
        <v>61123</v>
      </c>
      <c r="AN458">
        <v>113513</v>
      </c>
      <c r="AO458">
        <v>174636</v>
      </c>
      <c r="AP458" t="s">
        <v>225</v>
      </c>
      <c r="AQ458" t="s">
        <v>71</v>
      </c>
      <c r="AR458" t="s">
        <v>72</v>
      </c>
      <c r="AS458" t="s">
        <v>73</v>
      </c>
      <c r="AT458" t="s">
        <v>226</v>
      </c>
      <c r="AU458" t="s">
        <v>134</v>
      </c>
      <c r="AV458" t="s">
        <v>135</v>
      </c>
      <c r="AW458" s="1">
        <v>43745</v>
      </c>
      <c r="AX458">
        <v>6000</v>
      </c>
      <c r="AY458" t="s">
        <v>77</v>
      </c>
      <c r="AZ458">
        <v>19.119700000000002</v>
      </c>
      <c r="BA458">
        <v>72.846800000000002</v>
      </c>
    </row>
    <row r="459" spans="1:53" x14ac:dyDescent="0.3">
      <c r="A459" t="s">
        <v>44</v>
      </c>
      <c r="B459" s="1">
        <v>45627</v>
      </c>
      <c r="C459" t="s">
        <v>297</v>
      </c>
      <c r="D459">
        <v>2280220</v>
      </c>
      <c r="E459">
        <v>1938187</v>
      </c>
      <c r="F459">
        <v>342033</v>
      </c>
      <c r="G459">
        <v>2280220</v>
      </c>
      <c r="H459">
        <v>2280220</v>
      </c>
      <c r="I459">
        <v>1940011</v>
      </c>
      <c r="J459">
        <v>340209</v>
      </c>
      <c r="K459">
        <v>0.14920007718553499</v>
      </c>
      <c r="L459">
        <v>1059700</v>
      </c>
      <c r="M459">
        <v>-719491</v>
      </c>
      <c r="N459">
        <v>-0.31553578163510498</v>
      </c>
      <c r="O459">
        <v>0</v>
      </c>
      <c r="P459">
        <v>0</v>
      </c>
      <c r="Q459">
        <v>456044</v>
      </c>
      <c r="R459">
        <v>1140110</v>
      </c>
      <c r="S459">
        <v>273626</v>
      </c>
      <c r="T459">
        <v>410440</v>
      </c>
      <c r="U459">
        <v>0</v>
      </c>
      <c r="V459">
        <v>0</v>
      </c>
      <c r="W459">
        <v>419560</v>
      </c>
      <c r="X459">
        <v>1003297</v>
      </c>
      <c r="Y459">
        <v>213428</v>
      </c>
      <c r="Z459">
        <v>303726</v>
      </c>
      <c r="AA459">
        <v>4957</v>
      </c>
      <c r="AB459">
        <v>460</v>
      </c>
      <c r="AC459">
        <v>18</v>
      </c>
      <c r="AD459">
        <v>34</v>
      </c>
      <c r="AE459">
        <v>21705</v>
      </c>
      <c r="AF459">
        <v>737970</v>
      </c>
      <c r="AG459">
        <v>23675</v>
      </c>
      <c r="AH459">
        <v>10146</v>
      </c>
      <c r="AI459">
        <v>33821</v>
      </c>
      <c r="AJ459">
        <v>77307</v>
      </c>
      <c r="AK459">
        <v>51634</v>
      </c>
      <c r="AL459">
        <v>128941</v>
      </c>
      <c r="AM459">
        <v>55639</v>
      </c>
      <c r="AN459">
        <v>103329</v>
      </c>
      <c r="AO459">
        <v>158968</v>
      </c>
      <c r="AP459" t="s">
        <v>225</v>
      </c>
      <c r="AQ459" t="s">
        <v>71</v>
      </c>
      <c r="AR459" t="s">
        <v>72</v>
      </c>
      <c r="AS459" t="s">
        <v>73</v>
      </c>
      <c r="AT459" t="s">
        <v>226</v>
      </c>
      <c r="AU459" t="s">
        <v>134</v>
      </c>
      <c r="AV459" t="s">
        <v>135</v>
      </c>
      <c r="AW459" s="1">
        <v>43745</v>
      </c>
      <c r="AX459">
        <v>6000</v>
      </c>
      <c r="AY459" t="s">
        <v>77</v>
      </c>
      <c r="AZ459">
        <v>19.119700000000002</v>
      </c>
      <c r="BA459">
        <v>72.846800000000002</v>
      </c>
    </row>
    <row r="460" spans="1:53" x14ac:dyDescent="0.3">
      <c r="A460" t="s">
        <v>50</v>
      </c>
      <c r="B460" s="1">
        <v>45444</v>
      </c>
      <c r="C460" t="s">
        <v>298</v>
      </c>
      <c r="D460">
        <v>4496096</v>
      </c>
      <c r="E460">
        <v>3147267</v>
      </c>
      <c r="F460">
        <v>1348829</v>
      </c>
      <c r="G460">
        <v>4496096</v>
      </c>
      <c r="H460">
        <v>4496096</v>
      </c>
      <c r="I460">
        <v>2248048</v>
      </c>
      <c r="J460">
        <v>2248048</v>
      </c>
      <c r="K460">
        <v>0.5</v>
      </c>
      <c r="L460">
        <v>744735</v>
      </c>
      <c r="M460">
        <v>1503313</v>
      </c>
      <c r="N460">
        <v>0.33435963111108002</v>
      </c>
      <c r="O460">
        <v>4496096</v>
      </c>
      <c r="P460">
        <v>0</v>
      </c>
      <c r="Q460">
        <v>0</v>
      </c>
      <c r="R460">
        <v>0</v>
      </c>
      <c r="S460">
        <v>0</v>
      </c>
      <c r="T460">
        <v>0</v>
      </c>
      <c r="U460">
        <v>2248048</v>
      </c>
      <c r="V460">
        <v>0</v>
      </c>
      <c r="W460">
        <v>0</v>
      </c>
      <c r="X460">
        <v>0</v>
      </c>
      <c r="Y460">
        <v>0</v>
      </c>
      <c r="Z460">
        <v>0</v>
      </c>
      <c r="AA460">
        <v>1696</v>
      </c>
      <c r="AB460">
        <v>2651</v>
      </c>
      <c r="AC460">
        <v>26</v>
      </c>
      <c r="AD460">
        <v>8</v>
      </c>
      <c r="AE460">
        <v>25294</v>
      </c>
      <c r="AF460">
        <v>202352</v>
      </c>
      <c r="AG460">
        <v>161606</v>
      </c>
      <c r="AH460">
        <v>69260</v>
      </c>
      <c r="AI460">
        <v>230866</v>
      </c>
      <c r="AJ460">
        <v>28412</v>
      </c>
      <c r="AK460">
        <v>14935</v>
      </c>
      <c r="AL460">
        <v>43347</v>
      </c>
      <c r="AM460">
        <v>93860</v>
      </c>
      <c r="AN460">
        <v>174310</v>
      </c>
      <c r="AO460">
        <v>268170</v>
      </c>
      <c r="AP460" t="s">
        <v>242</v>
      </c>
      <c r="AQ460" t="s">
        <v>100</v>
      </c>
      <c r="AR460" t="s">
        <v>101</v>
      </c>
      <c r="AS460" t="s">
        <v>243</v>
      </c>
      <c r="AT460" t="s">
        <v>215</v>
      </c>
      <c r="AU460" t="s">
        <v>90</v>
      </c>
      <c r="AV460" t="s">
        <v>91</v>
      </c>
      <c r="AW460" s="1">
        <v>44614</v>
      </c>
      <c r="AX460">
        <v>2000</v>
      </c>
      <c r="AY460" t="s">
        <v>244</v>
      </c>
      <c r="AZ460">
        <v>12.979100000000001</v>
      </c>
      <c r="BA460">
        <v>80.221599999999995</v>
      </c>
    </row>
    <row r="461" spans="1:53" x14ac:dyDescent="0.3">
      <c r="A461" t="s">
        <v>44</v>
      </c>
      <c r="B461" s="1">
        <v>45658</v>
      </c>
      <c r="C461" t="s">
        <v>297</v>
      </c>
      <c r="D461">
        <v>2217820</v>
      </c>
      <c r="E461">
        <v>1885147</v>
      </c>
      <c r="F461">
        <v>332673</v>
      </c>
      <c r="G461">
        <v>2217820</v>
      </c>
      <c r="H461">
        <v>2217820</v>
      </c>
      <c r="I461">
        <v>1886922</v>
      </c>
      <c r="J461">
        <v>330898</v>
      </c>
      <c r="K461">
        <v>0.149199664535445</v>
      </c>
      <c r="L461">
        <v>982743</v>
      </c>
      <c r="M461">
        <v>-651845</v>
      </c>
      <c r="N461">
        <v>-0.29391249064396602</v>
      </c>
      <c r="O461">
        <v>0</v>
      </c>
      <c r="P461">
        <v>0</v>
      </c>
      <c r="Q461">
        <v>443564</v>
      </c>
      <c r="R461">
        <v>1108910</v>
      </c>
      <c r="S461">
        <v>266138</v>
      </c>
      <c r="T461">
        <v>399208</v>
      </c>
      <c r="U461">
        <v>0</v>
      </c>
      <c r="V461">
        <v>0</v>
      </c>
      <c r="W461">
        <v>408079</v>
      </c>
      <c r="X461">
        <v>975841</v>
      </c>
      <c r="Y461">
        <v>207588</v>
      </c>
      <c r="Z461">
        <v>295414</v>
      </c>
      <c r="AA461">
        <v>6523</v>
      </c>
      <c r="AB461">
        <v>340</v>
      </c>
      <c r="AC461">
        <v>19</v>
      </c>
      <c r="AD461">
        <v>29</v>
      </c>
      <c r="AE461">
        <v>22575</v>
      </c>
      <c r="AF461">
        <v>654675</v>
      </c>
      <c r="AG461">
        <v>16477</v>
      </c>
      <c r="AH461">
        <v>7062</v>
      </c>
      <c r="AI461">
        <v>23539</v>
      </c>
      <c r="AJ461">
        <v>74149</v>
      </c>
      <c r="AK461">
        <v>45299</v>
      </c>
      <c r="AL461">
        <v>119448</v>
      </c>
      <c r="AM461">
        <v>64778</v>
      </c>
      <c r="AN461">
        <v>120303</v>
      </c>
      <c r="AO461">
        <v>185081</v>
      </c>
      <c r="AP461" t="s">
        <v>225</v>
      </c>
      <c r="AQ461" t="s">
        <v>71</v>
      </c>
      <c r="AR461" t="s">
        <v>72</v>
      </c>
      <c r="AS461" t="s">
        <v>73</v>
      </c>
      <c r="AT461" t="s">
        <v>226</v>
      </c>
      <c r="AU461" t="s">
        <v>134</v>
      </c>
      <c r="AV461" t="s">
        <v>135</v>
      </c>
      <c r="AW461" s="1">
        <v>43745</v>
      </c>
      <c r="AX461">
        <v>6000</v>
      </c>
      <c r="AY461" t="s">
        <v>77</v>
      </c>
      <c r="AZ461">
        <v>19.119700000000002</v>
      </c>
      <c r="BA461">
        <v>72.846800000000002</v>
      </c>
    </row>
    <row r="462" spans="1:53" x14ac:dyDescent="0.3">
      <c r="A462" t="s">
        <v>44</v>
      </c>
      <c r="B462" s="1">
        <v>45689</v>
      </c>
      <c r="C462" t="s">
        <v>297</v>
      </c>
      <c r="D462">
        <v>2189919</v>
      </c>
      <c r="E462">
        <v>1861431</v>
      </c>
      <c r="F462">
        <v>328488</v>
      </c>
      <c r="G462">
        <v>2189919</v>
      </c>
      <c r="H462">
        <v>2189919</v>
      </c>
      <c r="I462">
        <v>1863183</v>
      </c>
      <c r="J462">
        <v>326736</v>
      </c>
      <c r="K462">
        <v>0.149200038905549</v>
      </c>
      <c r="L462">
        <v>975123</v>
      </c>
      <c r="M462">
        <v>-648387</v>
      </c>
      <c r="N462">
        <v>-0.29607807412054998</v>
      </c>
      <c r="O462">
        <v>0</v>
      </c>
      <c r="P462">
        <v>0</v>
      </c>
      <c r="Q462">
        <v>437984</v>
      </c>
      <c r="R462">
        <v>1094960</v>
      </c>
      <c r="S462">
        <v>262790</v>
      </c>
      <c r="T462">
        <v>394185</v>
      </c>
      <c r="U462">
        <v>0</v>
      </c>
      <c r="V462">
        <v>0</v>
      </c>
      <c r="W462">
        <v>402945</v>
      </c>
      <c r="X462">
        <v>963565</v>
      </c>
      <c r="Y462">
        <v>204976</v>
      </c>
      <c r="Z462">
        <v>291697</v>
      </c>
      <c r="AA462">
        <v>4033</v>
      </c>
      <c r="AB462">
        <v>543</v>
      </c>
      <c r="AC462">
        <v>27</v>
      </c>
      <c r="AD462">
        <v>33</v>
      </c>
      <c r="AE462">
        <v>20954</v>
      </c>
      <c r="AF462">
        <v>691482</v>
      </c>
      <c r="AG462">
        <v>16845</v>
      </c>
      <c r="AH462">
        <v>7219</v>
      </c>
      <c r="AI462">
        <v>24064</v>
      </c>
      <c r="AJ462">
        <v>73673</v>
      </c>
      <c r="AK462">
        <v>41123</v>
      </c>
      <c r="AL462">
        <v>114796</v>
      </c>
      <c r="AM462">
        <v>50673</v>
      </c>
      <c r="AN462">
        <v>94108</v>
      </c>
      <c r="AO462">
        <v>144781</v>
      </c>
      <c r="AP462" t="s">
        <v>225</v>
      </c>
      <c r="AQ462" t="s">
        <v>71</v>
      </c>
      <c r="AR462" t="s">
        <v>72</v>
      </c>
      <c r="AS462" t="s">
        <v>73</v>
      </c>
      <c r="AT462" t="s">
        <v>226</v>
      </c>
      <c r="AU462" t="s">
        <v>134</v>
      </c>
      <c r="AV462" t="s">
        <v>135</v>
      </c>
      <c r="AW462" s="1">
        <v>43745</v>
      </c>
      <c r="AX462">
        <v>6000</v>
      </c>
      <c r="AY462" t="s">
        <v>77</v>
      </c>
      <c r="AZ462">
        <v>19.119700000000002</v>
      </c>
      <c r="BA462">
        <v>72.846800000000002</v>
      </c>
    </row>
    <row r="463" spans="1:53" x14ac:dyDescent="0.3">
      <c r="A463" t="s">
        <v>44</v>
      </c>
      <c r="B463" s="1">
        <v>45717</v>
      </c>
      <c r="C463" t="s">
        <v>297</v>
      </c>
      <c r="D463">
        <v>2136768</v>
      </c>
      <c r="E463">
        <v>1816253</v>
      </c>
      <c r="F463">
        <v>320515</v>
      </c>
      <c r="G463">
        <v>2136768</v>
      </c>
      <c r="H463">
        <v>2136768</v>
      </c>
      <c r="I463">
        <v>1817962</v>
      </c>
      <c r="J463">
        <v>318806</v>
      </c>
      <c r="K463">
        <v>0.14920010033845499</v>
      </c>
      <c r="L463">
        <v>865603</v>
      </c>
      <c r="M463">
        <v>-546797</v>
      </c>
      <c r="N463">
        <v>-0.25589909620510998</v>
      </c>
      <c r="O463">
        <v>0</v>
      </c>
      <c r="P463">
        <v>0</v>
      </c>
      <c r="Q463">
        <v>427354</v>
      </c>
      <c r="R463">
        <v>1068384</v>
      </c>
      <c r="S463">
        <v>256412</v>
      </c>
      <c r="T463">
        <v>384618</v>
      </c>
      <c r="U463">
        <v>0</v>
      </c>
      <c r="V463">
        <v>0</v>
      </c>
      <c r="W463">
        <v>393166</v>
      </c>
      <c r="X463">
        <v>940178</v>
      </c>
      <c r="Y463">
        <v>200001</v>
      </c>
      <c r="Z463">
        <v>284617</v>
      </c>
      <c r="AA463">
        <v>5744</v>
      </c>
      <c r="AB463">
        <v>372</v>
      </c>
      <c r="AC463">
        <v>20</v>
      </c>
      <c r="AD463">
        <v>28</v>
      </c>
      <c r="AE463">
        <v>20649</v>
      </c>
      <c r="AF463">
        <v>578172</v>
      </c>
      <c r="AG463">
        <v>16473</v>
      </c>
      <c r="AH463">
        <v>7060</v>
      </c>
      <c r="AI463">
        <v>23533</v>
      </c>
      <c r="AJ463">
        <v>73673</v>
      </c>
      <c r="AK463">
        <v>45310</v>
      </c>
      <c r="AL463">
        <v>118983</v>
      </c>
      <c r="AM463">
        <v>50720</v>
      </c>
      <c r="AN463">
        <v>94195</v>
      </c>
      <c r="AO463">
        <v>144915</v>
      </c>
      <c r="AP463" t="s">
        <v>225</v>
      </c>
      <c r="AQ463" t="s">
        <v>71</v>
      </c>
      <c r="AR463" t="s">
        <v>72</v>
      </c>
      <c r="AS463" t="s">
        <v>73</v>
      </c>
      <c r="AT463" t="s">
        <v>226</v>
      </c>
      <c r="AU463" t="s">
        <v>134</v>
      </c>
      <c r="AV463" t="s">
        <v>135</v>
      </c>
      <c r="AW463" s="1">
        <v>43745</v>
      </c>
      <c r="AX463">
        <v>6000</v>
      </c>
      <c r="AY463" t="s">
        <v>77</v>
      </c>
      <c r="AZ463">
        <v>19.119700000000002</v>
      </c>
      <c r="BA463">
        <v>72.846800000000002</v>
      </c>
    </row>
    <row r="464" spans="1:53" x14ac:dyDescent="0.3">
      <c r="A464" t="s">
        <v>51</v>
      </c>
      <c r="B464" s="1">
        <v>45383</v>
      </c>
      <c r="C464" t="s">
        <v>297</v>
      </c>
      <c r="D464">
        <v>1327746</v>
      </c>
      <c r="E464">
        <v>1194971</v>
      </c>
      <c r="F464">
        <v>132775</v>
      </c>
      <c r="G464">
        <v>1327746</v>
      </c>
      <c r="H464">
        <v>1327746</v>
      </c>
      <c r="I464">
        <v>1110792</v>
      </c>
      <c r="J464">
        <v>216954</v>
      </c>
      <c r="K464">
        <v>0.16340022865819201</v>
      </c>
      <c r="L464">
        <v>386850</v>
      </c>
      <c r="M464">
        <v>-169896</v>
      </c>
      <c r="N464">
        <v>-0.12795820887428799</v>
      </c>
      <c r="O464">
        <v>39832</v>
      </c>
      <c r="P464">
        <v>0</v>
      </c>
      <c r="Q464">
        <v>265549</v>
      </c>
      <c r="R464">
        <v>597486</v>
      </c>
      <c r="S464">
        <v>159330</v>
      </c>
      <c r="T464">
        <v>265549</v>
      </c>
      <c r="U464">
        <v>19916</v>
      </c>
      <c r="V464">
        <v>0</v>
      </c>
      <c r="W464">
        <v>244305</v>
      </c>
      <c r="X464">
        <v>525788</v>
      </c>
      <c r="Y464">
        <v>124277</v>
      </c>
      <c r="Z464">
        <v>196506</v>
      </c>
      <c r="AA464">
        <v>4242</v>
      </c>
      <c r="AB464">
        <v>313</v>
      </c>
      <c r="AC464">
        <v>17</v>
      </c>
      <c r="AD464">
        <v>12</v>
      </c>
      <c r="AE464">
        <v>19422</v>
      </c>
      <c r="AF464">
        <v>233064</v>
      </c>
      <c r="AG464">
        <v>12465</v>
      </c>
      <c r="AH464">
        <v>5342</v>
      </c>
      <c r="AI464">
        <v>17807</v>
      </c>
      <c r="AJ464">
        <v>20721</v>
      </c>
      <c r="AK464">
        <v>14034</v>
      </c>
      <c r="AL464">
        <v>34755</v>
      </c>
      <c r="AM464">
        <v>35428</v>
      </c>
      <c r="AN464">
        <v>65796</v>
      </c>
      <c r="AO464">
        <v>101224</v>
      </c>
      <c r="AP464" t="s">
        <v>245</v>
      </c>
      <c r="AQ464" t="s">
        <v>86</v>
      </c>
      <c r="AR464" t="s">
        <v>131</v>
      </c>
      <c r="AS464" t="s">
        <v>246</v>
      </c>
      <c r="AT464" t="s">
        <v>247</v>
      </c>
      <c r="AU464" t="s">
        <v>75</v>
      </c>
      <c r="AV464" t="s">
        <v>76</v>
      </c>
      <c r="AW464" s="1">
        <v>43133</v>
      </c>
      <c r="AX464">
        <v>2000</v>
      </c>
      <c r="AY464" t="s">
        <v>248</v>
      </c>
      <c r="AZ464">
        <v>26.85</v>
      </c>
      <c r="BA464">
        <v>80.947000000000003</v>
      </c>
    </row>
    <row r="465" spans="1:53" x14ac:dyDescent="0.3">
      <c r="A465" t="s">
        <v>45</v>
      </c>
      <c r="B465" s="1">
        <v>45474</v>
      </c>
      <c r="C465" t="s">
        <v>297</v>
      </c>
      <c r="D465">
        <v>9450096</v>
      </c>
      <c r="E465">
        <v>7560077</v>
      </c>
      <c r="F465">
        <v>1890019</v>
      </c>
      <c r="G465">
        <v>9450096</v>
      </c>
      <c r="H465">
        <v>9450096</v>
      </c>
      <c r="I465">
        <v>7866260</v>
      </c>
      <c r="J465">
        <v>1583836</v>
      </c>
      <c r="K465">
        <v>0.16759999051861499</v>
      </c>
      <c r="L465">
        <v>2848027</v>
      </c>
      <c r="M465">
        <v>-1264191</v>
      </c>
      <c r="N465">
        <v>-0.13377546640796001</v>
      </c>
      <c r="O465">
        <v>661507</v>
      </c>
      <c r="P465">
        <v>283503</v>
      </c>
      <c r="Q465">
        <v>2362524</v>
      </c>
      <c r="R465">
        <v>3780038</v>
      </c>
      <c r="S465">
        <v>945010</v>
      </c>
      <c r="T465">
        <v>1417514</v>
      </c>
      <c r="U465">
        <v>330754</v>
      </c>
      <c r="V465">
        <v>249483</v>
      </c>
      <c r="W465">
        <v>2173522</v>
      </c>
      <c r="X465">
        <v>3326433</v>
      </c>
      <c r="Y465">
        <v>737108</v>
      </c>
      <c r="Z465">
        <v>1048960</v>
      </c>
      <c r="AA465">
        <v>15096</v>
      </c>
      <c r="AB465">
        <v>626</v>
      </c>
      <c r="AC465">
        <v>29</v>
      </c>
      <c r="AD465">
        <v>66</v>
      </c>
      <c r="AE465">
        <v>26290</v>
      </c>
      <c r="AF465">
        <v>1735140</v>
      </c>
      <c r="AG465">
        <v>125833</v>
      </c>
      <c r="AH465">
        <v>53929</v>
      </c>
      <c r="AI465">
        <v>179762</v>
      </c>
      <c r="AJ465">
        <v>165894</v>
      </c>
      <c r="AK465">
        <v>102972</v>
      </c>
      <c r="AL465">
        <v>268866</v>
      </c>
      <c r="AM465">
        <v>232491</v>
      </c>
      <c r="AN465">
        <v>431768</v>
      </c>
      <c r="AO465">
        <v>664259</v>
      </c>
      <c r="AP465" t="s">
        <v>227</v>
      </c>
      <c r="AQ465" t="s">
        <v>71</v>
      </c>
      <c r="AR465" t="s">
        <v>138</v>
      </c>
      <c r="AS465" t="s">
        <v>228</v>
      </c>
      <c r="AT465" t="s">
        <v>229</v>
      </c>
      <c r="AU465" t="s">
        <v>141</v>
      </c>
      <c r="AV465" t="s">
        <v>142</v>
      </c>
      <c r="AW465" s="1">
        <v>44064</v>
      </c>
      <c r="AX465">
        <v>15000</v>
      </c>
      <c r="AY465" t="s">
        <v>230</v>
      </c>
      <c r="AZ465">
        <v>18.567900000000002</v>
      </c>
      <c r="BA465">
        <v>73.914299999999997</v>
      </c>
    </row>
    <row r="466" spans="1:53" x14ac:dyDescent="0.3">
      <c r="A466" t="s">
        <v>51</v>
      </c>
      <c r="B466" s="1">
        <v>45413</v>
      </c>
      <c r="C466" t="s">
        <v>297</v>
      </c>
      <c r="D466">
        <v>2692037</v>
      </c>
      <c r="E466">
        <v>2422833</v>
      </c>
      <c r="F466">
        <v>269204</v>
      </c>
      <c r="G466">
        <v>2692037</v>
      </c>
      <c r="H466">
        <v>2692037</v>
      </c>
      <c r="I466">
        <v>2252157</v>
      </c>
      <c r="J466">
        <v>439880</v>
      </c>
      <c r="K466">
        <v>0.163400428745964</v>
      </c>
      <c r="L466">
        <v>523663</v>
      </c>
      <c r="M466">
        <v>-83783</v>
      </c>
      <c r="N466">
        <v>-3.1122529148001999E-2</v>
      </c>
      <c r="O466">
        <v>80761</v>
      </c>
      <c r="P466">
        <v>0</v>
      </c>
      <c r="Q466">
        <v>538407</v>
      </c>
      <c r="R466">
        <v>1211418</v>
      </c>
      <c r="S466">
        <v>323044</v>
      </c>
      <c r="T466">
        <v>538407</v>
      </c>
      <c r="U466">
        <v>40380</v>
      </c>
      <c r="V466">
        <v>0</v>
      </c>
      <c r="W466">
        <v>495334</v>
      </c>
      <c r="X466">
        <v>1066048</v>
      </c>
      <c r="Y466">
        <v>251974</v>
      </c>
      <c r="Z466">
        <v>398421</v>
      </c>
      <c r="AA466">
        <v>7103</v>
      </c>
      <c r="AB466">
        <v>379</v>
      </c>
      <c r="AC466">
        <v>30</v>
      </c>
      <c r="AD466">
        <v>14</v>
      </c>
      <c r="AE466">
        <v>21596</v>
      </c>
      <c r="AF466">
        <v>302344</v>
      </c>
      <c r="AG466">
        <v>14026</v>
      </c>
      <c r="AH466">
        <v>6011</v>
      </c>
      <c r="AI466">
        <v>20037</v>
      </c>
      <c r="AJ466">
        <v>23022</v>
      </c>
      <c r="AK466">
        <v>12465</v>
      </c>
      <c r="AL466">
        <v>35487</v>
      </c>
      <c r="AM466">
        <v>58028</v>
      </c>
      <c r="AN466">
        <v>107767</v>
      </c>
      <c r="AO466">
        <v>165795</v>
      </c>
      <c r="AP466" t="s">
        <v>245</v>
      </c>
      <c r="AQ466" t="s">
        <v>86</v>
      </c>
      <c r="AR466" t="s">
        <v>131</v>
      </c>
      <c r="AS466" t="s">
        <v>246</v>
      </c>
      <c r="AT466" t="s">
        <v>247</v>
      </c>
      <c r="AU466" t="s">
        <v>75</v>
      </c>
      <c r="AV466" t="s">
        <v>76</v>
      </c>
      <c r="AW466" s="1">
        <v>43133</v>
      </c>
      <c r="AX466">
        <v>2000</v>
      </c>
      <c r="AY466" t="s">
        <v>248</v>
      </c>
      <c r="AZ466">
        <v>26.85</v>
      </c>
      <c r="BA466">
        <v>80.947000000000003</v>
      </c>
    </row>
    <row r="467" spans="1:53" x14ac:dyDescent="0.3">
      <c r="A467" t="s">
        <v>45</v>
      </c>
      <c r="B467" s="1">
        <v>45505</v>
      </c>
      <c r="C467" t="s">
        <v>297</v>
      </c>
      <c r="D467">
        <v>8768043</v>
      </c>
      <c r="E467">
        <v>7014434</v>
      </c>
      <c r="F467">
        <v>1753609</v>
      </c>
      <c r="G467">
        <v>8768043</v>
      </c>
      <c r="H467">
        <v>8768043</v>
      </c>
      <c r="I467">
        <v>7298519</v>
      </c>
      <c r="J467">
        <v>1469524</v>
      </c>
      <c r="K467">
        <v>0.16759999922445601</v>
      </c>
      <c r="L467">
        <v>2825856</v>
      </c>
      <c r="M467">
        <v>-1356332</v>
      </c>
      <c r="N467">
        <v>-0.15469039100287299</v>
      </c>
      <c r="O467">
        <v>613763</v>
      </c>
      <c r="P467">
        <v>263041</v>
      </c>
      <c r="Q467">
        <v>2192011</v>
      </c>
      <c r="R467">
        <v>3507218</v>
      </c>
      <c r="S467">
        <v>876804</v>
      </c>
      <c r="T467">
        <v>1315206</v>
      </c>
      <c r="U467">
        <v>306882</v>
      </c>
      <c r="V467">
        <v>231476</v>
      </c>
      <c r="W467">
        <v>2016650</v>
      </c>
      <c r="X467">
        <v>3086352</v>
      </c>
      <c r="Y467">
        <v>683907</v>
      </c>
      <c r="Z467">
        <v>973252</v>
      </c>
      <c r="AA467">
        <v>10401</v>
      </c>
      <c r="AB467">
        <v>843</v>
      </c>
      <c r="AC467">
        <v>21</v>
      </c>
      <c r="AD467">
        <v>64</v>
      </c>
      <c r="AE467">
        <v>27248</v>
      </c>
      <c r="AF467">
        <v>1743872</v>
      </c>
      <c r="AG467">
        <v>114936</v>
      </c>
      <c r="AH467">
        <v>49259</v>
      </c>
      <c r="AI467">
        <v>164195</v>
      </c>
      <c r="AJ467">
        <v>165894</v>
      </c>
      <c r="AK467">
        <v>101488</v>
      </c>
      <c r="AL467">
        <v>267382</v>
      </c>
      <c r="AM467">
        <v>227642</v>
      </c>
      <c r="AN467">
        <v>422765</v>
      </c>
      <c r="AO467">
        <v>650407</v>
      </c>
      <c r="AP467" t="s">
        <v>227</v>
      </c>
      <c r="AQ467" t="s">
        <v>71</v>
      </c>
      <c r="AR467" t="s">
        <v>138</v>
      </c>
      <c r="AS467" t="s">
        <v>228</v>
      </c>
      <c r="AT467" t="s">
        <v>229</v>
      </c>
      <c r="AU467" t="s">
        <v>141</v>
      </c>
      <c r="AV467" t="s">
        <v>142</v>
      </c>
      <c r="AW467" s="1">
        <v>44064</v>
      </c>
      <c r="AX467">
        <v>15000</v>
      </c>
      <c r="AY467" t="s">
        <v>230</v>
      </c>
      <c r="AZ467">
        <v>18.567900000000002</v>
      </c>
      <c r="BA467">
        <v>73.914299999999997</v>
      </c>
    </row>
    <row r="468" spans="1:53" x14ac:dyDescent="0.3">
      <c r="A468" t="s">
        <v>45</v>
      </c>
      <c r="B468" s="1">
        <v>45536</v>
      </c>
      <c r="C468" t="s">
        <v>297</v>
      </c>
      <c r="D468">
        <v>10105995</v>
      </c>
      <c r="E468">
        <v>8084796</v>
      </c>
      <c r="F468">
        <v>2021199</v>
      </c>
      <c r="G468">
        <v>10105995</v>
      </c>
      <c r="H468">
        <v>10105995</v>
      </c>
      <c r="I468">
        <v>8412229</v>
      </c>
      <c r="J468">
        <v>1693766</v>
      </c>
      <c r="K468">
        <v>0.16760012250154499</v>
      </c>
      <c r="L468">
        <v>2804976</v>
      </c>
      <c r="M468">
        <v>-1111210</v>
      </c>
      <c r="N468">
        <v>-0.10995552639794499</v>
      </c>
      <c r="O468">
        <v>707420</v>
      </c>
      <c r="P468">
        <v>303180</v>
      </c>
      <c r="Q468">
        <v>2526499</v>
      </c>
      <c r="R468">
        <v>4042397</v>
      </c>
      <c r="S468">
        <v>1010600</v>
      </c>
      <c r="T468">
        <v>1515899</v>
      </c>
      <c r="U468">
        <v>353710</v>
      </c>
      <c r="V468">
        <v>266798</v>
      </c>
      <c r="W468">
        <v>2324379</v>
      </c>
      <c r="X468">
        <v>3557309</v>
      </c>
      <c r="Y468">
        <v>788268</v>
      </c>
      <c r="Z468">
        <v>1121765</v>
      </c>
      <c r="AA468">
        <v>14541</v>
      </c>
      <c r="AB468">
        <v>695</v>
      </c>
      <c r="AC468">
        <v>31</v>
      </c>
      <c r="AD468">
        <v>61</v>
      </c>
      <c r="AE468">
        <v>25988</v>
      </c>
      <c r="AF468">
        <v>1585268</v>
      </c>
      <c r="AG468">
        <v>104778</v>
      </c>
      <c r="AH468">
        <v>44905</v>
      </c>
      <c r="AI468">
        <v>149683</v>
      </c>
      <c r="AJ468">
        <v>165894</v>
      </c>
      <c r="AK468">
        <v>114630</v>
      </c>
      <c r="AL468">
        <v>280524</v>
      </c>
      <c r="AM468">
        <v>276325</v>
      </c>
      <c r="AN468">
        <v>513176</v>
      </c>
      <c r="AO468">
        <v>789501</v>
      </c>
      <c r="AP468" t="s">
        <v>227</v>
      </c>
      <c r="AQ468" t="s">
        <v>71</v>
      </c>
      <c r="AR468" t="s">
        <v>138</v>
      </c>
      <c r="AS468" t="s">
        <v>228</v>
      </c>
      <c r="AT468" t="s">
        <v>229</v>
      </c>
      <c r="AU468" t="s">
        <v>141</v>
      </c>
      <c r="AV468" t="s">
        <v>142</v>
      </c>
      <c r="AW468" s="1">
        <v>44064</v>
      </c>
      <c r="AX468">
        <v>15000</v>
      </c>
      <c r="AY468" t="s">
        <v>230</v>
      </c>
      <c r="AZ468">
        <v>18.567900000000002</v>
      </c>
      <c r="BA468">
        <v>73.914299999999997</v>
      </c>
    </row>
    <row r="469" spans="1:53" x14ac:dyDescent="0.3">
      <c r="A469" t="s">
        <v>45</v>
      </c>
      <c r="B469" s="1">
        <v>45566</v>
      </c>
      <c r="C469" t="s">
        <v>297</v>
      </c>
      <c r="D469">
        <v>8019992</v>
      </c>
      <c r="E469">
        <v>6415994</v>
      </c>
      <c r="F469">
        <v>1603998</v>
      </c>
      <c r="G469">
        <v>8019992</v>
      </c>
      <c r="H469">
        <v>8019992</v>
      </c>
      <c r="I469">
        <v>6675841</v>
      </c>
      <c r="J469">
        <v>1344151</v>
      </c>
      <c r="K469">
        <v>0.167600042493808</v>
      </c>
      <c r="L469">
        <v>2695120</v>
      </c>
      <c r="M469">
        <v>-1350969</v>
      </c>
      <c r="N469">
        <v>-0.16845016803009299</v>
      </c>
      <c r="O469">
        <v>561399</v>
      </c>
      <c r="P469">
        <v>240600</v>
      </c>
      <c r="Q469">
        <v>2004998</v>
      </c>
      <c r="R469">
        <v>3207997</v>
      </c>
      <c r="S469">
        <v>801999</v>
      </c>
      <c r="T469">
        <v>1202999</v>
      </c>
      <c r="U469">
        <v>280700</v>
      </c>
      <c r="V469">
        <v>211728</v>
      </c>
      <c r="W469">
        <v>1844598</v>
      </c>
      <c r="X469">
        <v>2823037</v>
      </c>
      <c r="Y469">
        <v>625559</v>
      </c>
      <c r="Z469">
        <v>890219</v>
      </c>
      <c r="AA469">
        <v>9733</v>
      </c>
      <c r="AB469">
        <v>824</v>
      </c>
      <c r="AC469">
        <v>26</v>
      </c>
      <c r="AD469">
        <v>69</v>
      </c>
      <c r="AE469">
        <v>25046</v>
      </c>
      <c r="AF469">
        <v>1728174</v>
      </c>
      <c r="AG469">
        <v>122632</v>
      </c>
      <c r="AH469">
        <v>52556</v>
      </c>
      <c r="AI469">
        <v>175188</v>
      </c>
      <c r="AJ469">
        <v>165894</v>
      </c>
      <c r="AK469">
        <v>97407</v>
      </c>
      <c r="AL469">
        <v>263301</v>
      </c>
      <c r="AM469">
        <v>184960</v>
      </c>
      <c r="AN469">
        <v>343497</v>
      </c>
      <c r="AO469">
        <v>528457</v>
      </c>
      <c r="AP469" t="s">
        <v>227</v>
      </c>
      <c r="AQ469" t="s">
        <v>71</v>
      </c>
      <c r="AR469" t="s">
        <v>138</v>
      </c>
      <c r="AS469" t="s">
        <v>228</v>
      </c>
      <c r="AT469" t="s">
        <v>229</v>
      </c>
      <c r="AU469" t="s">
        <v>141</v>
      </c>
      <c r="AV469" t="s">
        <v>142</v>
      </c>
      <c r="AW469" s="1">
        <v>44064</v>
      </c>
      <c r="AX469">
        <v>15000</v>
      </c>
      <c r="AY469" t="s">
        <v>230</v>
      </c>
      <c r="AZ469">
        <v>18.567900000000002</v>
      </c>
      <c r="BA469">
        <v>73.914299999999997</v>
      </c>
    </row>
    <row r="470" spans="1:53" x14ac:dyDescent="0.3">
      <c r="A470" t="s">
        <v>51</v>
      </c>
      <c r="B470" s="1">
        <v>45444</v>
      </c>
      <c r="C470" t="s">
        <v>297</v>
      </c>
      <c r="D470">
        <v>2512122</v>
      </c>
      <c r="E470">
        <v>2260910</v>
      </c>
      <c r="F470">
        <v>251212</v>
      </c>
      <c r="G470">
        <v>2512122</v>
      </c>
      <c r="H470">
        <v>2512122</v>
      </c>
      <c r="I470">
        <v>2101641</v>
      </c>
      <c r="J470">
        <v>410481</v>
      </c>
      <c r="K470">
        <v>0.16340010556812101</v>
      </c>
      <c r="L470">
        <v>491242</v>
      </c>
      <c r="M470">
        <v>-80761</v>
      </c>
      <c r="N470">
        <v>-3.2148518264638402E-2</v>
      </c>
      <c r="O470">
        <v>75364</v>
      </c>
      <c r="P470">
        <v>0</v>
      </c>
      <c r="Q470">
        <v>502424</v>
      </c>
      <c r="R470">
        <v>1130455</v>
      </c>
      <c r="S470">
        <v>301455</v>
      </c>
      <c r="T470">
        <v>502424</v>
      </c>
      <c r="U470">
        <v>37682</v>
      </c>
      <c r="V470">
        <v>0</v>
      </c>
      <c r="W470">
        <v>462230</v>
      </c>
      <c r="X470">
        <v>994800</v>
      </c>
      <c r="Y470">
        <v>235135</v>
      </c>
      <c r="Z470">
        <v>371794</v>
      </c>
      <c r="AA470">
        <v>5897</v>
      </c>
      <c r="AB470">
        <v>426</v>
      </c>
      <c r="AC470">
        <v>10</v>
      </c>
      <c r="AD470">
        <v>11</v>
      </c>
      <c r="AE470">
        <v>20707</v>
      </c>
      <c r="AF470">
        <v>227777</v>
      </c>
      <c r="AG470">
        <v>16015</v>
      </c>
      <c r="AH470">
        <v>6864</v>
      </c>
      <c r="AI470">
        <v>22879</v>
      </c>
      <c r="AJ470">
        <v>21506</v>
      </c>
      <c r="AK470">
        <v>15512</v>
      </c>
      <c r="AL470">
        <v>37018</v>
      </c>
      <c r="AM470">
        <v>71249</v>
      </c>
      <c r="AN470">
        <v>132319</v>
      </c>
      <c r="AO470">
        <v>203568</v>
      </c>
      <c r="AP470" t="s">
        <v>245</v>
      </c>
      <c r="AQ470" t="s">
        <v>86</v>
      </c>
      <c r="AR470" t="s">
        <v>131</v>
      </c>
      <c r="AS470" t="s">
        <v>246</v>
      </c>
      <c r="AT470" t="s">
        <v>247</v>
      </c>
      <c r="AU470" t="s">
        <v>75</v>
      </c>
      <c r="AV470" t="s">
        <v>76</v>
      </c>
      <c r="AW470" s="1">
        <v>43133</v>
      </c>
      <c r="AX470">
        <v>2000</v>
      </c>
      <c r="AY470" t="s">
        <v>248</v>
      </c>
      <c r="AZ470">
        <v>26.85</v>
      </c>
      <c r="BA470">
        <v>80.947000000000003</v>
      </c>
    </row>
    <row r="471" spans="1:53" x14ac:dyDescent="0.3">
      <c r="A471" t="s">
        <v>45</v>
      </c>
      <c r="B471" s="1">
        <v>45597</v>
      </c>
      <c r="C471" t="s">
        <v>297</v>
      </c>
      <c r="D471">
        <v>11949760</v>
      </c>
      <c r="E471">
        <v>9559808</v>
      </c>
      <c r="F471">
        <v>2389952</v>
      </c>
      <c r="G471">
        <v>11949760</v>
      </c>
      <c r="H471">
        <v>11949760</v>
      </c>
      <c r="I471">
        <v>9946981</v>
      </c>
      <c r="J471">
        <v>2002779</v>
      </c>
      <c r="K471">
        <v>0.16759993506145701</v>
      </c>
      <c r="L471">
        <v>2808334</v>
      </c>
      <c r="M471">
        <v>-805555</v>
      </c>
      <c r="N471">
        <v>-6.7411814128484598E-2</v>
      </c>
      <c r="O471">
        <v>836483</v>
      </c>
      <c r="P471">
        <v>358493</v>
      </c>
      <c r="Q471">
        <v>2987440</v>
      </c>
      <c r="R471">
        <v>4779904</v>
      </c>
      <c r="S471">
        <v>1194976</v>
      </c>
      <c r="T471">
        <v>1792464</v>
      </c>
      <c r="U471">
        <v>418242</v>
      </c>
      <c r="V471">
        <v>315474</v>
      </c>
      <c r="W471">
        <v>2748445</v>
      </c>
      <c r="X471">
        <v>4206316</v>
      </c>
      <c r="Y471">
        <v>932081</v>
      </c>
      <c r="Z471">
        <v>1326423</v>
      </c>
      <c r="AA471">
        <v>13960</v>
      </c>
      <c r="AB471">
        <v>856</v>
      </c>
      <c r="AC471">
        <v>14</v>
      </c>
      <c r="AD471">
        <v>66</v>
      </c>
      <c r="AE471">
        <v>24934</v>
      </c>
      <c r="AF471">
        <v>1645644</v>
      </c>
      <c r="AG471">
        <v>96214</v>
      </c>
      <c r="AH471">
        <v>41234</v>
      </c>
      <c r="AI471">
        <v>137448</v>
      </c>
      <c r="AJ471">
        <v>165894</v>
      </c>
      <c r="AK471">
        <v>92875</v>
      </c>
      <c r="AL471">
        <v>258769</v>
      </c>
      <c r="AM471">
        <v>268266</v>
      </c>
      <c r="AN471">
        <v>498207</v>
      </c>
      <c r="AO471">
        <v>766473</v>
      </c>
      <c r="AP471" t="s">
        <v>227</v>
      </c>
      <c r="AQ471" t="s">
        <v>71</v>
      </c>
      <c r="AR471" t="s">
        <v>138</v>
      </c>
      <c r="AS471" t="s">
        <v>228</v>
      </c>
      <c r="AT471" t="s">
        <v>229</v>
      </c>
      <c r="AU471" t="s">
        <v>141</v>
      </c>
      <c r="AV471" t="s">
        <v>142</v>
      </c>
      <c r="AW471" s="1">
        <v>44064</v>
      </c>
      <c r="AX471">
        <v>15000</v>
      </c>
      <c r="AY471" t="s">
        <v>230</v>
      </c>
      <c r="AZ471">
        <v>18.567900000000002</v>
      </c>
      <c r="BA471">
        <v>73.914299999999997</v>
      </c>
    </row>
    <row r="472" spans="1:53" x14ac:dyDescent="0.3">
      <c r="A472" t="s">
        <v>45</v>
      </c>
      <c r="B472" s="1">
        <v>45627</v>
      </c>
      <c r="C472" t="s">
        <v>297</v>
      </c>
      <c r="D472">
        <v>13751220</v>
      </c>
      <c r="E472">
        <v>11000976</v>
      </c>
      <c r="F472">
        <v>2750244</v>
      </c>
      <c r="G472">
        <v>13751220</v>
      </c>
      <c r="H472">
        <v>13751220</v>
      </c>
      <c r="I472">
        <v>11446515</v>
      </c>
      <c r="J472">
        <v>2304705</v>
      </c>
      <c r="K472">
        <v>0.16760003839659299</v>
      </c>
      <c r="L472">
        <v>3239206</v>
      </c>
      <c r="M472">
        <v>-934501</v>
      </c>
      <c r="N472">
        <v>-6.7957679391355802E-2</v>
      </c>
      <c r="O472">
        <v>962585</v>
      </c>
      <c r="P472">
        <v>412537</v>
      </c>
      <c r="Q472">
        <v>3437805</v>
      </c>
      <c r="R472">
        <v>5500488</v>
      </c>
      <c r="S472">
        <v>1375122</v>
      </c>
      <c r="T472">
        <v>2062683</v>
      </c>
      <c r="U472">
        <v>481292</v>
      </c>
      <c r="V472">
        <v>363033</v>
      </c>
      <c r="W472">
        <v>3162781</v>
      </c>
      <c r="X472">
        <v>4840429</v>
      </c>
      <c r="Y472">
        <v>1072595</v>
      </c>
      <c r="Z472">
        <v>1526385</v>
      </c>
      <c r="AA472">
        <v>15806</v>
      </c>
      <c r="AB472">
        <v>870</v>
      </c>
      <c r="AC472">
        <v>13</v>
      </c>
      <c r="AD472">
        <v>84</v>
      </c>
      <c r="AE472">
        <v>22203</v>
      </c>
      <c r="AF472">
        <v>1865052</v>
      </c>
      <c r="AG472">
        <v>167788</v>
      </c>
      <c r="AH472">
        <v>71909</v>
      </c>
      <c r="AI472">
        <v>239697</v>
      </c>
      <c r="AJ472">
        <v>162865</v>
      </c>
      <c r="AK472">
        <v>99914</v>
      </c>
      <c r="AL472">
        <v>262779</v>
      </c>
      <c r="AM472">
        <v>305087</v>
      </c>
      <c r="AN472">
        <v>566591</v>
      </c>
      <c r="AO472">
        <v>871678</v>
      </c>
      <c r="AP472" t="s">
        <v>227</v>
      </c>
      <c r="AQ472" t="s">
        <v>71</v>
      </c>
      <c r="AR472" t="s">
        <v>138</v>
      </c>
      <c r="AS472" t="s">
        <v>228</v>
      </c>
      <c r="AT472" t="s">
        <v>229</v>
      </c>
      <c r="AU472" t="s">
        <v>141</v>
      </c>
      <c r="AV472" t="s">
        <v>142</v>
      </c>
      <c r="AW472" s="1">
        <v>44064</v>
      </c>
      <c r="AX472">
        <v>15000</v>
      </c>
      <c r="AY472" t="s">
        <v>230</v>
      </c>
      <c r="AZ472">
        <v>18.567900000000002</v>
      </c>
      <c r="BA472">
        <v>73.914299999999997</v>
      </c>
    </row>
    <row r="473" spans="1:53" x14ac:dyDescent="0.3">
      <c r="A473" t="s">
        <v>45</v>
      </c>
      <c r="B473" s="1">
        <v>45658</v>
      </c>
      <c r="C473" t="s">
        <v>297</v>
      </c>
      <c r="D473">
        <v>11468864</v>
      </c>
      <c r="E473">
        <v>9175091</v>
      </c>
      <c r="F473">
        <v>2293773</v>
      </c>
      <c r="G473">
        <v>11468864</v>
      </c>
      <c r="H473">
        <v>11468864</v>
      </c>
      <c r="I473">
        <v>9546682</v>
      </c>
      <c r="J473">
        <v>1922182</v>
      </c>
      <c r="K473">
        <v>0.167600034319005</v>
      </c>
      <c r="L473">
        <v>3046820</v>
      </c>
      <c r="M473">
        <v>-1124638</v>
      </c>
      <c r="N473">
        <v>-9.8060104296292999E-2</v>
      </c>
      <c r="O473">
        <v>802820</v>
      </c>
      <c r="P473">
        <v>344066</v>
      </c>
      <c r="Q473">
        <v>2867216</v>
      </c>
      <c r="R473">
        <v>4587546</v>
      </c>
      <c r="S473">
        <v>1146886</v>
      </c>
      <c r="T473">
        <v>1720330</v>
      </c>
      <c r="U473">
        <v>401410</v>
      </c>
      <c r="V473">
        <v>302778</v>
      </c>
      <c r="W473">
        <v>2637839</v>
      </c>
      <c r="X473">
        <v>4037040</v>
      </c>
      <c r="Y473">
        <v>894571</v>
      </c>
      <c r="Z473">
        <v>1273044</v>
      </c>
      <c r="AA473">
        <v>11848</v>
      </c>
      <c r="AB473">
        <v>968</v>
      </c>
      <c r="AC473">
        <v>18</v>
      </c>
      <c r="AD473">
        <v>73</v>
      </c>
      <c r="AE473">
        <v>25748</v>
      </c>
      <c r="AF473">
        <v>1879604</v>
      </c>
      <c r="AG473">
        <v>129770</v>
      </c>
      <c r="AH473">
        <v>55616</v>
      </c>
      <c r="AI473">
        <v>185386</v>
      </c>
      <c r="AJ473">
        <v>166148</v>
      </c>
      <c r="AK473">
        <v>94607</v>
      </c>
      <c r="AL473">
        <v>260755</v>
      </c>
      <c r="AM473">
        <v>252376</v>
      </c>
      <c r="AN473">
        <v>468699</v>
      </c>
      <c r="AO473">
        <v>721075</v>
      </c>
      <c r="AP473" t="s">
        <v>227</v>
      </c>
      <c r="AQ473" t="s">
        <v>71</v>
      </c>
      <c r="AR473" t="s">
        <v>138</v>
      </c>
      <c r="AS473" t="s">
        <v>228</v>
      </c>
      <c r="AT473" t="s">
        <v>229</v>
      </c>
      <c r="AU473" t="s">
        <v>141</v>
      </c>
      <c r="AV473" t="s">
        <v>142</v>
      </c>
      <c r="AW473" s="1">
        <v>44064</v>
      </c>
      <c r="AX473">
        <v>15000</v>
      </c>
      <c r="AY473" t="s">
        <v>230</v>
      </c>
      <c r="AZ473">
        <v>18.567900000000002</v>
      </c>
      <c r="BA473">
        <v>73.914299999999997</v>
      </c>
    </row>
    <row r="474" spans="1:53" x14ac:dyDescent="0.3">
      <c r="A474" t="s">
        <v>45</v>
      </c>
      <c r="B474" s="1">
        <v>45689</v>
      </c>
      <c r="C474" t="s">
        <v>297</v>
      </c>
      <c r="D474">
        <v>8794758</v>
      </c>
      <c r="E474">
        <v>7035806</v>
      </c>
      <c r="F474">
        <v>1758952</v>
      </c>
      <c r="G474">
        <v>8794758</v>
      </c>
      <c r="H474">
        <v>8794758</v>
      </c>
      <c r="I474">
        <v>7320756</v>
      </c>
      <c r="J474">
        <v>1474002</v>
      </c>
      <c r="K474">
        <v>0.16760006358332999</v>
      </c>
      <c r="L474">
        <v>2720073</v>
      </c>
      <c r="M474">
        <v>-1246071</v>
      </c>
      <c r="N474">
        <v>-0.14168337548344101</v>
      </c>
      <c r="O474">
        <v>615633</v>
      </c>
      <c r="P474">
        <v>263843</v>
      </c>
      <c r="Q474">
        <v>2198690</v>
      </c>
      <c r="R474">
        <v>3517902</v>
      </c>
      <c r="S474">
        <v>879476</v>
      </c>
      <c r="T474">
        <v>1319214</v>
      </c>
      <c r="U474">
        <v>307816</v>
      </c>
      <c r="V474">
        <v>232182</v>
      </c>
      <c r="W474">
        <v>2022795</v>
      </c>
      <c r="X474">
        <v>3095754</v>
      </c>
      <c r="Y474">
        <v>685991</v>
      </c>
      <c r="Z474">
        <v>976218</v>
      </c>
      <c r="AA474">
        <v>14231</v>
      </c>
      <c r="AB474">
        <v>618</v>
      </c>
      <c r="AC474">
        <v>21</v>
      </c>
      <c r="AD474">
        <v>60</v>
      </c>
      <c r="AE474">
        <v>27710</v>
      </c>
      <c r="AF474">
        <v>1662600</v>
      </c>
      <c r="AG474">
        <v>87033</v>
      </c>
      <c r="AH474">
        <v>37300</v>
      </c>
      <c r="AI474">
        <v>124333</v>
      </c>
      <c r="AJ474">
        <v>165894</v>
      </c>
      <c r="AK474">
        <v>123830</v>
      </c>
      <c r="AL474">
        <v>289724</v>
      </c>
      <c r="AM474">
        <v>225196</v>
      </c>
      <c r="AN474">
        <v>418220</v>
      </c>
      <c r="AO474">
        <v>643416</v>
      </c>
      <c r="AP474" t="s">
        <v>227</v>
      </c>
      <c r="AQ474" t="s">
        <v>71</v>
      </c>
      <c r="AR474" t="s">
        <v>138</v>
      </c>
      <c r="AS474" t="s">
        <v>228</v>
      </c>
      <c r="AT474" t="s">
        <v>229</v>
      </c>
      <c r="AU474" t="s">
        <v>141</v>
      </c>
      <c r="AV474" t="s">
        <v>142</v>
      </c>
      <c r="AW474" s="1">
        <v>44064</v>
      </c>
      <c r="AX474">
        <v>15000</v>
      </c>
      <c r="AY474" t="s">
        <v>230</v>
      </c>
      <c r="AZ474">
        <v>18.567900000000002</v>
      </c>
      <c r="BA474">
        <v>73.914299999999997</v>
      </c>
    </row>
    <row r="475" spans="1:53" x14ac:dyDescent="0.3">
      <c r="A475" t="s">
        <v>52</v>
      </c>
      <c r="B475" s="1">
        <v>45383</v>
      </c>
      <c r="C475" t="s">
        <v>297</v>
      </c>
      <c r="D475">
        <v>2669875</v>
      </c>
      <c r="E475">
        <v>2402888</v>
      </c>
      <c r="F475">
        <v>266987</v>
      </c>
      <c r="G475">
        <v>2669875</v>
      </c>
      <c r="H475">
        <v>2669875</v>
      </c>
      <c r="I475">
        <v>2233618</v>
      </c>
      <c r="J475">
        <v>436257</v>
      </c>
      <c r="K475">
        <v>0.16339978463411201</v>
      </c>
      <c r="L475">
        <v>457579</v>
      </c>
      <c r="M475">
        <v>-21322</v>
      </c>
      <c r="N475">
        <v>-7.9861416732993108E-3</v>
      </c>
      <c r="O475">
        <v>80096</v>
      </c>
      <c r="P475">
        <v>0</v>
      </c>
      <c r="Q475">
        <v>533975</v>
      </c>
      <c r="R475">
        <v>1201444</v>
      </c>
      <c r="S475">
        <v>320385</v>
      </c>
      <c r="T475">
        <v>533975</v>
      </c>
      <c r="U475">
        <v>40048</v>
      </c>
      <c r="V475">
        <v>0</v>
      </c>
      <c r="W475">
        <v>491257</v>
      </c>
      <c r="X475">
        <v>1057271</v>
      </c>
      <c r="Y475">
        <v>249900</v>
      </c>
      <c r="Z475">
        <v>395142</v>
      </c>
      <c r="AA475">
        <v>6625</v>
      </c>
      <c r="AB475">
        <v>403</v>
      </c>
      <c r="AC475">
        <v>21</v>
      </c>
      <c r="AD475">
        <v>12</v>
      </c>
      <c r="AE475">
        <v>18219</v>
      </c>
      <c r="AF475">
        <v>218628</v>
      </c>
      <c r="AG475">
        <v>25458</v>
      </c>
      <c r="AH475">
        <v>10911</v>
      </c>
      <c r="AI475">
        <v>36369</v>
      </c>
      <c r="AJ475">
        <v>24697</v>
      </c>
      <c r="AK475">
        <v>17633</v>
      </c>
      <c r="AL475">
        <v>42330</v>
      </c>
      <c r="AM475">
        <v>56088</v>
      </c>
      <c r="AN475">
        <v>104164</v>
      </c>
      <c r="AO475">
        <v>160252</v>
      </c>
      <c r="AP475" t="s">
        <v>249</v>
      </c>
      <c r="AQ475" t="s">
        <v>71</v>
      </c>
      <c r="AR475" t="s">
        <v>138</v>
      </c>
      <c r="AS475" t="s">
        <v>139</v>
      </c>
      <c r="AT475" t="s">
        <v>203</v>
      </c>
      <c r="AU475" t="s">
        <v>75</v>
      </c>
      <c r="AV475" t="s">
        <v>76</v>
      </c>
      <c r="AW475" s="1">
        <v>43737</v>
      </c>
      <c r="AX475">
        <v>2000</v>
      </c>
      <c r="AY475" t="s">
        <v>143</v>
      </c>
      <c r="AZ475">
        <v>18.559000000000001</v>
      </c>
      <c r="BA475">
        <v>73.786699999999996</v>
      </c>
    </row>
    <row r="476" spans="1:53" x14ac:dyDescent="0.3">
      <c r="A476" t="s">
        <v>45</v>
      </c>
      <c r="B476" s="1">
        <v>45717</v>
      </c>
      <c r="C476" t="s">
        <v>297</v>
      </c>
      <c r="D476">
        <v>10029502</v>
      </c>
      <c r="E476">
        <v>8023602</v>
      </c>
      <c r="F476">
        <v>2005900</v>
      </c>
      <c r="G476">
        <v>10029502</v>
      </c>
      <c r="H476">
        <v>10029502</v>
      </c>
      <c r="I476">
        <v>8348557</v>
      </c>
      <c r="J476">
        <v>1680945</v>
      </c>
      <c r="K476">
        <v>0.16760004634327799</v>
      </c>
      <c r="L476">
        <v>2961224</v>
      </c>
      <c r="M476">
        <v>-1280279</v>
      </c>
      <c r="N476">
        <v>-0.12765130312551901</v>
      </c>
      <c r="O476">
        <v>702065</v>
      </c>
      <c r="P476">
        <v>300885</v>
      </c>
      <c r="Q476">
        <v>2507376</v>
      </c>
      <c r="R476">
        <v>4011801</v>
      </c>
      <c r="S476">
        <v>1002950</v>
      </c>
      <c r="T476">
        <v>1504425</v>
      </c>
      <c r="U476">
        <v>351032</v>
      </c>
      <c r="V476">
        <v>264779</v>
      </c>
      <c r="W476">
        <v>2306786</v>
      </c>
      <c r="X476">
        <v>3530385</v>
      </c>
      <c r="Y476">
        <v>782301</v>
      </c>
      <c r="Z476">
        <v>1113274</v>
      </c>
      <c r="AA476">
        <v>8282</v>
      </c>
      <c r="AB476">
        <v>1211</v>
      </c>
      <c r="AC476">
        <v>26</v>
      </c>
      <c r="AD476">
        <v>78</v>
      </c>
      <c r="AE476">
        <v>22689</v>
      </c>
      <c r="AF476">
        <v>1769742</v>
      </c>
      <c r="AG476">
        <v>102978</v>
      </c>
      <c r="AH476">
        <v>44134</v>
      </c>
      <c r="AI476">
        <v>147112</v>
      </c>
      <c r="AJ476">
        <v>165894</v>
      </c>
      <c r="AK476">
        <v>130781</v>
      </c>
      <c r="AL476">
        <v>296675</v>
      </c>
      <c r="AM476">
        <v>261693</v>
      </c>
      <c r="AN476">
        <v>486002</v>
      </c>
      <c r="AO476">
        <v>747695</v>
      </c>
      <c r="AP476" t="s">
        <v>227</v>
      </c>
      <c r="AQ476" t="s">
        <v>71</v>
      </c>
      <c r="AR476" t="s">
        <v>138</v>
      </c>
      <c r="AS476" t="s">
        <v>228</v>
      </c>
      <c r="AT476" t="s">
        <v>229</v>
      </c>
      <c r="AU476" t="s">
        <v>141</v>
      </c>
      <c r="AV476" t="s">
        <v>142</v>
      </c>
      <c r="AW476" s="1">
        <v>44064</v>
      </c>
      <c r="AX476">
        <v>15000</v>
      </c>
      <c r="AY476" t="s">
        <v>230</v>
      </c>
      <c r="AZ476">
        <v>18.567900000000002</v>
      </c>
      <c r="BA476">
        <v>73.914299999999997</v>
      </c>
    </row>
    <row r="477" spans="1:53" x14ac:dyDescent="0.3">
      <c r="A477" t="s">
        <v>52</v>
      </c>
      <c r="B477" s="1">
        <v>45413</v>
      </c>
      <c r="C477" t="s">
        <v>297</v>
      </c>
      <c r="D477">
        <v>1793220</v>
      </c>
      <c r="E477">
        <v>1613898</v>
      </c>
      <c r="F477">
        <v>179322</v>
      </c>
      <c r="G477">
        <v>1793220</v>
      </c>
      <c r="H477">
        <v>1793220</v>
      </c>
      <c r="I477">
        <v>1500207</v>
      </c>
      <c r="J477">
        <v>293013</v>
      </c>
      <c r="K477">
        <v>0.16340047512296299</v>
      </c>
      <c r="L477">
        <v>471923</v>
      </c>
      <c r="M477">
        <v>-178910</v>
      </c>
      <c r="N477">
        <v>-9.9770245703260096E-2</v>
      </c>
      <c r="O477">
        <v>53797</v>
      </c>
      <c r="P477">
        <v>0</v>
      </c>
      <c r="Q477">
        <v>358644</v>
      </c>
      <c r="R477">
        <v>806949</v>
      </c>
      <c r="S477">
        <v>215186</v>
      </c>
      <c r="T477">
        <v>358644</v>
      </c>
      <c r="U477">
        <v>26898</v>
      </c>
      <c r="V477">
        <v>0</v>
      </c>
      <c r="W477">
        <v>329952</v>
      </c>
      <c r="X477">
        <v>710115</v>
      </c>
      <c r="Y477">
        <v>167845</v>
      </c>
      <c r="Z477">
        <v>265397</v>
      </c>
      <c r="AA477">
        <v>6270</v>
      </c>
      <c r="AB477">
        <v>286</v>
      </c>
      <c r="AC477">
        <v>27</v>
      </c>
      <c r="AD477">
        <v>13</v>
      </c>
      <c r="AE477">
        <v>20805</v>
      </c>
      <c r="AF477">
        <v>270465</v>
      </c>
      <c r="AG477">
        <v>15991</v>
      </c>
      <c r="AH477">
        <v>6854</v>
      </c>
      <c r="AI477">
        <v>22845</v>
      </c>
      <c r="AJ477">
        <v>24204</v>
      </c>
      <c r="AK477">
        <v>14853</v>
      </c>
      <c r="AL477">
        <v>39057</v>
      </c>
      <c r="AM477">
        <v>48845</v>
      </c>
      <c r="AN477">
        <v>90711</v>
      </c>
      <c r="AO477">
        <v>139556</v>
      </c>
      <c r="AP477" t="s">
        <v>249</v>
      </c>
      <c r="AQ477" t="s">
        <v>71</v>
      </c>
      <c r="AR477" t="s">
        <v>138</v>
      </c>
      <c r="AS477" t="s">
        <v>139</v>
      </c>
      <c r="AT477" t="s">
        <v>203</v>
      </c>
      <c r="AU477" t="s">
        <v>75</v>
      </c>
      <c r="AV477" t="s">
        <v>76</v>
      </c>
      <c r="AW477" s="1">
        <v>43737</v>
      </c>
      <c r="AX477">
        <v>2000</v>
      </c>
      <c r="AY477" t="s">
        <v>143</v>
      </c>
      <c r="AZ477">
        <v>18.559000000000001</v>
      </c>
      <c r="BA477">
        <v>73.786699999999996</v>
      </c>
    </row>
    <row r="478" spans="1:53" x14ac:dyDescent="0.3">
      <c r="A478" t="s">
        <v>46</v>
      </c>
      <c r="B478" s="1">
        <v>45474</v>
      </c>
      <c r="C478" t="s">
        <v>298</v>
      </c>
      <c r="D478">
        <v>28064025</v>
      </c>
      <c r="E478">
        <v>21048019</v>
      </c>
      <c r="F478">
        <v>7016006</v>
      </c>
      <c r="G478">
        <v>28064025</v>
      </c>
      <c r="H478">
        <v>28064025</v>
      </c>
      <c r="I478">
        <v>22395093</v>
      </c>
      <c r="J478">
        <v>5668932</v>
      </c>
      <c r="K478">
        <v>0.201999962585552</v>
      </c>
      <c r="L478">
        <v>5303698</v>
      </c>
      <c r="M478">
        <v>365234</v>
      </c>
      <c r="N478">
        <v>1.30143128079454E-2</v>
      </c>
      <c r="O478">
        <v>4209604</v>
      </c>
      <c r="P478">
        <v>2806402</v>
      </c>
      <c r="Q478">
        <v>4209604</v>
      </c>
      <c r="R478">
        <v>9822409</v>
      </c>
      <c r="S478">
        <v>2806402</v>
      </c>
      <c r="T478">
        <v>4209604</v>
      </c>
      <c r="U478">
        <v>2104802</v>
      </c>
      <c r="V478">
        <v>2469634</v>
      </c>
      <c r="W478">
        <v>3872836</v>
      </c>
      <c r="X478">
        <v>8643720</v>
      </c>
      <c r="Y478">
        <v>2188994</v>
      </c>
      <c r="Z478">
        <v>3115107</v>
      </c>
      <c r="AA478">
        <v>17595</v>
      </c>
      <c r="AB478">
        <v>1595</v>
      </c>
      <c r="AC478">
        <v>12</v>
      </c>
      <c r="AD478">
        <v>69</v>
      </c>
      <c r="AE478">
        <v>30669</v>
      </c>
      <c r="AF478">
        <v>2116161</v>
      </c>
      <c r="AG478">
        <v>314838</v>
      </c>
      <c r="AH478">
        <v>134930</v>
      </c>
      <c r="AI478">
        <v>449768</v>
      </c>
      <c r="AJ478">
        <v>181000</v>
      </c>
      <c r="AK478">
        <v>185526</v>
      </c>
      <c r="AL478">
        <v>366526</v>
      </c>
      <c r="AM478">
        <v>829935</v>
      </c>
      <c r="AN478">
        <v>1541308</v>
      </c>
      <c r="AO478">
        <v>2371243</v>
      </c>
      <c r="AP478" t="s">
        <v>231</v>
      </c>
      <c r="AQ478" t="s">
        <v>71</v>
      </c>
      <c r="AR478" t="s">
        <v>79</v>
      </c>
      <c r="AS478" t="s">
        <v>80</v>
      </c>
      <c r="AT478" t="s">
        <v>232</v>
      </c>
      <c r="AU478" t="s">
        <v>104</v>
      </c>
      <c r="AV478" t="s">
        <v>105</v>
      </c>
      <c r="AW478" s="1">
        <v>43263</v>
      </c>
      <c r="AX478">
        <v>20000</v>
      </c>
      <c r="AY478" t="s">
        <v>84</v>
      </c>
      <c r="AZ478">
        <v>19.997499999999999</v>
      </c>
      <c r="BA478">
        <v>73.7898</v>
      </c>
    </row>
    <row r="479" spans="1:53" x14ac:dyDescent="0.3">
      <c r="A479" t="s">
        <v>46</v>
      </c>
      <c r="B479" s="1">
        <v>45505</v>
      </c>
      <c r="C479" t="s">
        <v>298</v>
      </c>
      <c r="D479">
        <v>37819598</v>
      </c>
      <c r="E479">
        <v>28364698</v>
      </c>
      <c r="F479">
        <v>9454900</v>
      </c>
      <c r="G479">
        <v>37819598</v>
      </c>
      <c r="H479">
        <v>37819598</v>
      </c>
      <c r="I479">
        <v>30180040</v>
      </c>
      <c r="J479">
        <v>7639558</v>
      </c>
      <c r="K479">
        <v>0.20199997895271099</v>
      </c>
      <c r="L479">
        <v>5273203</v>
      </c>
      <c r="M479">
        <v>2366355</v>
      </c>
      <c r="N479">
        <v>6.2569543970298194E-2</v>
      </c>
      <c r="O479">
        <v>5672940</v>
      </c>
      <c r="P479">
        <v>3781960</v>
      </c>
      <c r="Q479">
        <v>5672940</v>
      </c>
      <c r="R479">
        <v>13236858</v>
      </c>
      <c r="S479">
        <v>3781960</v>
      </c>
      <c r="T479">
        <v>5672940</v>
      </c>
      <c r="U479">
        <v>2836470</v>
      </c>
      <c r="V479">
        <v>3328125</v>
      </c>
      <c r="W479">
        <v>5219105</v>
      </c>
      <c r="X479">
        <v>11648435</v>
      </c>
      <c r="Y479">
        <v>2949929</v>
      </c>
      <c r="Z479">
        <v>4197976</v>
      </c>
      <c r="AA479">
        <v>17566</v>
      </c>
      <c r="AB479">
        <v>2153</v>
      </c>
      <c r="AC479">
        <v>29</v>
      </c>
      <c r="AD479">
        <v>63</v>
      </c>
      <c r="AE479">
        <v>25298</v>
      </c>
      <c r="AF479">
        <v>1593774</v>
      </c>
      <c r="AG479">
        <v>449428</v>
      </c>
      <c r="AH479">
        <v>192612</v>
      </c>
      <c r="AI479">
        <v>642040</v>
      </c>
      <c r="AJ479">
        <v>181000</v>
      </c>
      <c r="AK479">
        <v>137330</v>
      </c>
      <c r="AL479">
        <v>318330</v>
      </c>
      <c r="AM479">
        <v>951671</v>
      </c>
      <c r="AN479">
        <v>1767388</v>
      </c>
      <c r="AO479">
        <v>2719059</v>
      </c>
      <c r="AP479" t="s">
        <v>231</v>
      </c>
      <c r="AQ479" t="s">
        <v>71</v>
      </c>
      <c r="AR479" t="s">
        <v>79</v>
      </c>
      <c r="AS479" t="s">
        <v>80</v>
      </c>
      <c r="AT479" t="s">
        <v>232</v>
      </c>
      <c r="AU479" t="s">
        <v>104</v>
      </c>
      <c r="AV479" t="s">
        <v>105</v>
      </c>
      <c r="AW479" s="1">
        <v>43263</v>
      </c>
      <c r="AX479">
        <v>20000</v>
      </c>
      <c r="AY479" t="s">
        <v>84</v>
      </c>
      <c r="AZ479">
        <v>19.997499999999999</v>
      </c>
      <c r="BA479">
        <v>73.7898</v>
      </c>
    </row>
    <row r="480" spans="1:53" x14ac:dyDescent="0.3">
      <c r="A480" t="s">
        <v>46</v>
      </c>
      <c r="B480" s="1">
        <v>45536</v>
      </c>
      <c r="C480" t="s">
        <v>298</v>
      </c>
      <c r="D480">
        <v>36122875</v>
      </c>
      <c r="E480">
        <v>27092156</v>
      </c>
      <c r="F480">
        <v>9030719</v>
      </c>
      <c r="G480">
        <v>36122875</v>
      </c>
      <c r="H480">
        <v>36122875</v>
      </c>
      <c r="I480">
        <v>28826055</v>
      </c>
      <c r="J480">
        <v>7296820</v>
      </c>
      <c r="K480">
        <v>0.20199997923753299</v>
      </c>
      <c r="L480">
        <v>6284174</v>
      </c>
      <c r="M480">
        <v>1012646</v>
      </c>
      <c r="N480">
        <v>2.8033372205285401E-2</v>
      </c>
      <c r="O480">
        <v>5418431</v>
      </c>
      <c r="P480">
        <v>3612288</v>
      </c>
      <c r="Q480">
        <v>5418431</v>
      </c>
      <c r="R480">
        <v>12643006</v>
      </c>
      <c r="S480">
        <v>3612288</v>
      </c>
      <c r="T480">
        <v>5418431</v>
      </c>
      <c r="U480">
        <v>2709216</v>
      </c>
      <c r="V480">
        <v>3178813</v>
      </c>
      <c r="W480">
        <v>4984957</v>
      </c>
      <c r="X480">
        <v>11125845</v>
      </c>
      <c r="Y480">
        <v>2817585</v>
      </c>
      <c r="Z480">
        <v>4009639</v>
      </c>
      <c r="AA480">
        <v>16235</v>
      </c>
      <c r="AB480">
        <v>2225</v>
      </c>
      <c r="AC480">
        <v>43</v>
      </c>
      <c r="AD480">
        <v>67</v>
      </c>
      <c r="AE480">
        <v>31716</v>
      </c>
      <c r="AF480">
        <v>2124972</v>
      </c>
      <c r="AG480">
        <v>433435</v>
      </c>
      <c r="AH480">
        <v>185758</v>
      </c>
      <c r="AI480">
        <v>619193</v>
      </c>
      <c r="AJ480">
        <v>181000</v>
      </c>
      <c r="AK480">
        <v>168122</v>
      </c>
      <c r="AL480">
        <v>349122</v>
      </c>
      <c r="AM480">
        <v>1116810</v>
      </c>
      <c r="AN480">
        <v>2074077</v>
      </c>
      <c r="AO480">
        <v>3190887</v>
      </c>
      <c r="AP480" t="s">
        <v>231</v>
      </c>
      <c r="AQ480" t="s">
        <v>71</v>
      </c>
      <c r="AR480" t="s">
        <v>79</v>
      </c>
      <c r="AS480" t="s">
        <v>80</v>
      </c>
      <c r="AT480" t="s">
        <v>232</v>
      </c>
      <c r="AU480" t="s">
        <v>104</v>
      </c>
      <c r="AV480" t="s">
        <v>105</v>
      </c>
      <c r="AW480" s="1">
        <v>43263</v>
      </c>
      <c r="AX480">
        <v>20000</v>
      </c>
      <c r="AY480" t="s">
        <v>84</v>
      </c>
      <c r="AZ480">
        <v>19.997499999999999</v>
      </c>
      <c r="BA480">
        <v>73.7898</v>
      </c>
    </row>
    <row r="481" spans="1:53" x14ac:dyDescent="0.3">
      <c r="A481" t="s">
        <v>52</v>
      </c>
      <c r="B481" s="1">
        <v>45444</v>
      </c>
      <c r="C481" t="s">
        <v>297</v>
      </c>
      <c r="D481">
        <v>2380536</v>
      </c>
      <c r="E481">
        <v>2142482</v>
      </c>
      <c r="F481">
        <v>238054</v>
      </c>
      <c r="G481">
        <v>2380536</v>
      </c>
      <c r="H481">
        <v>2380536</v>
      </c>
      <c r="I481">
        <v>1991556</v>
      </c>
      <c r="J481">
        <v>388980</v>
      </c>
      <c r="K481">
        <v>0.16340017542267801</v>
      </c>
      <c r="L481">
        <v>531167</v>
      </c>
      <c r="M481">
        <v>-142187</v>
      </c>
      <c r="N481">
        <v>-5.9728985404967599E-2</v>
      </c>
      <c r="O481">
        <v>71416</v>
      </c>
      <c r="P481">
        <v>0</v>
      </c>
      <c r="Q481">
        <v>476107</v>
      </c>
      <c r="R481">
        <v>1071242</v>
      </c>
      <c r="S481">
        <v>285664</v>
      </c>
      <c r="T481">
        <v>476107</v>
      </c>
      <c r="U481">
        <v>35708</v>
      </c>
      <c r="V481">
        <v>0</v>
      </c>
      <c r="W481">
        <v>438018</v>
      </c>
      <c r="X481">
        <v>942693</v>
      </c>
      <c r="Y481">
        <v>222818</v>
      </c>
      <c r="Z481">
        <v>352319</v>
      </c>
      <c r="AA481">
        <v>7704</v>
      </c>
      <c r="AB481">
        <v>309</v>
      </c>
      <c r="AC481">
        <v>22</v>
      </c>
      <c r="AD481">
        <v>13</v>
      </c>
      <c r="AE481">
        <v>21068</v>
      </c>
      <c r="AF481">
        <v>273884</v>
      </c>
      <c r="AG481">
        <v>14846</v>
      </c>
      <c r="AH481">
        <v>6363</v>
      </c>
      <c r="AI481">
        <v>21209</v>
      </c>
      <c r="AJ481">
        <v>25737</v>
      </c>
      <c r="AK481">
        <v>16135</v>
      </c>
      <c r="AL481">
        <v>41872</v>
      </c>
      <c r="AM481">
        <v>67971</v>
      </c>
      <c r="AN481">
        <v>126231</v>
      </c>
      <c r="AO481">
        <v>194202</v>
      </c>
      <c r="AP481" t="s">
        <v>249</v>
      </c>
      <c r="AQ481" t="s">
        <v>71</v>
      </c>
      <c r="AR481" t="s">
        <v>138</v>
      </c>
      <c r="AS481" t="s">
        <v>139</v>
      </c>
      <c r="AT481" t="s">
        <v>203</v>
      </c>
      <c r="AU481" t="s">
        <v>75</v>
      </c>
      <c r="AV481" t="s">
        <v>76</v>
      </c>
      <c r="AW481" s="1">
        <v>43737</v>
      </c>
      <c r="AX481">
        <v>2000</v>
      </c>
      <c r="AY481" t="s">
        <v>143</v>
      </c>
      <c r="AZ481">
        <v>18.559000000000001</v>
      </c>
      <c r="BA481">
        <v>73.786699999999996</v>
      </c>
    </row>
    <row r="482" spans="1:53" x14ac:dyDescent="0.3">
      <c r="A482" t="s">
        <v>46</v>
      </c>
      <c r="B482" s="1">
        <v>45566</v>
      </c>
      <c r="C482" t="s">
        <v>298</v>
      </c>
      <c r="D482">
        <v>54769190</v>
      </c>
      <c r="E482">
        <v>41076892</v>
      </c>
      <c r="F482">
        <v>13692298</v>
      </c>
      <c r="G482">
        <v>54769190</v>
      </c>
      <c r="H482">
        <v>54769190</v>
      </c>
      <c r="I482">
        <v>43705815</v>
      </c>
      <c r="J482">
        <v>11063375</v>
      </c>
      <c r="K482">
        <v>0.20199997480335199</v>
      </c>
      <c r="L482">
        <v>9795216</v>
      </c>
      <c r="M482">
        <v>1268159</v>
      </c>
      <c r="N482">
        <v>2.3154605719018301E-2</v>
      </c>
      <c r="O482">
        <v>8215378</v>
      </c>
      <c r="P482">
        <v>5476919</v>
      </c>
      <c r="Q482">
        <v>8215378</v>
      </c>
      <c r="R482">
        <v>19169218</v>
      </c>
      <c r="S482">
        <v>5476919</v>
      </c>
      <c r="T482">
        <v>8215378</v>
      </c>
      <c r="U482">
        <v>4107689</v>
      </c>
      <c r="V482">
        <v>4819689</v>
      </c>
      <c r="W482">
        <v>7558148</v>
      </c>
      <c r="X482">
        <v>16868912</v>
      </c>
      <c r="Y482">
        <v>4271997</v>
      </c>
      <c r="Z482">
        <v>6079380</v>
      </c>
      <c r="AA482">
        <v>26782</v>
      </c>
      <c r="AB482">
        <v>2045</v>
      </c>
      <c r="AC482">
        <v>16</v>
      </c>
      <c r="AD482">
        <v>86</v>
      </c>
      <c r="AE482">
        <v>31396</v>
      </c>
      <c r="AF482">
        <v>2700056</v>
      </c>
      <c r="AG482">
        <v>743274</v>
      </c>
      <c r="AH482">
        <v>318546</v>
      </c>
      <c r="AI482">
        <v>1061820</v>
      </c>
      <c r="AJ482">
        <v>181000</v>
      </c>
      <c r="AK482">
        <v>129636</v>
      </c>
      <c r="AL482">
        <v>310636</v>
      </c>
      <c r="AM482">
        <v>2002946</v>
      </c>
      <c r="AN482">
        <v>3719758</v>
      </c>
      <c r="AO482">
        <v>5722704</v>
      </c>
      <c r="AP482" t="s">
        <v>231</v>
      </c>
      <c r="AQ482" t="s">
        <v>71</v>
      </c>
      <c r="AR482" t="s">
        <v>79</v>
      </c>
      <c r="AS482" t="s">
        <v>80</v>
      </c>
      <c r="AT482" t="s">
        <v>232</v>
      </c>
      <c r="AU482" t="s">
        <v>104</v>
      </c>
      <c r="AV482" t="s">
        <v>105</v>
      </c>
      <c r="AW482" s="1">
        <v>43263</v>
      </c>
      <c r="AX482">
        <v>20000</v>
      </c>
      <c r="AY482" t="s">
        <v>84</v>
      </c>
      <c r="AZ482">
        <v>19.997499999999999</v>
      </c>
      <c r="BA482">
        <v>73.7898</v>
      </c>
    </row>
    <row r="483" spans="1:53" x14ac:dyDescent="0.3">
      <c r="A483" t="s">
        <v>46</v>
      </c>
      <c r="B483" s="1">
        <v>45597</v>
      </c>
      <c r="C483" t="s">
        <v>298</v>
      </c>
      <c r="D483">
        <v>44566750</v>
      </c>
      <c r="E483">
        <v>33425062</v>
      </c>
      <c r="F483">
        <v>11141688</v>
      </c>
      <c r="G483">
        <v>44566750</v>
      </c>
      <c r="H483">
        <v>44566750</v>
      </c>
      <c r="I483">
        <v>35564266</v>
      </c>
      <c r="J483">
        <v>9002484</v>
      </c>
      <c r="K483">
        <v>0.202000011219126</v>
      </c>
      <c r="L483">
        <v>7110876</v>
      </c>
      <c r="M483">
        <v>1891608</v>
      </c>
      <c r="N483">
        <v>4.2444378376255802E-2</v>
      </c>
      <c r="O483">
        <v>6685012</v>
      </c>
      <c r="P483">
        <v>4456675</v>
      </c>
      <c r="Q483">
        <v>6685012</v>
      </c>
      <c r="R483">
        <v>15598364</v>
      </c>
      <c r="S483">
        <v>4456675</v>
      </c>
      <c r="T483">
        <v>6685012</v>
      </c>
      <c r="U483">
        <v>3342506</v>
      </c>
      <c r="V483">
        <v>3921874</v>
      </c>
      <c r="W483">
        <v>6150211</v>
      </c>
      <c r="X483">
        <v>13726560</v>
      </c>
      <c r="Y483">
        <v>3476206</v>
      </c>
      <c r="Z483">
        <v>4946909</v>
      </c>
      <c r="AA483">
        <v>20030</v>
      </c>
      <c r="AB483">
        <v>2225</v>
      </c>
      <c r="AC483">
        <v>26</v>
      </c>
      <c r="AD483">
        <v>70</v>
      </c>
      <c r="AE483">
        <v>27964</v>
      </c>
      <c r="AF483">
        <v>1957480</v>
      </c>
      <c r="AG483">
        <v>726587</v>
      </c>
      <c r="AH483">
        <v>311394</v>
      </c>
      <c r="AI483">
        <v>1037981</v>
      </c>
      <c r="AJ483">
        <v>181000</v>
      </c>
      <c r="AK483">
        <v>152240</v>
      </c>
      <c r="AL483">
        <v>333240</v>
      </c>
      <c r="AM483">
        <v>1323761</v>
      </c>
      <c r="AN483">
        <v>2458414</v>
      </c>
      <c r="AO483">
        <v>3782175</v>
      </c>
      <c r="AP483" t="s">
        <v>231</v>
      </c>
      <c r="AQ483" t="s">
        <v>71</v>
      </c>
      <c r="AR483" t="s">
        <v>79</v>
      </c>
      <c r="AS483" t="s">
        <v>80</v>
      </c>
      <c r="AT483" t="s">
        <v>232</v>
      </c>
      <c r="AU483" t="s">
        <v>104</v>
      </c>
      <c r="AV483" t="s">
        <v>105</v>
      </c>
      <c r="AW483" s="1">
        <v>43263</v>
      </c>
      <c r="AX483">
        <v>20000</v>
      </c>
      <c r="AY483" t="s">
        <v>84</v>
      </c>
      <c r="AZ483">
        <v>19.997499999999999</v>
      </c>
      <c r="BA483">
        <v>73.7898</v>
      </c>
    </row>
    <row r="484" spans="1:53" x14ac:dyDescent="0.3">
      <c r="A484" t="s">
        <v>46</v>
      </c>
      <c r="B484" s="1">
        <v>45627</v>
      </c>
      <c r="C484" t="s">
        <v>298</v>
      </c>
      <c r="D484">
        <v>33612565</v>
      </c>
      <c r="E484">
        <v>25209424</v>
      </c>
      <c r="F484">
        <v>8403141</v>
      </c>
      <c r="G484">
        <v>33612565</v>
      </c>
      <c r="H484">
        <v>33612565</v>
      </c>
      <c r="I484">
        <v>26822826</v>
      </c>
      <c r="J484">
        <v>6789739</v>
      </c>
      <c r="K484">
        <v>0.202000025883178</v>
      </c>
      <c r="L484">
        <v>6533679</v>
      </c>
      <c r="M484">
        <v>256060</v>
      </c>
      <c r="N484">
        <v>7.6179845245371797E-3</v>
      </c>
      <c r="O484">
        <v>5041885</v>
      </c>
      <c r="P484">
        <v>3361256</v>
      </c>
      <c r="Q484">
        <v>5041885</v>
      </c>
      <c r="R484">
        <v>11764398</v>
      </c>
      <c r="S484">
        <v>3361256</v>
      </c>
      <c r="T484">
        <v>5041885</v>
      </c>
      <c r="U484">
        <v>2520942</v>
      </c>
      <c r="V484">
        <v>2957905</v>
      </c>
      <c r="W484">
        <v>4638534</v>
      </c>
      <c r="X484">
        <v>10352670</v>
      </c>
      <c r="Y484">
        <v>2621780</v>
      </c>
      <c r="Z484">
        <v>3730995</v>
      </c>
      <c r="AA484">
        <v>17335</v>
      </c>
      <c r="AB484">
        <v>1939</v>
      </c>
      <c r="AC484">
        <v>16</v>
      </c>
      <c r="AD484">
        <v>77</v>
      </c>
      <c r="AE484">
        <v>30423</v>
      </c>
      <c r="AF484">
        <v>2342571</v>
      </c>
      <c r="AG484">
        <v>409426</v>
      </c>
      <c r="AH484">
        <v>175468</v>
      </c>
      <c r="AI484">
        <v>584894</v>
      </c>
      <c r="AJ484">
        <v>175425</v>
      </c>
      <c r="AK484">
        <v>163154</v>
      </c>
      <c r="AL484">
        <v>338579</v>
      </c>
      <c r="AM484">
        <v>1143672</v>
      </c>
      <c r="AN484">
        <v>2123963</v>
      </c>
      <c r="AO484">
        <v>3267635</v>
      </c>
      <c r="AP484" t="s">
        <v>231</v>
      </c>
      <c r="AQ484" t="s">
        <v>71</v>
      </c>
      <c r="AR484" t="s">
        <v>79</v>
      </c>
      <c r="AS484" t="s">
        <v>80</v>
      </c>
      <c r="AT484" t="s">
        <v>232</v>
      </c>
      <c r="AU484" t="s">
        <v>104</v>
      </c>
      <c r="AV484" t="s">
        <v>105</v>
      </c>
      <c r="AW484" s="1">
        <v>43263</v>
      </c>
      <c r="AX484">
        <v>20000</v>
      </c>
      <c r="AY484" t="s">
        <v>84</v>
      </c>
      <c r="AZ484">
        <v>19.997499999999999</v>
      </c>
      <c r="BA484">
        <v>73.7898</v>
      </c>
    </row>
    <row r="485" spans="1:53" x14ac:dyDescent="0.3">
      <c r="A485" t="s">
        <v>53</v>
      </c>
      <c r="B485" s="1">
        <v>45383</v>
      </c>
      <c r="C485" t="s">
        <v>297</v>
      </c>
      <c r="D485">
        <v>5493878</v>
      </c>
      <c r="E485">
        <v>3845715</v>
      </c>
      <c r="F485">
        <v>1648163</v>
      </c>
      <c r="G485">
        <v>5493878</v>
      </c>
      <c r="H485">
        <v>5493878</v>
      </c>
      <c r="I485">
        <v>2746939</v>
      </c>
      <c r="J485">
        <v>2746939</v>
      </c>
      <c r="K485">
        <v>0.5</v>
      </c>
      <c r="L485">
        <v>3565626</v>
      </c>
      <c r="M485">
        <v>-818687</v>
      </c>
      <c r="N485">
        <v>-0.149018052457663</v>
      </c>
      <c r="O485">
        <v>5493878</v>
      </c>
      <c r="P485">
        <v>0</v>
      </c>
      <c r="Q485">
        <v>0</v>
      </c>
      <c r="R485">
        <v>0</v>
      </c>
      <c r="S485">
        <v>0</v>
      </c>
      <c r="T485">
        <v>0</v>
      </c>
      <c r="U485">
        <v>2746939</v>
      </c>
      <c r="V485">
        <v>0</v>
      </c>
      <c r="W485">
        <v>0</v>
      </c>
      <c r="X485">
        <v>0</v>
      </c>
      <c r="Y485">
        <v>0</v>
      </c>
      <c r="Z485">
        <v>0</v>
      </c>
      <c r="AA485">
        <v>1703</v>
      </c>
      <c r="AB485">
        <v>3226</v>
      </c>
      <c r="AC485">
        <v>23</v>
      </c>
      <c r="AD485">
        <v>107</v>
      </c>
      <c r="AE485">
        <v>25129</v>
      </c>
      <c r="AF485">
        <v>2688803</v>
      </c>
      <c r="AG485">
        <v>111199</v>
      </c>
      <c r="AH485">
        <v>47657</v>
      </c>
      <c r="AI485">
        <v>158856</v>
      </c>
      <c r="AJ485">
        <v>229101</v>
      </c>
      <c r="AK485">
        <v>170367</v>
      </c>
      <c r="AL485">
        <v>399468</v>
      </c>
      <c r="AM485">
        <v>111475</v>
      </c>
      <c r="AN485">
        <v>207024</v>
      </c>
      <c r="AO485">
        <v>318499</v>
      </c>
      <c r="AP485" t="s">
        <v>250</v>
      </c>
      <c r="AQ485" t="s">
        <v>100</v>
      </c>
      <c r="AR485" t="s">
        <v>251</v>
      </c>
      <c r="AS485" t="s">
        <v>252</v>
      </c>
      <c r="AT485" t="s">
        <v>253</v>
      </c>
      <c r="AU485" t="s">
        <v>90</v>
      </c>
      <c r="AV485" t="s">
        <v>91</v>
      </c>
      <c r="AW485" s="1">
        <v>44182</v>
      </c>
      <c r="AX485">
        <v>20000</v>
      </c>
      <c r="AY485" t="s">
        <v>254</v>
      </c>
      <c r="AZ485">
        <v>12.3344</v>
      </c>
      <c r="BA485">
        <v>76.594999999999999</v>
      </c>
    </row>
    <row r="486" spans="1:53" x14ac:dyDescent="0.3">
      <c r="A486" t="s">
        <v>46</v>
      </c>
      <c r="B486" s="1">
        <v>45658</v>
      </c>
      <c r="C486" t="s">
        <v>298</v>
      </c>
      <c r="D486">
        <v>31457622</v>
      </c>
      <c r="E486">
        <v>23593216</v>
      </c>
      <c r="F486">
        <v>7864406</v>
      </c>
      <c r="G486">
        <v>31457622</v>
      </c>
      <c r="H486">
        <v>31457622</v>
      </c>
      <c r="I486">
        <v>25103184</v>
      </c>
      <c r="J486">
        <v>6354438</v>
      </c>
      <c r="K486">
        <v>0.20199994773921601</v>
      </c>
      <c r="L486">
        <v>6298478</v>
      </c>
      <c r="M486">
        <v>55960</v>
      </c>
      <c r="N486">
        <v>1.7789011515237901E-3</v>
      </c>
      <c r="O486">
        <v>4718643</v>
      </c>
      <c r="P486">
        <v>3145762</v>
      </c>
      <c r="Q486">
        <v>4718643</v>
      </c>
      <c r="R486">
        <v>11010169</v>
      </c>
      <c r="S486">
        <v>3145762</v>
      </c>
      <c r="T486">
        <v>4718643</v>
      </c>
      <c r="U486">
        <v>2359322</v>
      </c>
      <c r="V486">
        <v>2768271</v>
      </c>
      <c r="W486">
        <v>4341152</v>
      </c>
      <c r="X486">
        <v>9688949</v>
      </c>
      <c r="Y486">
        <v>2453694</v>
      </c>
      <c r="Z486">
        <v>3491796</v>
      </c>
      <c r="AA486">
        <v>16058</v>
      </c>
      <c r="AB486">
        <v>1959</v>
      </c>
      <c r="AC486">
        <v>37</v>
      </c>
      <c r="AD486">
        <v>90</v>
      </c>
      <c r="AE486">
        <v>28486</v>
      </c>
      <c r="AF486">
        <v>2563740</v>
      </c>
      <c r="AG486">
        <v>521479</v>
      </c>
      <c r="AH486">
        <v>223491</v>
      </c>
      <c r="AI486">
        <v>744970</v>
      </c>
      <c r="AJ486">
        <v>176865</v>
      </c>
      <c r="AK486">
        <v>138973</v>
      </c>
      <c r="AL486">
        <v>315838</v>
      </c>
      <c r="AM486">
        <v>935875</v>
      </c>
      <c r="AN486">
        <v>1738055</v>
      </c>
      <c r="AO486">
        <v>2673930</v>
      </c>
      <c r="AP486" t="s">
        <v>231</v>
      </c>
      <c r="AQ486" t="s">
        <v>71</v>
      </c>
      <c r="AR486" t="s">
        <v>79</v>
      </c>
      <c r="AS486" t="s">
        <v>80</v>
      </c>
      <c r="AT486" t="s">
        <v>232</v>
      </c>
      <c r="AU486" t="s">
        <v>104</v>
      </c>
      <c r="AV486" t="s">
        <v>105</v>
      </c>
      <c r="AW486" s="1">
        <v>43263</v>
      </c>
      <c r="AX486">
        <v>20000</v>
      </c>
      <c r="AY486" t="s">
        <v>84</v>
      </c>
      <c r="AZ486">
        <v>19.997499999999999</v>
      </c>
      <c r="BA486">
        <v>73.7898</v>
      </c>
    </row>
    <row r="487" spans="1:53" x14ac:dyDescent="0.3">
      <c r="A487" t="s">
        <v>46</v>
      </c>
      <c r="B487" s="1">
        <v>45689</v>
      </c>
      <c r="C487" t="s">
        <v>298</v>
      </c>
      <c r="D487">
        <v>29807398</v>
      </c>
      <c r="E487">
        <v>22355548</v>
      </c>
      <c r="F487">
        <v>7451850</v>
      </c>
      <c r="G487">
        <v>29807398</v>
      </c>
      <c r="H487">
        <v>29807398</v>
      </c>
      <c r="I487">
        <v>23786302</v>
      </c>
      <c r="J487">
        <v>6021096</v>
      </c>
      <c r="K487">
        <v>0.202000053812144</v>
      </c>
      <c r="L487">
        <v>5183378</v>
      </c>
      <c r="M487">
        <v>837718</v>
      </c>
      <c r="N487">
        <v>2.81043652317455E-2</v>
      </c>
      <c r="O487">
        <v>4471110</v>
      </c>
      <c r="P487">
        <v>2980740</v>
      </c>
      <c r="Q487">
        <v>4471110</v>
      </c>
      <c r="R487">
        <v>10432588</v>
      </c>
      <c r="S487">
        <v>2980740</v>
      </c>
      <c r="T487">
        <v>4471110</v>
      </c>
      <c r="U487">
        <v>2235555</v>
      </c>
      <c r="V487">
        <v>2623051</v>
      </c>
      <c r="W487">
        <v>4113421</v>
      </c>
      <c r="X487">
        <v>9180677</v>
      </c>
      <c r="Y487">
        <v>2324977</v>
      </c>
      <c r="Z487">
        <v>3308621</v>
      </c>
      <c r="AA487">
        <v>16774</v>
      </c>
      <c r="AB487">
        <v>1777</v>
      </c>
      <c r="AC487">
        <v>13</v>
      </c>
      <c r="AD487">
        <v>68</v>
      </c>
      <c r="AE487">
        <v>31047</v>
      </c>
      <c r="AF487">
        <v>2111196</v>
      </c>
      <c r="AG487">
        <v>363772</v>
      </c>
      <c r="AH487">
        <v>155902</v>
      </c>
      <c r="AI487">
        <v>519674</v>
      </c>
      <c r="AJ487">
        <v>181000</v>
      </c>
      <c r="AK487">
        <v>170698</v>
      </c>
      <c r="AL487">
        <v>351698</v>
      </c>
      <c r="AM487">
        <v>770284</v>
      </c>
      <c r="AN487">
        <v>1430526</v>
      </c>
      <c r="AO487">
        <v>2200810</v>
      </c>
      <c r="AP487" t="s">
        <v>231</v>
      </c>
      <c r="AQ487" t="s">
        <v>71</v>
      </c>
      <c r="AR487" t="s">
        <v>79</v>
      </c>
      <c r="AS487" t="s">
        <v>80</v>
      </c>
      <c r="AT487" t="s">
        <v>232</v>
      </c>
      <c r="AU487" t="s">
        <v>104</v>
      </c>
      <c r="AV487" t="s">
        <v>105</v>
      </c>
      <c r="AW487" s="1">
        <v>43263</v>
      </c>
      <c r="AX487">
        <v>20000</v>
      </c>
      <c r="AY487" t="s">
        <v>84</v>
      </c>
      <c r="AZ487">
        <v>19.997499999999999</v>
      </c>
      <c r="BA487">
        <v>73.7898</v>
      </c>
    </row>
    <row r="488" spans="1:53" x14ac:dyDescent="0.3">
      <c r="A488" t="s">
        <v>46</v>
      </c>
      <c r="B488" s="1">
        <v>45717</v>
      </c>
      <c r="C488" t="s">
        <v>298</v>
      </c>
      <c r="D488">
        <v>31355415</v>
      </c>
      <c r="E488">
        <v>23516561</v>
      </c>
      <c r="F488">
        <v>7838854</v>
      </c>
      <c r="G488">
        <v>31355415</v>
      </c>
      <c r="H488">
        <v>31355415</v>
      </c>
      <c r="I488">
        <v>25021622</v>
      </c>
      <c r="J488">
        <v>6333793</v>
      </c>
      <c r="K488">
        <v>0.201999973529293</v>
      </c>
      <c r="L488">
        <v>5723031</v>
      </c>
      <c r="M488">
        <v>610762</v>
      </c>
      <c r="N488">
        <v>1.94786769685555E-2</v>
      </c>
      <c r="O488">
        <v>4703312</v>
      </c>
      <c r="P488">
        <v>3135542</v>
      </c>
      <c r="Q488">
        <v>4703312</v>
      </c>
      <c r="R488">
        <v>10974395</v>
      </c>
      <c r="S488">
        <v>3135542</v>
      </c>
      <c r="T488">
        <v>4703312</v>
      </c>
      <c r="U488">
        <v>2351656</v>
      </c>
      <c r="V488">
        <v>2759277</v>
      </c>
      <c r="W488">
        <v>4327047</v>
      </c>
      <c r="X488">
        <v>9657468</v>
      </c>
      <c r="Y488">
        <v>2445723</v>
      </c>
      <c r="Z488">
        <v>3480451</v>
      </c>
      <c r="AA488">
        <v>15717</v>
      </c>
      <c r="AB488">
        <v>1995</v>
      </c>
      <c r="AC488">
        <v>29</v>
      </c>
      <c r="AD488">
        <v>74</v>
      </c>
      <c r="AE488">
        <v>28426</v>
      </c>
      <c r="AF488">
        <v>2103524</v>
      </c>
      <c r="AG488">
        <v>383152</v>
      </c>
      <c r="AH488">
        <v>164208</v>
      </c>
      <c r="AI488">
        <v>547360</v>
      </c>
      <c r="AJ488">
        <v>181000</v>
      </c>
      <c r="AK488">
        <v>148579</v>
      </c>
      <c r="AL488">
        <v>329579</v>
      </c>
      <c r="AM488">
        <v>959899</v>
      </c>
      <c r="AN488">
        <v>1782669</v>
      </c>
      <c r="AO488">
        <v>2742568</v>
      </c>
      <c r="AP488" t="s">
        <v>231</v>
      </c>
      <c r="AQ488" t="s">
        <v>71</v>
      </c>
      <c r="AR488" t="s">
        <v>79</v>
      </c>
      <c r="AS488" t="s">
        <v>80</v>
      </c>
      <c r="AT488" t="s">
        <v>232</v>
      </c>
      <c r="AU488" t="s">
        <v>104</v>
      </c>
      <c r="AV488" t="s">
        <v>105</v>
      </c>
      <c r="AW488" s="1">
        <v>43263</v>
      </c>
      <c r="AX488">
        <v>20000</v>
      </c>
      <c r="AY488" t="s">
        <v>84</v>
      </c>
      <c r="AZ488">
        <v>19.997499999999999</v>
      </c>
      <c r="BA488">
        <v>73.7898</v>
      </c>
    </row>
    <row r="489" spans="1:53" x14ac:dyDescent="0.3">
      <c r="A489" t="s">
        <v>53</v>
      </c>
      <c r="B489" s="1">
        <v>45413</v>
      </c>
      <c r="C489" t="s">
        <v>297</v>
      </c>
      <c r="D489">
        <v>3608556</v>
      </c>
      <c r="E489">
        <v>2525989</v>
      </c>
      <c r="F489">
        <v>1082567</v>
      </c>
      <c r="G489">
        <v>3608556</v>
      </c>
      <c r="H489">
        <v>3608556</v>
      </c>
      <c r="I489">
        <v>1804278</v>
      </c>
      <c r="J489">
        <v>1804278</v>
      </c>
      <c r="K489">
        <v>0.5</v>
      </c>
      <c r="L489">
        <v>2433558</v>
      </c>
      <c r="M489">
        <v>-629280</v>
      </c>
      <c r="N489">
        <v>-0.17438554369116099</v>
      </c>
      <c r="O489">
        <v>3608556</v>
      </c>
      <c r="P489">
        <v>0</v>
      </c>
      <c r="Q489">
        <v>0</v>
      </c>
      <c r="R489">
        <v>0</v>
      </c>
      <c r="S489">
        <v>0</v>
      </c>
      <c r="T489">
        <v>0</v>
      </c>
      <c r="U489">
        <v>1804278</v>
      </c>
      <c r="V489">
        <v>0</v>
      </c>
      <c r="W489">
        <v>0</v>
      </c>
      <c r="X489">
        <v>0</v>
      </c>
      <c r="Y489">
        <v>0</v>
      </c>
      <c r="Z489">
        <v>0</v>
      </c>
      <c r="AA489">
        <v>2499</v>
      </c>
      <c r="AB489">
        <v>1444</v>
      </c>
      <c r="AC489">
        <v>14</v>
      </c>
      <c r="AD489">
        <v>78</v>
      </c>
      <c r="AE489">
        <v>22327</v>
      </c>
      <c r="AF489">
        <v>1741506</v>
      </c>
      <c r="AG489">
        <v>86965</v>
      </c>
      <c r="AH489">
        <v>37271</v>
      </c>
      <c r="AI489">
        <v>124236</v>
      </c>
      <c r="AJ489">
        <v>233623</v>
      </c>
      <c r="AK489">
        <v>156904</v>
      </c>
      <c r="AL489">
        <v>390527</v>
      </c>
      <c r="AM489">
        <v>62051</v>
      </c>
      <c r="AN489">
        <v>115238</v>
      </c>
      <c r="AO489">
        <v>177289</v>
      </c>
      <c r="AP489" t="s">
        <v>250</v>
      </c>
      <c r="AQ489" t="s">
        <v>100</v>
      </c>
      <c r="AR489" t="s">
        <v>251</v>
      </c>
      <c r="AS489" t="s">
        <v>252</v>
      </c>
      <c r="AT489" t="s">
        <v>253</v>
      </c>
      <c r="AU489" t="s">
        <v>90</v>
      </c>
      <c r="AV489" t="s">
        <v>91</v>
      </c>
      <c r="AW489" s="1">
        <v>44182</v>
      </c>
      <c r="AX489">
        <v>20000</v>
      </c>
      <c r="AY489" t="s">
        <v>254</v>
      </c>
      <c r="AZ489">
        <v>12.3344</v>
      </c>
      <c r="BA489">
        <v>76.594999999999999</v>
      </c>
    </row>
    <row r="490" spans="1:53" x14ac:dyDescent="0.3">
      <c r="A490" t="s">
        <v>53</v>
      </c>
      <c r="B490" s="1">
        <v>45444</v>
      </c>
      <c r="C490" t="s">
        <v>297</v>
      </c>
      <c r="D490">
        <v>3723027</v>
      </c>
      <c r="E490">
        <v>2606119</v>
      </c>
      <c r="F490">
        <v>1116908</v>
      </c>
      <c r="G490">
        <v>3723027</v>
      </c>
      <c r="H490">
        <v>3723027</v>
      </c>
      <c r="I490">
        <v>1861514</v>
      </c>
      <c r="J490">
        <v>1861513</v>
      </c>
      <c r="K490">
        <v>0.499999865700678</v>
      </c>
      <c r="L490">
        <v>3202577</v>
      </c>
      <c r="M490">
        <v>-1341064</v>
      </c>
      <c r="N490">
        <v>-0.36020797055729098</v>
      </c>
      <c r="O490">
        <v>3723027</v>
      </c>
      <c r="P490">
        <v>0</v>
      </c>
      <c r="Q490">
        <v>0</v>
      </c>
      <c r="R490">
        <v>0</v>
      </c>
      <c r="S490">
        <v>0</v>
      </c>
      <c r="T490">
        <v>0</v>
      </c>
      <c r="U490">
        <v>1861514</v>
      </c>
      <c r="V490">
        <v>0</v>
      </c>
      <c r="W490">
        <v>0</v>
      </c>
      <c r="X490">
        <v>0</v>
      </c>
      <c r="Y490">
        <v>0</v>
      </c>
      <c r="Z490">
        <v>0</v>
      </c>
      <c r="AA490">
        <v>2343</v>
      </c>
      <c r="AB490">
        <v>1589</v>
      </c>
      <c r="AC490">
        <v>22</v>
      </c>
      <c r="AD490">
        <v>100</v>
      </c>
      <c r="AE490">
        <v>24746</v>
      </c>
      <c r="AF490">
        <v>2474600</v>
      </c>
      <c r="AG490">
        <v>138618</v>
      </c>
      <c r="AH490">
        <v>59407</v>
      </c>
      <c r="AI490">
        <v>198025</v>
      </c>
      <c r="AJ490">
        <v>219113</v>
      </c>
      <c r="AK490">
        <v>150791</v>
      </c>
      <c r="AL490">
        <v>369904</v>
      </c>
      <c r="AM490">
        <v>56017</v>
      </c>
      <c r="AN490">
        <v>104031</v>
      </c>
      <c r="AO490">
        <v>160048</v>
      </c>
      <c r="AP490" t="s">
        <v>250</v>
      </c>
      <c r="AQ490" t="s">
        <v>100</v>
      </c>
      <c r="AR490" t="s">
        <v>251</v>
      </c>
      <c r="AS490" t="s">
        <v>252</v>
      </c>
      <c r="AT490" t="s">
        <v>253</v>
      </c>
      <c r="AU490" t="s">
        <v>90</v>
      </c>
      <c r="AV490" t="s">
        <v>91</v>
      </c>
      <c r="AW490" s="1">
        <v>44182</v>
      </c>
      <c r="AX490">
        <v>20000</v>
      </c>
      <c r="AY490" t="s">
        <v>254</v>
      </c>
      <c r="AZ490">
        <v>12.3344</v>
      </c>
      <c r="BA490">
        <v>76.594999999999999</v>
      </c>
    </row>
    <row r="491" spans="1:53" x14ac:dyDescent="0.3">
      <c r="A491" t="s">
        <v>47</v>
      </c>
      <c r="B491" s="1">
        <v>45474</v>
      </c>
      <c r="C491" t="s">
        <v>297</v>
      </c>
      <c r="D491">
        <v>2488485</v>
      </c>
      <c r="E491">
        <v>2239636</v>
      </c>
      <c r="F491">
        <v>248849</v>
      </c>
      <c r="G491">
        <v>2488485</v>
      </c>
      <c r="H491">
        <v>2488485</v>
      </c>
      <c r="I491">
        <v>2081867</v>
      </c>
      <c r="J491">
        <v>406618</v>
      </c>
      <c r="K491">
        <v>0.16339981956893401</v>
      </c>
      <c r="L491">
        <v>477747</v>
      </c>
      <c r="M491">
        <v>-71129</v>
      </c>
      <c r="N491">
        <v>-2.8583254470089199E-2</v>
      </c>
      <c r="O491">
        <v>74655</v>
      </c>
      <c r="P491">
        <v>0</v>
      </c>
      <c r="Q491">
        <v>497697</v>
      </c>
      <c r="R491">
        <v>1119818</v>
      </c>
      <c r="S491">
        <v>298618</v>
      </c>
      <c r="T491">
        <v>497697</v>
      </c>
      <c r="U491">
        <v>37328</v>
      </c>
      <c r="V491">
        <v>0</v>
      </c>
      <c r="W491">
        <v>457881</v>
      </c>
      <c r="X491">
        <v>985440</v>
      </c>
      <c r="Y491">
        <v>232922</v>
      </c>
      <c r="Z491">
        <v>368296</v>
      </c>
      <c r="AA491">
        <v>7213</v>
      </c>
      <c r="AB491">
        <v>345</v>
      </c>
      <c r="AC491">
        <v>27</v>
      </c>
      <c r="AD491">
        <v>10</v>
      </c>
      <c r="AE491">
        <v>20258</v>
      </c>
      <c r="AF491">
        <v>202580</v>
      </c>
      <c r="AG491">
        <v>22000</v>
      </c>
      <c r="AH491">
        <v>9429</v>
      </c>
      <c r="AI491">
        <v>31429</v>
      </c>
      <c r="AJ491">
        <v>19177</v>
      </c>
      <c r="AK491">
        <v>11129</v>
      </c>
      <c r="AL491">
        <v>30306</v>
      </c>
      <c r="AM491">
        <v>74701</v>
      </c>
      <c r="AN491">
        <v>138731</v>
      </c>
      <c r="AO491">
        <v>213432</v>
      </c>
      <c r="AP491" t="s">
        <v>233</v>
      </c>
      <c r="AQ491" t="s">
        <v>71</v>
      </c>
      <c r="AR491" t="s">
        <v>113</v>
      </c>
      <c r="AS491" t="s">
        <v>114</v>
      </c>
      <c r="AT491" t="s">
        <v>234</v>
      </c>
      <c r="AU491" t="s">
        <v>75</v>
      </c>
      <c r="AV491" t="s">
        <v>76</v>
      </c>
      <c r="AW491" s="1">
        <v>44387</v>
      </c>
      <c r="AX491">
        <v>1500</v>
      </c>
      <c r="AY491" t="s">
        <v>116</v>
      </c>
      <c r="AZ491">
        <v>21.170200000000001</v>
      </c>
      <c r="BA491">
        <v>72.826499999999996</v>
      </c>
    </row>
    <row r="492" spans="1:53" x14ac:dyDescent="0.3">
      <c r="A492" t="s">
        <v>47</v>
      </c>
      <c r="B492" s="1">
        <v>45505</v>
      </c>
      <c r="C492" t="s">
        <v>297</v>
      </c>
      <c r="D492">
        <v>2486065</v>
      </c>
      <c r="E492">
        <v>2237458</v>
      </c>
      <c r="F492">
        <v>248607</v>
      </c>
      <c r="G492">
        <v>2486065</v>
      </c>
      <c r="H492">
        <v>2486065</v>
      </c>
      <c r="I492">
        <v>2079843</v>
      </c>
      <c r="J492">
        <v>406222</v>
      </c>
      <c r="K492">
        <v>0.16339958931081799</v>
      </c>
      <c r="L492">
        <v>422844</v>
      </c>
      <c r="M492">
        <v>-16622</v>
      </c>
      <c r="N492">
        <v>-6.6860681438337304E-3</v>
      </c>
      <c r="O492">
        <v>74582</v>
      </c>
      <c r="P492">
        <v>0</v>
      </c>
      <c r="Q492">
        <v>497213</v>
      </c>
      <c r="R492">
        <v>1118729</v>
      </c>
      <c r="S492">
        <v>298328</v>
      </c>
      <c r="T492">
        <v>497213</v>
      </c>
      <c r="U492">
        <v>37291</v>
      </c>
      <c r="V492">
        <v>0</v>
      </c>
      <c r="W492">
        <v>457436</v>
      </c>
      <c r="X492">
        <v>984482</v>
      </c>
      <c r="Y492">
        <v>232696</v>
      </c>
      <c r="Z492">
        <v>367938</v>
      </c>
      <c r="AA492">
        <v>7003</v>
      </c>
      <c r="AB492">
        <v>355</v>
      </c>
      <c r="AC492">
        <v>17</v>
      </c>
      <c r="AD492">
        <v>10</v>
      </c>
      <c r="AE492">
        <v>18993</v>
      </c>
      <c r="AF492">
        <v>189930</v>
      </c>
      <c r="AG492">
        <v>16540</v>
      </c>
      <c r="AH492">
        <v>7089</v>
      </c>
      <c r="AI492">
        <v>23629</v>
      </c>
      <c r="AJ492">
        <v>19177</v>
      </c>
      <c r="AK492">
        <v>15230</v>
      </c>
      <c r="AL492">
        <v>34407</v>
      </c>
      <c r="AM492">
        <v>61207</v>
      </c>
      <c r="AN492">
        <v>113671</v>
      </c>
      <c r="AO492">
        <v>174878</v>
      </c>
      <c r="AP492" t="s">
        <v>233</v>
      </c>
      <c r="AQ492" t="s">
        <v>71</v>
      </c>
      <c r="AR492" t="s">
        <v>113</v>
      </c>
      <c r="AS492" t="s">
        <v>114</v>
      </c>
      <c r="AT492" t="s">
        <v>234</v>
      </c>
      <c r="AU492" t="s">
        <v>75</v>
      </c>
      <c r="AV492" t="s">
        <v>76</v>
      </c>
      <c r="AW492" s="1">
        <v>44387</v>
      </c>
      <c r="AX492">
        <v>1500</v>
      </c>
      <c r="AY492" t="s">
        <v>116</v>
      </c>
      <c r="AZ492">
        <v>21.170200000000001</v>
      </c>
      <c r="BA492">
        <v>72.826499999999996</v>
      </c>
    </row>
    <row r="493" spans="1:53" x14ac:dyDescent="0.3">
      <c r="A493" t="s">
        <v>47</v>
      </c>
      <c r="B493" s="1">
        <v>45536</v>
      </c>
      <c r="C493" t="s">
        <v>298</v>
      </c>
      <c r="D493">
        <v>3782526</v>
      </c>
      <c r="E493">
        <v>3404273</v>
      </c>
      <c r="F493">
        <v>378253</v>
      </c>
      <c r="G493">
        <v>3782526</v>
      </c>
      <c r="H493">
        <v>3782526</v>
      </c>
      <c r="I493">
        <v>3164462</v>
      </c>
      <c r="J493">
        <v>618064</v>
      </c>
      <c r="K493">
        <v>0.163399802142801</v>
      </c>
      <c r="L493">
        <v>507485</v>
      </c>
      <c r="M493">
        <v>110579</v>
      </c>
      <c r="N493">
        <v>2.9234167855026E-2</v>
      </c>
      <c r="O493">
        <v>113476</v>
      </c>
      <c r="P493">
        <v>0</v>
      </c>
      <c r="Q493">
        <v>756505</v>
      </c>
      <c r="R493">
        <v>1702137</v>
      </c>
      <c r="S493">
        <v>453903</v>
      </c>
      <c r="T493">
        <v>756505</v>
      </c>
      <c r="U493">
        <v>56738</v>
      </c>
      <c r="V493">
        <v>0</v>
      </c>
      <c r="W493">
        <v>695985</v>
      </c>
      <c r="X493">
        <v>1497881</v>
      </c>
      <c r="Y493">
        <v>354044</v>
      </c>
      <c r="Z493">
        <v>559814</v>
      </c>
      <c r="AA493">
        <v>8481</v>
      </c>
      <c r="AB493">
        <v>446</v>
      </c>
      <c r="AC493">
        <v>27</v>
      </c>
      <c r="AD493">
        <v>9</v>
      </c>
      <c r="AE493">
        <v>19338</v>
      </c>
      <c r="AF493">
        <v>174042</v>
      </c>
      <c r="AG493">
        <v>22399</v>
      </c>
      <c r="AH493">
        <v>9600</v>
      </c>
      <c r="AI493">
        <v>31999</v>
      </c>
      <c r="AJ493">
        <v>19177</v>
      </c>
      <c r="AK493">
        <v>11026</v>
      </c>
      <c r="AL493">
        <v>30203</v>
      </c>
      <c r="AM493">
        <v>94934</v>
      </c>
      <c r="AN493">
        <v>176307</v>
      </c>
      <c r="AO493">
        <v>271241</v>
      </c>
      <c r="AP493" t="s">
        <v>233</v>
      </c>
      <c r="AQ493" t="s">
        <v>71</v>
      </c>
      <c r="AR493" t="s">
        <v>113</v>
      </c>
      <c r="AS493" t="s">
        <v>114</v>
      </c>
      <c r="AT493" t="s">
        <v>234</v>
      </c>
      <c r="AU493" t="s">
        <v>75</v>
      </c>
      <c r="AV493" t="s">
        <v>76</v>
      </c>
      <c r="AW493" s="1">
        <v>44387</v>
      </c>
      <c r="AX493">
        <v>1500</v>
      </c>
      <c r="AY493" t="s">
        <v>116</v>
      </c>
      <c r="AZ493">
        <v>21.170200000000001</v>
      </c>
      <c r="BA493">
        <v>72.826499999999996</v>
      </c>
    </row>
    <row r="494" spans="1:53" x14ac:dyDescent="0.3">
      <c r="A494" t="s">
        <v>47</v>
      </c>
      <c r="B494" s="1">
        <v>45566</v>
      </c>
      <c r="C494" t="s">
        <v>297</v>
      </c>
      <c r="D494">
        <v>2632765</v>
      </c>
      <c r="E494">
        <v>2369488</v>
      </c>
      <c r="F494">
        <v>263277</v>
      </c>
      <c r="G494">
        <v>2632765</v>
      </c>
      <c r="H494">
        <v>2632765</v>
      </c>
      <c r="I494">
        <v>2202572</v>
      </c>
      <c r="J494">
        <v>430193</v>
      </c>
      <c r="K494">
        <v>0.16339969575712199</v>
      </c>
      <c r="L494">
        <v>477640</v>
      </c>
      <c r="M494">
        <v>-47447</v>
      </c>
      <c r="N494">
        <v>-1.8021737602862398E-2</v>
      </c>
      <c r="O494">
        <v>78983</v>
      </c>
      <c r="P494">
        <v>0</v>
      </c>
      <c r="Q494">
        <v>526553</v>
      </c>
      <c r="R494">
        <v>1184744</v>
      </c>
      <c r="S494">
        <v>315932</v>
      </c>
      <c r="T494">
        <v>526553</v>
      </c>
      <c r="U494">
        <v>39492</v>
      </c>
      <c r="V494">
        <v>0</v>
      </c>
      <c r="W494">
        <v>484429</v>
      </c>
      <c r="X494">
        <v>1042575</v>
      </c>
      <c r="Y494">
        <v>246427</v>
      </c>
      <c r="Z494">
        <v>389649</v>
      </c>
      <c r="AA494">
        <v>7859</v>
      </c>
      <c r="AB494">
        <v>335</v>
      </c>
      <c r="AC494">
        <v>26</v>
      </c>
      <c r="AD494">
        <v>9</v>
      </c>
      <c r="AE494">
        <v>19781</v>
      </c>
      <c r="AF494">
        <v>178029</v>
      </c>
      <c r="AG494">
        <v>21378</v>
      </c>
      <c r="AH494">
        <v>9162</v>
      </c>
      <c r="AI494">
        <v>30540</v>
      </c>
      <c r="AJ494">
        <v>19177</v>
      </c>
      <c r="AK494">
        <v>10136</v>
      </c>
      <c r="AL494">
        <v>29313</v>
      </c>
      <c r="AM494">
        <v>83915</v>
      </c>
      <c r="AN494">
        <v>155843</v>
      </c>
      <c r="AO494">
        <v>239758</v>
      </c>
      <c r="AP494" t="s">
        <v>233</v>
      </c>
      <c r="AQ494" t="s">
        <v>71</v>
      </c>
      <c r="AR494" t="s">
        <v>113</v>
      </c>
      <c r="AS494" t="s">
        <v>114</v>
      </c>
      <c r="AT494" t="s">
        <v>234</v>
      </c>
      <c r="AU494" t="s">
        <v>75</v>
      </c>
      <c r="AV494" t="s">
        <v>76</v>
      </c>
      <c r="AW494" s="1">
        <v>44387</v>
      </c>
      <c r="AX494">
        <v>1500</v>
      </c>
      <c r="AY494" t="s">
        <v>116</v>
      </c>
      <c r="AZ494">
        <v>21.170200000000001</v>
      </c>
      <c r="BA494">
        <v>72.826499999999996</v>
      </c>
    </row>
    <row r="495" spans="1:53" x14ac:dyDescent="0.3">
      <c r="A495" t="s">
        <v>54</v>
      </c>
      <c r="B495" s="1">
        <v>45383</v>
      </c>
      <c r="C495" t="s">
        <v>298</v>
      </c>
      <c r="D495">
        <v>12502083</v>
      </c>
      <c r="E495">
        <v>10001666</v>
      </c>
      <c r="F495">
        <v>2500417</v>
      </c>
      <c r="G495">
        <v>12502083</v>
      </c>
      <c r="H495">
        <v>12502083</v>
      </c>
      <c r="I495">
        <v>10406734</v>
      </c>
      <c r="J495">
        <v>2095349</v>
      </c>
      <c r="K495">
        <v>0.16759999113747701</v>
      </c>
      <c r="L495">
        <v>1862189</v>
      </c>
      <c r="M495">
        <v>233160</v>
      </c>
      <c r="N495">
        <v>1.8649692215289199E-2</v>
      </c>
      <c r="O495">
        <v>875146</v>
      </c>
      <c r="P495">
        <v>375062</v>
      </c>
      <c r="Q495">
        <v>3125521</v>
      </c>
      <c r="R495">
        <v>5000834</v>
      </c>
      <c r="S495">
        <v>1250208</v>
      </c>
      <c r="T495">
        <v>1875312</v>
      </c>
      <c r="U495">
        <v>437573</v>
      </c>
      <c r="V495">
        <v>330055</v>
      </c>
      <c r="W495">
        <v>2875479</v>
      </c>
      <c r="X495">
        <v>4400734</v>
      </c>
      <c r="Y495">
        <v>975162</v>
      </c>
      <c r="Z495">
        <v>1387731</v>
      </c>
      <c r="AA495">
        <v>12221</v>
      </c>
      <c r="AB495">
        <v>1023</v>
      </c>
      <c r="AC495">
        <v>32</v>
      </c>
      <c r="AD495">
        <v>30</v>
      </c>
      <c r="AE495">
        <v>24786</v>
      </c>
      <c r="AF495">
        <v>743580</v>
      </c>
      <c r="AG495">
        <v>152746</v>
      </c>
      <c r="AH495">
        <v>65462</v>
      </c>
      <c r="AI495">
        <v>218208</v>
      </c>
      <c r="AJ495">
        <v>70262</v>
      </c>
      <c r="AK495">
        <v>48701</v>
      </c>
      <c r="AL495">
        <v>118963</v>
      </c>
      <c r="AM495">
        <v>273503</v>
      </c>
      <c r="AN495">
        <v>507935</v>
      </c>
      <c r="AO495">
        <v>781438</v>
      </c>
      <c r="AP495" t="s">
        <v>255</v>
      </c>
      <c r="AQ495" t="s">
        <v>94</v>
      </c>
      <c r="AR495" t="s">
        <v>256</v>
      </c>
      <c r="AS495" t="s">
        <v>257</v>
      </c>
      <c r="AT495" t="s">
        <v>258</v>
      </c>
      <c r="AU495" t="s">
        <v>141</v>
      </c>
      <c r="AV495" t="s">
        <v>142</v>
      </c>
      <c r="AW495" s="1">
        <v>44234</v>
      </c>
      <c r="AX495">
        <v>6000</v>
      </c>
      <c r="AY495" t="s">
        <v>259</v>
      </c>
      <c r="AZ495">
        <v>25.609300000000001</v>
      </c>
      <c r="BA495">
        <v>85.112200000000001</v>
      </c>
    </row>
    <row r="496" spans="1:53" x14ac:dyDescent="0.3">
      <c r="A496" t="s">
        <v>47</v>
      </c>
      <c r="B496" s="1">
        <v>45597</v>
      </c>
      <c r="C496" t="s">
        <v>297</v>
      </c>
      <c r="D496">
        <v>2885100</v>
      </c>
      <c r="E496">
        <v>2596590</v>
      </c>
      <c r="F496">
        <v>288510</v>
      </c>
      <c r="G496">
        <v>2885100</v>
      </c>
      <c r="H496">
        <v>2885100</v>
      </c>
      <c r="I496">
        <v>2413674</v>
      </c>
      <c r="J496">
        <v>471426</v>
      </c>
      <c r="K496">
        <v>0.16340022876156801</v>
      </c>
      <c r="L496">
        <v>494202</v>
      </c>
      <c r="M496">
        <v>-22776</v>
      </c>
      <c r="N496">
        <v>-7.8943537485702403E-3</v>
      </c>
      <c r="O496">
        <v>86553</v>
      </c>
      <c r="P496">
        <v>0</v>
      </c>
      <c r="Q496">
        <v>577020</v>
      </c>
      <c r="R496">
        <v>1298295</v>
      </c>
      <c r="S496">
        <v>346212</v>
      </c>
      <c r="T496">
        <v>577020</v>
      </c>
      <c r="U496">
        <v>43276</v>
      </c>
      <c r="V496">
        <v>0</v>
      </c>
      <c r="W496">
        <v>530858</v>
      </c>
      <c r="X496">
        <v>1142500</v>
      </c>
      <c r="Y496">
        <v>270045</v>
      </c>
      <c r="Z496">
        <v>426995</v>
      </c>
      <c r="AA496">
        <v>8150</v>
      </c>
      <c r="AB496">
        <v>354</v>
      </c>
      <c r="AC496">
        <v>20</v>
      </c>
      <c r="AD496">
        <v>9</v>
      </c>
      <c r="AE496">
        <v>19944</v>
      </c>
      <c r="AF496">
        <v>179496</v>
      </c>
      <c r="AG496">
        <v>20183</v>
      </c>
      <c r="AH496">
        <v>8650</v>
      </c>
      <c r="AI496">
        <v>28833</v>
      </c>
      <c r="AJ496">
        <v>19177</v>
      </c>
      <c r="AK496">
        <v>10993</v>
      </c>
      <c r="AL496">
        <v>30170</v>
      </c>
      <c r="AM496">
        <v>89496</v>
      </c>
      <c r="AN496">
        <v>166207</v>
      </c>
      <c r="AO496">
        <v>255703</v>
      </c>
      <c r="AP496" t="s">
        <v>233</v>
      </c>
      <c r="AQ496" t="s">
        <v>71</v>
      </c>
      <c r="AR496" t="s">
        <v>113</v>
      </c>
      <c r="AS496" t="s">
        <v>114</v>
      </c>
      <c r="AT496" t="s">
        <v>234</v>
      </c>
      <c r="AU496" t="s">
        <v>75</v>
      </c>
      <c r="AV496" t="s">
        <v>76</v>
      </c>
      <c r="AW496" s="1">
        <v>44387</v>
      </c>
      <c r="AX496">
        <v>1500</v>
      </c>
      <c r="AY496" t="s">
        <v>116</v>
      </c>
      <c r="AZ496">
        <v>21.170200000000001</v>
      </c>
      <c r="BA496">
        <v>72.826499999999996</v>
      </c>
    </row>
    <row r="497" spans="1:53" x14ac:dyDescent="0.3">
      <c r="A497" t="s">
        <v>47</v>
      </c>
      <c r="B497" s="1">
        <v>45627</v>
      </c>
      <c r="C497" t="s">
        <v>298</v>
      </c>
      <c r="D497">
        <v>4310370</v>
      </c>
      <c r="E497">
        <v>3879333</v>
      </c>
      <c r="F497">
        <v>431037</v>
      </c>
      <c r="G497">
        <v>4310370</v>
      </c>
      <c r="H497">
        <v>4310370</v>
      </c>
      <c r="I497">
        <v>3606056</v>
      </c>
      <c r="J497">
        <v>704314</v>
      </c>
      <c r="K497">
        <v>0.16339989374462099</v>
      </c>
      <c r="L497">
        <v>601321</v>
      </c>
      <c r="M497">
        <v>102993</v>
      </c>
      <c r="N497">
        <v>2.3894236457659101E-2</v>
      </c>
      <c r="O497">
        <v>129311</v>
      </c>
      <c r="P497">
        <v>0</v>
      </c>
      <c r="Q497">
        <v>862074</v>
      </c>
      <c r="R497">
        <v>1939667</v>
      </c>
      <c r="S497">
        <v>517244</v>
      </c>
      <c r="T497">
        <v>862074</v>
      </c>
      <c r="U497">
        <v>64656</v>
      </c>
      <c r="V497">
        <v>0</v>
      </c>
      <c r="W497">
        <v>793108</v>
      </c>
      <c r="X497">
        <v>1706907</v>
      </c>
      <c r="Y497">
        <v>403450</v>
      </c>
      <c r="Z497">
        <v>637935</v>
      </c>
      <c r="AA497">
        <v>10190</v>
      </c>
      <c r="AB497">
        <v>423</v>
      </c>
      <c r="AC497">
        <v>23</v>
      </c>
      <c r="AD497">
        <v>8</v>
      </c>
      <c r="AE497">
        <v>20236</v>
      </c>
      <c r="AF497">
        <v>161888</v>
      </c>
      <c r="AG497">
        <v>28726</v>
      </c>
      <c r="AH497">
        <v>12311</v>
      </c>
      <c r="AI497">
        <v>41037</v>
      </c>
      <c r="AJ497">
        <v>19842</v>
      </c>
      <c r="AK497">
        <v>9927</v>
      </c>
      <c r="AL497">
        <v>29769</v>
      </c>
      <c r="AM497">
        <v>129019</v>
      </c>
      <c r="AN497">
        <v>239608</v>
      </c>
      <c r="AO497">
        <v>368627</v>
      </c>
      <c r="AP497" t="s">
        <v>233</v>
      </c>
      <c r="AQ497" t="s">
        <v>71</v>
      </c>
      <c r="AR497" t="s">
        <v>113</v>
      </c>
      <c r="AS497" t="s">
        <v>114</v>
      </c>
      <c r="AT497" t="s">
        <v>234</v>
      </c>
      <c r="AU497" t="s">
        <v>75</v>
      </c>
      <c r="AV497" t="s">
        <v>76</v>
      </c>
      <c r="AW497" s="1">
        <v>44387</v>
      </c>
      <c r="AX497">
        <v>1500</v>
      </c>
      <c r="AY497" t="s">
        <v>116</v>
      </c>
      <c r="AZ497">
        <v>21.170200000000001</v>
      </c>
      <c r="BA497">
        <v>72.826499999999996</v>
      </c>
    </row>
    <row r="498" spans="1:53" x14ac:dyDescent="0.3">
      <c r="A498" t="s">
        <v>47</v>
      </c>
      <c r="B498" s="1">
        <v>45658</v>
      </c>
      <c r="C498" t="s">
        <v>297</v>
      </c>
      <c r="D498">
        <v>1666710</v>
      </c>
      <c r="E498">
        <v>1500039</v>
      </c>
      <c r="F498">
        <v>166671</v>
      </c>
      <c r="G498">
        <v>1666710</v>
      </c>
      <c r="H498">
        <v>1666710</v>
      </c>
      <c r="I498">
        <v>1394370</v>
      </c>
      <c r="J498">
        <v>272340</v>
      </c>
      <c r="K498">
        <v>0.163399751606458</v>
      </c>
      <c r="L498">
        <v>337030</v>
      </c>
      <c r="M498">
        <v>-64690</v>
      </c>
      <c r="N498">
        <v>-3.8812990862237599E-2</v>
      </c>
      <c r="O498">
        <v>50001</v>
      </c>
      <c r="P498">
        <v>0</v>
      </c>
      <c r="Q498">
        <v>333342</v>
      </c>
      <c r="R498">
        <v>750020</v>
      </c>
      <c r="S498">
        <v>200005</v>
      </c>
      <c r="T498">
        <v>333342</v>
      </c>
      <c r="U498">
        <v>25000</v>
      </c>
      <c r="V498">
        <v>0</v>
      </c>
      <c r="W498">
        <v>306675</v>
      </c>
      <c r="X498">
        <v>660018</v>
      </c>
      <c r="Y498">
        <v>156004</v>
      </c>
      <c r="Z498">
        <v>246673</v>
      </c>
      <c r="AA498">
        <v>6173</v>
      </c>
      <c r="AB498">
        <v>270</v>
      </c>
      <c r="AC498">
        <v>19</v>
      </c>
      <c r="AD498">
        <v>9</v>
      </c>
      <c r="AE498">
        <v>19745</v>
      </c>
      <c r="AF498">
        <v>177705</v>
      </c>
      <c r="AG498">
        <v>11410</v>
      </c>
      <c r="AH498">
        <v>4890</v>
      </c>
      <c r="AI498">
        <v>16300</v>
      </c>
      <c r="AJ498">
        <v>20044</v>
      </c>
      <c r="AK498">
        <v>10538</v>
      </c>
      <c r="AL498">
        <v>30582</v>
      </c>
      <c r="AM498">
        <v>39355</v>
      </c>
      <c r="AN498">
        <v>73088</v>
      </c>
      <c r="AO498">
        <v>112443</v>
      </c>
      <c r="AP498" t="s">
        <v>233</v>
      </c>
      <c r="AQ498" t="s">
        <v>71</v>
      </c>
      <c r="AR498" t="s">
        <v>113</v>
      </c>
      <c r="AS498" t="s">
        <v>114</v>
      </c>
      <c r="AT498" t="s">
        <v>234</v>
      </c>
      <c r="AU498" t="s">
        <v>75</v>
      </c>
      <c r="AV498" t="s">
        <v>76</v>
      </c>
      <c r="AW498" s="1">
        <v>44387</v>
      </c>
      <c r="AX498">
        <v>1500</v>
      </c>
      <c r="AY498" t="s">
        <v>116</v>
      </c>
      <c r="AZ498">
        <v>21.170200000000001</v>
      </c>
      <c r="BA498">
        <v>72.826499999999996</v>
      </c>
    </row>
    <row r="499" spans="1:53" x14ac:dyDescent="0.3">
      <c r="A499" t="s">
        <v>47</v>
      </c>
      <c r="B499" s="1">
        <v>45689</v>
      </c>
      <c r="C499" t="s">
        <v>297</v>
      </c>
      <c r="D499">
        <v>3389496</v>
      </c>
      <c r="E499">
        <v>3050546</v>
      </c>
      <c r="F499">
        <v>338950</v>
      </c>
      <c r="G499">
        <v>3389496</v>
      </c>
      <c r="H499">
        <v>3389496</v>
      </c>
      <c r="I499">
        <v>2835651</v>
      </c>
      <c r="J499">
        <v>553845</v>
      </c>
      <c r="K499">
        <v>0.16340039935140799</v>
      </c>
      <c r="L499">
        <v>554367</v>
      </c>
      <c r="M499">
        <v>-522</v>
      </c>
      <c r="N499">
        <v>-1.5400519723286299E-4</v>
      </c>
      <c r="O499">
        <v>101685</v>
      </c>
      <c r="P499">
        <v>0</v>
      </c>
      <c r="Q499">
        <v>677899</v>
      </c>
      <c r="R499">
        <v>1525273</v>
      </c>
      <c r="S499">
        <v>406740</v>
      </c>
      <c r="T499">
        <v>677899</v>
      </c>
      <c r="U499">
        <v>50842</v>
      </c>
      <c r="V499">
        <v>0</v>
      </c>
      <c r="W499">
        <v>623667</v>
      </c>
      <c r="X499">
        <v>1342240</v>
      </c>
      <c r="Y499">
        <v>317257</v>
      </c>
      <c r="Z499">
        <v>501645</v>
      </c>
      <c r="AA499">
        <v>9768</v>
      </c>
      <c r="AB499">
        <v>347</v>
      </c>
      <c r="AC499">
        <v>24</v>
      </c>
      <c r="AD499">
        <v>9</v>
      </c>
      <c r="AE499">
        <v>21414</v>
      </c>
      <c r="AF499">
        <v>192726</v>
      </c>
      <c r="AG499">
        <v>23172</v>
      </c>
      <c r="AH499">
        <v>9931</v>
      </c>
      <c r="AI499">
        <v>33103</v>
      </c>
      <c r="AJ499">
        <v>19177</v>
      </c>
      <c r="AK499">
        <v>13436</v>
      </c>
      <c r="AL499">
        <v>32613</v>
      </c>
      <c r="AM499">
        <v>103574</v>
      </c>
      <c r="AN499">
        <v>192351</v>
      </c>
      <c r="AO499">
        <v>295925</v>
      </c>
      <c r="AP499" t="s">
        <v>233</v>
      </c>
      <c r="AQ499" t="s">
        <v>71</v>
      </c>
      <c r="AR499" t="s">
        <v>113</v>
      </c>
      <c r="AS499" t="s">
        <v>114</v>
      </c>
      <c r="AT499" t="s">
        <v>234</v>
      </c>
      <c r="AU499" t="s">
        <v>75</v>
      </c>
      <c r="AV499" t="s">
        <v>76</v>
      </c>
      <c r="AW499" s="1">
        <v>44387</v>
      </c>
      <c r="AX499">
        <v>1500</v>
      </c>
      <c r="AY499" t="s">
        <v>116</v>
      </c>
      <c r="AZ499">
        <v>21.170200000000001</v>
      </c>
      <c r="BA499">
        <v>72.826499999999996</v>
      </c>
    </row>
    <row r="500" spans="1:53" x14ac:dyDescent="0.3">
      <c r="A500" t="s">
        <v>54</v>
      </c>
      <c r="B500" s="1">
        <v>45413</v>
      </c>
      <c r="C500" t="s">
        <v>297</v>
      </c>
      <c r="D500">
        <v>5370624</v>
      </c>
      <c r="E500">
        <v>4296499</v>
      </c>
      <c r="F500">
        <v>1074125</v>
      </c>
      <c r="G500">
        <v>5370624</v>
      </c>
      <c r="H500">
        <v>5370624</v>
      </c>
      <c r="I500">
        <v>4470508</v>
      </c>
      <c r="J500">
        <v>900116</v>
      </c>
      <c r="K500">
        <v>0.16759989155822499</v>
      </c>
      <c r="L500">
        <v>1207753</v>
      </c>
      <c r="M500">
        <v>-307637</v>
      </c>
      <c r="N500">
        <v>-5.7281425771009101E-2</v>
      </c>
      <c r="O500">
        <v>375944</v>
      </c>
      <c r="P500">
        <v>161119</v>
      </c>
      <c r="Q500">
        <v>1342656</v>
      </c>
      <c r="R500">
        <v>2148249</v>
      </c>
      <c r="S500">
        <v>537062</v>
      </c>
      <c r="T500">
        <v>805594</v>
      </c>
      <c r="U500">
        <v>187972</v>
      </c>
      <c r="V500">
        <v>141785</v>
      </c>
      <c r="W500">
        <v>1235244</v>
      </c>
      <c r="X500">
        <v>1890459</v>
      </c>
      <c r="Y500">
        <v>418908</v>
      </c>
      <c r="Z500">
        <v>596140</v>
      </c>
      <c r="AA500">
        <v>6993</v>
      </c>
      <c r="AB500">
        <v>768</v>
      </c>
      <c r="AC500">
        <v>25</v>
      </c>
      <c r="AD500">
        <v>28</v>
      </c>
      <c r="AE500">
        <v>23504</v>
      </c>
      <c r="AF500">
        <v>658112</v>
      </c>
      <c r="AG500">
        <v>53367</v>
      </c>
      <c r="AH500">
        <v>22872</v>
      </c>
      <c r="AI500">
        <v>76239</v>
      </c>
      <c r="AJ500">
        <v>71883</v>
      </c>
      <c r="AK500">
        <v>38244</v>
      </c>
      <c r="AL500">
        <v>110127</v>
      </c>
      <c r="AM500">
        <v>127146</v>
      </c>
      <c r="AN500">
        <v>236129</v>
      </c>
      <c r="AO500">
        <v>363275</v>
      </c>
      <c r="AP500" t="s">
        <v>255</v>
      </c>
      <c r="AQ500" t="s">
        <v>94</v>
      </c>
      <c r="AR500" t="s">
        <v>256</v>
      </c>
      <c r="AS500" t="s">
        <v>257</v>
      </c>
      <c r="AT500" t="s">
        <v>258</v>
      </c>
      <c r="AU500" t="s">
        <v>141</v>
      </c>
      <c r="AV500" t="s">
        <v>142</v>
      </c>
      <c r="AW500" s="1">
        <v>44234</v>
      </c>
      <c r="AX500">
        <v>6000</v>
      </c>
      <c r="AY500" t="s">
        <v>259</v>
      </c>
      <c r="AZ500">
        <v>25.609300000000001</v>
      </c>
      <c r="BA500">
        <v>85.112200000000001</v>
      </c>
    </row>
    <row r="501" spans="1:53" x14ac:dyDescent="0.3">
      <c r="A501" t="s">
        <v>47</v>
      </c>
      <c r="B501" s="1">
        <v>45717</v>
      </c>
      <c r="C501" t="s">
        <v>298</v>
      </c>
      <c r="D501">
        <v>3095642</v>
      </c>
      <c r="E501">
        <v>2786078</v>
      </c>
      <c r="F501">
        <v>309564</v>
      </c>
      <c r="G501">
        <v>3095642</v>
      </c>
      <c r="H501">
        <v>3095642</v>
      </c>
      <c r="I501">
        <v>2589814</v>
      </c>
      <c r="J501">
        <v>505828</v>
      </c>
      <c r="K501">
        <v>0.16340003139897999</v>
      </c>
      <c r="L501">
        <v>441092</v>
      </c>
      <c r="M501">
        <v>64736</v>
      </c>
      <c r="N501">
        <v>2.0911978839930501E-2</v>
      </c>
      <c r="O501">
        <v>92869</v>
      </c>
      <c r="P501">
        <v>0</v>
      </c>
      <c r="Q501">
        <v>619128</v>
      </c>
      <c r="R501">
        <v>1393040</v>
      </c>
      <c r="S501">
        <v>371477</v>
      </c>
      <c r="T501">
        <v>619128</v>
      </c>
      <c r="U501">
        <v>46434</v>
      </c>
      <c r="V501">
        <v>0</v>
      </c>
      <c r="W501">
        <v>569598</v>
      </c>
      <c r="X501">
        <v>1225875</v>
      </c>
      <c r="Y501">
        <v>289752</v>
      </c>
      <c r="Z501">
        <v>458155</v>
      </c>
      <c r="AA501">
        <v>7606</v>
      </c>
      <c r="AB501">
        <v>407</v>
      </c>
      <c r="AC501">
        <v>11</v>
      </c>
      <c r="AD501">
        <v>9</v>
      </c>
      <c r="AE501">
        <v>19000</v>
      </c>
      <c r="AF501">
        <v>171000</v>
      </c>
      <c r="AG501">
        <v>26643</v>
      </c>
      <c r="AH501">
        <v>11419</v>
      </c>
      <c r="AI501">
        <v>38062</v>
      </c>
      <c r="AJ501">
        <v>19177</v>
      </c>
      <c r="AK501">
        <v>12774</v>
      </c>
      <c r="AL501">
        <v>31951</v>
      </c>
      <c r="AM501">
        <v>70028</v>
      </c>
      <c r="AN501">
        <v>130051</v>
      </c>
      <c r="AO501">
        <v>200079</v>
      </c>
      <c r="AP501" t="s">
        <v>233</v>
      </c>
      <c r="AQ501" t="s">
        <v>71</v>
      </c>
      <c r="AR501" t="s">
        <v>113</v>
      </c>
      <c r="AS501" t="s">
        <v>114</v>
      </c>
      <c r="AT501" t="s">
        <v>234</v>
      </c>
      <c r="AU501" t="s">
        <v>75</v>
      </c>
      <c r="AV501" t="s">
        <v>76</v>
      </c>
      <c r="AW501" s="1">
        <v>44387</v>
      </c>
      <c r="AX501">
        <v>1500</v>
      </c>
      <c r="AY501" t="s">
        <v>116</v>
      </c>
      <c r="AZ501">
        <v>21.170200000000001</v>
      </c>
      <c r="BA501">
        <v>72.826499999999996</v>
      </c>
    </row>
    <row r="502" spans="1:53" x14ac:dyDescent="0.3">
      <c r="A502" t="s">
        <v>54</v>
      </c>
      <c r="B502" s="1">
        <v>45444</v>
      </c>
      <c r="C502" t="s">
        <v>297</v>
      </c>
      <c r="D502">
        <v>4978428</v>
      </c>
      <c r="E502">
        <v>3982742</v>
      </c>
      <c r="F502">
        <v>995686</v>
      </c>
      <c r="G502">
        <v>4978428</v>
      </c>
      <c r="H502">
        <v>4978428</v>
      </c>
      <c r="I502">
        <v>4144043</v>
      </c>
      <c r="J502">
        <v>834385</v>
      </c>
      <c r="K502">
        <v>0.167600093844884</v>
      </c>
      <c r="L502">
        <v>1088847</v>
      </c>
      <c r="M502">
        <v>-254462</v>
      </c>
      <c r="N502">
        <v>-5.1112921588903203E-2</v>
      </c>
      <c r="O502">
        <v>348490</v>
      </c>
      <c r="P502">
        <v>149353</v>
      </c>
      <c r="Q502">
        <v>1244607</v>
      </c>
      <c r="R502">
        <v>1991371</v>
      </c>
      <c r="S502">
        <v>497843</v>
      </c>
      <c r="T502">
        <v>746764</v>
      </c>
      <c r="U502">
        <v>174245</v>
      </c>
      <c r="V502">
        <v>131431</v>
      </c>
      <c r="W502">
        <v>1145038</v>
      </c>
      <c r="X502">
        <v>1752406</v>
      </c>
      <c r="Y502">
        <v>388318</v>
      </c>
      <c r="Z502">
        <v>552605</v>
      </c>
      <c r="AA502">
        <v>8554</v>
      </c>
      <c r="AB502">
        <v>582</v>
      </c>
      <c r="AC502">
        <v>16</v>
      </c>
      <c r="AD502">
        <v>24</v>
      </c>
      <c r="AE502">
        <v>24951</v>
      </c>
      <c r="AF502">
        <v>598824</v>
      </c>
      <c r="AG502">
        <v>45482</v>
      </c>
      <c r="AH502">
        <v>19492</v>
      </c>
      <c r="AI502">
        <v>64974</v>
      </c>
      <c r="AJ502">
        <v>76087</v>
      </c>
      <c r="AK502">
        <v>47446</v>
      </c>
      <c r="AL502">
        <v>123533</v>
      </c>
      <c r="AM502">
        <v>105531</v>
      </c>
      <c r="AN502">
        <v>195985</v>
      </c>
      <c r="AO502">
        <v>301516</v>
      </c>
      <c r="AP502" t="s">
        <v>255</v>
      </c>
      <c r="AQ502" t="s">
        <v>94</v>
      </c>
      <c r="AR502" t="s">
        <v>256</v>
      </c>
      <c r="AS502" t="s">
        <v>257</v>
      </c>
      <c r="AT502" t="s">
        <v>258</v>
      </c>
      <c r="AU502" t="s">
        <v>141</v>
      </c>
      <c r="AV502" t="s">
        <v>142</v>
      </c>
      <c r="AW502" s="1">
        <v>44234</v>
      </c>
      <c r="AX502">
        <v>6000</v>
      </c>
      <c r="AY502" t="s">
        <v>259</v>
      </c>
      <c r="AZ502">
        <v>25.609300000000001</v>
      </c>
      <c r="BA502">
        <v>85.112200000000001</v>
      </c>
    </row>
    <row r="503" spans="1:53" x14ac:dyDescent="0.3">
      <c r="A503" t="s">
        <v>48</v>
      </c>
      <c r="B503" s="1">
        <v>45474</v>
      </c>
      <c r="C503" t="s">
        <v>297</v>
      </c>
      <c r="D503">
        <v>9235422</v>
      </c>
      <c r="E503">
        <v>5541253</v>
      </c>
      <c r="F503">
        <v>3694169</v>
      </c>
      <c r="G503">
        <v>9235422</v>
      </c>
      <c r="H503">
        <v>9235422</v>
      </c>
      <c r="I503">
        <v>8127171</v>
      </c>
      <c r="J503">
        <v>1108251</v>
      </c>
      <c r="K503">
        <v>0.120000038980352</v>
      </c>
      <c r="L503">
        <v>1520282</v>
      </c>
      <c r="M503">
        <v>-412031</v>
      </c>
      <c r="N503">
        <v>-4.4614203877202399E-2</v>
      </c>
      <c r="O503">
        <v>0</v>
      </c>
      <c r="P503">
        <v>9235422</v>
      </c>
      <c r="Q503">
        <v>0</v>
      </c>
      <c r="R503">
        <v>0</v>
      </c>
      <c r="S503">
        <v>0</v>
      </c>
      <c r="T503">
        <v>0</v>
      </c>
      <c r="U503">
        <v>0</v>
      </c>
      <c r="V503">
        <v>8127171</v>
      </c>
      <c r="W503">
        <v>0</v>
      </c>
      <c r="X503">
        <v>0</v>
      </c>
      <c r="Y503">
        <v>0</v>
      </c>
      <c r="Z503">
        <v>0</v>
      </c>
      <c r="AA503">
        <v>849</v>
      </c>
      <c r="AB503">
        <v>10878</v>
      </c>
      <c r="AC503">
        <v>10</v>
      </c>
      <c r="AD503">
        <v>30</v>
      </c>
      <c r="AE503">
        <v>29135</v>
      </c>
      <c r="AF503">
        <v>874050</v>
      </c>
      <c r="AG503">
        <v>148515</v>
      </c>
      <c r="AH503">
        <v>63649</v>
      </c>
      <c r="AI503">
        <v>212164</v>
      </c>
      <c r="AJ503">
        <v>56645</v>
      </c>
      <c r="AK503">
        <v>49169</v>
      </c>
      <c r="AL503">
        <v>105814</v>
      </c>
      <c r="AM503">
        <v>114889</v>
      </c>
      <c r="AN503">
        <v>213365</v>
      </c>
      <c r="AO503">
        <v>328254</v>
      </c>
      <c r="AP503" t="s">
        <v>235</v>
      </c>
      <c r="AQ503" t="s">
        <v>100</v>
      </c>
      <c r="AR503" t="s">
        <v>236</v>
      </c>
      <c r="AS503" t="s">
        <v>237</v>
      </c>
      <c r="AT503" t="s">
        <v>238</v>
      </c>
      <c r="AU503" t="s">
        <v>82</v>
      </c>
      <c r="AV503" t="s">
        <v>83</v>
      </c>
      <c r="AW503" s="1">
        <v>44396</v>
      </c>
      <c r="AX503">
        <v>6000</v>
      </c>
      <c r="AY503" t="s">
        <v>239</v>
      </c>
      <c r="AZ503">
        <v>9.9816000000000003</v>
      </c>
      <c r="BA503">
        <v>76.275400000000005</v>
      </c>
    </row>
    <row r="504" spans="1:53" x14ac:dyDescent="0.3">
      <c r="A504" t="s">
        <v>48</v>
      </c>
      <c r="B504" s="1">
        <v>45505</v>
      </c>
      <c r="C504" t="s">
        <v>297</v>
      </c>
      <c r="D504">
        <v>9619159</v>
      </c>
      <c r="E504">
        <v>5771495</v>
      </c>
      <c r="F504">
        <v>3847664</v>
      </c>
      <c r="G504">
        <v>9619159</v>
      </c>
      <c r="H504">
        <v>9619159</v>
      </c>
      <c r="I504">
        <v>8464860</v>
      </c>
      <c r="J504">
        <v>1154299</v>
      </c>
      <c r="K504">
        <v>0.119999991683265</v>
      </c>
      <c r="L504">
        <v>1635681</v>
      </c>
      <c r="M504">
        <v>-481382</v>
      </c>
      <c r="N504">
        <v>-5.0044083895484003E-2</v>
      </c>
      <c r="O504">
        <v>0</v>
      </c>
      <c r="P504">
        <v>9619159</v>
      </c>
      <c r="Q504">
        <v>0</v>
      </c>
      <c r="R504">
        <v>0</v>
      </c>
      <c r="S504">
        <v>0</v>
      </c>
      <c r="T504">
        <v>0</v>
      </c>
      <c r="U504">
        <v>0</v>
      </c>
      <c r="V504">
        <v>8464860</v>
      </c>
      <c r="W504">
        <v>0</v>
      </c>
      <c r="X504">
        <v>0</v>
      </c>
      <c r="Y504">
        <v>0</v>
      </c>
      <c r="Z504">
        <v>0</v>
      </c>
      <c r="AA504">
        <v>733</v>
      </c>
      <c r="AB504">
        <v>13123</v>
      </c>
      <c r="AC504">
        <v>27</v>
      </c>
      <c r="AD504">
        <v>28</v>
      </c>
      <c r="AE504">
        <v>28206</v>
      </c>
      <c r="AF504">
        <v>789768</v>
      </c>
      <c r="AG504">
        <v>253011</v>
      </c>
      <c r="AH504">
        <v>108433</v>
      </c>
      <c r="AI504">
        <v>361444</v>
      </c>
      <c r="AJ504">
        <v>56645</v>
      </c>
      <c r="AK504">
        <v>52739</v>
      </c>
      <c r="AL504">
        <v>109384</v>
      </c>
      <c r="AM504">
        <v>131280</v>
      </c>
      <c r="AN504">
        <v>243805</v>
      </c>
      <c r="AO504">
        <v>375085</v>
      </c>
      <c r="AP504" t="s">
        <v>235</v>
      </c>
      <c r="AQ504" t="s">
        <v>100</v>
      </c>
      <c r="AR504" t="s">
        <v>236</v>
      </c>
      <c r="AS504" t="s">
        <v>237</v>
      </c>
      <c r="AT504" t="s">
        <v>238</v>
      </c>
      <c r="AU504" t="s">
        <v>82</v>
      </c>
      <c r="AV504" t="s">
        <v>83</v>
      </c>
      <c r="AW504" s="1">
        <v>44396</v>
      </c>
      <c r="AX504">
        <v>6000</v>
      </c>
      <c r="AY504" t="s">
        <v>239</v>
      </c>
      <c r="AZ504">
        <v>9.9816000000000003</v>
      </c>
      <c r="BA504">
        <v>76.275400000000005</v>
      </c>
    </row>
    <row r="505" spans="1:53" x14ac:dyDescent="0.3">
      <c r="A505" t="s">
        <v>48</v>
      </c>
      <c r="B505" s="1">
        <v>45536</v>
      </c>
      <c r="C505" t="s">
        <v>297</v>
      </c>
      <c r="D505">
        <v>12322618</v>
      </c>
      <c r="E505">
        <v>7393571</v>
      </c>
      <c r="F505">
        <v>4929047</v>
      </c>
      <c r="G505">
        <v>12322618</v>
      </c>
      <c r="H505">
        <v>12322618</v>
      </c>
      <c r="I505">
        <v>10843904</v>
      </c>
      <c r="J505">
        <v>1478714</v>
      </c>
      <c r="K505">
        <v>0.119999987015746</v>
      </c>
      <c r="L505">
        <v>1684498</v>
      </c>
      <c r="M505">
        <v>-205784</v>
      </c>
      <c r="N505">
        <v>-1.6699698067407402E-2</v>
      </c>
      <c r="O505">
        <v>0</v>
      </c>
      <c r="P505">
        <v>12322618</v>
      </c>
      <c r="Q505">
        <v>0</v>
      </c>
      <c r="R505">
        <v>0</v>
      </c>
      <c r="S505">
        <v>0</v>
      </c>
      <c r="T505">
        <v>0</v>
      </c>
      <c r="U505">
        <v>0</v>
      </c>
      <c r="V505">
        <v>10843904</v>
      </c>
      <c r="W505">
        <v>0</v>
      </c>
      <c r="X505">
        <v>0</v>
      </c>
      <c r="Y505">
        <v>0</v>
      </c>
      <c r="Z505">
        <v>0</v>
      </c>
      <c r="AA505">
        <v>994</v>
      </c>
      <c r="AB505">
        <v>12397</v>
      </c>
      <c r="AC505">
        <v>41</v>
      </c>
      <c r="AD505">
        <v>21</v>
      </c>
      <c r="AE505">
        <v>35389</v>
      </c>
      <c r="AF505">
        <v>743169</v>
      </c>
      <c r="AG505">
        <v>274219</v>
      </c>
      <c r="AH505">
        <v>117522</v>
      </c>
      <c r="AI505">
        <v>391741</v>
      </c>
      <c r="AJ505">
        <v>56645</v>
      </c>
      <c r="AK505">
        <v>38173</v>
      </c>
      <c r="AL505">
        <v>94818</v>
      </c>
      <c r="AM505">
        <v>159170</v>
      </c>
      <c r="AN505">
        <v>295600</v>
      </c>
      <c r="AO505">
        <v>454770</v>
      </c>
      <c r="AP505" t="s">
        <v>235</v>
      </c>
      <c r="AQ505" t="s">
        <v>100</v>
      </c>
      <c r="AR505" t="s">
        <v>236</v>
      </c>
      <c r="AS505" t="s">
        <v>237</v>
      </c>
      <c r="AT505" t="s">
        <v>238</v>
      </c>
      <c r="AU505" t="s">
        <v>82</v>
      </c>
      <c r="AV505" t="s">
        <v>83</v>
      </c>
      <c r="AW505" s="1">
        <v>44396</v>
      </c>
      <c r="AX505">
        <v>6000</v>
      </c>
      <c r="AY505" t="s">
        <v>239</v>
      </c>
      <c r="AZ505">
        <v>9.9816000000000003</v>
      </c>
      <c r="BA505">
        <v>76.275400000000005</v>
      </c>
    </row>
    <row r="506" spans="1:53" x14ac:dyDescent="0.3">
      <c r="A506" t="s">
        <v>55</v>
      </c>
      <c r="B506" s="1">
        <v>45383</v>
      </c>
      <c r="C506" t="s">
        <v>298</v>
      </c>
      <c r="D506">
        <v>32631905</v>
      </c>
      <c r="E506">
        <v>24473929</v>
      </c>
      <c r="F506">
        <v>8157976</v>
      </c>
      <c r="G506">
        <v>32631905</v>
      </c>
      <c r="H506">
        <v>32631905</v>
      </c>
      <c r="I506">
        <v>26040260</v>
      </c>
      <c r="J506">
        <v>6591645</v>
      </c>
      <c r="K506">
        <v>0.20200000582252201</v>
      </c>
      <c r="L506">
        <v>5803660</v>
      </c>
      <c r="M506">
        <v>787985</v>
      </c>
      <c r="N506">
        <v>2.41476861372329E-2</v>
      </c>
      <c r="O506">
        <v>4894786</v>
      </c>
      <c r="P506">
        <v>3263190</v>
      </c>
      <c r="Q506">
        <v>4894786</v>
      </c>
      <c r="R506">
        <v>11421167</v>
      </c>
      <c r="S506">
        <v>3263190</v>
      </c>
      <c r="T506">
        <v>4894786</v>
      </c>
      <c r="U506">
        <v>2447393</v>
      </c>
      <c r="V506">
        <v>2871607</v>
      </c>
      <c r="W506">
        <v>4503203</v>
      </c>
      <c r="X506">
        <v>10050627</v>
      </c>
      <c r="Y506">
        <v>2545288</v>
      </c>
      <c r="Z506">
        <v>3622142</v>
      </c>
      <c r="AA506">
        <v>17497</v>
      </c>
      <c r="AB506">
        <v>1865</v>
      </c>
      <c r="AC506">
        <v>20</v>
      </c>
      <c r="AD506">
        <v>64</v>
      </c>
      <c r="AE506">
        <v>28797</v>
      </c>
      <c r="AF506">
        <v>1843008</v>
      </c>
      <c r="AG506">
        <v>517238</v>
      </c>
      <c r="AH506">
        <v>221674</v>
      </c>
      <c r="AI506">
        <v>738912</v>
      </c>
      <c r="AJ506">
        <v>288773</v>
      </c>
      <c r="AK506">
        <v>179201</v>
      </c>
      <c r="AL506">
        <v>467974</v>
      </c>
      <c r="AM506">
        <v>963818</v>
      </c>
      <c r="AN506">
        <v>1789948</v>
      </c>
      <c r="AO506">
        <v>2753766</v>
      </c>
      <c r="AP506" t="s">
        <v>260</v>
      </c>
      <c r="AQ506" t="s">
        <v>71</v>
      </c>
      <c r="AR506" t="s">
        <v>108</v>
      </c>
      <c r="AS506" t="s">
        <v>109</v>
      </c>
      <c r="AT506" t="s">
        <v>261</v>
      </c>
      <c r="AU506" t="s">
        <v>104</v>
      </c>
      <c r="AV506" t="s">
        <v>105</v>
      </c>
      <c r="AW506" s="1">
        <v>44910</v>
      </c>
      <c r="AX506">
        <v>20000</v>
      </c>
      <c r="AY506" t="s">
        <v>111</v>
      </c>
      <c r="AZ506">
        <v>23.03</v>
      </c>
      <c r="BA506">
        <v>72.515000000000001</v>
      </c>
    </row>
    <row r="507" spans="1:53" x14ac:dyDescent="0.3">
      <c r="A507" t="s">
        <v>48</v>
      </c>
      <c r="B507" s="1">
        <v>45566</v>
      </c>
      <c r="C507" t="s">
        <v>297</v>
      </c>
      <c r="D507">
        <v>10644625</v>
      </c>
      <c r="E507">
        <v>6386775</v>
      </c>
      <c r="F507">
        <v>4257850</v>
      </c>
      <c r="G507">
        <v>10644625</v>
      </c>
      <c r="H507">
        <v>10644625</v>
      </c>
      <c r="I507">
        <v>9367270</v>
      </c>
      <c r="J507">
        <v>1277355</v>
      </c>
      <c r="K507">
        <v>0.12</v>
      </c>
      <c r="L507">
        <v>1564218</v>
      </c>
      <c r="M507">
        <v>-286863</v>
      </c>
      <c r="N507">
        <v>-2.6949094026327801E-2</v>
      </c>
      <c r="O507">
        <v>0</v>
      </c>
      <c r="P507">
        <v>10644625</v>
      </c>
      <c r="Q507">
        <v>0</v>
      </c>
      <c r="R507">
        <v>0</v>
      </c>
      <c r="S507">
        <v>0</v>
      </c>
      <c r="T507">
        <v>0</v>
      </c>
      <c r="U507">
        <v>0</v>
      </c>
      <c r="V507">
        <v>9367270</v>
      </c>
      <c r="W507">
        <v>0</v>
      </c>
      <c r="X507">
        <v>0</v>
      </c>
      <c r="Y507">
        <v>0</v>
      </c>
      <c r="Z507">
        <v>0</v>
      </c>
      <c r="AA507">
        <v>775</v>
      </c>
      <c r="AB507">
        <v>13735</v>
      </c>
      <c r="AC507">
        <v>13</v>
      </c>
      <c r="AD507">
        <v>20</v>
      </c>
      <c r="AE507">
        <v>32108</v>
      </c>
      <c r="AF507">
        <v>642160</v>
      </c>
      <c r="AG507">
        <v>306534</v>
      </c>
      <c r="AH507">
        <v>131371</v>
      </c>
      <c r="AI507">
        <v>437905</v>
      </c>
      <c r="AJ507">
        <v>56645</v>
      </c>
      <c r="AK507">
        <v>53585</v>
      </c>
      <c r="AL507">
        <v>110230</v>
      </c>
      <c r="AM507">
        <v>130873</v>
      </c>
      <c r="AN507">
        <v>243050</v>
      </c>
      <c r="AO507">
        <v>373923</v>
      </c>
      <c r="AP507" t="s">
        <v>235</v>
      </c>
      <c r="AQ507" t="s">
        <v>100</v>
      </c>
      <c r="AR507" t="s">
        <v>236</v>
      </c>
      <c r="AS507" t="s">
        <v>237</v>
      </c>
      <c r="AT507" t="s">
        <v>238</v>
      </c>
      <c r="AU507" t="s">
        <v>82</v>
      </c>
      <c r="AV507" t="s">
        <v>83</v>
      </c>
      <c r="AW507" s="1">
        <v>44396</v>
      </c>
      <c r="AX507">
        <v>6000</v>
      </c>
      <c r="AY507" t="s">
        <v>239</v>
      </c>
      <c r="AZ507">
        <v>9.9816000000000003</v>
      </c>
      <c r="BA507">
        <v>76.275400000000005</v>
      </c>
    </row>
    <row r="508" spans="1:53" x14ac:dyDescent="0.3">
      <c r="A508" t="s">
        <v>48</v>
      </c>
      <c r="B508" s="1">
        <v>45597</v>
      </c>
      <c r="C508" t="s">
        <v>297</v>
      </c>
      <c r="D508">
        <v>5827902</v>
      </c>
      <c r="E508">
        <v>3496741</v>
      </c>
      <c r="F508">
        <v>2331161</v>
      </c>
      <c r="G508">
        <v>5827902</v>
      </c>
      <c r="H508">
        <v>5827902</v>
      </c>
      <c r="I508">
        <v>5128554</v>
      </c>
      <c r="J508">
        <v>699348</v>
      </c>
      <c r="K508">
        <v>0.1199999588188</v>
      </c>
      <c r="L508">
        <v>1247702</v>
      </c>
      <c r="M508">
        <v>-548354</v>
      </c>
      <c r="N508">
        <v>-9.4091149782546096E-2</v>
      </c>
      <c r="O508">
        <v>0</v>
      </c>
      <c r="P508">
        <v>5827902</v>
      </c>
      <c r="Q508">
        <v>0</v>
      </c>
      <c r="R508">
        <v>0</v>
      </c>
      <c r="S508">
        <v>0</v>
      </c>
      <c r="T508">
        <v>0</v>
      </c>
      <c r="U508">
        <v>0</v>
      </c>
      <c r="V508">
        <v>5128554</v>
      </c>
      <c r="W508">
        <v>0</v>
      </c>
      <c r="X508">
        <v>0</v>
      </c>
      <c r="Y508">
        <v>0</v>
      </c>
      <c r="Z508">
        <v>0</v>
      </c>
      <c r="AA508">
        <v>606</v>
      </c>
      <c r="AB508">
        <v>9617</v>
      </c>
      <c r="AC508">
        <v>23</v>
      </c>
      <c r="AD508">
        <v>23</v>
      </c>
      <c r="AE508">
        <v>30789</v>
      </c>
      <c r="AF508">
        <v>708147</v>
      </c>
      <c r="AG508">
        <v>128691</v>
      </c>
      <c r="AH508">
        <v>55153</v>
      </c>
      <c r="AI508">
        <v>183844</v>
      </c>
      <c r="AJ508">
        <v>56645</v>
      </c>
      <c r="AK508">
        <v>39365</v>
      </c>
      <c r="AL508">
        <v>96010</v>
      </c>
      <c r="AM508">
        <v>90895</v>
      </c>
      <c r="AN508">
        <v>168806</v>
      </c>
      <c r="AO508">
        <v>259701</v>
      </c>
      <c r="AP508" t="s">
        <v>235</v>
      </c>
      <c r="AQ508" t="s">
        <v>100</v>
      </c>
      <c r="AR508" t="s">
        <v>236</v>
      </c>
      <c r="AS508" t="s">
        <v>237</v>
      </c>
      <c r="AT508" t="s">
        <v>238</v>
      </c>
      <c r="AU508" t="s">
        <v>82</v>
      </c>
      <c r="AV508" t="s">
        <v>83</v>
      </c>
      <c r="AW508" s="1">
        <v>44396</v>
      </c>
      <c r="AX508">
        <v>6000</v>
      </c>
      <c r="AY508" t="s">
        <v>239</v>
      </c>
      <c r="AZ508">
        <v>9.9816000000000003</v>
      </c>
      <c r="BA508">
        <v>76.275400000000005</v>
      </c>
    </row>
    <row r="509" spans="1:53" x14ac:dyDescent="0.3">
      <c r="A509" t="s">
        <v>48</v>
      </c>
      <c r="B509" s="1">
        <v>45627</v>
      </c>
      <c r="C509" t="s">
        <v>297</v>
      </c>
      <c r="D509">
        <v>20935200</v>
      </c>
      <c r="E509">
        <v>12561120</v>
      </c>
      <c r="F509">
        <v>8374080</v>
      </c>
      <c r="G509">
        <v>20935200</v>
      </c>
      <c r="H509">
        <v>20935200</v>
      </c>
      <c r="I509">
        <v>18422976</v>
      </c>
      <c r="J509">
        <v>2512224</v>
      </c>
      <c r="K509">
        <v>0.12</v>
      </c>
      <c r="L509">
        <v>2974621</v>
      </c>
      <c r="M509">
        <v>-462397</v>
      </c>
      <c r="N509">
        <v>-2.2087059115747602E-2</v>
      </c>
      <c r="O509">
        <v>0</v>
      </c>
      <c r="P509">
        <v>20935200</v>
      </c>
      <c r="Q509">
        <v>0</v>
      </c>
      <c r="R509">
        <v>0</v>
      </c>
      <c r="S509">
        <v>0</v>
      </c>
      <c r="T509">
        <v>0</v>
      </c>
      <c r="U509">
        <v>0</v>
      </c>
      <c r="V509">
        <v>18422976</v>
      </c>
      <c r="W509">
        <v>0</v>
      </c>
      <c r="X509">
        <v>0</v>
      </c>
      <c r="Y509">
        <v>0</v>
      </c>
      <c r="Z509">
        <v>0</v>
      </c>
      <c r="AA509">
        <v>976</v>
      </c>
      <c r="AB509">
        <v>21450</v>
      </c>
      <c r="AC509">
        <v>22</v>
      </c>
      <c r="AD509">
        <v>29</v>
      </c>
      <c r="AE509">
        <v>37802</v>
      </c>
      <c r="AF509">
        <v>1096258</v>
      </c>
      <c r="AG509">
        <v>511022</v>
      </c>
      <c r="AH509">
        <v>219010</v>
      </c>
      <c r="AI509">
        <v>730032</v>
      </c>
      <c r="AJ509">
        <v>56335</v>
      </c>
      <c r="AK509">
        <v>44786</v>
      </c>
      <c r="AL509">
        <v>101121</v>
      </c>
      <c r="AM509">
        <v>366524</v>
      </c>
      <c r="AN509">
        <v>680686</v>
      </c>
      <c r="AO509">
        <v>1047210</v>
      </c>
      <c r="AP509" t="s">
        <v>235</v>
      </c>
      <c r="AQ509" t="s">
        <v>100</v>
      </c>
      <c r="AR509" t="s">
        <v>236</v>
      </c>
      <c r="AS509" t="s">
        <v>237</v>
      </c>
      <c r="AT509" t="s">
        <v>238</v>
      </c>
      <c r="AU509" t="s">
        <v>82</v>
      </c>
      <c r="AV509" t="s">
        <v>83</v>
      </c>
      <c r="AW509" s="1">
        <v>44396</v>
      </c>
      <c r="AX509">
        <v>6000</v>
      </c>
      <c r="AY509" t="s">
        <v>239</v>
      </c>
      <c r="AZ509">
        <v>9.9816000000000003</v>
      </c>
      <c r="BA509">
        <v>76.275400000000005</v>
      </c>
    </row>
    <row r="510" spans="1:53" x14ac:dyDescent="0.3">
      <c r="A510" t="s">
        <v>55</v>
      </c>
      <c r="B510" s="1">
        <v>45413</v>
      </c>
      <c r="C510" t="s">
        <v>298</v>
      </c>
      <c r="D510">
        <v>24484369</v>
      </c>
      <c r="E510">
        <v>18363277</v>
      </c>
      <c r="F510">
        <v>6121092</v>
      </c>
      <c r="G510">
        <v>24484369</v>
      </c>
      <c r="H510">
        <v>24484369</v>
      </c>
      <c r="I510">
        <v>19538528</v>
      </c>
      <c r="J510">
        <v>4945841</v>
      </c>
      <c r="K510">
        <v>0.201999937184413</v>
      </c>
      <c r="L510">
        <v>4840972</v>
      </c>
      <c r="M510">
        <v>104869</v>
      </c>
      <c r="N510">
        <v>4.2830999647162603E-3</v>
      </c>
      <c r="O510">
        <v>3672655</v>
      </c>
      <c r="P510">
        <v>2448437</v>
      </c>
      <c r="Q510">
        <v>3672655</v>
      </c>
      <c r="R510">
        <v>8569530</v>
      </c>
      <c r="S510">
        <v>2448437</v>
      </c>
      <c r="T510">
        <v>3672655</v>
      </c>
      <c r="U510">
        <v>1836328</v>
      </c>
      <c r="V510">
        <v>2154625</v>
      </c>
      <c r="W510">
        <v>3378843</v>
      </c>
      <c r="X510">
        <v>7541186</v>
      </c>
      <c r="Y510">
        <v>1909781</v>
      </c>
      <c r="Z510">
        <v>2717765</v>
      </c>
      <c r="AA510">
        <v>10829</v>
      </c>
      <c r="AB510">
        <v>2261</v>
      </c>
      <c r="AC510">
        <v>24</v>
      </c>
      <c r="AD510">
        <v>63</v>
      </c>
      <c r="AE510">
        <v>25307</v>
      </c>
      <c r="AF510">
        <v>1594341</v>
      </c>
      <c r="AG510">
        <v>279190</v>
      </c>
      <c r="AH510">
        <v>119653</v>
      </c>
      <c r="AI510">
        <v>398843</v>
      </c>
      <c r="AJ510">
        <v>268719</v>
      </c>
      <c r="AK510">
        <v>150579</v>
      </c>
      <c r="AL510">
        <v>419298</v>
      </c>
      <c r="AM510">
        <v>849972</v>
      </c>
      <c r="AN510">
        <v>1578518</v>
      </c>
      <c r="AO510">
        <v>2428490</v>
      </c>
      <c r="AP510" t="s">
        <v>260</v>
      </c>
      <c r="AQ510" t="s">
        <v>71</v>
      </c>
      <c r="AR510" t="s">
        <v>108</v>
      </c>
      <c r="AS510" t="s">
        <v>109</v>
      </c>
      <c r="AT510" t="s">
        <v>261</v>
      </c>
      <c r="AU510" t="s">
        <v>104</v>
      </c>
      <c r="AV510" t="s">
        <v>105</v>
      </c>
      <c r="AW510" s="1">
        <v>44910</v>
      </c>
      <c r="AX510">
        <v>20000</v>
      </c>
      <c r="AY510" t="s">
        <v>111</v>
      </c>
      <c r="AZ510">
        <v>23.03</v>
      </c>
      <c r="BA510">
        <v>72.515000000000001</v>
      </c>
    </row>
    <row r="511" spans="1:53" x14ac:dyDescent="0.3">
      <c r="A511" t="s">
        <v>48</v>
      </c>
      <c r="B511" s="1">
        <v>45658</v>
      </c>
      <c r="C511" t="s">
        <v>297</v>
      </c>
      <c r="D511">
        <v>15145020</v>
      </c>
      <c r="E511">
        <v>9087012</v>
      </c>
      <c r="F511">
        <v>6058008</v>
      </c>
      <c r="G511">
        <v>15145020</v>
      </c>
      <c r="H511">
        <v>15145020</v>
      </c>
      <c r="I511">
        <v>13327618</v>
      </c>
      <c r="J511">
        <v>1817402</v>
      </c>
      <c r="K511">
        <v>0.11999997358867801</v>
      </c>
      <c r="L511">
        <v>2287906</v>
      </c>
      <c r="M511">
        <v>-470504</v>
      </c>
      <c r="N511">
        <v>-3.10665816222098E-2</v>
      </c>
      <c r="O511">
        <v>0</v>
      </c>
      <c r="P511">
        <v>15145020</v>
      </c>
      <c r="Q511">
        <v>0</v>
      </c>
      <c r="R511">
        <v>0</v>
      </c>
      <c r="S511">
        <v>0</v>
      </c>
      <c r="T511">
        <v>0</v>
      </c>
      <c r="U511">
        <v>0</v>
      </c>
      <c r="V511">
        <v>13327618</v>
      </c>
      <c r="W511">
        <v>0</v>
      </c>
      <c r="X511">
        <v>0</v>
      </c>
      <c r="Y511">
        <v>0</v>
      </c>
      <c r="Z511">
        <v>0</v>
      </c>
      <c r="AA511">
        <v>990</v>
      </c>
      <c r="AB511">
        <v>15298</v>
      </c>
      <c r="AC511">
        <v>30</v>
      </c>
      <c r="AD511">
        <v>25</v>
      </c>
      <c r="AE511">
        <v>39413</v>
      </c>
      <c r="AF511">
        <v>985325</v>
      </c>
      <c r="AG511">
        <v>323063</v>
      </c>
      <c r="AH511">
        <v>138455</v>
      </c>
      <c r="AI511">
        <v>461518</v>
      </c>
      <c r="AJ511">
        <v>58419</v>
      </c>
      <c r="AK511">
        <v>37786</v>
      </c>
      <c r="AL511">
        <v>96205</v>
      </c>
      <c r="AM511">
        <v>260700</v>
      </c>
      <c r="AN511">
        <v>484158</v>
      </c>
      <c r="AO511">
        <v>744858</v>
      </c>
      <c r="AP511" t="s">
        <v>235</v>
      </c>
      <c r="AQ511" t="s">
        <v>100</v>
      </c>
      <c r="AR511" t="s">
        <v>236</v>
      </c>
      <c r="AS511" t="s">
        <v>237</v>
      </c>
      <c r="AT511" t="s">
        <v>238</v>
      </c>
      <c r="AU511" t="s">
        <v>82</v>
      </c>
      <c r="AV511" t="s">
        <v>83</v>
      </c>
      <c r="AW511" s="1">
        <v>44396</v>
      </c>
      <c r="AX511">
        <v>6000</v>
      </c>
      <c r="AY511" t="s">
        <v>239</v>
      </c>
      <c r="AZ511">
        <v>9.9816000000000003</v>
      </c>
      <c r="BA511">
        <v>76.275400000000005</v>
      </c>
    </row>
    <row r="512" spans="1:53" x14ac:dyDescent="0.3">
      <c r="A512" t="s">
        <v>48</v>
      </c>
      <c r="B512" s="1">
        <v>45689</v>
      </c>
      <c r="C512" t="s">
        <v>297</v>
      </c>
      <c r="D512">
        <v>9969050</v>
      </c>
      <c r="E512">
        <v>5981430</v>
      </c>
      <c r="F512">
        <v>3987620</v>
      </c>
      <c r="G512">
        <v>9969050</v>
      </c>
      <c r="H512">
        <v>9969050</v>
      </c>
      <c r="I512">
        <v>8772764</v>
      </c>
      <c r="J512">
        <v>1196286</v>
      </c>
      <c r="K512">
        <v>0.12</v>
      </c>
      <c r="L512">
        <v>1576746</v>
      </c>
      <c r="M512">
        <v>-380460</v>
      </c>
      <c r="N512">
        <v>-3.8164117945039898E-2</v>
      </c>
      <c r="O512">
        <v>0</v>
      </c>
      <c r="P512">
        <v>9969050</v>
      </c>
      <c r="Q512">
        <v>0</v>
      </c>
      <c r="R512">
        <v>0</v>
      </c>
      <c r="S512">
        <v>0</v>
      </c>
      <c r="T512">
        <v>0</v>
      </c>
      <c r="U512">
        <v>0</v>
      </c>
      <c r="V512">
        <v>8772764</v>
      </c>
      <c r="W512">
        <v>0</v>
      </c>
      <c r="X512">
        <v>0</v>
      </c>
      <c r="Y512">
        <v>0</v>
      </c>
      <c r="Z512">
        <v>0</v>
      </c>
      <c r="AA512">
        <v>650</v>
      </c>
      <c r="AB512">
        <v>15337</v>
      </c>
      <c r="AC512">
        <v>22</v>
      </c>
      <c r="AD512">
        <v>27</v>
      </c>
      <c r="AE512">
        <v>32735</v>
      </c>
      <c r="AF512">
        <v>883845</v>
      </c>
      <c r="AG512">
        <v>178583</v>
      </c>
      <c r="AH512">
        <v>76535</v>
      </c>
      <c r="AI512">
        <v>255118</v>
      </c>
      <c r="AJ512">
        <v>56645</v>
      </c>
      <c r="AK512">
        <v>43716</v>
      </c>
      <c r="AL512">
        <v>100361</v>
      </c>
      <c r="AM512">
        <v>118098</v>
      </c>
      <c r="AN512">
        <v>219324</v>
      </c>
      <c r="AO512">
        <v>337422</v>
      </c>
      <c r="AP512" t="s">
        <v>235</v>
      </c>
      <c r="AQ512" t="s">
        <v>100</v>
      </c>
      <c r="AR512" t="s">
        <v>236</v>
      </c>
      <c r="AS512" t="s">
        <v>237</v>
      </c>
      <c r="AT512" t="s">
        <v>238</v>
      </c>
      <c r="AU512" t="s">
        <v>82</v>
      </c>
      <c r="AV512" t="s">
        <v>83</v>
      </c>
      <c r="AW512" s="1">
        <v>44396</v>
      </c>
      <c r="AX512">
        <v>6000</v>
      </c>
      <c r="AY512" t="s">
        <v>239</v>
      </c>
      <c r="AZ512">
        <v>9.9816000000000003</v>
      </c>
      <c r="BA512">
        <v>76.275400000000005</v>
      </c>
    </row>
    <row r="513" spans="1:53" x14ac:dyDescent="0.3">
      <c r="A513" t="s">
        <v>48</v>
      </c>
      <c r="B513" s="1">
        <v>45717</v>
      </c>
      <c r="C513" t="s">
        <v>297</v>
      </c>
      <c r="D513">
        <v>20803248</v>
      </c>
      <c r="E513">
        <v>12481949</v>
      </c>
      <c r="F513">
        <v>8321299</v>
      </c>
      <c r="G513">
        <v>20803248</v>
      </c>
      <c r="H513">
        <v>20803248</v>
      </c>
      <c r="I513">
        <v>18306858</v>
      </c>
      <c r="J513">
        <v>2496390</v>
      </c>
      <c r="K513">
        <v>0.12000001153666</v>
      </c>
      <c r="L513">
        <v>2671279</v>
      </c>
      <c r="M513">
        <v>-174889</v>
      </c>
      <c r="N513">
        <v>-8.4068122439342197E-3</v>
      </c>
      <c r="O513">
        <v>0</v>
      </c>
      <c r="P513">
        <v>20803248</v>
      </c>
      <c r="Q513">
        <v>0</v>
      </c>
      <c r="R513">
        <v>0</v>
      </c>
      <c r="S513">
        <v>0</v>
      </c>
      <c r="T513">
        <v>0</v>
      </c>
      <c r="U513">
        <v>0</v>
      </c>
      <c r="V513">
        <v>18306858</v>
      </c>
      <c r="W513">
        <v>0</v>
      </c>
      <c r="X513">
        <v>0</v>
      </c>
      <c r="Y513">
        <v>0</v>
      </c>
      <c r="Z513">
        <v>0</v>
      </c>
      <c r="AA513">
        <v>1168</v>
      </c>
      <c r="AB513">
        <v>17811</v>
      </c>
      <c r="AC513">
        <v>23</v>
      </c>
      <c r="AD513">
        <v>27</v>
      </c>
      <c r="AE513">
        <v>37133</v>
      </c>
      <c r="AF513">
        <v>1002591</v>
      </c>
      <c r="AG513">
        <v>449511</v>
      </c>
      <c r="AH513">
        <v>192648</v>
      </c>
      <c r="AI513">
        <v>642159</v>
      </c>
      <c r="AJ513">
        <v>56645</v>
      </c>
      <c r="AK513">
        <v>47313</v>
      </c>
      <c r="AL513">
        <v>103958</v>
      </c>
      <c r="AM513">
        <v>322900</v>
      </c>
      <c r="AN513">
        <v>599671</v>
      </c>
      <c r="AO513">
        <v>922571</v>
      </c>
      <c r="AP513" t="s">
        <v>235</v>
      </c>
      <c r="AQ513" t="s">
        <v>100</v>
      </c>
      <c r="AR513" t="s">
        <v>236</v>
      </c>
      <c r="AS513" t="s">
        <v>237</v>
      </c>
      <c r="AT513" t="s">
        <v>238</v>
      </c>
      <c r="AU513" t="s">
        <v>82</v>
      </c>
      <c r="AV513" t="s">
        <v>83</v>
      </c>
      <c r="AW513" s="1">
        <v>44396</v>
      </c>
      <c r="AX513">
        <v>6000</v>
      </c>
      <c r="AY513" t="s">
        <v>239</v>
      </c>
      <c r="AZ513">
        <v>9.9816000000000003</v>
      </c>
      <c r="BA513">
        <v>76.275400000000005</v>
      </c>
    </row>
    <row r="514" spans="1:53" x14ac:dyDescent="0.3">
      <c r="A514" t="s">
        <v>55</v>
      </c>
      <c r="B514" s="1">
        <v>45444</v>
      </c>
      <c r="C514" t="s">
        <v>298</v>
      </c>
      <c r="D514">
        <v>30497952</v>
      </c>
      <c r="E514">
        <v>22873464</v>
      </c>
      <c r="F514">
        <v>7624488</v>
      </c>
      <c r="G514">
        <v>30497952</v>
      </c>
      <c r="H514">
        <v>30497952</v>
      </c>
      <c r="I514">
        <v>24337366</v>
      </c>
      <c r="J514">
        <v>6160586</v>
      </c>
      <c r="K514">
        <v>0.20199999003211799</v>
      </c>
      <c r="L514">
        <v>5006700</v>
      </c>
      <c r="M514">
        <v>1153886</v>
      </c>
      <c r="N514">
        <v>3.7834868387228097E-2</v>
      </c>
      <c r="O514">
        <v>4574693</v>
      </c>
      <c r="P514">
        <v>3049795</v>
      </c>
      <c r="Q514">
        <v>4574693</v>
      </c>
      <c r="R514">
        <v>10674283</v>
      </c>
      <c r="S514">
        <v>3049795</v>
      </c>
      <c r="T514">
        <v>4574693</v>
      </c>
      <c r="U514">
        <v>2287346</v>
      </c>
      <c r="V514">
        <v>2683820</v>
      </c>
      <c r="W514">
        <v>4208718</v>
      </c>
      <c r="X514">
        <v>9393369</v>
      </c>
      <c r="Y514">
        <v>2378840</v>
      </c>
      <c r="Z514">
        <v>3385273</v>
      </c>
      <c r="AA514">
        <v>23388</v>
      </c>
      <c r="AB514">
        <v>1304</v>
      </c>
      <c r="AC514">
        <v>22</v>
      </c>
      <c r="AD514">
        <v>73</v>
      </c>
      <c r="AE514">
        <v>26251</v>
      </c>
      <c r="AF514">
        <v>1916323</v>
      </c>
      <c r="AG514">
        <v>343596</v>
      </c>
      <c r="AH514">
        <v>147255</v>
      </c>
      <c r="AI514">
        <v>490851</v>
      </c>
      <c r="AJ514">
        <v>293104</v>
      </c>
      <c r="AK514">
        <v>167111</v>
      </c>
      <c r="AL514">
        <v>460215</v>
      </c>
      <c r="AM514">
        <v>748759</v>
      </c>
      <c r="AN514">
        <v>1390552</v>
      </c>
      <c r="AO514">
        <v>2139311</v>
      </c>
      <c r="AP514" t="s">
        <v>260</v>
      </c>
      <c r="AQ514" t="s">
        <v>71</v>
      </c>
      <c r="AR514" t="s">
        <v>108</v>
      </c>
      <c r="AS514" t="s">
        <v>109</v>
      </c>
      <c r="AT514" t="s">
        <v>261</v>
      </c>
      <c r="AU514" t="s">
        <v>104</v>
      </c>
      <c r="AV514" t="s">
        <v>105</v>
      </c>
      <c r="AW514" s="1">
        <v>44910</v>
      </c>
      <c r="AX514">
        <v>20000</v>
      </c>
      <c r="AY514" t="s">
        <v>111</v>
      </c>
      <c r="AZ514">
        <v>23.03</v>
      </c>
      <c r="BA514">
        <v>72.515000000000001</v>
      </c>
    </row>
    <row r="515" spans="1:53" x14ac:dyDescent="0.3">
      <c r="A515" t="s">
        <v>56</v>
      </c>
      <c r="B515" s="1">
        <v>45383</v>
      </c>
      <c r="C515" t="s">
        <v>298</v>
      </c>
      <c r="D515">
        <v>6356700</v>
      </c>
      <c r="E515">
        <v>4449690</v>
      </c>
      <c r="F515">
        <v>1907010</v>
      </c>
      <c r="G515">
        <v>6356700</v>
      </c>
      <c r="H515">
        <v>6356700</v>
      </c>
      <c r="I515">
        <v>3178350</v>
      </c>
      <c r="J515">
        <v>3178350</v>
      </c>
      <c r="K515">
        <v>0.5</v>
      </c>
      <c r="L515">
        <v>3127849</v>
      </c>
      <c r="M515">
        <v>50501</v>
      </c>
      <c r="N515">
        <v>7.9445309673258097E-3</v>
      </c>
      <c r="O515">
        <v>6356700</v>
      </c>
      <c r="P515">
        <v>0</v>
      </c>
      <c r="Q515">
        <v>0</v>
      </c>
      <c r="R515">
        <v>0</v>
      </c>
      <c r="S515">
        <v>0</v>
      </c>
      <c r="T515">
        <v>0</v>
      </c>
      <c r="U515">
        <v>3178350</v>
      </c>
      <c r="V515">
        <v>0</v>
      </c>
      <c r="W515">
        <v>0</v>
      </c>
      <c r="X515">
        <v>0</v>
      </c>
      <c r="Y515">
        <v>0</v>
      </c>
      <c r="Z515">
        <v>0</v>
      </c>
      <c r="AA515">
        <v>3027</v>
      </c>
      <c r="AB515">
        <v>2100</v>
      </c>
      <c r="AC515">
        <v>36</v>
      </c>
      <c r="AD515">
        <v>83</v>
      </c>
      <c r="AE515">
        <v>24511</v>
      </c>
      <c r="AF515">
        <v>2034413</v>
      </c>
      <c r="AG515">
        <v>243176</v>
      </c>
      <c r="AH515">
        <v>104218</v>
      </c>
      <c r="AI515">
        <v>347394</v>
      </c>
      <c r="AJ515">
        <v>215028</v>
      </c>
      <c r="AK515">
        <v>169236</v>
      </c>
      <c r="AL515">
        <v>384264</v>
      </c>
      <c r="AM515">
        <v>126622</v>
      </c>
      <c r="AN515">
        <v>235156</v>
      </c>
      <c r="AO515">
        <v>361778</v>
      </c>
      <c r="AP515" t="s">
        <v>262</v>
      </c>
      <c r="AQ515" t="s">
        <v>94</v>
      </c>
      <c r="AR515" t="s">
        <v>95</v>
      </c>
      <c r="AS515" t="s">
        <v>154</v>
      </c>
      <c r="AT515" t="s">
        <v>263</v>
      </c>
      <c r="AU515" t="s">
        <v>90</v>
      </c>
      <c r="AV515" t="s">
        <v>91</v>
      </c>
      <c r="AW515" s="1">
        <v>43711</v>
      </c>
      <c r="AX515">
        <v>20000</v>
      </c>
      <c r="AY515" t="s">
        <v>156</v>
      </c>
      <c r="AZ515">
        <v>26.14</v>
      </c>
      <c r="BA515">
        <v>91.79</v>
      </c>
    </row>
    <row r="516" spans="1:53" x14ac:dyDescent="0.3">
      <c r="A516" t="s">
        <v>49</v>
      </c>
      <c r="B516" s="1">
        <v>45474</v>
      </c>
      <c r="C516" t="s">
        <v>297</v>
      </c>
      <c r="D516">
        <v>9663940</v>
      </c>
      <c r="E516">
        <v>7731152</v>
      </c>
      <c r="F516">
        <v>1932788</v>
      </c>
      <c r="G516">
        <v>9663940</v>
      </c>
      <c r="H516">
        <v>9663940</v>
      </c>
      <c r="I516">
        <v>8044263</v>
      </c>
      <c r="J516">
        <v>1619677</v>
      </c>
      <c r="K516">
        <v>0.16760006788121601</v>
      </c>
      <c r="L516">
        <v>3414281</v>
      </c>
      <c r="M516">
        <v>-1794604</v>
      </c>
      <c r="N516">
        <v>-0.18570107016392901</v>
      </c>
      <c r="O516">
        <v>676476</v>
      </c>
      <c r="P516">
        <v>289918</v>
      </c>
      <c r="Q516">
        <v>2415985</v>
      </c>
      <c r="R516">
        <v>3865576</v>
      </c>
      <c r="S516">
        <v>966394</v>
      </c>
      <c r="T516">
        <v>1449591</v>
      </c>
      <c r="U516">
        <v>338238</v>
      </c>
      <c r="V516">
        <v>255128</v>
      </c>
      <c r="W516">
        <v>2222706</v>
      </c>
      <c r="X516">
        <v>3401707</v>
      </c>
      <c r="Y516">
        <v>753787</v>
      </c>
      <c r="Z516">
        <v>1072697</v>
      </c>
      <c r="AA516">
        <v>14170</v>
      </c>
      <c r="AB516">
        <v>682</v>
      </c>
      <c r="AC516">
        <v>29</v>
      </c>
      <c r="AD516">
        <v>84</v>
      </c>
      <c r="AE516">
        <v>25294</v>
      </c>
      <c r="AF516">
        <v>2124696</v>
      </c>
      <c r="AG516">
        <v>118761</v>
      </c>
      <c r="AH516">
        <v>50897</v>
      </c>
      <c r="AI516">
        <v>169658</v>
      </c>
      <c r="AJ516">
        <v>255687</v>
      </c>
      <c r="AK516">
        <v>151082</v>
      </c>
      <c r="AL516">
        <v>406769</v>
      </c>
      <c r="AM516">
        <v>249605</v>
      </c>
      <c r="AN516">
        <v>463553</v>
      </c>
      <c r="AO516">
        <v>713158</v>
      </c>
      <c r="AP516" t="s">
        <v>240</v>
      </c>
      <c r="AQ516" t="s">
        <v>71</v>
      </c>
      <c r="AR516" t="s">
        <v>113</v>
      </c>
      <c r="AS516" t="s">
        <v>123</v>
      </c>
      <c r="AT516" t="s">
        <v>241</v>
      </c>
      <c r="AU516" t="s">
        <v>141</v>
      </c>
      <c r="AV516" t="s">
        <v>142</v>
      </c>
      <c r="AW516" s="1">
        <v>43974</v>
      </c>
      <c r="AX516">
        <v>20000</v>
      </c>
      <c r="AY516" t="s">
        <v>125</v>
      </c>
      <c r="AZ516">
        <v>21.204000000000001</v>
      </c>
      <c r="BA516">
        <v>72.8</v>
      </c>
    </row>
    <row r="517" spans="1:53" x14ac:dyDescent="0.3">
      <c r="A517" t="s">
        <v>49</v>
      </c>
      <c r="B517" s="1">
        <v>45505</v>
      </c>
      <c r="C517" t="s">
        <v>297</v>
      </c>
      <c r="D517">
        <v>9882600</v>
      </c>
      <c r="E517">
        <v>7906080</v>
      </c>
      <c r="F517">
        <v>1976520</v>
      </c>
      <c r="G517">
        <v>9882600</v>
      </c>
      <c r="H517">
        <v>9882600</v>
      </c>
      <c r="I517">
        <v>8226277</v>
      </c>
      <c r="J517">
        <v>1656323</v>
      </c>
      <c r="K517">
        <v>0.16759992309716101</v>
      </c>
      <c r="L517">
        <v>3587712</v>
      </c>
      <c r="M517">
        <v>-1931389</v>
      </c>
      <c r="N517">
        <v>-0.19543328678687799</v>
      </c>
      <c r="O517">
        <v>691782</v>
      </c>
      <c r="P517">
        <v>296478</v>
      </c>
      <c r="Q517">
        <v>2470650</v>
      </c>
      <c r="R517">
        <v>3953040</v>
      </c>
      <c r="S517">
        <v>988260</v>
      </c>
      <c r="T517">
        <v>1482390</v>
      </c>
      <c r="U517">
        <v>345891</v>
      </c>
      <c r="V517">
        <v>260901</v>
      </c>
      <c r="W517">
        <v>2272998</v>
      </c>
      <c r="X517">
        <v>3478675</v>
      </c>
      <c r="Y517">
        <v>770843</v>
      </c>
      <c r="Z517">
        <v>1096969</v>
      </c>
      <c r="AA517">
        <v>13650</v>
      </c>
      <c r="AB517">
        <v>724</v>
      </c>
      <c r="AC517">
        <v>26</v>
      </c>
      <c r="AD517">
        <v>90</v>
      </c>
      <c r="AE517">
        <v>24654</v>
      </c>
      <c r="AF517">
        <v>2218860</v>
      </c>
      <c r="AG517">
        <v>132531</v>
      </c>
      <c r="AH517">
        <v>56799</v>
      </c>
      <c r="AI517">
        <v>189330</v>
      </c>
      <c r="AJ517">
        <v>255687</v>
      </c>
      <c r="AK517">
        <v>144000</v>
      </c>
      <c r="AL517">
        <v>399687</v>
      </c>
      <c r="AM517">
        <v>272942</v>
      </c>
      <c r="AN517">
        <v>506893</v>
      </c>
      <c r="AO517">
        <v>779835</v>
      </c>
      <c r="AP517" t="s">
        <v>240</v>
      </c>
      <c r="AQ517" t="s">
        <v>71</v>
      </c>
      <c r="AR517" t="s">
        <v>113</v>
      </c>
      <c r="AS517" t="s">
        <v>123</v>
      </c>
      <c r="AT517" t="s">
        <v>241</v>
      </c>
      <c r="AU517" t="s">
        <v>141</v>
      </c>
      <c r="AV517" t="s">
        <v>142</v>
      </c>
      <c r="AW517" s="1">
        <v>43974</v>
      </c>
      <c r="AX517">
        <v>20000</v>
      </c>
      <c r="AY517" t="s">
        <v>125</v>
      </c>
      <c r="AZ517">
        <v>21.204000000000001</v>
      </c>
      <c r="BA517">
        <v>72.8</v>
      </c>
    </row>
    <row r="518" spans="1:53" x14ac:dyDescent="0.3">
      <c r="A518" t="s">
        <v>49</v>
      </c>
      <c r="B518" s="1">
        <v>45536</v>
      </c>
      <c r="C518" t="s">
        <v>297</v>
      </c>
      <c r="D518">
        <v>13082514</v>
      </c>
      <c r="E518">
        <v>10466011</v>
      </c>
      <c r="F518">
        <v>2616503</v>
      </c>
      <c r="G518">
        <v>13082514</v>
      </c>
      <c r="H518">
        <v>13082514</v>
      </c>
      <c r="I518">
        <v>10889885</v>
      </c>
      <c r="J518">
        <v>2192629</v>
      </c>
      <c r="K518">
        <v>0.167599973521909</v>
      </c>
      <c r="L518">
        <v>4334986</v>
      </c>
      <c r="M518">
        <v>-2142357</v>
      </c>
      <c r="N518">
        <v>-0.16375728701685299</v>
      </c>
      <c r="O518">
        <v>915776</v>
      </c>
      <c r="P518">
        <v>392475</v>
      </c>
      <c r="Q518">
        <v>3270628</v>
      </c>
      <c r="R518">
        <v>5233007</v>
      </c>
      <c r="S518">
        <v>1308251</v>
      </c>
      <c r="T518">
        <v>1962377</v>
      </c>
      <c r="U518">
        <v>457888</v>
      </c>
      <c r="V518">
        <v>345378</v>
      </c>
      <c r="W518">
        <v>3008978</v>
      </c>
      <c r="X518">
        <v>4605046</v>
      </c>
      <c r="Y518">
        <v>1020436</v>
      </c>
      <c r="Z518">
        <v>1452159</v>
      </c>
      <c r="AA518">
        <v>11386</v>
      </c>
      <c r="AB518">
        <v>1149</v>
      </c>
      <c r="AC518">
        <v>45</v>
      </c>
      <c r="AD518">
        <v>101</v>
      </c>
      <c r="AE518">
        <v>27428</v>
      </c>
      <c r="AF518">
        <v>2770228</v>
      </c>
      <c r="AG518">
        <v>127017</v>
      </c>
      <c r="AH518">
        <v>54436</v>
      </c>
      <c r="AI518">
        <v>181453</v>
      </c>
      <c r="AJ518">
        <v>255687</v>
      </c>
      <c r="AK518">
        <v>177273</v>
      </c>
      <c r="AL518">
        <v>432960</v>
      </c>
      <c r="AM518">
        <v>332621</v>
      </c>
      <c r="AN518">
        <v>617724</v>
      </c>
      <c r="AO518">
        <v>950345</v>
      </c>
      <c r="AP518" t="s">
        <v>240</v>
      </c>
      <c r="AQ518" t="s">
        <v>71</v>
      </c>
      <c r="AR518" t="s">
        <v>113</v>
      </c>
      <c r="AS518" t="s">
        <v>123</v>
      </c>
      <c r="AT518" t="s">
        <v>241</v>
      </c>
      <c r="AU518" t="s">
        <v>141</v>
      </c>
      <c r="AV518" t="s">
        <v>142</v>
      </c>
      <c r="AW518" s="1">
        <v>43974</v>
      </c>
      <c r="AX518">
        <v>20000</v>
      </c>
      <c r="AY518" t="s">
        <v>125</v>
      </c>
      <c r="AZ518">
        <v>21.204000000000001</v>
      </c>
      <c r="BA518">
        <v>72.8</v>
      </c>
    </row>
    <row r="519" spans="1:53" x14ac:dyDescent="0.3">
      <c r="A519" t="s">
        <v>49</v>
      </c>
      <c r="B519" s="1">
        <v>45566</v>
      </c>
      <c r="C519" t="s">
        <v>297</v>
      </c>
      <c r="D519">
        <v>10638693</v>
      </c>
      <c r="E519">
        <v>8510954</v>
      </c>
      <c r="F519">
        <v>2127739</v>
      </c>
      <c r="G519">
        <v>10638693</v>
      </c>
      <c r="H519">
        <v>10638693</v>
      </c>
      <c r="I519">
        <v>8855648</v>
      </c>
      <c r="J519">
        <v>1783045</v>
      </c>
      <c r="K519">
        <v>0.16760000500061401</v>
      </c>
      <c r="L519">
        <v>3717656</v>
      </c>
      <c r="M519">
        <v>-1934611</v>
      </c>
      <c r="N519">
        <v>-0.181846679850617</v>
      </c>
      <c r="O519">
        <v>744709</v>
      </c>
      <c r="P519">
        <v>319161</v>
      </c>
      <c r="Q519">
        <v>2659673</v>
      </c>
      <c r="R519">
        <v>4255477</v>
      </c>
      <c r="S519">
        <v>1063869</v>
      </c>
      <c r="T519">
        <v>1595804</v>
      </c>
      <c r="U519">
        <v>372354</v>
      </c>
      <c r="V519">
        <v>280862</v>
      </c>
      <c r="W519">
        <v>2446899</v>
      </c>
      <c r="X519">
        <v>3744820</v>
      </c>
      <c r="Y519">
        <v>829818</v>
      </c>
      <c r="Z519">
        <v>1180895</v>
      </c>
      <c r="AA519">
        <v>14963</v>
      </c>
      <c r="AB519">
        <v>711</v>
      </c>
      <c r="AC519">
        <v>18</v>
      </c>
      <c r="AD519">
        <v>89</v>
      </c>
      <c r="AE519">
        <v>26589</v>
      </c>
      <c r="AF519">
        <v>2366421</v>
      </c>
      <c r="AG519">
        <v>107064</v>
      </c>
      <c r="AH519">
        <v>45885</v>
      </c>
      <c r="AI519">
        <v>152949</v>
      </c>
      <c r="AJ519">
        <v>255687</v>
      </c>
      <c r="AK519">
        <v>175111</v>
      </c>
      <c r="AL519">
        <v>430798</v>
      </c>
      <c r="AM519">
        <v>268621</v>
      </c>
      <c r="AN519">
        <v>498867</v>
      </c>
      <c r="AO519">
        <v>767488</v>
      </c>
      <c r="AP519" t="s">
        <v>240</v>
      </c>
      <c r="AQ519" t="s">
        <v>71</v>
      </c>
      <c r="AR519" t="s">
        <v>113</v>
      </c>
      <c r="AS519" t="s">
        <v>123</v>
      </c>
      <c r="AT519" t="s">
        <v>241</v>
      </c>
      <c r="AU519" t="s">
        <v>141</v>
      </c>
      <c r="AV519" t="s">
        <v>142</v>
      </c>
      <c r="AW519" s="1">
        <v>43974</v>
      </c>
      <c r="AX519">
        <v>20000</v>
      </c>
      <c r="AY519" t="s">
        <v>125</v>
      </c>
      <c r="AZ519">
        <v>21.204000000000001</v>
      </c>
      <c r="BA519">
        <v>72.8</v>
      </c>
    </row>
    <row r="520" spans="1:53" x14ac:dyDescent="0.3">
      <c r="A520" t="s">
        <v>49</v>
      </c>
      <c r="B520" s="1">
        <v>45597</v>
      </c>
      <c r="C520" t="s">
        <v>297</v>
      </c>
      <c r="D520">
        <v>13838400</v>
      </c>
      <c r="E520">
        <v>11070720</v>
      </c>
      <c r="F520">
        <v>2767680</v>
      </c>
      <c r="G520">
        <v>13838400</v>
      </c>
      <c r="H520">
        <v>13838400</v>
      </c>
      <c r="I520">
        <v>11519084</v>
      </c>
      <c r="J520">
        <v>2319316</v>
      </c>
      <c r="K520">
        <v>0.16760001156203</v>
      </c>
      <c r="L520">
        <v>4664455</v>
      </c>
      <c r="M520">
        <v>-2345139</v>
      </c>
      <c r="N520">
        <v>-0.169466050988554</v>
      </c>
      <c r="O520">
        <v>968688</v>
      </c>
      <c r="P520">
        <v>415152</v>
      </c>
      <c r="Q520">
        <v>3459600</v>
      </c>
      <c r="R520">
        <v>5535360</v>
      </c>
      <c r="S520">
        <v>1383840</v>
      </c>
      <c r="T520">
        <v>2075760</v>
      </c>
      <c r="U520">
        <v>484344</v>
      </c>
      <c r="V520">
        <v>365334</v>
      </c>
      <c r="W520">
        <v>3182832</v>
      </c>
      <c r="X520">
        <v>4871117</v>
      </c>
      <c r="Y520">
        <v>1079395</v>
      </c>
      <c r="Z520">
        <v>1536062</v>
      </c>
      <c r="AA520">
        <v>13950</v>
      </c>
      <c r="AB520">
        <v>992</v>
      </c>
      <c r="AC520">
        <v>19</v>
      </c>
      <c r="AD520">
        <v>110</v>
      </c>
      <c r="AE520">
        <v>27921</v>
      </c>
      <c r="AF520">
        <v>3071310</v>
      </c>
      <c r="AG520">
        <v>133144</v>
      </c>
      <c r="AH520">
        <v>57062</v>
      </c>
      <c r="AI520">
        <v>190206</v>
      </c>
      <c r="AJ520">
        <v>255687</v>
      </c>
      <c r="AK520">
        <v>122820</v>
      </c>
      <c r="AL520">
        <v>378507</v>
      </c>
      <c r="AM520">
        <v>358551</v>
      </c>
      <c r="AN520">
        <v>665881</v>
      </c>
      <c r="AO520">
        <v>1024432</v>
      </c>
      <c r="AP520" t="s">
        <v>240</v>
      </c>
      <c r="AQ520" t="s">
        <v>71</v>
      </c>
      <c r="AR520" t="s">
        <v>113</v>
      </c>
      <c r="AS520" t="s">
        <v>123</v>
      </c>
      <c r="AT520" t="s">
        <v>241</v>
      </c>
      <c r="AU520" t="s">
        <v>141</v>
      </c>
      <c r="AV520" t="s">
        <v>142</v>
      </c>
      <c r="AW520" s="1">
        <v>43974</v>
      </c>
      <c r="AX520">
        <v>20000</v>
      </c>
      <c r="AY520" t="s">
        <v>125</v>
      </c>
      <c r="AZ520">
        <v>21.204000000000001</v>
      </c>
      <c r="BA520">
        <v>72.8</v>
      </c>
    </row>
    <row r="521" spans="1:53" x14ac:dyDescent="0.3">
      <c r="A521" t="s">
        <v>56</v>
      </c>
      <c r="B521" s="1">
        <v>45413</v>
      </c>
      <c r="C521" t="s">
        <v>298</v>
      </c>
      <c r="D521">
        <v>9139044</v>
      </c>
      <c r="E521">
        <v>6397331</v>
      </c>
      <c r="F521">
        <v>2741713</v>
      </c>
      <c r="G521">
        <v>9139044</v>
      </c>
      <c r="H521">
        <v>9139044</v>
      </c>
      <c r="I521">
        <v>4569522</v>
      </c>
      <c r="J521">
        <v>4569522</v>
      </c>
      <c r="K521">
        <v>0.5</v>
      </c>
      <c r="L521">
        <v>3664291</v>
      </c>
      <c r="M521">
        <v>905231</v>
      </c>
      <c r="N521">
        <v>9.9050951062277404E-2</v>
      </c>
      <c r="O521">
        <v>9139044</v>
      </c>
      <c r="P521">
        <v>0</v>
      </c>
      <c r="Q521">
        <v>0</v>
      </c>
      <c r="R521">
        <v>0</v>
      </c>
      <c r="S521">
        <v>0</v>
      </c>
      <c r="T521">
        <v>0</v>
      </c>
      <c r="U521">
        <v>4569522</v>
      </c>
      <c r="V521">
        <v>0</v>
      </c>
      <c r="W521">
        <v>0</v>
      </c>
      <c r="X521">
        <v>0</v>
      </c>
      <c r="Y521">
        <v>0</v>
      </c>
      <c r="Z521">
        <v>0</v>
      </c>
      <c r="AA521">
        <v>2932</v>
      </c>
      <c r="AB521">
        <v>3117</v>
      </c>
      <c r="AC521">
        <v>18</v>
      </c>
      <c r="AD521">
        <v>80</v>
      </c>
      <c r="AE521">
        <v>29723</v>
      </c>
      <c r="AF521">
        <v>2377840</v>
      </c>
      <c r="AG521">
        <v>313902</v>
      </c>
      <c r="AH521">
        <v>134529</v>
      </c>
      <c r="AI521">
        <v>448431</v>
      </c>
      <c r="AJ521">
        <v>209491</v>
      </c>
      <c r="AK521">
        <v>146853</v>
      </c>
      <c r="AL521">
        <v>356344</v>
      </c>
      <c r="AM521">
        <v>168587</v>
      </c>
      <c r="AN521">
        <v>313089</v>
      </c>
      <c r="AO521">
        <v>481676</v>
      </c>
      <c r="AP521" t="s">
        <v>262</v>
      </c>
      <c r="AQ521" t="s">
        <v>94</v>
      </c>
      <c r="AR521" t="s">
        <v>95</v>
      </c>
      <c r="AS521" t="s">
        <v>154</v>
      </c>
      <c r="AT521" t="s">
        <v>263</v>
      </c>
      <c r="AU521" t="s">
        <v>90</v>
      </c>
      <c r="AV521" t="s">
        <v>91</v>
      </c>
      <c r="AW521" s="1">
        <v>43711</v>
      </c>
      <c r="AX521">
        <v>20000</v>
      </c>
      <c r="AY521" t="s">
        <v>156</v>
      </c>
      <c r="AZ521">
        <v>26.14</v>
      </c>
      <c r="BA521">
        <v>91.79</v>
      </c>
    </row>
    <row r="522" spans="1:53" x14ac:dyDescent="0.3">
      <c r="A522" t="s">
        <v>49</v>
      </c>
      <c r="B522" s="1">
        <v>45627</v>
      </c>
      <c r="C522" t="s">
        <v>297</v>
      </c>
      <c r="D522">
        <v>15571424</v>
      </c>
      <c r="E522">
        <v>12457139</v>
      </c>
      <c r="F522">
        <v>3114285</v>
      </c>
      <c r="G522">
        <v>15571424</v>
      </c>
      <c r="H522">
        <v>15571424</v>
      </c>
      <c r="I522">
        <v>12961654</v>
      </c>
      <c r="J522">
        <v>2609770</v>
      </c>
      <c r="K522">
        <v>0.16759995746053799</v>
      </c>
      <c r="L522">
        <v>4790212</v>
      </c>
      <c r="M522">
        <v>-2180442</v>
      </c>
      <c r="N522">
        <v>-0.14002842643036401</v>
      </c>
      <c r="O522">
        <v>1090000</v>
      </c>
      <c r="P522">
        <v>467143</v>
      </c>
      <c r="Q522">
        <v>3892856</v>
      </c>
      <c r="R522">
        <v>6228569</v>
      </c>
      <c r="S522">
        <v>1557142</v>
      </c>
      <c r="T522">
        <v>2335714</v>
      </c>
      <c r="U522">
        <v>545000</v>
      </c>
      <c r="V522">
        <v>411086</v>
      </c>
      <c r="W522">
        <v>3581428</v>
      </c>
      <c r="X522">
        <v>5481141</v>
      </c>
      <c r="Y522">
        <v>1214571</v>
      </c>
      <c r="Z522">
        <v>1728428</v>
      </c>
      <c r="AA522">
        <v>15697</v>
      </c>
      <c r="AB522">
        <v>992</v>
      </c>
      <c r="AC522">
        <v>19</v>
      </c>
      <c r="AD522">
        <v>115</v>
      </c>
      <c r="AE522">
        <v>26659</v>
      </c>
      <c r="AF522">
        <v>3065785</v>
      </c>
      <c r="AG522">
        <v>197592</v>
      </c>
      <c r="AH522">
        <v>84682</v>
      </c>
      <c r="AI522">
        <v>282274</v>
      </c>
      <c r="AJ522">
        <v>251566</v>
      </c>
      <c r="AK522">
        <v>144309</v>
      </c>
      <c r="AL522">
        <v>395875</v>
      </c>
      <c r="AM522">
        <v>366197</v>
      </c>
      <c r="AN522">
        <v>680081</v>
      </c>
      <c r="AO522">
        <v>1046278</v>
      </c>
      <c r="AP522" t="s">
        <v>240</v>
      </c>
      <c r="AQ522" t="s">
        <v>71</v>
      </c>
      <c r="AR522" t="s">
        <v>113</v>
      </c>
      <c r="AS522" t="s">
        <v>123</v>
      </c>
      <c r="AT522" t="s">
        <v>241</v>
      </c>
      <c r="AU522" t="s">
        <v>141</v>
      </c>
      <c r="AV522" t="s">
        <v>142</v>
      </c>
      <c r="AW522" s="1">
        <v>43974</v>
      </c>
      <c r="AX522">
        <v>20000</v>
      </c>
      <c r="AY522" t="s">
        <v>125</v>
      </c>
      <c r="AZ522">
        <v>21.204000000000001</v>
      </c>
      <c r="BA522">
        <v>72.8</v>
      </c>
    </row>
    <row r="523" spans="1:53" x14ac:dyDescent="0.3">
      <c r="A523" t="s">
        <v>49</v>
      </c>
      <c r="B523" s="1">
        <v>45658</v>
      </c>
      <c r="C523" t="s">
        <v>297</v>
      </c>
      <c r="D523">
        <v>7188170</v>
      </c>
      <c r="E523">
        <v>5750536</v>
      </c>
      <c r="F523">
        <v>1437634</v>
      </c>
      <c r="G523">
        <v>7188170</v>
      </c>
      <c r="H523">
        <v>7188170</v>
      </c>
      <c r="I523">
        <v>5983433</v>
      </c>
      <c r="J523">
        <v>1204737</v>
      </c>
      <c r="K523">
        <v>0.1675999593777</v>
      </c>
      <c r="L523">
        <v>3156564</v>
      </c>
      <c r="M523">
        <v>-1951827</v>
      </c>
      <c r="N523">
        <v>-0.27153322751131398</v>
      </c>
      <c r="O523">
        <v>503172</v>
      </c>
      <c r="P523">
        <v>215645</v>
      </c>
      <c r="Q523">
        <v>1797042</v>
      </c>
      <c r="R523">
        <v>2875268</v>
      </c>
      <c r="S523">
        <v>718817</v>
      </c>
      <c r="T523">
        <v>1078226</v>
      </c>
      <c r="U523">
        <v>251586</v>
      </c>
      <c r="V523">
        <v>189768</v>
      </c>
      <c r="W523">
        <v>1653279</v>
      </c>
      <c r="X523">
        <v>2530236</v>
      </c>
      <c r="Y523">
        <v>560677</v>
      </c>
      <c r="Z523">
        <v>797887</v>
      </c>
      <c r="AA523">
        <v>11110</v>
      </c>
      <c r="AB523">
        <v>647</v>
      </c>
      <c r="AC523">
        <v>40</v>
      </c>
      <c r="AD523">
        <v>88</v>
      </c>
      <c r="AE523">
        <v>24040</v>
      </c>
      <c r="AF523">
        <v>2115520</v>
      </c>
      <c r="AG523">
        <v>66575</v>
      </c>
      <c r="AH523">
        <v>28532</v>
      </c>
      <c r="AI523">
        <v>95107</v>
      </c>
      <c r="AJ523">
        <v>249014</v>
      </c>
      <c r="AK523">
        <v>157732</v>
      </c>
      <c r="AL523">
        <v>406746</v>
      </c>
      <c r="AM523">
        <v>188717</v>
      </c>
      <c r="AN523">
        <v>350474</v>
      </c>
      <c r="AO523">
        <v>539191</v>
      </c>
      <c r="AP523" t="s">
        <v>240</v>
      </c>
      <c r="AQ523" t="s">
        <v>71</v>
      </c>
      <c r="AR523" t="s">
        <v>113</v>
      </c>
      <c r="AS523" t="s">
        <v>123</v>
      </c>
      <c r="AT523" t="s">
        <v>241</v>
      </c>
      <c r="AU523" t="s">
        <v>141</v>
      </c>
      <c r="AV523" t="s">
        <v>142</v>
      </c>
      <c r="AW523" s="1">
        <v>43974</v>
      </c>
      <c r="AX523">
        <v>20000</v>
      </c>
      <c r="AY523" t="s">
        <v>125</v>
      </c>
      <c r="AZ523">
        <v>21.204000000000001</v>
      </c>
      <c r="BA523">
        <v>72.8</v>
      </c>
    </row>
    <row r="524" spans="1:53" x14ac:dyDescent="0.3">
      <c r="A524" t="s">
        <v>49</v>
      </c>
      <c r="B524" s="1">
        <v>45689</v>
      </c>
      <c r="C524" t="s">
        <v>297</v>
      </c>
      <c r="D524">
        <v>7585749</v>
      </c>
      <c r="E524">
        <v>6068599</v>
      </c>
      <c r="F524">
        <v>1517150</v>
      </c>
      <c r="G524">
        <v>7585749</v>
      </c>
      <c r="H524">
        <v>7585749</v>
      </c>
      <c r="I524">
        <v>6314377</v>
      </c>
      <c r="J524">
        <v>1271372</v>
      </c>
      <c r="K524">
        <v>0.167600061641902</v>
      </c>
      <c r="L524">
        <v>3641985</v>
      </c>
      <c r="M524">
        <v>-2370613</v>
      </c>
      <c r="N524">
        <v>-0.31250875819909102</v>
      </c>
      <c r="O524">
        <v>531002</v>
      </c>
      <c r="P524">
        <v>227572</v>
      </c>
      <c r="Q524">
        <v>1896437</v>
      </c>
      <c r="R524">
        <v>3034301</v>
      </c>
      <c r="S524">
        <v>758575</v>
      </c>
      <c r="T524">
        <v>1137862</v>
      </c>
      <c r="U524">
        <v>265501</v>
      </c>
      <c r="V524">
        <v>200263</v>
      </c>
      <c r="W524">
        <v>1744722</v>
      </c>
      <c r="X524">
        <v>2670185</v>
      </c>
      <c r="Y524">
        <v>591688</v>
      </c>
      <c r="Z524">
        <v>842018</v>
      </c>
      <c r="AA524">
        <v>11511</v>
      </c>
      <c r="AB524">
        <v>659</v>
      </c>
      <c r="AC524">
        <v>14</v>
      </c>
      <c r="AD524">
        <v>95</v>
      </c>
      <c r="AE524">
        <v>26455</v>
      </c>
      <c r="AF524">
        <v>2513225</v>
      </c>
      <c r="AG524">
        <v>102383</v>
      </c>
      <c r="AH524">
        <v>43879</v>
      </c>
      <c r="AI524">
        <v>146262</v>
      </c>
      <c r="AJ524">
        <v>255687</v>
      </c>
      <c r="AK524">
        <v>158423</v>
      </c>
      <c r="AL524">
        <v>414110</v>
      </c>
      <c r="AM524">
        <v>198936</v>
      </c>
      <c r="AN524">
        <v>369452</v>
      </c>
      <c r="AO524">
        <v>568388</v>
      </c>
      <c r="AP524" t="s">
        <v>240</v>
      </c>
      <c r="AQ524" t="s">
        <v>71</v>
      </c>
      <c r="AR524" t="s">
        <v>113</v>
      </c>
      <c r="AS524" t="s">
        <v>123</v>
      </c>
      <c r="AT524" t="s">
        <v>241</v>
      </c>
      <c r="AU524" t="s">
        <v>141</v>
      </c>
      <c r="AV524" t="s">
        <v>142</v>
      </c>
      <c r="AW524" s="1">
        <v>43974</v>
      </c>
      <c r="AX524">
        <v>20000</v>
      </c>
      <c r="AY524" t="s">
        <v>125</v>
      </c>
      <c r="AZ524">
        <v>21.204000000000001</v>
      </c>
      <c r="BA524">
        <v>72.8</v>
      </c>
    </row>
    <row r="525" spans="1:53" x14ac:dyDescent="0.3">
      <c r="A525" t="s">
        <v>49</v>
      </c>
      <c r="B525" s="1">
        <v>45717</v>
      </c>
      <c r="C525" t="s">
        <v>297</v>
      </c>
      <c r="D525">
        <v>7437120</v>
      </c>
      <c r="E525">
        <v>5949696</v>
      </c>
      <c r="F525">
        <v>1487424</v>
      </c>
      <c r="G525">
        <v>7437120</v>
      </c>
      <c r="H525">
        <v>7437120</v>
      </c>
      <c r="I525">
        <v>6190658</v>
      </c>
      <c r="J525">
        <v>1246462</v>
      </c>
      <c r="K525">
        <v>0.16760009250892799</v>
      </c>
      <c r="L525">
        <v>3311131</v>
      </c>
      <c r="M525">
        <v>-2064669</v>
      </c>
      <c r="N525">
        <v>-0.27761673873757597</v>
      </c>
      <c r="O525">
        <v>520598</v>
      </c>
      <c r="P525">
        <v>223114</v>
      </c>
      <c r="Q525">
        <v>1859280</v>
      </c>
      <c r="R525">
        <v>2974848</v>
      </c>
      <c r="S525">
        <v>743712</v>
      </c>
      <c r="T525">
        <v>1115568</v>
      </c>
      <c r="U525">
        <v>260299</v>
      </c>
      <c r="V525">
        <v>196340</v>
      </c>
      <c r="W525">
        <v>1710538</v>
      </c>
      <c r="X525">
        <v>2617866</v>
      </c>
      <c r="Y525">
        <v>580095</v>
      </c>
      <c r="Z525">
        <v>825520</v>
      </c>
      <c r="AA525">
        <v>8128</v>
      </c>
      <c r="AB525">
        <v>915</v>
      </c>
      <c r="AC525">
        <v>15</v>
      </c>
      <c r="AD525">
        <v>85</v>
      </c>
      <c r="AE525">
        <v>27212</v>
      </c>
      <c r="AF525">
        <v>2313020</v>
      </c>
      <c r="AG525">
        <v>72465</v>
      </c>
      <c r="AH525">
        <v>31057</v>
      </c>
      <c r="AI525">
        <v>103522</v>
      </c>
      <c r="AJ525">
        <v>255687</v>
      </c>
      <c r="AK525">
        <v>171030</v>
      </c>
      <c r="AL525">
        <v>426717</v>
      </c>
      <c r="AM525">
        <v>163755</v>
      </c>
      <c r="AN525">
        <v>304117</v>
      </c>
      <c r="AO525">
        <v>467872</v>
      </c>
      <c r="AP525" t="s">
        <v>240</v>
      </c>
      <c r="AQ525" t="s">
        <v>71</v>
      </c>
      <c r="AR525" t="s">
        <v>113</v>
      </c>
      <c r="AS525" t="s">
        <v>123</v>
      </c>
      <c r="AT525" t="s">
        <v>241</v>
      </c>
      <c r="AU525" t="s">
        <v>141</v>
      </c>
      <c r="AV525" t="s">
        <v>142</v>
      </c>
      <c r="AW525" s="1">
        <v>43974</v>
      </c>
      <c r="AX525">
        <v>20000</v>
      </c>
      <c r="AY525" t="s">
        <v>125</v>
      </c>
      <c r="AZ525">
        <v>21.204000000000001</v>
      </c>
      <c r="BA525">
        <v>72.8</v>
      </c>
    </row>
    <row r="526" spans="1:53" x14ac:dyDescent="0.3">
      <c r="A526" t="s">
        <v>56</v>
      </c>
      <c r="B526" s="1">
        <v>45444</v>
      </c>
      <c r="C526" t="s">
        <v>297</v>
      </c>
      <c r="D526">
        <v>5688980</v>
      </c>
      <c r="E526">
        <v>3982286</v>
      </c>
      <c r="F526">
        <v>1706694</v>
      </c>
      <c r="G526">
        <v>5688980</v>
      </c>
      <c r="H526">
        <v>5688980</v>
      </c>
      <c r="I526">
        <v>2844490</v>
      </c>
      <c r="J526">
        <v>2844490</v>
      </c>
      <c r="K526">
        <v>0.5</v>
      </c>
      <c r="L526">
        <v>3181695</v>
      </c>
      <c r="M526">
        <v>-337205</v>
      </c>
      <c r="N526">
        <v>-5.92733671062299E-2</v>
      </c>
      <c r="O526">
        <v>5688980</v>
      </c>
      <c r="P526">
        <v>0</v>
      </c>
      <c r="Q526">
        <v>0</v>
      </c>
      <c r="R526">
        <v>0</v>
      </c>
      <c r="S526">
        <v>0</v>
      </c>
      <c r="T526">
        <v>0</v>
      </c>
      <c r="U526">
        <v>2844490</v>
      </c>
      <c r="V526">
        <v>0</v>
      </c>
      <c r="W526">
        <v>0</v>
      </c>
      <c r="X526">
        <v>0</v>
      </c>
      <c r="Y526">
        <v>0</v>
      </c>
      <c r="Z526">
        <v>0</v>
      </c>
      <c r="AA526">
        <v>2090</v>
      </c>
      <c r="AB526">
        <v>2722</v>
      </c>
      <c r="AC526">
        <v>17</v>
      </c>
      <c r="AD526">
        <v>94</v>
      </c>
      <c r="AE526">
        <v>24398</v>
      </c>
      <c r="AF526">
        <v>2293412</v>
      </c>
      <c r="AG526">
        <v>206827</v>
      </c>
      <c r="AH526">
        <v>88640</v>
      </c>
      <c r="AI526">
        <v>295467</v>
      </c>
      <c r="AJ526">
        <v>219063</v>
      </c>
      <c r="AK526">
        <v>141465</v>
      </c>
      <c r="AL526">
        <v>360528</v>
      </c>
      <c r="AM526">
        <v>81301</v>
      </c>
      <c r="AN526">
        <v>150987</v>
      </c>
      <c r="AO526">
        <v>232288</v>
      </c>
      <c r="AP526" t="s">
        <v>262</v>
      </c>
      <c r="AQ526" t="s">
        <v>94</v>
      </c>
      <c r="AR526" t="s">
        <v>95</v>
      </c>
      <c r="AS526" t="s">
        <v>154</v>
      </c>
      <c r="AT526" t="s">
        <v>263</v>
      </c>
      <c r="AU526" t="s">
        <v>90</v>
      </c>
      <c r="AV526" t="s">
        <v>91</v>
      </c>
      <c r="AW526" s="1">
        <v>43711</v>
      </c>
      <c r="AX526">
        <v>20000</v>
      </c>
      <c r="AY526" t="s">
        <v>156</v>
      </c>
      <c r="AZ526">
        <v>26.14</v>
      </c>
      <c r="BA526">
        <v>91.79</v>
      </c>
    </row>
    <row r="527" spans="1:53" x14ac:dyDescent="0.3">
      <c r="A527" t="s">
        <v>57</v>
      </c>
      <c r="B527" s="1">
        <v>45383</v>
      </c>
      <c r="C527" t="s">
        <v>298</v>
      </c>
      <c r="D527">
        <v>27430803</v>
      </c>
      <c r="E527">
        <v>20573102</v>
      </c>
      <c r="F527">
        <v>6857701</v>
      </c>
      <c r="G527">
        <v>27430803</v>
      </c>
      <c r="H527">
        <v>27430803</v>
      </c>
      <c r="I527">
        <v>21889780</v>
      </c>
      <c r="J527">
        <v>5541023</v>
      </c>
      <c r="K527">
        <v>0.20200002894556199</v>
      </c>
      <c r="L527">
        <v>4220845</v>
      </c>
      <c r="M527">
        <v>1320178</v>
      </c>
      <c r="N527">
        <v>4.8127573953996201E-2</v>
      </c>
      <c r="O527">
        <v>4114620</v>
      </c>
      <c r="P527">
        <v>2743080</v>
      </c>
      <c r="Q527">
        <v>4114620</v>
      </c>
      <c r="R527">
        <v>9600783</v>
      </c>
      <c r="S527">
        <v>2743080</v>
      </c>
      <c r="T527">
        <v>4114620</v>
      </c>
      <c r="U527">
        <v>2057310</v>
      </c>
      <c r="V527">
        <v>2413910</v>
      </c>
      <c r="W527">
        <v>3785450</v>
      </c>
      <c r="X527">
        <v>8448689</v>
      </c>
      <c r="Y527">
        <v>2139602</v>
      </c>
      <c r="Z527">
        <v>3044819</v>
      </c>
      <c r="AA527">
        <v>19863</v>
      </c>
      <c r="AB527">
        <v>1381</v>
      </c>
      <c r="AC527">
        <v>39</v>
      </c>
      <c r="AD527">
        <v>38</v>
      </c>
      <c r="AE527">
        <v>29059</v>
      </c>
      <c r="AF527">
        <v>1104242</v>
      </c>
      <c r="AG527">
        <v>418913</v>
      </c>
      <c r="AH527">
        <v>179534</v>
      </c>
      <c r="AI527">
        <v>598447</v>
      </c>
      <c r="AJ527">
        <v>168331</v>
      </c>
      <c r="AK527">
        <v>93967</v>
      </c>
      <c r="AL527">
        <v>262298</v>
      </c>
      <c r="AM527">
        <v>789550</v>
      </c>
      <c r="AN527">
        <v>1466308</v>
      </c>
      <c r="AO527">
        <v>2255858</v>
      </c>
      <c r="AP527" t="s">
        <v>264</v>
      </c>
      <c r="AQ527" t="s">
        <v>71</v>
      </c>
      <c r="AR527" t="s">
        <v>108</v>
      </c>
      <c r="AS527" t="s">
        <v>170</v>
      </c>
      <c r="AT527" t="s">
        <v>265</v>
      </c>
      <c r="AU527" t="s">
        <v>104</v>
      </c>
      <c r="AV527" t="s">
        <v>105</v>
      </c>
      <c r="AW527" s="1">
        <v>43272</v>
      </c>
      <c r="AX527">
        <v>12000</v>
      </c>
      <c r="AY527" t="s">
        <v>172</v>
      </c>
      <c r="AZ527">
        <v>23.046500000000002</v>
      </c>
      <c r="BA527">
        <v>72.529300000000006</v>
      </c>
    </row>
    <row r="528" spans="1:53" x14ac:dyDescent="0.3">
      <c r="A528" t="s">
        <v>50</v>
      </c>
      <c r="B528" s="1">
        <v>45474</v>
      </c>
      <c r="C528" t="s">
        <v>298</v>
      </c>
      <c r="D528">
        <v>9287016</v>
      </c>
      <c r="E528">
        <v>6500911</v>
      </c>
      <c r="F528">
        <v>2786105</v>
      </c>
      <c r="G528">
        <v>9287016</v>
      </c>
      <c r="H528">
        <v>9287016</v>
      </c>
      <c r="I528">
        <v>4643508</v>
      </c>
      <c r="J528">
        <v>4643508</v>
      </c>
      <c r="K528">
        <v>0.5</v>
      </c>
      <c r="L528">
        <v>1145202</v>
      </c>
      <c r="M528">
        <v>3498306</v>
      </c>
      <c r="N528">
        <v>0.37668784031383201</v>
      </c>
      <c r="O528">
        <v>9287016</v>
      </c>
      <c r="P528">
        <v>0</v>
      </c>
      <c r="Q528">
        <v>0</v>
      </c>
      <c r="R528">
        <v>0</v>
      </c>
      <c r="S528">
        <v>0</v>
      </c>
      <c r="T528">
        <v>0</v>
      </c>
      <c r="U528">
        <v>4643508</v>
      </c>
      <c r="V528">
        <v>0</v>
      </c>
      <c r="W528">
        <v>0</v>
      </c>
      <c r="X528">
        <v>0</v>
      </c>
      <c r="Y528">
        <v>0</v>
      </c>
      <c r="Z528">
        <v>0</v>
      </c>
      <c r="AA528">
        <v>3032</v>
      </c>
      <c r="AB528">
        <v>3063</v>
      </c>
      <c r="AC528">
        <v>13</v>
      </c>
      <c r="AD528">
        <v>11</v>
      </c>
      <c r="AE528">
        <v>23879</v>
      </c>
      <c r="AF528">
        <v>262669</v>
      </c>
      <c r="AG528">
        <v>280864</v>
      </c>
      <c r="AH528">
        <v>120371</v>
      </c>
      <c r="AI528">
        <v>401235</v>
      </c>
      <c r="AJ528">
        <v>24946</v>
      </c>
      <c r="AK528">
        <v>13751</v>
      </c>
      <c r="AL528">
        <v>38697</v>
      </c>
      <c r="AM528">
        <v>154910</v>
      </c>
      <c r="AN528">
        <v>287691</v>
      </c>
      <c r="AO528">
        <v>442601</v>
      </c>
      <c r="AP528" t="s">
        <v>242</v>
      </c>
      <c r="AQ528" t="s">
        <v>100</v>
      </c>
      <c r="AR528" t="s">
        <v>101</v>
      </c>
      <c r="AS528" t="s">
        <v>243</v>
      </c>
      <c r="AT528" t="s">
        <v>215</v>
      </c>
      <c r="AU528" t="s">
        <v>90</v>
      </c>
      <c r="AV528" t="s">
        <v>91</v>
      </c>
      <c r="AW528" s="1">
        <v>44614</v>
      </c>
      <c r="AX528">
        <v>2000</v>
      </c>
      <c r="AY528" t="s">
        <v>244</v>
      </c>
      <c r="AZ528">
        <v>12.979100000000001</v>
      </c>
      <c r="BA528">
        <v>80.221599999999995</v>
      </c>
    </row>
    <row r="529" spans="1:53" x14ac:dyDescent="0.3">
      <c r="A529" t="s">
        <v>57</v>
      </c>
      <c r="B529" s="1">
        <v>45413</v>
      </c>
      <c r="C529" t="s">
        <v>298</v>
      </c>
      <c r="D529">
        <v>52630560</v>
      </c>
      <c r="E529">
        <v>39472920</v>
      </c>
      <c r="F529">
        <v>13157640</v>
      </c>
      <c r="G529">
        <v>52630560</v>
      </c>
      <c r="H529">
        <v>52630560</v>
      </c>
      <c r="I529">
        <v>41999186</v>
      </c>
      <c r="J529">
        <v>10631374</v>
      </c>
      <c r="K529">
        <v>0.202000016720324</v>
      </c>
      <c r="L529">
        <v>7775141</v>
      </c>
      <c r="M529">
        <v>2856233</v>
      </c>
      <c r="N529">
        <v>5.4269477657087402E-2</v>
      </c>
      <c r="O529">
        <v>7894584</v>
      </c>
      <c r="P529">
        <v>5263056</v>
      </c>
      <c r="Q529">
        <v>7894584</v>
      </c>
      <c r="R529">
        <v>18420696</v>
      </c>
      <c r="S529">
        <v>5263056</v>
      </c>
      <c r="T529">
        <v>7894584</v>
      </c>
      <c r="U529">
        <v>3947292</v>
      </c>
      <c r="V529">
        <v>4631489</v>
      </c>
      <c r="W529">
        <v>7263017</v>
      </c>
      <c r="X529">
        <v>16210212</v>
      </c>
      <c r="Y529">
        <v>4105184</v>
      </c>
      <c r="Z529">
        <v>5841992</v>
      </c>
      <c r="AA529">
        <v>24366</v>
      </c>
      <c r="AB529">
        <v>2160</v>
      </c>
      <c r="AC529">
        <v>18</v>
      </c>
      <c r="AD529">
        <v>41</v>
      </c>
      <c r="AE529">
        <v>28623</v>
      </c>
      <c r="AF529">
        <v>1173543</v>
      </c>
      <c r="AG529">
        <v>764908</v>
      </c>
      <c r="AH529">
        <v>327817</v>
      </c>
      <c r="AI529">
        <v>1092725</v>
      </c>
      <c r="AJ529">
        <v>176608</v>
      </c>
      <c r="AK529">
        <v>100375</v>
      </c>
      <c r="AL529">
        <v>276983</v>
      </c>
      <c r="AM529">
        <v>1831162</v>
      </c>
      <c r="AN529">
        <v>3400728</v>
      </c>
      <c r="AO529">
        <v>5231890</v>
      </c>
      <c r="AP529" t="s">
        <v>264</v>
      </c>
      <c r="AQ529" t="s">
        <v>71</v>
      </c>
      <c r="AR529" t="s">
        <v>108</v>
      </c>
      <c r="AS529" t="s">
        <v>170</v>
      </c>
      <c r="AT529" t="s">
        <v>265</v>
      </c>
      <c r="AU529" t="s">
        <v>104</v>
      </c>
      <c r="AV529" t="s">
        <v>105</v>
      </c>
      <c r="AW529" s="1">
        <v>43272</v>
      </c>
      <c r="AX529">
        <v>12000</v>
      </c>
      <c r="AY529" t="s">
        <v>172</v>
      </c>
      <c r="AZ529">
        <v>23.046500000000002</v>
      </c>
      <c r="BA529">
        <v>72.529300000000006</v>
      </c>
    </row>
    <row r="530" spans="1:53" x14ac:dyDescent="0.3">
      <c r="A530" t="s">
        <v>50</v>
      </c>
      <c r="B530" s="1">
        <v>45505</v>
      </c>
      <c r="C530" t="s">
        <v>298</v>
      </c>
      <c r="D530">
        <v>11089190</v>
      </c>
      <c r="E530">
        <v>7762433</v>
      </c>
      <c r="F530">
        <v>3326757</v>
      </c>
      <c r="G530">
        <v>11089190</v>
      </c>
      <c r="H530">
        <v>11089190</v>
      </c>
      <c r="I530">
        <v>5544595</v>
      </c>
      <c r="J530">
        <v>5544595</v>
      </c>
      <c r="K530">
        <v>0.5</v>
      </c>
      <c r="L530">
        <v>1279800</v>
      </c>
      <c r="M530">
        <v>4264795</v>
      </c>
      <c r="N530">
        <v>0.38459030821908502</v>
      </c>
      <c r="O530">
        <v>11089190</v>
      </c>
      <c r="P530">
        <v>0</v>
      </c>
      <c r="Q530">
        <v>0</v>
      </c>
      <c r="R530">
        <v>0</v>
      </c>
      <c r="S530">
        <v>0</v>
      </c>
      <c r="T530">
        <v>0</v>
      </c>
      <c r="U530">
        <v>5544595</v>
      </c>
      <c r="V530">
        <v>0</v>
      </c>
      <c r="W530">
        <v>0</v>
      </c>
      <c r="X530">
        <v>0</v>
      </c>
      <c r="Y530">
        <v>0</v>
      </c>
      <c r="Z530">
        <v>0</v>
      </c>
      <c r="AA530">
        <v>3710</v>
      </c>
      <c r="AB530">
        <v>2989</v>
      </c>
      <c r="AC530">
        <v>27</v>
      </c>
      <c r="AD530">
        <v>11</v>
      </c>
      <c r="AE530">
        <v>25713</v>
      </c>
      <c r="AF530">
        <v>282843</v>
      </c>
      <c r="AG530">
        <v>331298</v>
      </c>
      <c r="AH530">
        <v>141985</v>
      </c>
      <c r="AI530">
        <v>473283</v>
      </c>
      <c r="AJ530">
        <v>24946</v>
      </c>
      <c r="AK530">
        <v>15709</v>
      </c>
      <c r="AL530">
        <v>40655</v>
      </c>
      <c r="AM530">
        <v>169057</v>
      </c>
      <c r="AN530">
        <v>313962</v>
      </c>
      <c r="AO530">
        <v>483019</v>
      </c>
      <c r="AP530" t="s">
        <v>242</v>
      </c>
      <c r="AQ530" t="s">
        <v>100</v>
      </c>
      <c r="AR530" t="s">
        <v>101</v>
      </c>
      <c r="AS530" t="s">
        <v>243</v>
      </c>
      <c r="AT530" t="s">
        <v>215</v>
      </c>
      <c r="AU530" t="s">
        <v>90</v>
      </c>
      <c r="AV530" t="s">
        <v>91</v>
      </c>
      <c r="AW530" s="1">
        <v>44614</v>
      </c>
      <c r="AX530">
        <v>2000</v>
      </c>
      <c r="AY530" t="s">
        <v>244</v>
      </c>
      <c r="AZ530">
        <v>12.979100000000001</v>
      </c>
      <c r="BA530">
        <v>80.221599999999995</v>
      </c>
    </row>
    <row r="531" spans="1:53" x14ac:dyDescent="0.3">
      <c r="A531" t="s">
        <v>50</v>
      </c>
      <c r="B531" s="1">
        <v>45536</v>
      </c>
      <c r="C531" t="s">
        <v>298</v>
      </c>
      <c r="D531">
        <v>7541266</v>
      </c>
      <c r="E531">
        <v>5278886</v>
      </c>
      <c r="F531">
        <v>2262380</v>
      </c>
      <c r="G531">
        <v>7541266</v>
      </c>
      <c r="H531">
        <v>7541266</v>
      </c>
      <c r="I531">
        <v>3770633</v>
      </c>
      <c r="J531">
        <v>3770633</v>
      </c>
      <c r="K531">
        <v>0.5</v>
      </c>
      <c r="L531">
        <v>1056530</v>
      </c>
      <c r="M531">
        <v>2714103</v>
      </c>
      <c r="N531">
        <v>0.359900181216257</v>
      </c>
      <c r="O531">
        <v>7541266</v>
      </c>
      <c r="P531">
        <v>0</v>
      </c>
      <c r="Q531">
        <v>0</v>
      </c>
      <c r="R531">
        <v>0</v>
      </c>
      <c r="S531">
        <v>0</v>
      </c>
      <c r="T531">
        <v>0</v>
      </c>
      <c r="U531">
        <v>3770633</v>
      </c>
      <c r="V531">
        <v>0</v>
      </c>
      <c r="W531">
        <v>0</v>
      </c>
      <c r="X531">
        <v>0</v>
      </c>
      <c r="Y531">
        <v>0</v>
      </c>
      <c r="Z531">
        <v>0</v>
      </c>
      <c r="AA531">
        <v>3737</v>
      </c>
      <c r="AB531">
        <v>2018</v>
      </c>
      <c r="AC531">
        <v>33</v>
      </c>
      <c r="AD531">
        <v>8</v>
      </c>
      <c r="AE531">
        <v>25373</v>
      </c>
      <c r="AF531">
        <v>202984</v>
      </c>
      <c r="AG531">
        <v>322363</v>
      </c>
      <c r="AH531">
        <v>138156</v>
      </c>
      <c r="AI531">
        <v>460519</v>
      </c>
      <c r="AJ531">
        <v>24946</v>
      </c>
      <c r="AK531">
        <v>13382</v>
      </c>
      <c r="AL531">
        <v>38328</v>
      </c>
      <c r="AM531">
        <v>124145</v>
      </c>
      <c r="AN531">
        <v>230554</v>
      </c>
      <c r="AO531">
        <v>354699</v>
      </c>
      <c r="AP531" t="s">
        <v>242</v>
      </c>
      <c r="AQ531" t="s">
        <v>100</v>
      </c>
      <c r="AR531" t="s">
        <v>101</v>
      </c>
      <c r="AS531" t="s">
        <v>243</v>
      </c>
      <c r="AT531" t="s">
        <v>215</v>
      </c>
      <c r="AU531" t="s">
        <v>90</v>
      </c>
      <c r="AV531" t="s">
        <v>91</v>
      </c>
      <c r="AW531" s="1">
        <v>44614</v>
      </c>
      <c r="AX531">
        <v>2000</v>
      </c>
      <c r="AY531" t="s">
        <v>244</v>
      </c>
      <c r="AZ531">
        <v>12.979100000000001</v>
      </c>
      <c r="BA531">
        <v>80.221599999999995</v>
      </c>
    </row>
    <row r="532" spans="1:53" x14ac:dyDescent="0.3">
      <c r="A532" t="s">
        <v>50</v>
      </c>
      <c r="B532" s="1">
        <v>45566</v>
      </c>
      <c r="C532" t="s">
        <v>298</v>
      </c>
      <c r="D532">
        <v>6593856</v>
      </c>
      <c r="E532">
        <v>4615699</v>
      </c>
      <c r="F532">
        <v>1978157</v>
      </c>
      <c r="G532">
        <v>6593856</v>
      </c>
      <c r="H532">
        <v>6593856</v>
      </c>
      <c r="I532">
        <v>3296928</v>
      </c>
      <c r="J532">
        <v>3296928</v>
      </c>
      <c r="K532">
        <v>0.5</v>
      </c>
      <c r="L532">
        <v>807479</v>
      </c>
      <c r="M532">
        <v>2489449</v>
      </c>
      <c r="N532">
        <v>0.37754069849265698</v>
      </c>
      <c r="O532">
        <v>6593856</v>
      </c>
      <c r="P532">
        <v>0</v>
      </c>
      <c r="Q532">
        <v>0</v>
      </c>
      <c r="R532">
        <v>0</v>
      </c>
      <c r="S532">
        <v>0</v>
      </c>
      <c r="T532">
        <v>0</v>
      </c>
      <c r="U532">
        <v>3296928</v>
      </c>
      <c r="V532">
        <v>0</v>
      </c>
      <c r="W532">
        <v>0</v>
      </c>
      <c r="X532">
        <v>0</v>
      </c>
      <c r="Y532">
        <v>0</v>
      </c>
      <c r="Z532">
        <v>0</v>
      </c>
      <c r="AA532">
        <v>3378</v>
      </c>
      <c r="AB532">
        <v>1952</v>
      </c>
      <c r="AC532">
        <v>16</v>
      </c>
      <c r="AD532">
        <v>9</v>
      </c>
      <c r="AE532">
        <v>23447</v>
      </c>
      <c r="AF532">
        <v>211023</v>
      </c>
      <c r="AG532">
        <v>153917</v>
      </c>
      <c r="AH532">
        <v>65964</v>
      </c>
      <c r="AI532">
        <v>219881</v>
      </c>
      <c r="AJ532">
        <v>24946</v>
      </c>
      <c r="AK532">
        <v>13735</v>
      </c>
      <c r="AL532">
        <v>38681</v>
      </c>
      <c r="AM532">
        <v>118263</v>
      </c>
      <c r="AN532">
        <v>219631</v>
      </c>
      <c r="AO532">
        <v>337894</v>
      </c>
      <c r="AP532" t="s">
        <v>242</v>
      </c>
      <c r="AQ532" t="s">
        <v>100</v>
      </c>
      <c r="AR532" t="s">
        <v>101</v>
      </c>
      <c r="AS532" t="s">
        <v>243</v>
      </c>
      <c r="AT532" t="s">
        <v>215</v>
      </c>
      <c r="AU532" t="s">
        <v>90</v>
      </c>
      <c r="AV532" t="s">
        <v>91</v>
      </c>
      <c r="AW532" s="1">
        <v>44614</v>
      </c>
      <c r="AX532">
        <v>2000</v>
      </c>
      <c r="AY532" t="s">
        <v>244</v>
      </c>
      <c r="AZ532">
        <v>12.979100000000001</v>
      </c>
      <c r="BA532">
        <v>80.221599999999995</v>
      </c>
    </row>
    <row r="533" spans="1:53" x14ac:dyDescent="0.3">
      <c r="A533" t="s">
        <v>50</v>
      </c>
      <c r="B533" s="1">
        <v>45597</v>
      </c>
      <c r="C533" t="s">
        <v>298</v>
      </c>
      <c r="D533">
        <v>7025271</v>
      </c>
      <c r="E533">
        <v>4917690</v>
      </c>
      <c r="F533">
        <v>2107581</v>
      </c>
      <c r="G533">
        <v>7025271</v>
      </c>
      <c r="H533">
        <v>7025271</v>
      </c>
      <c r="I533">
        <v>3512636</v>
      </c>
      <c r="J533">
        <v>3512635</v>
      </c>
      <c r="K533">
        <v>0.49999992882836802</v>
      </c>
      <c r="L533">
        <v>1084348</v>
      </c>
      <c r="M533">
        <v>2428287</v>
      </c>
      <c r="N533">
        <v>0.345650295910293</v>
      </c>
      <c r="O533">
        <v>7025271</v>
      </c>
      <c r="P533">
        <v>0</v>
      </c>
      <c r="Q533">
        <v>0</v>
      </c>
      <c r="R533">
        <v>0</v>
      </c>
      <c r="S533">
        <v>0</v>
      </c>
      <c r="T533">
        <v>0</v>
      </c>
      <c r="U533">
        <v>3512636</v>
      </c>
      <c r="V533">
        <v>0</v>
      </c>
      <c r="W533">
        <v>0</v>
      </c>
      <c r="X533">
        <v>0</v>
      </c>
      <c r="Y533">
        <v>0</v>
      </c>
      <c r="Z533">
        <v>0</v>
      </c>
      <c r="AA533">
        <v>3949</v>
      </c>
      <c r="AB533">
        <v>1779</v>
      </c>
      <c r="AC533">
        <v>15</v>
      </c>
      <c r="AD533">
        <v>10</v>
      </c>
      <c r="AE533">
        <v>28059</v>
      </c>
      <c r="AF533">
        <v>280590</v>
      </c>
      <c r="AG533">
        <v>321517</v>
      </c>
      <c r="AH533">
        <v>137793</v>
      </c>
      <c r="AI533">
        <v>459310</v>
      </c>
      <c r="AJ533">
        <v>24946</v>
      </c>
      <c r="AK533">
        <v>14216</v>
      </c>
      <c r="AL533">
        <v>39162</v>
      </c>
      <c r="AM533">
        <v>106850</v>
      </c>
      <c r="AN533">
        <v>198436</v>
      </c>
      <c r="AO533">
        <v>305286</v>
      </c>
      <c r="AP533" t="s">
        <v>242</v>
      </c>
      <c r="AQ533" t="s">
        <v>100</v>
      </c>
      <c r="AR533" t="s">
        <v>101</v>
      </c>
      <c r="AS533" t="s">
        <v>243</v>
      </c>
      <c r="AT533" t="s">
        <v>215</v>
      </c>
      <c r="AU533" t="s">
        <v>90</v>
      </c>
      <c r="AV533" t="s">
        <v>91</v>
      </c>
      <c r="AW533" s="1">
        <v>44614</v>
      </c>
      <c r="AX533">
        <v>2000</v>
      </c>
      <c r="AY533" t="s">
        <v>244</v>
      </c>
      <c r="AZ533">
        <v>12.979100000000001</v>
      </c>
      <c r="BA533">
        <v>80.221599999999995</v>
      </c>
    </row>
    <row r="534" spans="1:53" x14ac:dyDescent="0.3">
      <c r="A534" t="s">
        <v>50</v>
      </c>
      <c r="B534" s="1">
        <v>45627</v>
      </c>
      <c r="C534" t="s">
        <v>298</v>
      </c>
      <c r="D534">
        <v>10771413</v>
      </c>
      <c r="E534">
        <v>7539989</v>
      </c>
      <c r="F534">
        <v>3231424</v>
      </c>
      <c r="G534">
        <v>10771413</v>
      </c>
      <c r="H534">
        <v>10771413</v>
      </c>
      <c r="I534">
        <v>5385706</v>
      </c>
      <c r="J534">
        <v>5385707</v>
      </c>
      <c r="K534">
        <v>0.50000004641916496</v>
      </c>
      <c r="L534">
        <v>1249242</v>
      </c>
      <c r="M534">
        <v>4136465</v>
      </c>
      <c r="N534">
        <v>0.384022504754019</v>
      </c>
      <c r="O534">
        <v>10771413</v>
      </c>
      <c r="P534">
        <v>0</v>
      </c>
      <c r="Q534">
        <v>0</v>
      </c>
      <c r="R534">
        <v>0</v>
      </c>
      <c r="S534">
        <v>0</v>
      </c>
      <c r="T534">
        <v>0</v>
      </c>
      <c r="U534">
        <v>5385706</v>
      </c>
      <c r="V534">
        <v>0</v>
      </c>
      <c r="W534">
        <v>0</v>
      </c>
      <c r="X534">
        <v>0</v>
      </c>
      <c r="Y534">
        <v>0</v>
      </c>
      <c r="Z534">
        <v>0</v>
      </c>
      <c r="AA534">
        <v>3713</v>
      </c>
      <c r="AB534">
        <v>2901</v>
      </c>
      <c r="AC534">
        <v>19</v>
      </c>
      <c r="AD534">
        <v>9</v>
      </c>
      <c r="AE534">
        <v>25216</v>
      </c>
      <c r="AF534">
        <v>226944</v>
      </c>
      <c r="AG534">
        <v>280730</v>
      </c>
      <c r="AH534">
        <v>120313</v>
      </c>
      <c r="AI534">
        <v>401043</v>
      </c>
      <c r="AJ534">
        <v>25354</v>
      </c>
      <c r="AK534">
        <v>12709</v>
      </c>
      <c r="AL534">
        <v>38063</v>
      </c>
      <c r="AM534">
        <v>204117</v>
      </c>
      <c r="AN534">
        <v>379075</v>
      </c>
      <c r="AO534">
        <v>583192</v>
      </c>
      <c r="AP534" t="s">
        <v>242</v>
      </c>
      <c r="AQ534" t="s">
        <v>100</v>
      </c>
      <c r="AR534" t="s">
        <v>101</v>
      </c>
      <c r="AS534" t="s">
        <v>243</v>
      </c>
      <c r="AT534" t="s">
        <v>215</v>
      </c>
      <c r="AU534" t="s">
        <v>90</v>
      </c>
      <c r="AV534" t="s">
        <v>91</v>
      </c>
      <c r="AW534" s="1">
        <v>44614</v>
      </c>
      <c r="AX534">
        <v>2000</v>
      </c>
      <c r="AY534" t="s">
        <v>244</v>
      </c>
      <c r="AZ534">
        <v>12.979100000000001</v>
      </c>
      <c r="BA534">
        <v>80.221599999999995</v>
      </c>
    </row>
    <row r="535" spans="1:53" x14ac:dyDescent="0.3">
      <c r="A535" t="s">
        <v>50</v>
      </c>
      <c r="B535" s="1">
        <v>45658</v>
      </c>
      <c r="C535" t="s">
        <v>298</v>
      </c>
      <c r="D535">
        <v>6111600</v>
      </c>
      <c r="E535">
        <v>4278120</v>
      </c>
      <c r="F535">
        <v>1833480</v>
      </c>
      <c r="G535">
        <v>6111600</v>
      </c>
      <c r="H535">
        <v>6111600</v>
      </c>
      <c r="I535">
        <v>3055800</v>
      </c>
      <c r="J535">
        <v>3055800</v>
      </c>
      <c r="K535">
        <v>0.5</v>
      </c>
      <c r="L535">
        <v>925487</v>
      </c>
      <c r="M535">
        <v>2130313</v>
      </c>
      <c r="N535">
        <v>0.34856878722429502</v>
      </c>
      <c r="O535">
        <v>6111600</v>
      </c>
      <c r="P535">
        <v>0</v>
      </c>
      <c r="Q535">
        <v>0</v>
      </c>
      <c r="R535">
        <v>0</v>
      </c>
      <c r="S535">
        <v>0</v>
      </c>
      <c r="T535">
        <v>0</v>
      </c>
      <c r="U535">
        <v>3055800</v>
      </c>
      <c r="V535">
        <v>0</v>
      </c>
      <c r="W535">
        <v>0</v>
      </c>
      <c r="X535">
        <v>0</v>
      </c>
      <c r="Y535">
        <v>0</v>
      </c>
      <c r="Z535">
        <v>0</v>
      </c>
      <c r="AA535">
        <v>3704</v>
      </c>
      <c r="AB535">
        <v>1650</v>
      </c>
      <c r="AC535">
        <v>32</v>
      </c>
      <c r="AD535">
        <v>8</v>
      </c>
      <c r="AE535">
        <v>29657</v>
      </c>
      <c r="AF535">
        <v>237256</v>
      </c>
      <c r="AG535">
        <v>229212</v>
      </c>
      <c r="AH535">
        <v>98234</v>
      </c>
      <c r="AI535">
        <v>327446</v>
      </c>
      <c r="AJ535">
        <v>26078</v>
      </c>
      <c r="AK535">
        <v>17193</v>
      </c>
      <c r="AL535">
        <v>43271</v>
      </c>
      <c r="AM535">
        <v>111130</v>
      </c>
      <c r="AN535">
        <v>206384</v>
      </c>
      <c r="AO535">
        <v>317514</v>
      </c>
      <c r="AP535" t="s">
        <v>242</v>
      </c>
      <c r="AQ535" t="s">
        <v>100</v>
      </c>
      <c r="AR535" t="s">
        <v>101</v>
      </c>
      <c r="AS535" t="s">
        <v>243</v>
      </c>
      <c r="AT535" t="s">
        <v>215</v>
      </c>
      <c r="AU535" t="s">
        <v>90</v>
      </c>
      <c r="AV535" t="s">
        <v>91</v>
      </c>
      <c r="AW535" s="1">
        <v>44614</v>
      </c>
      <c r="AX535">
        <v>2000</v>
      </c>
      <c r="AY535" t="s">
        <v>244</v>
      </c>
      <c r="AZ535">
        <v>12.979100000000001</v>
      </c>
      <c r="BA535">
        <v>80.221599999999995</v>
      </c>
    </row>
    <row r="536" spans="1:53" x14ac:dyDescent="0.3">
      <c r="A536" t="s">
        <v>57</v>
      </c>
      <c r="B536" s="1">
        <v>45444</v>
      </c>
      <c r="C536" t="s">
        <v>298</v>
      </c>
      <c r="D536">
        <v>61501696</v>
      </c>
      <c r="E536">
        <v>46126272</v>
      </c>
      <c r="F536">
        <v>15375424</v>
      </c>
      <c r="G536">
        <v>61501696</v>
      </c>
      <c r="H536">
        <v>61501696</v>
      </c>
      <c r="I536">
        <v>49078355</v>
      </c>
      <c r="J536">
        <v>12423341</v>
      </c>
      <c r="K536">
        <v>0.20199997411453499</v>
      </c>
      <c r="L536">
        <v>8248429</v>
      </c>
      <c r="M536">
        <v>4174912</v>
      </c>
      <c r="N536">
        <v>6.7882875945404805E-2</v>
      </c>
      <c r="O536">
        <v>9225254</v>
      </c>
      <c r="P536">
        <v>6150170</v>
      </c>
      <c r="Q536">
        <v>9225254</v>
      </c>
      <c r="R536">
        <v>21525594</v>
      </c>
      <c r="S536">
        <v>6150170</v>
      </c>
      <c r="T536">
        <v>9225254</v>
      </c>
      <c r="U536">
        <v>4612627</v>
      </c>
      <c r="V536">
        <v>5412150</v>
      </c>
      <c r="W536">
        <v>8487234</v>
      </c>
      <c r="X536">
        <v>18942523</v>
      </c>
      <c r="Y536">
        <v>4797133</v>
      </c>
      <c r="Z536">
        <v>6826688</v>
      </c>
      <c r="AA536">
        <v>25972</v>
      </c>
      <c r="AB536">
        <v>2368</v>
      </c>
      <c r="AC536">
        <v>12</v>
      </c>
      <c r="AD536">
        <v>47</v>
      </c>
      <c r="AE536">
        <v>26008</v>
      </c>
      <c r="AF536">
        <v>1222376</v>
      </c>
      <c r="AG536">
        <v>891818</v>
      </c>
      <c r="AH536">
        <v>382208</v>
      </c>
      <c r="AI536">
        <v>1274026</v>
      </c>
      <c r="AJ536">
        <v>156187</v>
      </c>
      <c r="AK536">
        <v>91229</v>
      </c>
      <c r="AL536">
        <v>247416</v>
      </c>
      <c r="AM536">
        <v>1926614</v>
      </c>
      <c r="AN536">
        <v>3577997</v>
      </c>
      <c r="AO536">
        <v>5504611</v>
      </c>
      <c r="AP536" t="s">
        <v>264</v>
      </c>
      <c r="AQ536" t="s">
        <v>71</v>
      </c>
      <c r="AR536" t="s">
        <v>108</v>
      </c>
      <c r="AS536" t="s">
        <v>170</v>
      </c>
      <c r="AT536" t="s">
        <v>265</v>
      </c>
      <c r="AU536" t="s">
        <v>104</v>
      </c>
      <c r="AV536" t="s">
        <v>105</v>
      </c>
      <c r="AW536" s="1">
        <v>43272</v>
      </c>
      <c r="AX536">
        <v>12000</v>
      </c>
      <c r="AY536" t="s">
        <v>172</v>
      </c>
      <c r="AZ536">
        <v>23.046500000000002</v>
      </c>
      <c r="BA536">
        <v>72.529300000000006</v>
      </c>
    </row>
    <row r="537" spans="1:53" x14ac:dyDescent="0.3">
      <c r="A537" t="s">
        <v>50</v>
      </c>
      <c r="B537" s="1">
        <v>45689</v>
      </c>
      <c r="C537" t="s">
        <v>298</v>
      </c>
      <c r="D537">
        <v>3881430</v>
      </c>
      <c r="E537">
        <v>2717001</v>
      </c>
      <c r="F537">
        <v>1164429</v>
      </c>
      <c r="G537">
        <v>3881430</v>
      </c>
      <c r="H537">
        <v>3881430</v>
      </c>
      <c r="I537">
        <v>1940715</v>
      </c>
      <c r="J537">
        <v>1940715</v>
      </c>
      <c r="K537">
        <v>0.5</v>
      </c>
      <c r="L537">
        <v>640757</v>
      </c>
      <c r="M537">
        <v>1299958</v>
      </c>
      <c r="N537">
        <v>0.33491728563957102</v>
      </c>
      <c r="O537">
        <v>3881430</v>
      </c>
      <c r="P537">
        <v>0</v>
      </c>
      <c r="Q537">
        <v>0</v>
      </c>
      <c r="R537">
        <v>0</v>
      </c>
      <c r="S537">
        <v>0</v>
      </c>
      <c r="T537">
        <v>0</v>
      </c>
      <c r="U537">
        <v>1940715</v>
      </c>
      <c r="V537">
        <v>0</v>
      </c>
      <c r="W537">
        <v>0</v>
      </c>
      <c r="X537">
        <v>0</v>
      </c>
      <c r="Y537">
        <v>0</v>
      </c>
      <c r="Z537">
        <v>0</v>
      </c>
      <c r="AA537">
        <v>1818</v>
      </c>
      <c r="AB537">
        <v>2135</v>
      </c>
      <c r="AC537">
        <v>14</v>
      </c>
      <c r="AD537">
        <v>9</v>
      </c>
      <c r="AE537">
        <v>22776</v>
      </c>
      <c r="AF537">
        <v>204984</v>
      </c>
      <c r="AG537">
        <v>127921</v>
      </c>
      <c r="AH537">
        <v>54824</v>
      </c>
      <c r="AI537">
        <v>182745</v>
      </c>
      <c r="AJ537">
        <v>24946</v>
      </c>
      <c r="AK537">
        <v>15463</v>
      </c>
      <c r="AL537">
        <v>40409</v>
      </c>
      <c r="AM537">
        <v>74417</v>
      </c>
      <c r="AN537">
        <v>138202</v>
      </c>
      <c r="AO537">
        <v>212619</v>
      </c>
      <c r="AP537" t="s">
        <v>242</v>
      </c>
      <c r="AQ537" t="s">
        <v>100</v>
      </c>
      <c r="AR537" t="s">
        <v>101</v>
      </c>
      <c r="AS537" t="s">
        <v>243</v>
      </c>
      <c r="AT537" t="s">
        <v>215</v>
      </c>
      <c r="AU537" t="s">
        <v>90</v>
      </c>
      <c r="AV537" t="s">
        <v>91</v>
      </c>
      <c r="AW537" s="1">
        <v>44614</v>
      </c>
      <c r="AX537">
        <v>2000</v>
      </c>
      <c r="AY537" t="s">
        <v>244</v>
      </c>
      <c r="AZ537">
        <v>12.979100000000001</v>
      </c>
      <c r="BA537">
        <v>80.221599999999995</v>
      </c>
    </row>
    <row r="538" spans="1:53" x14ac:dyDescent="0.3">
      <c r="A538" t="s">
        <v>50</v>
      </c>
      <c r="B538" s="1">
        <v>45717</v>
      </c>
      <c r="C538" t="s">
        <v>298</v>
      </c>
      <c r="D538">
        <v>11284260</v>
      </c>
      <c r="E538">
        <v>7898982</v>
      </c>
      <c r="F538">
        <v>3385278</v>
      </c>
      <c r="G538">
        <v>11284260</v>
      </c>
      <c r="H538">
        <v>11284260</v>
      </c>
      <c r="I538">
        <v>5642130</v>
      </c>
      <c r="J538">
        <v>5642130</v>
      </c>
      <c r="K538">
        <v>0.5</v>
      </c>
      <c r="L538">
        <v>1201199</v>
      </c>
      <c r="M538">
        <v>4440931</v>
      </c>
      <c r="N538">
        <v>0.39355092846141398</v>
      </c>
      <c r="O538">
        <v>11284260</v>
      </c>
      <c r="P538">
        <v>0</v>
      </c>
      <c r="Q538">
        <v>0</v>
      </c>
      <c r="R538">
        <v>0</v>
      </c>
      <c r="S538">
        <v>0</v>
      </c>
      <c r="T538">
        <v>0</v>
      </c>
      <c r="U538">
        <v>5642130</v>
      </c>
      <c r="V538">
        <v>0</v>
      </c>
      <c r="W538">
        <v>0</v>
      </c>
      <c r="X538">
        <v>0</v>
      </c>
      <c r="Y538">
        <v>0</v>
      </c>
      <c r="Z538">
        <v>0</v>
      </c>
      <c r="AA538">
        <v>3315</v>
      </c>
      <c r="AB538">
        <v>3404</v>
      </c>
      <c r="AC538">
        <v>23</v>
      </c>
      <c r="AD538">
        <v>10</v>
      </c>
      <c r="AE538">
        <v>22529</v>
      </c>
      <c r="AF538">
        <v>225290</v>
      </c>
      <c r="AG538">
        <v>333876</v>
      </c>
      <c r="AH538">
        <v>143089</v>
      </c>
      <c r="AI538">
        <v>476965</v>
      </c>
      <c r="AJ538">
        <v>24946</v>
      </c>
      <c r="AK538">
        <v>16044</v>
      </c>
      <c r="AL538">
        <v>40990</v>
      </c>
      <c r="AM538">
        <v>160284</v>
      </c>
      <c r="AN538">
        <v>297670</v>
      </c>
      <c r="AO538">
        <v>457954</v>
      </c>
      <c r="AP538" t="s">
        <v>242</v>
      </c>
      <c r="AQ538" t="s">
        <v>100</v>
      </c>
      <c r="AR538" t="s">
        <v>101</v>
      </c>
      <c r="AS538" t="s">
        <v>243</v>
      </c>
      <c r="AT538" t="s">
        <v>215</v>
      </c>
      <c r="AU538" t="s">
        <v>90</v>
      </c>
      <c r="AV538" t="s">
        <v>91</v>
      </c>
      <c r="AW538" s="1">
        <v>44614</v>
      </c>
      <c r="AX538">
        <v>2000</v>
      </c>
      <c r="AY538" t="s">
        <v>244</v>
      </c>
      <c r="AZ538">
        <v>12.979100000000001</v>
      </c>
      <c r="BA538">
        <v>80.221599999999995</v>
      </c>
    </row>
    <row r="539" spans="1:53" x14ac:dyDescent="0.3">
      <c r="A539" t="s">
        <v>51</v>
      </c>
      <c r="B539" s="1">
        <v>45474</v>
      </c>
      <c r="C539" t="s">
        <v>297</v>
      </c>
      <c r="D539">
        <v>1662780</v>
      </c>
      <c r="E539">
        <v>1496502</v>
      </c>
      <c r="F539">
        <v>166278</v>
      </c>
      <c r="G539">
        <v>1662780</v>
      </c>
      <c r="H539">
        <v>1662780</v>
      </c>
      <c r="I539">
        <v>1391083</v>
      </c>
      <c r="J539">
        <v>271697</v>
      </c>
      <c r="K539">
        <v>0.16339924704410699</v>
      </c>
      <c r="L539">
        <v>383346</v>
      </c>
      <c r="M539">
        <v>-111649</v>
      </c>
      <c r="N539">
        <v>-6.7145984435704104E-2</v>
      </c>
      <c r="O539">
        <v>49883</v>
      </c>
      <c r="P539">
        <v>0</v>
      </c>
      <c r="Q539">
        <v>332556</v>
      </c>
      <c r="R539">
        <v>748251</v>
      </c>
      <c r="S539">
        <v>199534</v>
      </c>
      <c r="T539">
        <v>332556</v>
      </c>
      <c r="U539">
        <v>24942</v>
      </c>
      <c r="V539">
        <v>0</v>
      </c>
      <c r="W539">
        <v>305952</v>
      </c>
      <c r="X539">
        <v>658461</v>
      </c>
      <c r="Y539">
        <v>155637</v>
      </c>
      <c r="Z539">
        <v>246091</v>
      </c>
      <c r="AA539">
        <v>4494</v>
      </c>
      <c r="AB539">
        <v>370</v>
      </c>
      <c r="AC539">
        <v>25</v>
      </c>
      <c r="AD539">
        <v>12</v>
      </c>
      <c r="AE539">
        <v>18844</v>
      </c>
      <c r="AF539">
        <v>226128</v>
      </c>
      <c r="AG539">
        <v>13652</v>
      </c>
      <c r="AH539">
        <v>5851</v>
      </c>
      <c r="AI539">
        <v>19503</v>
      </c>
      <c r="AJ539">
        <v>19688</v>
      </c>
      <c r="AK539">
        <v>15480</v>
      </c>
      <c r="AL539">
        <v>35168</v>
      </c>
      <c r="AM539">
        <v>35891</v>
      </c>
      <c r="AN539">
        <v>66656</v>
      </c>
      <c r="AO539">
        <v>102547</v>
      </c>
      <c r="AP539" t="s">
        <v>245</v>
      </c>
      <c r="AQ539" t="s">
        <v>86</v>
      </c>
      <c r="AR539" t="s">
        <v>131</v>
      </c>
      <c r="AS539" t="s">
        <v>246</v>
      </c>
      <c r="AT539" t="s">
        <v>247</v>
      </c>
      <c r="AU539" t="s">
        <v>75</v>
      </c>
      <c r="AV539" t="s">
        <v>76</v>
      </c>
      <c r="AW539" s="1">
        <v>43133</v>
      </c>
      <c r="AX539">
        <v>2000</v>
      </c>
      <c r="AY539" t="s">
        <v>248</v>
      </c>
      <c r="AZ539">
        <v>26.85</v>
      </c>
      <c r="BA539">
        <v>80.947000000000003</v>
      </c>
    </row>
    <row r="540" spans="1:53" x14ac:dyDescent="0.3">
      <c r="A540" t="s">
        <v>51</v>
      </c>
      <c r="B540" s="1">
        <v>45505</v>
      </c>
      <c r="C540" t="s">
        <v>297</v>
      </c>
      <c r="D540">
        <v>1598788</v>
      </c>
      <c r="E540">
        <v>1438909</v>
      </c>
      <c r="F540">
        <v>159879</v>
      </c>
      <c r="G540">
        <v>1598788</v>
      </c>
      <c r="H540">
        <v>1598788</v>
      </c>
      <c r="I540">
        <v>1337546</v>
      </c>
      <c r="J540">
        <v>261242</v>
      </c>
      <c r="K540">
        <v>0.163400025519331</v>
      </c>
      <c r="L540">
        <v>470002</v>
      </c>
      <c r="M540">
        <v>-208760</v>
      </c>
      <c r="N540">
        <v>-0.130573909736626</v>
      </c>
      <c r="O540">
        <v>47964</v>
      </c>
      <c r="P540">
        <v>0</v>
      </c>
      <c r="Q540">
        <v>319758</v>
      </c>
      <c r="R540">
        <v>719453</v>
      </c>
      <c r="S540">
        <v>191855</v>
      </c>
      <c r="T540">
        <v>319758</v>
      </c>
      <c r="U540">
        <v>23982</v>
      </c>
      <c r="V540">
        <v>0</v>
      </c>
      <c r="W540">
        <v>294177</v>
      </c>
      <c r="X540">
        <v>633119</v>
      </c>
      <c r="Y540">
        <v>149647</v>
      </c>
      <c r="Z540">
        <v>236621</v>
      </c>
      <c r="AA540">
        <v>5294</v>
      </c>
      <c r="AB540">
        <v>302</v>
      </c>
      <c r="AC540">
        <v>24</v>
      </c>
      <c r="AD540">
        <v>13</v>
      </c>
      <c r="AE540">
        <v>21499</v>
      </c>
      <c r="AF540">
        <v>279487</v>
      </c>
      <c r="AG540">
        <v>11708</v>
      </c>
      <c r="AH540">
        <v>5017</v>
      </c>
      <c r="AI540">
        <v>16725</v>
      </c>
      <c r="AJ540">
        <v>19688</v>
      </c>
      <c r="AK540">
        <v>14445</v>
      </c>
      <c r="AL540">
        <v>34133</v>
      </c>
      <c r="AM540">
        <v>48880</v>
      </c>
      <c r="AN540">
        <v>90777</v>
      </c>
      <c r="AO540">
        <v>139657</v>
      </c>
      <c r="AP540" t="s">
        <v>245</v>
      </c>
      <c r="AQ540" t="s">
        <v>86</v>
      </c>
      <c r="AR540" t="s">
        <v>131</v>
      </c>
      <c r="AS540" t="s">
        <v>246</v>
      </c>
      <c r="AT540" t="s">
        <v>247</v>
      </c>
      <c r="AU540" t="s">
        <v>75</v>
      </c>
      <c r="AV540" t="s">
        <v>76</v>
      </c>
      <c r="AW540" s="1">
        <v>43133</v>
      </c>
      <c r="AX540">
        <v>2000</v>
      </c>
      <c r="AY540" t="s">
        <v>248</v>
      </c>
      <c r="AZ540">
        <v>26.85</v>
      </c>
      <c r="BA540">
        <v>80.947000000000003</v>
      </c>
    </row>
    <row r="541" spans="1:53" x14ac:dyDescent="0.3">
      <c r="A541" t="s">
        <v>51</v>
      </c>
      <c r="B541" s="1">
        <v>45536</v>
      </c>
      <c r="C541" t="s">
        <v>297</v>
      </c>
      <c r="D541">
        <v>1824394</v>
      </c>
      <c r="E541">
        <v>1641955</v>
      </c>
      <c r="F541">
        <v>182439</v>
      </c>
      <c r="G541">
        <v>1824394</v>
      </c>
      <c r="H541">
        <v>1824394</v>
      </c>
      <c r="I541">
        <v>1526288</v>
      </c>
      <c r="J541">
        <v>298106</v>
      </c>
      <c r="K541">
        <v>0.16340001118179501</v>
      </c>
      <c r="L541">
        <v>455160</v>
      </c>
      <c r="M541">
        <v>-157054</v>
      </c>
      <c r="N541">
        <v>-8.6085571428101595E-2</v>
      </c>
      <c r="O541">
        <v>54732</v>
      </c>
      <c r="P541">
        <v>0</v>
      </c>
      <c r="Q541">
        <v>364879</v>
      </c>
      <c r="R541">
        <v>820977</v>
      </c>
      <c r="S541">
        <v>218927</v>
      </c>
      <c r="T541">
        <v>364879</v>
      </c>
      <c r="U541">
        <v>27366</v>
      </c>
      <c r="V541">
        <v>0</v>
      </c>
      <c r="W541">
        <v>335689</v>
      </c>
      <c r="X541">
        <v>722460</v>
      </c>
      <c r="Y541">
        <v>170763</v>
      </c>
      <c r="Z541">
        <v>270010</v>
      </c>
      <c r="AA541">
        <v>6379</v>
      </c>
      <c r="AB541">
        <v>286</v>
      </c>
      <c r="AC541">
        <v>37</v>
      </c>
      <c r="AD541">
        <v>12</v>
      </c>
      <c r="AE541">
        <v>20808</v>
      </c>
      <c r="AF541">
        <v>249696</v>
      </c>
      <c r="AG541">
        <v>15987</v>
      </c>
      <c r="AH541">
        <v>6851</v>
      </c>
      <c r="AI541">
        <v>22838</v>
      </c>
      <c r="AJ541">
        <v>19688</v>
      </c>
      <c r="AK541">
        <v>15048</v>
      </c>
      <c r="AL541">
        <v>34736</v>
      </c>
      <c r="AM541">
        <v>51762</v>
      </c>
      <c r="AN541">
        <v>96128</v>
      </c>
      <c r="AO541">
        <v>147890</v>
      </c>
      <c r="AP541" t="s">
        <v>245</v>
      </c>
      <c r="AQ541" t="s">
        <v>86</v>
      </c>
      <c r="AR541" t="s">
        <v>131</v>
      </c>
      <c r="AS541" t="s">
        <v>246</v>
      </c>
      <c r="AT541" t="s">
        <v>247</v>
      </c>
      <c r="AU541" t="s">
        <v>75</v>
      </c>
      <c r="AV541" t="s">
        <v>76</v>
      </c>
      <c r="AW541" s="1">
        <v>43133</v>
      </c>
      <c r="AX541">
        <v>2000</v>
      </c>
      <c r="AY541" t="s">
        <v>248</v>
      </c>
      <c r="AZ541">
        <v>26.85</v>
      </c>
      <c r="BA541">
        <v>80.947000000000003</v>
      </c>
    </row>
    <row r="542" spans="1:53" x14ac:dyDescent="0.3">
      <c r="A542" t="s">
        <v>51</v>
      </c>
      <c r="B542" s="1">
        <v>45566</v>
      </c>
      <c r="C542" t="s">
        <v>297</v>
      </c>
      <c r="D542">
        <v>2820648</v>
      </c>
      <c r="E542">
        <v>2538583</v>
      </c>
      <c r="F542">
        <v>282065</v>
      </c>
      <c r="G542">
        <v>2820648</v>
      </c>
      <c r="H542">
        <v>2820648</v>
      </c>
      <c r="I542">
        <v>2359755</v>
      </c>
      <c r="J542">
        <v>460893</v>
      </c>
      <c r="K542">
        <v>0.163399686880462</v>
      </c>
      <c r="L542">
        <v>567445</v>
      </c>
      <c r="M542">
        <v>-106552</v>
      </c>
      <c r="N542">
        <v>-3.7775716785646403E-2</v>
      </c>
      <c r="O542">
        <v>84619</v>
      </c>
      <c r="P542">
        <v>0</v>
      </c>
      <c r="Q542">
        <v>564130</v>
      </c>
      <c r="R542">
        <v>1269291</v>
      </c>
      <c r="S542">
        <v>338478</v>
      </c>
      <c r="T542">
        <v>564130</v>
      </c>
      <c r="U542">
        <v>42310</v>
      </c>
      <c r="V542">
        <v>0</v>
      </c>
      <c r="W542">
        <v>519000</v>
      </c>
      <c r="X542">
        <v>1116976</v>
      </c>
      <c r="Y542">
        <v>264013</v>
      </c>
      <c r="Z542">
        <v>417456</v>
      </c>
      <c r="AA542">
        <v>6684</v>
      </c>
      <c r="AB542">
        <v>422</v>
      </c>
      <c r="AC542">
        <v>18</v>
      </c>
      <c r="AD542">
        <v>13</v>
      </c>
      <c r="AE542">
        <v>21779</v>
      </c>
      <c r="AF542">
        <v>283127</v>
      </c>
      <c r="AG542">
        <v>17742</v>
      </c>
      <c r="AH542">
        <v>7603</v>
      </c>
      <c r="AI542">
        <v>25345</v>
      </c>
      <c r="AJ542">
        <v>19688</v>
      </c>
      <c r="AK542">
        <v>16502</v>
      </c>
      <c r="AL542">
        <v>36190</v>
      </c>
      <c r="AM542">
        <v>77974</v>
      </c>
      <c r="AN542">
        <v>144809</v>
      </c>
      <c r="AO542">
        <v>222783</v>
      </c>
      <c r="AP542" t="s">
        <v>245</v>
      </c>
      <c r="AQ542" t="s">
        <v>86</v>
      </c>
      <c r="AR542" t="s">
        <v>131</v>
      </c>
      <c r="AS542" t="s">
        <v>246</v>
      </c>
      <c r="AT542" t="s">
        <v>247</v>
      </c>
      <c r="AU542" t="s">
        <v>75</v>
      </c>
      <c r="AV542" t="s">
        <v>76</v>
      </c>
      <c r="AW542" s="1">
        <v>43133</v>
      </c>
      <c r="AX542">
        <v>2000</v>
      </c>
      <c r="AY542" t="s">
        <v>248</v>
      </c>
      <c r="AZ542">
        <v>26.85</v>
      </c>
      <c r="BA542">
        <v>80.947000000000003</v>
      </c>
    </row>
    <row r="543" spans="1:53" x14ac:dyDescent="0.3">
      <c r="A543" t="s">
        <v>51</v>
      </c>
      <c r="B543" s="1">
        <v>45597</v>
      </c>
      <c r="C543" t="s">
        <v>297</v>
      </c>
      <c r="D543">
        <v>2144520</v>
      </c>
      <c r="E543">
        <v>1930068</v>
      </c>
      <c r="F543">
        <v>214452</v>
      </c>
      <c r="G543">
        <v>2144520</v>
      </c>
      <c r="H543">
        <v>2144520</v>
      </c>
      <c r="I543">
        <v>1794106</v>
      </c>
      <c r="J543">
        <v>350414</v>
      </c>
      <c r="K543">
        <v>0.16339973513886599</v>
      </c>
      <c r="L543">
        <v>466641</v>
      </c>
      <c r="M543">
        <v>-116227</v>
      </c>
      <c r="N543">
        <v>-5.4197209631992198E-2</v>
      </c>
      <c r="O543">
        <v>64336</v>
      </c>
      <c r="P543">
        <v>0</v>
      </c>
      <c r="Q543">
        <v>428904</v>
      </c>
      <c r="R543">
        <v>965034</v>
      </c>
      <c r="S543">
        <v>257342</v>
      </c>
      <c r="T543">
        <v>428904</v>
      </c>
      <c r="U543">
        <v>32168</v>
      </c>
      <c r="V543">
        <v>0</v>
      </c>
      <c r="W543">
        <v>394592</v>
      </c>
      <c r="X543">
        <v>849230</v>
      </c>
      <c r="Y543">
        <v>200727</v>
      </c>
      <c r="Z543">
        <v>317389</v>
      </c>
      <c r="AA543">
        <v>5796</v>
      </c>
      <c r="AB543">
        <v>370</v>
      </c>
      <c r="AC543">
        <v>14</v>
      </c>
      <c r="AD543">
        <v>12</v>
      </c>
      <c r="AE543">
        <v>20535</v>
      </c>
      <c r="AF543">
        <v>246420</v>
      </c>
      <c r="AG543">
        <v>15218</v>
      </c>
      <c r="AH543">
        <v>6522</v>
      </c>
      <c r="AI543">
        <v>21740</v>
      </c>
      <c r="AJ543">
        <v>19688</v>
      </c>
      <c r="AK543">
        <v>13864</v>
      </c>
      <c r="AL543">
        <v>33552</v>
      </c>
      <c r="AM543">
        <v>57725</v>
      </c>
      <c r="AN543">
        <v>107204</v>
      </c>
      <c r="AO543">
        <v>164929</v>
      </c>
      <c r="AP543" t="s">
        <v>245</v>
      </c>
      <c r="AQ543" t="s">
        <v>86</v>
      </c>
      <c r="AR543" t="s">
        <v>131</v>
      </c>
      <c r="AS543" t="s">
        <v>246</v>
      </c>
      <c r="AT543" t="s">
        <v>247</v>
      </c>
      <c r="AU543" t="s">
        <v>75</v>
      </c>
      <c r="AV543" t="s">
        <v>76</v>
      </c>
      <c r="AW543" s="1">
        <v>43133</v>
      </c>
      <c r="AX543">
        <v>2000</v>
      </c>
      <c r="AY543" t="s">
        <v>248</v>
      </c>
      <c r="AZ543">
        <v>26.85</v>
      </c>
      <c r="BA543">
        <v>80.947000000000003</v>
      </c>
    </row>
    <row r="544" spans="1:53" x14ac:dyDescent="0.3">
      <c r="A544" t="s">
        <v>51</v>
      </c>
      <c r="B544" s="1">
        <v>45627</v>
      </c>
      <c r="C544" t="s">
        <v>298</v>
      </c>
      <c r="D544">
        <v>2992008</v>
      </c>
      <c r="E544">
        <v>2692807</v>
      </c>
      <c r="F544">
        <v>299201</v>
      </c>
      <c r="G544">
        <v>2992008</v>
      </c>
      <c r="H544">
        <v>2992008</v>
      </c>
      <c r="I544">
        <v>2503114</v>
      </c>
      <c r="J544">
        <v>488894</v>
      </c>
      <c r="K544">
        <v>0.16339996417121899</v>
      </c>
      <c r="L544">
        <v>478167</v>
      </c>
      <c r="M544">
        <v>10727</v>
      </c>
      <c r="N544">
        <v>3.5852176865837299E-3</v>
      </c>
      <c r="O544">
        <v>89760</v>
      </c>
      <c r="P544">
        <v>0</v>
      </c>
      <c r="Q544">
        <v>598402</v>
      </c>
      <c r="R544">
        <v>1346403</v>
      </c>
      <c r="S544">
        <v>359041</v>
      </c>
      <c r="T544">
        <v>598402</v>
      </c>
      <c r="U544">
        <v>44880</v>
      </c>
      <c r="V544">
        <v>0</v>
      </c>
      <c r="W544">
        <v>550530</v>
      </c>
      <c r="X544">
        <v>1184835</v>
      </c>
      <c r="Y544">
        <v>280052</v>
      </c>
      <c r="Z544">
        <v>442817</v>
      </c>
      <c r="AA544">
        <v>6339</v>
      </c>
      <c r="AB544">
        <v>472</v>
      </c>
      <c r="AC544">
        <v>20</v>
      </c>
      <c r="AD544">
        <v>11</v>
      </c>
      <c r="AE544">
        <v>19252</v>
      </c>
      <c r="AF544">
        <v>211772</v>
      </c>
      <c r="AG544">
        <v>20108</v>
      </c>
      <c r="AH544">
        <v>8618</v>
      </c>
      <c r="AI544">
        <v>28726</v>
      </c>
      <c r="AJ544">
        <v>19716</v>
      </c>
      <c r="AK544">
        <v>17141</v>
      </c>
      <c r="AL544">
        <v>36857</v>
      </c>
      <c r="AM544">
        <v>70284</v>
      </c>
      <c r="AN544">
        <v>130528</v>
      </c>
      <c r="AO544">
        <v>200812</v>
      </c>
      <c r="AP544" t="s">
        <v>245</v>
      </c>
      <c r="AQ544" t="s">
        <v>86</v>
      </c>
      <c r="AR544" t="s">
        <v>131</v>
      </c>
      <c r="AS544" t="s">
        <v>246</v>
      </c>
      <c r="AT544" t="s">
        <v>247</v>
      </c>
      <c r="AU544" t="s">
        <v>75</v>
      </c>
      <c r="AV544" t="s">
        <v>76</v>
      </c>
      <c r="AW544" s="1">
        <v>43133</v>
      </c>
      <c r="AX544">
        <v>2000</v>
      </c>
      <c r="AY544" t="s">
        <v>248</v>
      </c>
      <c r="AZ544">
        <v>26.85</v>
      </c>
      <c r="BA544">
        <v>80.947000000000003</v>
      </c>
    </row>
    <row r="545" spans="1:53" x14ac:dyDescent="0.3">
      <c r="A545" t="s">
        <v>51</v>
      </c>
      <c r="B545" s="1">
        <v>45658</v>
      </c>
      <c r="C545" t="s">
        <v>297</v>
      </c>
      <c r="D545">
        <v>2790176</v>
      </c>
      <c r="E545">
        <v>2511158</v>
      </c>
      <c r="F545">
        <v>279018</v>
      </c>
      <c r="G545">
        <v>2790176</v>
      </c>
      <c r="H545">
        <v>2790176</v>
      </c>
      <c r="I545">
        <v>2334260</v>
      </c>
      <c r="J545">
        <v>455916</v>
      </c>
      <c r="K545">
        <v>0.16340044498985001</v>
      </c>
      <c r="L545">
        <v>494387</v>
      </c>
      <c r="M545">
        <v>-38471</v>
      </c>
      <c r="N545">
        <v>-1.3788019107038399E-2</v>
      </c>
      <c r="O545">
        <v>83705</v>
      </c>
      <c r="P545">
        <v>0</v>
      </c>
      <c r="Q545">
        <v>558035</v>
      </c>
      <c r="R545">
        <v>1255580</v>
      </c>
      <c r="S545">
        <v>334821</v>
      </c>
      <c r="T545">
        <v>558035</v>
      </c>
      <c r="U545">
        <v>41852</v>
      </c>
      <c r="V545">
        <v>0</v>
      </c>
      <c r="W545">
        <v>513392</v>
      </c>
      <c r="X545">
        <v>1104910</v>
      </c>
      <c r="Y545">
        <v>261160</v>
      </c>
      <c r="Z545">
        <v>412946</v>
      </c>
      <c r="AA545">
        <v>7136</v>
      </c>
      <c r="AB545">
        <v>391</v>
      </c>
      <c r="AC545">
        <v>29</v>
      </c>
      <c r="AD545">
        <v>12</v>
      </c>
      <c r="AE545">
        <v>20235</v>
      </c>
      <c r="AF545">
        <v>242820</v>
      </c>
      <c r="AG545">
        <v>18213</v>
      </c>
      <c r="AH545">
        <v>7805</v>
      </c>
      <c r="AI545">
        <v>26018</v>
      </c>
      <c r="AJ545">
        <v>19622</v>
      </c>
      <c r="AK545">
        <v>14158</v>
      </c>
      <c r="AL545">
        <v>33780</v>
      </c>
      <c r="AM545">
        <v>67119</v>
      </c>
      <c r="AN545">
        <v>124650</v>
      </c>
      <c r="AO545">
        <v>191769</v>
      </c>
      <c r="AP545" t="s">
        <v>245</v>
      </c>
      <c r="AQ545" t="s">
        <v>86</v>
      </c>
      <c r="AR545" t="s">
        <v>131</v>
      </c>
      <c r="AS545" t="s">
        <v>246</v>
      </c>
      <c r="AT545" t="s">
        <v>247</v>
      </c>
      <c r="AU545" t="s">
        <v>75</v>
      </c>
      <c r="AV545" t="s">
        <v>76</v>
      </c>
      <c r="AW545" s="1">
        <v>43133</v>
      </c>
      <c r="AX545">
        <v>2000</v>
      </c>
      <c r="AY545" t="s">
        <v>248</v>
      </c>
      <c r="AZ545">
        <v>26.85</v>
      </c>
      <c r="BA545">
        <v>80.947000000000003</v>
      </c>
    </row>
    <row r="546" spans="1:53" x14ac:dyDescent="0.3">
      <c r="A546" t="s">
        <v>51</v>
      </c>
      <c r="B546" s="1">
        <v>45689</v>
      </c>
      <c r="C546" t="s">
        <v>297</v>
      </c>
      <c r="D546">
        <v>1869140</v>
      </c>
      <c r="E546">
        <v>1682226</v>
      </c>
      <c r="F546">
        <v>186914</v>
      </c>
      <c r="G546">
        <v>1869140</v>
      </c>
      <c r="H546">
        <v>1869140</v>
      </c>
      <c r="I546">
        <v>1563723</v>
      </c>
      <c r="J546">
        <v>305417</v>
      </c>
      <c r="K546">
        <v>0.16339974533742799</v>
      </c>
      <c r="L546">
        <v>470576</v>
      </c>
      <c r="M546">
        <v>-165159</v>
      </c>
      <c r="N546">
        <v>-8.8360957445670199E-2</v>
      </c>
      <c r="O546">
        <v>56074</v>
      </c>
      <c r="P546">
        <v>0</v>
      </c>
      <c r="Q546">
        <v>373828</v>
      </c>
      <c r="R546">
        <v>841113</v>
      </c>
      <c r="S546">
        <v>224297</v>
      </c>
      <c r="T546">
        <v>373828</v>
      </c>
      <c r="U546">
        <v>28037</v>
      </c>
      <c r="V546">
        <v>0</v>
      </c>
      <c r="W546">
        <v>343922</v>
      </c>
      <c r="X546">
        <v>740179</v>
      </c>
      <c r="Y546">
        <v>174952</v>
      </c>
      <c r="Z546">
        <v>276633</v>
      </c>
      <c r="AA546">
        <v>7189</v>
      </c>
      <c r="AB546">
        <v>260</v>
      </c>
      <c r="AC546">
        <v>29</v>
      </c>
      <c r="AD546">
        <v>13</v>
      </c>
      <c r="AE546">
        <v>19574</v>
      </c>
      <c r="AF546">
        <v>254462</v>
      </c>
      <c r="AG546">
        <v>14234</v>
      </c>
      <c r="AH546">
        <v>6100</v>
      </c>
      <c r="AI546">
        <v>20334</v>
      </c>
      <c r="AJ546">
        <v>19688</v>
      </c>
      <c r="AK546">
        <v>15217</v>
      </c>
      <c r="AL546">
        <v>34905</v>
      </c>
      <c r="AM546">
        <v>56306</v>
      </c>
      <c r="AN546">
        <v>104569</v>
      </c>
      <c r="AO546">
        <v>160875</v>
      </c>
      <c r="AP546" t="s">
        <v>245</v>
      </c>
      <c r="AQ546" t="s">
        <v>86</v>
      </c>
      <c r="AR546" t="s">
        <v>131</v>
      </c>
      <c r="AS546" t="s">
        <v>246</v>
      </c>
      <c r="AT546" t="s">
        <v>247</v>
      </c>
      <c r="AU546" t="s">
        <v>75</v>
      </c>
      <c r="AV546" t="s">
        <v>76</v>
      </c>
      <c r="AW546" s="1">
        <v>43133</v>
      </c>
      <c r="AX546">
        <v>2000</v>
      </c>
      <c r="AY546" t="s">
        <v>248</v>
      </c>
      <c r="AZ546">
        <v>26.85</v>
      </c>
      <c r="BA546">
        <v>80.947000000000003</v>
      </c>
    </row>
    <row r="547" spans="1:53" x14ac:dyDescent="0.3">
      <c r="A547" t="s">
        <v>51</v>
      </c>
      <c r="B547" s="1">
        <v>45717</v>
      </c>
      <c r="C547" t="s">
        <v>297</v>
      </c>
      <c r="D547">
        <v>2558160</v>
      </c>
      <c r="E547">
        <v>2302344</v>
      </c>
      <c r="F547">
        <v>255816</v>
      </c>
      <c r="G547">
        <v>2558160</v>
      </c>
      <c r="H547">
        <v>2558160</v>
      </c>
      <c r="I547">
        <v>2140156</v>
      </c>
      <c r="J547">
        <v>418004</v>
      </c>
      <c r="K547">
        <v>0.163400256434312</v>
      </c>
      <c r="L547">
        <v>549620</v>
      </c>
      <c r="M547">
        <v>-131616</v>
      </c>
      <c r="N547">
        <v>-5.1449479313256399E-2</v>
      </c>
      <c r="O547">
        <v>76745</v>
      </c>
      <c r="P547">
        <v>0</v>
      </c>
      <c r="Q547">
        <v>511632</v>
      </c>
      <c r="R547">
        <v>1151172</v>
      </c>
      <c r="S547">
        <v>306979</v>
      </c>
      <c r="T547">
        <v>511632</v>
      </c>
      <c r="U547">
        <v>38372</v>
      </c>
      <c r="V547">
        <v>0</v>
      </c>
      <c r="W547">
        <v>470701</v>
      </c>
      <c r="X547">
        <v>1013031</v>
      </c>
      <c r="Y547">
        <v>239444</v>
      </c>
      <c r="Z547">
        <v>378608</v>
      </c>
      <c r="AA547">
        <v>6120</v>
      </c>
      <c r="AB547">
        <v>418</v>
      </c>
      <c r="AC547">
        <v>13</v>
      </c>
      <c r="AD547">
        <v>12</v>
      </c>
      <c r="AE547">
        <v>21258</v>
      </c>
      <c r="AF547">
        <v>255096</v>
      </c>
      <c r="AG547">
        <v>24941</v>
      </c>
      <c r="AH547">
        <v>10689</v>
      </c>
      <c r="AI547">
        <v>35630</v>
      </c>
      <c r="AJ547">
        <v>19688</v>
      </c>
      <c r="AK547">
        <v>16304</v>
      </c>
      <c r="AL547">
        <v>35992</v>
      </c>
      <c r="AM547">
        <v>78016</v>
      </c>
      <c r="AN547">
        <v>144886</v>
      </c>
      <c r="AO547">
        <v>222902</v>
      </c>
      <c r="AP547" t="s">
        <v>245</v>
      </c>
      <c r="AQ547" t="s">
        <v>86</v>
      </c>
      <c r="AR547" t="s">
        <v>131</v>
      </c>
      <c r="AS547" t="s">
        <v>246</v>
      </c>
      <c r="AT547" t="s">
        <v>247</v>
      </c>
      <c r="AU547" t="s">
        <v>75</v>
      </c>
      <c r="AV547" t="s">
        <v>76</v>
      </c>
      <c r="AW547" s="1">
        <v>43133</v>
      </c>
      <c r="AX547">
        <v>2000</v>
      </c>
      <c r="AY547" t="s">
        <v>248</v>
      </c>
      <c r="AZ547">
        <v>26.85</v>
      </c>
      <c r="BA547">
        <v>80.947000000000003</v>
      </c>
    </row>
    <row r="548" spans="1:53" x14ac:dyDescent="0.3">
      <c r="A548" t="s">
        <v>52</v>
      </c>
      <c r="B548" s="1">
        <v>45474</v>
      </c>
      <c r="C548" t="s">
        <v>297</v>
      </c>
      <c r="D548">
        <v>2572860</v>
      </c>
      <c r="E548">
        <v>2315574</v>
      </c>
      <c r="F548">
        <v>257286</v>
      </c>
      <c r="G548">
        <v>2572860</v>
      </c>
      <c r="H548">
        <v>2572860</v>
      </c>
      <c r="I548">
        <v>2152455</v>
      </c>
      <c r="J548">
        <v>420405</v>
      </c>
      <c r="K548">
        <v>0.16339987407010101</v>
      </c>
      <c r="L548">
        <v>510196</v>
      </c>
      <c r="M548">
        <v>-89791</v>
      </c>
      <c r="N548">
        <v>-3.4899294948034502E-2</v>
      </c>
      <c r="O548">
        <v>77186</v>
      </c>
      <c r="P548">
        <v>0</v>
      </c>
      <c r="Q548">
        <v>514572</v>
      </c>
      <c r="R548">
        <v>1157787</v>
      </c>
      <c r="S548">
        <v>308743</v>
      </c>
      <c r="T548">
        <v>514572</v>
      </c>
      <c r="U548">
        <v>38593</v>
      </c>
      <c r="V548">
        <v>0</v>
      </c>
      <c r="W548">
        <v>473406</v>
      </c>
      <c r="X548">
        <v>1018853</v>
      </c>
      <c r="Y548">
        <v>240820</v>
      </c>
      <c r="Z548">
        <v>380783</v>
      </c>
      <c r="AA548">
        <v>8220</v>
      </c>
      <c r="AB548">
        <v>313</v>
      </c>
      <c r="AC548">
        <v>13</v>
      </c>
      <c r="AD548">
        <v>12</v>
      </c>
      <c r="AE548">
        <v>19853</v>
      </c>
      <c r="AF548">
        <v>238236</v>
      </c>
      <c r="AG548">
        <v>19570</v>
      </c>
      <c r="AH548">
        <v>8387</v>
      </c>
      <c r="AI548">
        <v>27957</v>
      </c>
      <c r="AJ548">
        <v>22119</v>
      </c>
      <c r="AK548">
        <v>19754</v>
      </c>
      <c r="AL548">
        <v>41873</v>
      </c>
      <c r="AM548">
        <v>70746</v>
      </c>
      <c r="AN548">
        <v>131384</v>
      </c>
      <c r="AO548">
        <v>202130</v>
      </c>
      <c r="AP548" t="s">
        <v>249</v>
      </c>
      <c r="AQ548" t="s">
        <v>71</v>
      </c>
      <c r="AR548" t="s">
        <v>138</v>
      </c>
      <c r="AS548" t="s">
        <v>139</v>
      </c>
      <c r="AT548" t="s">
        <v>203</v>
      </c>
      <c r="AU548" t="s">
        <v>75</v>
      </c>
      <c r="AV548" t="s">
        <v>76</v>
      </c>
      <c r="AW548" s="1">
        <v>43737</v>
      </c>
      <c r="AX548">
        <v>2000</v>
      </c>
      <c r="AY548" t="s">
        <v>143</v>
      </c>
      <c r="AZ548">
        <v>18.559000000000001</v>
      </c>
      <c r="BA548">
        <v>73.786699999999996</v>
      </c>
    </row>
    <row r="549" spans="1:53" x14ac:dyDescent="0.3">
      <c r="A549" t="s">
        <v>52</v>
      </c>
      <c r="B549" s="1">
        <v>45505</v>
      </c>
      <c r="C549" t="s">
        <v>297</v>
      </c>
      <c r="D549">
        <v>2092090</v>
      </c>
      <c r="E549">
        <v>1882881</v>
      </c>
      <c r="F549">
        <v>209209</v>
      </c>
      <c r="G549">
        <v>2092090</v>
      </c>
      <c r="H549">
        <v>2092090</v>
      </c>
      <c r="I549">
        <v>1750243</v>
      </c>
      <c r="J549">
        <v>341847</v>
      </c>
      <c r="K549">
        <v>0.16339975813659999</v>
      </c>
      <c r="L549">
        <v>469745</v>
      </c>
      <c r="M549">
        <v>-127898</v>
      </c>
      <c r="N549">
        <v>-6.1134081229774997E-2</v>
      </c>
      <c r="O549">
        <v>62763</v>
      </c>
      <c r="P549">
        <v>0</v>
      </c>
      <c r="Q549">
        <v>418418</v>
      </c>
      <c r="R549">
        <v>941440</v>
      </c>
      <c r="S549">
        <v>251051</v>
      </c>
      <c r="T549">
        <v>418418</v>
      </c>
      <c r="U549">
        <v>31382</v>
      </c>
      <c r="V549">
        <v>0</v>
      </c>
      <c r="W549">
        <v>384945</v>
      </c>
      <c r="X549">
        <v>828467</v>
      </c>
      <c r="Y549">
        <v>195820</v>
      </c>
      <c r="Z549">
        <v>309629</v>
      </c>
      <c r="AA549">
        <v>7315</v>
      </c>
      <c r="AB549">
        <v>286</v>
      </c>
      <c r="AC549">
        <v>29</v>
      </c>
      <c r="AD549">
        <v>13</v>
      </c>
      <c r="AE549">
        <v>21682</v>
      </c>
      <c r="AF549">
        <v>281866</v>
      </c>
      <c r="AG549">
        <v>13760</v>
      </c>
      <c r="AH549">
        <v>5897</v>
      </c>
      <c r="AI549">
        <v>19657</v>
      </c>
      <c r="AJ549">
        <v>22119</v>
      </c>
      <c r="AK549">
        <v>15451</v>
      </c>
      <c r="AL549">
        <v>37570</v>
      </c>
      <c r="AM549">
        <v>45728</v>
      </c>
      <c r="AN549">
        <v>84924</v>
      </c>
      <c r="AO549">
        <v>130652</v>
      </c>
      <c r="AP549" t="s">
        <v>249</v>
      </c>
      <c r="AQ549" t="s">
        <v>71</v>
      </c>
      <c r="AR549" t="s">
        <v>138</v>
      </c>
      <c r="AS549" t="s">
        <v>139</v>
      </c>
      <c r="AT549" t="s">
        <v>203</v>
      </c>
      <c r="AU549" t="s">
        <v>75</v>
      </c>
      <c r="AV549" t="s">
        <v>76</v>
      </c>
      <c r="AW549" s="1">
        <v>43737</v>
      </c>
      <c r="AX549">
        <v>2000</v>
      </c>
      <c r="AY549" t="s">
        <v>143</v>
      </c>
      <c r="AZ549">
        <v>18.559000000000001</v>
      </c>
      <c r="BA549">
        <v>73.786699999999996</v>
      </c>
    </row>
    <row r="550" spans="1:53" x14ac:dyDescent="0.3">
      <c r="A550" t="s">
        <v>52</v>
      </c>
      <c r="B550" s="1">
        <v>45536</v>
      </c>
      <c r="C550" t="s">
        <v>297</v>
      </c>
      <c r="D550">
        <v>2271802</v>
      </c>
      <c r="E550">
        <v>2044622</v>
      </c>
      <c r="F550">
        <v>227180</v>
      </c>
      <c r="G550">
        <v>2271802</v>
      </c>
      <c r="H550">
        <v>2271802</v>
      </c>
      <c r="I550">
        <v>1900589</v>
      </c>
      <c r="J550">
        <v>371213</v>
      </c>
      <c r="K550">
        <v>0.163400243507137</v>
      </c>
      <c r="L550">
        <v>440893</v>
      </c>
      <c r="M550">
        <v>-69680</v>
      </c>
      <c r="N550">
        <v>-3.0671687057234699E-2</v>
      </c>
      <c r="O550">
        <v>68154</v>
      </c>
      <c r="P550">
        <v>0</v>
      </c>
      <c r="Q550">
        <v>454360</v>
      </c>
      <c r="R550">
        <v>1022312</v>
      </c>
      <c r="S550">
        <v>272616</v>
      </c>
      <c r="T550">
        <v>454360</v>
      </c>
      <c r="U550">
        <v>34077</v>
      </c>
      <c r="V550">
        <v>0</v>
      </c>
      <c r="W550">
        <v>418011</v>
      </c>
      <c r="X550">
        <v>899635</v>
      </c>
      <c r="Y550">
        <v>212640</v>
      </c>
      <c r="Z550">
        <v>336226</v>
      </c>
      <c r="AA550">
        <v>6026</v>
      </c>
      <c r="AB550">
        <v>377</v>
      </c>
      <c r="AC550">
        <v>33</v>
      </c>
      <c r="AD550">
        <v>11</v>
      </c>
      <c r="AE550">
        <v>21147</v>
      </c>
      <c r="AF550">
        <v>232617</v>
      </c>
      <c r="AG550">
        <v>15980</v>
      </c>
      <c r="AH550">
        <v>6848</v>
      </c>
      <c r="AI550">
        <v>22828</v>
      </c>
      <c r="AJ550">
        <v>22119</v>
      </c>
      <c r="AK550">
        <v>12182</v>
      </c>
      <c r="AL550">
        <v>34301</v>
      </c>
      <c r="AM550">
        <v>52901</v>
      </c>
      <c r="AN550">
        <v>98246</v>
      </c>
      <c r="AO550">
        <v>151147</v>
      </c>
      <c r="AP550" t="s">
        <v>249</v>
      </c>
      <c r="AQ550" t="s">
        <v>71</v>
      </c>
      <c r="AR550" t="s">
        <v>138</v>
      </c>
      <c r="AS550" t="s">
        <v>139</v>
      </c>
      <c r="AT550" t="s">
        <v>203</v>
      </c>
      <c r="AU550" t="s">
        <v>75</v>
      </c>
      <c r="AV550" t="s">
        <v>76</v>
      </c>
      <c r="AW550" s="1">
        <v>43737</v>
      </c>
      <c r="AX550">
        <v>2000</v>
      </c>
      <c r="AY550" t="s">
        <v>143</v>
      </c>
      <c r="AZ550">
        <v>18.559000000000001</v>
      </c>
      <c r="BA550">
        <v>73.786699999999996</v>
      </c>
    </row>
    <row r="551" spans="1:53" x14ac:dyDescent="0.3">
      <c r="A551" t="s">
        <v>52</v>
      </c>
      <c r="B551" s="1">
        <v>45566</v>
      </c>
      <c r="C551" t="s">
        <v>297</v>
      </c>
      <c r="D551">
        <v>2326016</v>
      </c>
      <c r="E551">
        <v>2093414</v>
      </c>
      <c r="F551">
        <v>232602</v>
      </c>
      <c r="G551">
        <v>2326016</v>
      </c>
      <c r="H551">
        <v>2326016</v>
      </c>
      <c r="I551">
        <v>1945945</v>
      </c>
      <c r="J551">
        <v>380071</v>
      </c>
      <c r="K551">
        <v>0.16339999380915701</v>
      </c>
      <c r="L551">
        <v>494125</v>
      </c>
      <c r="M551">
        <v>-114054</v>
      </c>
      <c r="N551">
        <v>-4.9034056515518398E-2</v>
      </c>
      <c r="O551">
        <v>69780</v>
      </c>
      <c r="P551">
        <v>0</v>
      </c>
      <c r="Q551">
        <v>465203</v>
      </c>
      <c r="R551">
        <v>1046708</v>
      </c>
      <c r="S551">
        <v>279122</v>
      </c>
      <c r="T551">
        <v>465203</v>
      </c>
      <c r="U551">
        <v>34890</v>
      </c>
      <c r="V551">
        <v>0</v>
      </c>
      <c r="W551">
        <v>427987</v>
      </c>
      <c r="X551">
        <v>921103</v>
      </c>
      <c r="Y551">
        <v>217715</v>
      </c>
      <c r="Z551">
        <v>344250</v>
      </c>
      <c r="AA551">
        <v>5192</v>
      </c>
      <c r="AB551">
        <v>448</v>
      </c>
      <c r="AC551">
        <v>30</v>
      </c>
      <c r="AD551">
        <v>12</v>
      </c>
      <c r="AE551">
        <v>21773</v>
      </c>
      <c r="AF551">
        <v>261276</v>
      </c>
      <c r="AG551">
        <v>20642</v>
      </c>
      <c r="AH551">
        <v>8846</v>
      </c>
      <c r="AI551">
        <v>29488</v>
      </c>
      <c r="AJ551">
        <v>22119</v>
      </c>
      <c r="AK551">
        <v>16361</v>
      </c>
      <c r="AL551">
        <v>38480</v>
      </c>
      <c r="AM551">
        <v>57708</v>
      </c>
      <c r="AN551">
        <v>107173</v>
      </c>
      <c r="AO551">
        <v>164881</v>
      </c>
      <c r="AP551" t="s">
        <v>249</v>
      </c>
      <c r="AQ551" t="s">
        <v>71</v>
      </c>
      <c r="AR551" t="s">
        <v>138</v>
      </c>
      <c r="AS551" t="s">
        <v>139</v>
      </c>
      <c r="AT551" t="s">
        <v>203</v>
      </c>
      <c r="AU551" t="s">
        <v>75</v>
      </c>
      <c r="AV551" t="s">
        <v>76</v>
      </c>
      <c r="AW551" s="1">
        <v>43737</v>
      </c>
      <c r="AX551">
        <v>2000</v>
      </c>
      <c r="AY551" t="s">
        <v>143</v>
      </c>
      <c r="AZ551">
        <v>18.559000000000001</v>
      </c>
      <c r="BA551">
        <v>73.786699999999996</v>
      </c>
    </row>
    <row r="552" spans="1:53" x14ac:dyDescent="0.3">
      <c r="A552" t="s">
        <v>52</v>
      </c>
      <c r="B552" s="1">
        <v>45597</v>
      </c>
      <c r="C552" t="s">
        <v>297</v>
      </c>
      <c r="D552">
        <v>3083564</v>
      </c>
      <c r="E552">
        <v>2775208</v>
      </c>
      <c r="F552">
        <v>308356</v>
      </c>
      <c r="G552">
        <v>3083564</v>
      </c>
      <c r="H552">
        <v>3083564</v>
      </c>
      <c r="I552">
        <v>2579711</v>
      </c>
      <c r="J552">
        <v>503853</v>
      </c>
      <c r="K552">
        <v>0.16339955973023401</v>
      </c>
      <c r="L552">
        <v>629150</v>
      </c>
      <c r="M552">
        <v>-125297</v>
      </c>
      <c r="N552">
        <v>-4.0633825015469097E-2</v>
      </c>
      <c r="O552">
        <v>92507</v>
      </c>
      <c r="P552">
        <v>0</v>
      </c>
      <c r="Q552">
        <v>616713</v>
      </c>
      <c r="R552">
        <v>1387603</v>
      </c>
      <c r="S552">
        <v>370028</v>
      </c>
      <c r="T552">
        <v>616713</v>
      </c>
      <c r="U552">
        <v>46254</v>
      </c>
      <c r="V552">
        <v>0</v>
      </c>
      <c r="W552">
        <v>567376</v>
      </c>
      <c r="X552">
        <v>1221091</v>
      </c>
      <c r="Y552">
        <v>288622</v>
      </c>
      <c r="Z552">
        <v>456368</v>
      </c>
      <c r="AA552">
        <v>6094</v>
      </c>
      <c r="AB552">
        <v>506</v>
      </c>
      <c r="AC552">
        <v>14</v>
      </c>
      <c r="AD552">
        <v>14</v>
      </c>
      <c r="AE552">
        <v>20334</v>
      </c>
      <c r="AF552">
        <v>284676</v>
      </c>
      <c r="AG552">
        <v>21041</v>
      </c>
      <c r="AH552">
        <v>9018</v>
      </c>
      <c r="AI552">
        <v>30059</v>
      </c>
      <c r="AJ552">
        <v>22119</v>
      </c>
      <c r="AK552">
        <v>17244</v>
      </c>
      <c r="AL552">
        <v>39363</v>
      </c>
      <c r="AM552">
        <v>96268</v>
      </c>
      <c r="AN552">
        <v>178784</v>
      </c>
      <c r="AO552">
        <v>275052</v>
      </c>
      <c r="AP552" t="s">
        <v>249</v>
      </c>
      <c r="AQ552" t="s">
        <v>71</v>
      </c>
      <c r="AR552" t="s">
        <v>138</v>
      </c>
      <c r="AS552" t="s">
        <v>139</v>
      </c>
      <c r="AT552" t="s">
        <v>203</v>
      </c>
      <c r="AU552" t="s">
        <v>75</v>
      </c>
      <c r="AV552" t="s">
        <v>76</v>
      </c>
      <c r="AW552" s="1">
        <v>43737</v>
      </c>
      <c r="AX552">
        <v>2000</v>
      </c>
      <c r="AY552" t="s">
        <v>143</v>
      </c>
      <c r="AZ552">
        <v>18.559000000000001</v>
      </c>
      <c r="BA552">
        <v>73.786699999999996</v>
      </c>
    </row>
    <row r="553" spans="1:53" x14ac:dyDescent="0.3">
      <c r="A553" t="s">
        <v>52</v>
      </c>
      <c r="B553" s="1">
        <v>45627</v>
      </c>
      <c r="C553" t="s">
        <v>298</v>
      </c>
      <c r="D553">
        <v>3852926</v>
      </c>
      <c r="E553">
        <v>3467633</v>
      </c>
      <c r="F553">
        <v>385293</v>
      </c>
      <c r="G553">
        <v>3852926</v>
      </c>
      <c r="H553">
        <v>3852926</v>
      </c>
      <c r="I553">
        <v>3223358</v>
      </c>
      <c r="J553">
        <v>629568</v>
      </c>
      <c r="K553">
        <v>0.16339997186553801</v>
      </c>
      <c r="L553">
        <v>610186</v>
      </c>
      <c r="M553">
        <v>19382</v>
      </c>
      <c r="N553">
        <v>5.0304625627380301E-3</v>
      </c>
      <c r="O553">
        <v>115588</v>
      </c>
      <c r="P553">
        <v>0</v>
      </c>
      <c r="Q553">
        <v>770585</v>
      </c>
      <c r="R553">
        <v>1733817</v>
      </c>
      <c r="S553">
        <v>462351</v>
      </c>
      <c r="T553">
        <v>770585</v>
      </c>
      <c r="U553">
        <v>57794</v>
      </c>
      <c r="V553">
        <v>0</v>
      </c>
      <c r="W553">
        <v>708938</v>
      </c>
      <c r="X553">
        <v>1525759</v>
      </c>
      <c r="Y553">
        <v>360634</v>
      </c>
      <c r="Z553">
        <v>570233</v>
      </c>
      <c r="AA553">
        <v>9779</v>
      </c>
      <c r="AB553">
        <v>394</v>
      </c>
      <c r="AC553">
        <v>22</v>
      </c>
      <c r="AD553">
        <v>11</v>
      </c>
      <c r="AE553">
        <v>21558</v>
      </c>
      <c r="AF553">
        <v>237138</v>
      </c>
      <c r="AG553">
        <v>27751</v>
      </c>
      <c r="AH553">
        <v>11893</v>
      </c>
      <c r="AI553">
        <v>39644</v>
      </c>
      <c r="AJ553">
        <v>21501</v>
      </c>
      <c r="AK553">
        <v>12951</v>
      </c>
      <c r="AL553">
        <v>34452</v>
      </c>
      <c r="AM553">
        <v>104633</v>
      </c>
      <c r="AN553">
        <v>194319</v>
      </c>
      <c r="AO553">
        <v>298952</v>
      </c>
      <c r="AP553" t="s">
        <v>249</v>
      </c>
      <c r="AQ553" t="s">
        <v>71</v>
      </c>
      <c r="AR553" t="s">
        <v>138</v>
      </c>
      <c r="AS553" t="s">
        <v>139</v>
      </c>
      <c r="AT553" t="s">
        <v>203</v>
      </c>
      <c r="AU553" t="s">
        <v>75</v>
      </c>
      <c r="AV553" t="s">
        <v>76</v>
      </c>
      <c r="AW553" s="1">
        <v>43737</v>
      </c>
      <c r="AX553">
        <v>2000</v>
      </c>
      <c r="AY553" t="s">
        <v>143</v>
      </c>
      <c r="AZ553">
        <v>18.559000000000001</v>
      </c>
      <c r="BA553">
        <v>73.786699999999996</v>
      </c>
    </row>
    <row r="554" spans="1:53" x14ac:dyDescent="0.3">
      <c r="A554" t="s">
        <v>52</v>
      </c>
      <c r="B554" s="1">
        <v>45658</v>
      </c>
      <c r="C554" t="s">
        <v>297</v>
      </c>
      <c r="D554">
        <v>2049748</v>
      </c>
      <c r="E554">
        <v>1844773</v>
      </c>
      <c r="F554">
        <v>204975</v>
      </c>
      <c r="G554">
        <v>2049748</v>
      </c>
      <c r="H554">
        <v>2049748</v>
      </c>
      <c r="I554">
        <v>1714820</v>
      </c>
      <c r="J554">
        <v>334928</v>
      </c>
      <c r="K554">
        <v>0.16339959838965601</v>
      </c>
      <c r="L554">
        <v>480363</v>
      </c>
      <c r="M554">
        <v>-145435</v>
      </c>
      <c r="N554">
        <v>-7.0952624420172597E-2</v>
      </c>
      <c r="O554">
        <v>61492</v>
      </c>
      <c r="P554">
        <v>0</v>
      </c>
      <c r="Q554">
        <v>409950</v>
      </c>
      <c r="R554">
        <v>922386</v>
      </c>
      <c r="S554">
        <v>245970</v>
      </c>
      <c r="T554">
        <v>409950</v>
      </c>
      <c r="U554">
        <v>30746</v>
      </c>
      <c r="V554">
        <v>0</v>
      </c>
      <c r="W554">
        <v>377154</v>
      </c>
      <c r="X554">
        <v>811700</v>
      </c>
      <c r="Y554">
        <v>191857</v>
      </c>
      <c r="Z554">
        <v>303363</v>
      </c>
      <c r="AA554">
        <v>4892</v>
      </c>
      <c r="AB554">
        <v>419</v>
      </c>
      <c r="AC554">
        <v>42</v>
      </c>
      <c r="AD554">
        <v>12</v>
      </c>
      <c r="AE554">
        <v>21628</v>
      </c>
      <c r="AF554">
        <v>259536</v>
      </c>
      <c r="AG554">
        <v>20873</v>
      </c>
      <c r="AH554">
        <v>8946</v>
      </c>
      <c r="AI554">
        <v>29819</v>
      </c>
      <c r="AJ554">
        <v>21151</v>
      </c>
      <c r="AK554">
        <v>16936</v>
      </c>
      <c r="AL554">
        <v>38087</v>
      </c>
      <c r="AM554">
        <v>53522</v>
      </c>
      <c r="AN554">
        <v>99399</v>
      </c>
      <c r="AO554">
        <v>152921</v>
      </c>
      <c r="AP554" t="s">
        <v>249</v>
      </c>
      <c r="AQ554" t="s">
        <v>71</v>
      </c>
      <c r="AR554" t="s">
        <v>138</v>
      </c>
      <c r="AS554" t="s">
        <v>139</v>
      </c>
      <c r="AT554" t="s">
        <v>203</v>
      </c>
      <c r="AU554" t="s">
        <v>75</v>
      </c>
      <c r="AV554" t="s">
        <v>76</v>
      </c>
      <c r="AW554" s="1">
        <v>43737</v>
      </c>
      <c r="AX554">
        <v>2000</v>
      </c>
      <c r="AY554" t="s">
        <v>143</v>
      </c>
      <c r="AZ554">
        <v>18.559000000000001</v>
      </c>
      <c r="BA554">
        <v>73.786699999999996</v>
      </c>
    </row>
    <row r="555" spans="1:53" x14ac:dyDescent="0.3">
      <c r="A555" t="s">
        <v>52</v>
      </c>
      <c r="B555" s="1">
        <v>45689</v>
      </c>
      <c r="C555" t="s">
        <v>297</v>
      </c>
      <c r="D555">
        <v>2532231</v>
      </c>
      <c r="E555">
        <v>2279008</v>
      </c>
      <c r="F555">
        <v>253223</v>
      </c>
      <c r="G555">
        <v>2532231</v>
      </c>
      <c r="H555">
        <v>2532231</v>
      </c>
      <c r="I555">
        <v>2118465</v>
      </c>
      <c r="J555">
        <v>413766</v>
      </c>
      <c r="K555">
        <v>0.16339978461680599</v>
      </c>
      <c r="L555">
        <v>535774</v>
      </c>
      <c r="M555">
        <v>-122008</v>
      </c>
      <c r="N555">
        <v>-4.81820181492131E-2</v>
      </c>
      <c r="O555">
        <v>75967</v>
      </c>
      <c r="P555">
        <v>0</v>
      </c>
      <c r="Q555">
        <v>506446</v>
      </c>
      <c r="R555">
        <v>1139504</v>
      </c>
      <c r="S555">
        <v>303868</v>
      </c>
      <c r="T555">
        <v>506446</v>
      </c>
      <c r="U555">
        <v>37984</v>
      </c>
      <c r="V555">
        <v>0</v>
      </c>
      <c r="W555">
        <v>465930</v>
      </c>
      <c r="X555">
        <v>1002764</v>
      </c>
      <c r="Y555">
        <v>237017</v>
      </c>
      <c r="Z555">
        <v>374770</v>
      </c>
      <c r="AA555">
        <v>8469</v>
      </c>
      <c r="AB555">
        <v>299</v>
      </c>
      <c r="AC555">
        <v>15</v>
      </c>
      <c r="AD555">
        <v>12</v>
      </c>
      <c r="AE555">
        <v>20764</v>
      </c>
      <c r="AF555">
        <v>249168</v>
      </c>
      <c r="AG555">
        <v>19365</v>
      </c>
      <c r="AH555">
        <v>8299</v>
      </c>
      <c r="AI555">
        <v>27664</v>
      </c>
      <c r="AJ555">
        <v>22119</v>
      </c>
      <c r="AK555">
        <v>13868</v>
      </c>
      <c r="AL555">
        <v>35987</v>
      </c>
      <c r="AM555">
        <v>78034</v>
      </c>
      <c r="AN555">
        <v>144921</v>
      </c>
      <c r="AO555">
        <v>222955</v>
      </c>
      <c r="AP555" t="s">
        <v>249</v>
      </c>
      <c r="AQ555" t="s">
        <v>71</v>
      </c>
      <c r="AR555" t="s">
        <v>138</v>
      </c>
      <c r="AS555" t="s">
        <v>139</v>
      </c>
      <c r="AT555" t="s">
        <v>203</v>
      </c>
      <c r="AU555" t="s">
        <v>75</v>
      </c>
      <c r="AV555" t="s">
        <v>76</v>
      </c>
      <c r="AW555" s="1">
        <v>43737</v>
      </c>
      <c r="AX555">
        <v>2000</v>
      </c>
      <c r="AY555" t="s">
        <v>143</v>
      </c>
      <c r="AZ555">
        <v>18.559000000000001</v>
      </c>
      <c r="BA555">
        <v>73.786699999999996</v>
      </c>
    </row>
    <row r="556" spans="1:53" x14ac:dyDescent="0.3">
      <c r="A556" t="s">
        <v>52</v>
      </c>
      <c r="B556" s="1">
        <v>45717</v>
      </c>
      <c r="C556" t="s">
        <v>297</v>
      </c>
      <c r="D556">
        <v>4065954</v>
      </c>
      <c r="E556">
        <v>3659359</v>
      </c>
      <c r="F556">
        <v>406595</v>
      </c>
      <c r="G556">
        <v>4065954</v>
      </c>
      <c r="H556">
        <v>4065954</v>
      </c>
      <c r="I556">
        <v>3401578</v>
      </c>
      <c r="J556">
        <v>664376</v>
      </c>
      <c r="K556">
        <v>0.163399782683228</v>
      </c>
      <c r="L556">
        <v>691245</v>
      </c>
      <c r="M556">
        <v>-26869</v>
      </c>
      <c r="N556">
        <v>-6.6082892231441896E-3</v>
      </c>
      <c r="O556">
        <v>121979</v>
      </c>
      <c r="P556">
        <v>0</v>
      </c>
      <c r="Q556">
        <v>813191</v>
      </c>
      <c r="R556">
        <v>1829679</v>
      </c>
      <c r="S556">
        <v>487914</v>
      </c>
      <c r="T556">
        <v>813191</v>
      </c>
      <c r="U556">
        <v>60990</v>
      </c>
      <c r="V556">
        <v>0</v>
      </c>
      <c r="W556">
        <v>748136</v>
      </c>
      <c r="X556">
        <v>1610118</v>
      </c>
      <c r="Y556">
        <v>380573</v>
      </c>
      <c r="Z556">
        <v>601761</v>
      </c>
      <c r="AA556">
        <v>9283</v>
      </c>
      <c r="AB556">
        <v>438</v>
      </c>
      <c r="AC556">
        <v>17</v>
      </c>
      <c r="AD556">
        <v>13</v>
      </c>
      <c r="AE556">
        <v>21968</v>
      </c>
      <c r="AF556">
        <v>285584</v>
      </c>
      <c r="AG556">
        <v>33225</v>
      </c>
      <c r="AH556">
        <v>14239</v>
      </c>
      <c r="AI556">
        <v>47464</v>
      </c>
      <c r="AJ556">
        <v>22119</v>
      </c>
      <c r="AK556">
        <v>14410</v>
      </c>
      <c r="AL556">
        <v>36529</v>
      </c>
      <c r="AM556">
        <v>112584</v>
      </c>
      <c r="AN556">
        <v>209084</v>
      </c>
      <c r="AO556">
        <v>321668</v>
      </c>
      <c r="AP556" t="s">
        <v>249</v>
      </c>
      <c r="AQ556" t="s">
        <v>71</v>
      </c>
      <c r="AR556" t="s">
        <v>138</v>
      </c>
      <c r="AS556" t="s">
        <v>139</v>
      </c>
      <c r="AT556" t="s">
        <v>203</v>
      </c>
      <c r="AU556" t="s">
        <v>75</v>
      </c>
      <c r="AV556" t="s">
        <v>76</v>
      </c>
      <c r="AW556" s="1">
        <v>43737</v>
      </c>
      <c r="AX556">
        <v>2000</v>
      </c>
      <c r="AY556" t="s">
        <v>143</v>
      </c>
      <c r="AZ556">
        <v>18.559000000000001</v>
      </c>
      <c r="BA556">
        <v>73.786699999999996</v>
      </c>
    </row>
    <row r="557" spans="1:53" x14ac:dyDescent="0.3">
      <c r="A557" t="s">
        <v>53</v>
      </c>
      <c r="B557" s="1">
        <v>45474</v>
      </c>
      <c r="C557" t="s">
        <v>297</v>
      </c>
      <c r="D557">
        <v>5432200</v>
      </c>
      <c r="E557">
        <v>3802540</v>
      </c>
      <c r="F557">
        <v>1629660</v>
      </c>
      <c r="G557">
        <v>5432200</v>
      </c>
      <c r="H557">
        <v>5432200</v>
      </c>
      <c r="I557">
        <v>2716100</v>
      </c>
      <c r="J557">
        <v>2716100</v>
      </c>
      <c r="K557">
        <v>0.5</v>
      </c>
      <c r="L557">
        <v>3354021</v>
      </c>
      <c r="M557">
        <v>-637921</v>
      </c>
      <c r="N557">
        <v>-0.11743326828909099</v>
      </c>
      <c r="O557">
        <v>5432200</v>
      </c>
      <c r="P557">
        <v>0</v>
      </c>
      <c r="Q557">
        <v>0</v>
      </c>
      <c r="R557">
        <v>0</v>
      </c>
      <c r="S557">
        <v>0</v>
      </c>
      <c r="T557">
        <v>0</v>
      </c>
      <c r="U557">
        <v>2716100</v>
      </c>
      <c r="V557">
        <v>0</v>
      </c>
      <c r="W557">
        <v>0</v>
      </c>
      <c r="X557">
        <v>0</v>
      </c>
      <c r="Y557">
        <v>0</v>
      </c>
      <c r="Z557">
        <v>0</v>
      </c>
      <c r="AA557">
        <v>3140</v>
      </c>
      <c r="AB557">
        <v>1730</v>
      </c>
      <c r="AC557">
        <v>25</v>
      </c>
      <c r="AD557">
        <v>111</v>
      </c>
      <c r="AE557">
        <v>22155</v>
      </c>
      <c r="AF557">
        <v>2459205</v>
      </c>
      <c r="AG557">
        <v>130199</v>
      </c>
      <c r="AH557">
        <v>55800</v>
      </c>
      <c r="AI557">
        <v>185999</v>
      </c>
      <c r="AJ557">
        <v>203571</v>
      </c>
      <c r="AK557">
        <v>186926</v>
      </c>
      <c r="AL557">
        <v>390497</v>
      </c>
      <c r="AM557">
        <v>111412</v>
      </c>
      <c r="AN557">
        <v>206908</v>
      </c>
      <c r="AO557">
        <v>318320</v>
      </c>
      <c r="AP557" t="s">
        <v>250</v>
      </c>
      <c r="AQ557" t="s">
        <v>100</v>
      </c>
      <c r="AR557" t="s">
        <v>251</v>
      </c>
      <c r="AS557" t="s">
        <v>252</v>
      </c>
      <c r="AT557" t="s">
        <v>253</v>
      </c>
      <c r="AU557" t="s">
        <v>90</v>
      </c>
      <c r="AV557" t="s">
        <v>91</v>
      </c>
      <c r="AW557" s="1">
        <v>44182</v>
      </c>
      <c r="AX557">
        <v>20000</v>
      </c>
      <c r="AY557" t="s">
        <v>254</v>
      </c>
      <c r="AZ557">
        <v>12.3344</v>
      </c>
      <c r="BA557">
        <v>76.594999999999999</v>
      </c>
    </row>
    <row r="558" spans="1:53" x14ac:dyDescent="0.3">
      <c r="A558" t="s">
        <v>53</v>
      </c>
      <c r="B558" s="1">
        <v>45505</v>
      </c>
      <c r="C558" t="s">
        <v>297</v>
      </c>
      <c r="D558">
        <v>5852193</v>
      </c>
      <c r="E558">
        <v>4096535</v>
      </c>
      <c r="F558">
        <v>1755658</v>
      </c>
      <c r="G558">
        <v>5852193</v>
      </c>
      <c r="H558">
        <v>5852193</v>
      </c>
      <c r="I558">
        <v>2926096</v>
      </c>
      <c r="J558">
        <v>2926097</v>
      </c>
      <c r="K558">
        <v>0.50000008543805696</v>
      </c>
      <c r="L558">
        <v>3486202</v>
      </c>
      <c r="M558">
        <v>-560105</v>
      </c>
      <c r="N558">
        <v>-9.5708566002522505E-2</v>
      </c>
      <c r="O558">
        <v>5852193</v>
      </c>
      <c r="P558">
        <v>0</v>
      </c>
      <c r="Q558">
        <v>0</v>
      </c>
      <c r="R558">
        <v>0</v>
      </c>
      <c r="S558">
        <v>0</v>
      </c>
      <c r="T558">
        <v>0</v>
      </c>
      <c r="U558">
        <v>2926096</v>
      </c>
      <c r="V558">
        <v>0</v>
      </c>
      <c r="W558">
        <v>0</v>
      </c>
      <c r="X558">
        <v>0</v>
      </c>
      <c r="Y558">
        <v>0</v>
      </c>
      <c r="Z558">
        <v>0</v>
      </c>
      <c r="AA558">
        <v>3327</v>
      </c>
      <c r="AB558">
        <v>1759</v>
      </c>
      <c r="AC558">
        <v>25</v>
      </c>
      <c r="AD558">
        <v>104</v>
      </c>
      <c r="AE558">
        <v>25073</v>
      </c>
      <c r="AF558">
        <v>2607592</v>
      </c>
      <c r="AG558">
        <v>173914</v>
      </c>
      <c r="AH558">
        <v>74534</v>
      </c>
      <c r="AI558">
        <v>248448</v>
      </c>
      <c r="AJ558">
        <v>203571</v>
      </c>
      <c r="AK558">
        <v>138815</v>
      </c>
      <c r="AL558">
        <v>342386</v>
      </c>
      <c r="AM558">
        <v>100722</v>
      </c>
      <c r="AN558">
        <v>187054</v>
      </c>
      <c r="AO558">
        <v>287776</v>
      </c>
      <c r="AP558" t="s">
        <v>250</v>
      </c>
      <c r="AQ558" t="s">
        <v>100</v>
      </c>
      <c r="AR558" t="s">
        <v>251</v>
      </c>
      <c r="AS558" t="s">
        <v>252</v>
      </c>
      <c r="AT558" t="s">
        <v>253</v>
      </c>
      <c r="AU558" t="s">
        <v>90</v>
      </c>
      <c r="AV558" t="s">
        <v>91</v>
      </c>
      <c r="AW558" s="1">
        <v>44182</v>
      </c>
      <c r="AX558">
        <v>20000</v>
      </c>
      <c r="AY558" t="s">
        <v>254</v>
      </c>
      <c r="AZ558">
        <v>12.3344</v>
      </c>
      <c r="BA558">
        <v>76.594999999999999</v>
      </c>
    </row>
    <row r="559" spans="1:53" x14ac:dyDescent="0.3">
      <c r="A559" t="s">
        <v>53</v>
      </c>
      <c r="B559" s="1">
        <v>45536</v>
      </c>
      <c r="C559" t="s">
        <v>297</v>
      </c>
      <c r="D559">
        <v>3341520</v>
      </c>
      <c r="E559">
        <v>2339064</v>
      </c>
      <c r="F559">
        <v>1002456</v>
      </c>
      <c r="G559">
        <v>3341520</v>
      </c>
      <c r="H559">
        <v>3341520</v>
      </c>
      <c r="I559">
        <v>1670760</v>
      </c>
      <c r="J559">
        <v>1670760</v>
      </c>
      <c r="K559">
        <v>0.5</v>
      </c>
      <c r="L559">
        <v>2859734</v>
      </c>
      <c r="M559">
        <v>-1188974</v>
      </c>
      <c r="N559">
        <v>-0.35581831023007499</v>
      </c>
      <c r="O559">
        <v>3341520</v>
      </c>
      <c r="P559">
        <v>0</v>
      </c>
      <c r="Q559">
        <v>0</v>
      </c>
      <c r="R559">
        <v>0</v>
      </c>
      <c r="S559">
        <v>0</v>
      </c>
      <c r="T559">
        <v>0</v>
      </c>
      <c r="U559">
        <v>1670760</v>
      </c>
      <c r="V559">
        <v>0</v>
      </c>
      <c r="W559">
        <v>0</v>
      </c>
      <c r="X559">
        <v>0</v>
      </c>
      <c r="Y559">
        <v>0</v>
      </c>
      <c r="Z559">
        <v>0</v>
      </c>
      <c r="AA559">
        <v>1428</v>
      </c>
      <c r="AB559">
        <v>2340</v>
      </c>
      <c r="AC559">
        <v>45</v>
      </c>
      <c r="AD559">
        <v>90</v>
      </c>
      <c r="AE559">
        <v>25357</v>
      </c>
      <c r="AF559">
        <v>2282130</v>
      </c>
      <c r="AG559">
        <v>72601</v>
      </c>
      <c r="AH559">
        <v>31115</v>
      </c>
      <c r="AI559">
        <v>103716</v>
      </c>
      <c r="AJ559">
        <v>203571</v>
      </c>
      <c r="AK559">
        <v>124518</v>
      </c>
      <c r="AL559">
        <v>328089</v>
      </c>
      <c r="AM559">
        <v>51030</v>
      </c>
      <c r="AN559">
        <v>94769</v>
      </c>
      <c r="AO559">
        <v>145799</v>
      </c>
      <c r="AP559" t="s">
        <v>250</v>
      </c>
      <c r="AQ559" t="s">
        <v>100</v>
      </c>
      <c r="AR559" t="s">
        <v>251</v>
      </c>
      <c r="AS559" t="s">
        <v>252</v>
      </c>
      <c r="AT559" t="s">
        <v>253</v>
      </c>
      <c r="AU559" t="s">
        <v>90</v>
      </c>
      <c r="AV559" t="s">
        <v>91</v>
      </c>
      <c r="AW559" s="1">
        <v>44182</v>
      </c>
      <c r="AX559">
        <v>20000</v>
      </c>
      <c r="AY559" t="s">
        <v>254</v>
      </c>
      <c r="AZ559">
        <v>12.3344</v>
      </c>
      <c r="BA559">
        <v>76.594999999999999</v>
      </c>
    </row>
    <row r="560" spans="1:53" x14ac:dyDescent="0.3">
      <c r="A560" t="s">
        <v>53</v>
      </c>
      <c r="B560" s="1">
        <v>45566</v>
      </c>
      <c r="C560" t="s">
        <v>297</v>
      </c>
      <c r="D560">
        <v>4391030</v>
      </c>
      <c r="E560">
        <v>3073721</v>
      </c>
      <c r="F560">
        <v>1317309</v>
      </c>
      <c r="G560">
        <v>4391030</v>
      </c>
      <c r="H560">
        <v>4391030</v>
      </c>
      <c r="I560">
        <v>2195515</v>
      </c>
      <c r="J560">
        <v>2195515</v>
      </c>
      <c r="K560">
        <v>0.5</v>
      </c>
      <c r="L560">
        <v>2945645</v>
      </c>
      <c r="M560">
        <v>-750130</v>
      </c>
      <c r="N560">
        <v>-0.17083235596204099</v>
      </c>
      <c r="O560">
        <v>4391030</v>
      </c>
      <c r="P560">
        <v>0</v>
      </c>
      <c r="Q560">
        <v>0</v>
      </c>
      <c r="R560">
        <v>0</v>
      </c>
      <c r="S560">
        <v>0</v>
      </c>
      <c r="T560">
        <v>0</v>
      </c>
      <c r="U560">
        <v>2195515</v>
      </c>
      <c r="V560">
        <v>0</v>
      </c>
      <c r="W560">
        <v>0</v>
      </c>
      <c r="X560">
        <v>0</v>
      </c>
      <c r="Y560">
        <v>0</v>
      </c>
      <c r="Z560">
        <v>0</v>
      </c>
      <c r="AA560">
        <v>2086</v>
      </c>
      <c r="AB560">
        <v>2105</v>
      </c>
      <c r="AC560">
        <v>20</v>
      </c>
      <c r="AD560">
        <v>94</v>
      </c>
      <c r="AE560">
        <v>23117</v>
      </c>
      <c r="AF560">
        <v>2172998</v>
      </c>
      <c r="AG560">
        <v>149952</v>
      </c>
      <c r="AH560">
        <v>64265</v>
      </c>
      <c r="AI560">
        <v>214217</v>
      </c>
      <c r="AJ560">
        <v>203571</v>
      </c>
      <c r="AK560">
        <v>142551</v>
      </c>
      <c r="AL560">
        <v>346122</v>
      </c>
      <c r="AM560">
        <v>74308</v>
      </c>
      <c r="AN560">
        <v>138000</v>
      </c>
      <c r="AO560">
        <v>212308</v>
      </c>
      <c r="AP560" t="s">
        <v>250</v>
      </c>
      <c r="AQ560" t="s">
        <v>100</v>
      </c>
      <c r="AR560" t="s">
        <v>251</v>
      </c>
      <c r="AS560" t="s">
        <v>252</v>
      </c>
      <c r="AT560" t="s">
        <v>253</v>
      </c>
      <c r="AU560" t="s">
        <v>90</v>
      </c>
      <c r="AV560" t="s">
        <v>91</v>
      </c>
      <c r="AW560" s="1">
        <v>44182</v>
      </c>
      <c r="AX560">
        <v>20000</v>
      </c>
      <c r="AY560" t="s">
        <v>254</v>
      </c>
      <c r="AZ560">
        <v>12.3344</v>
      </c>
      <c r="BA560">
        <v>76.594999999999999</v>
      </c>
    </row>
    <row r="561" spans="1:53" x14ac:dyDescent="0.3">
      <c r="A561" t="s">
        <v>53</v>
      </c>
      <c r="B561" s="1">
        <v>45597</v>
      </c>
      <c r="C561" t="s">
        <v>297</v>
      </c>
      <c r="D561">
        <v>5583630</v>
      </c>
      <c r="E561">
        <v>3908541</v>
      </c>
      <c r="F561">
        <v>1675089</v>
      </c>
      <c r="G561">
        <v>5583630</v>
      </c>
      <c r="H561">
        <v>5583630</v>
      </c>
      <c r="I561">
        <v>2791815</v>
      </c>
      <c r="J561">
        <v>2791815</v>
      </c>
      <c r="K561">
        <v>0.5</v>
      </c>
      <c r="L561">
        <v>3253623</v>
      </c>
      <c r="M561">
        <v>-461808</v>
      </c>
      <c r="N561">
        <v>-8.2707485990296606E-2</v>
      </c>
      <c r="O561">
        <v>5583630</v>
      </c>
      <c r="P561">
        <v>0</v>
      </c>
      <c r="Q561">
        <v>0</v>
      </c>
      <c r="R561">
        <v>0</v>
      </c>
      <c r="S561">
        <v>0</v>
      </c>
      <c r="T561">
        <v>0</v>
      </c>
      <c r="U561">
        <v>2791815</v>
      </c>
      <c r="V561">
        <v>0</v>
      </c>
      <c r="W561">
        <v>0</v>
      </c>
      <c r="X561">
        <v>0</v>
      </c>
      <c r="Y561">
        <v>0</v>
      </c>
      <c r="Z561">
        <v>0</v>
      </c>
      <c r="AA561">
        <v>3090</v>
      </c>
      <c r="AB561">
        <v>1807</v>
      </c>
      <c r="AC561">
        <v>14</v>
      </c>
      <c r="AD561">
        <v>85</v>
      </c>
      <c r="AE561">
        <v>28749</v>
      </c>
      <c r="AF561">
        <v>2443665</v>
      </c>
      <c r="AG561">
        <v>137680</v>
      </c>
      <c r="AH561">
        <v>59005</v>
      </c>
      <c r="AI561">
        <v>196685</v>
      </c>
      <c r="AJ561">
        <v>203571</v>
      </c>
      <c r="AK561">
        <v>169233</v>
      </c>
      <c r="AL561">
        <v>372804</v>
      </c>
      <c r="AM561">
        <v>84164</v>
      </c>
      <c r="AN561">
        <v>156305</v>
      </c>
      <c r="AO561">
        <v>240469</v>
      </c>
      <c r="AP561" t="s">
        <v>250</v>
      </c>
      <c r="AQ561" t="s">
        <v>100</v>
      </c>
      <c r="AR561" t="s">
        <v>251</v>
      </c>
      <c r="AS561" t="s">
        <v>252</v>
      </c>
      <c r="AT561" t="s">
        <v>253</v>
      </c>
      <c r="AU561" t="s">
        <v>90</v>
      </c>
      <c r="AV561" t="s">
        <v>91</v>
      </c>
      <c r="AW561" s="1">
        <v>44182</v>
      </c>
      <c r="AX561">
        <v>20000</v>
      </c>
      <c r="AY561" t="s">
        <v>254</v>
      </c>
      <c r="AZ561">
        <v>12.3344</v>
      </c>
      <c r="BA561">
        <v>76.594999999999999</v>
      </c>
    </row>
    <row r="562" spans="1:53" x14ac:dyDescent="0.3">
      <c r="A562" t="s">
        <v>53</v>
      </c>
      <c r="B562" s="1">
        <v>45627</v>
      </c>
      <c r="C562" t="s">
        <v>297</v>
      </c>
      <c r="D562">
        <v>6946632</v>
      </c>
      <c r="E562">
        <v>4862642</v>
      </c>
      <c r="F562">
        <v>2083990</v>
      </c>
      <c r="G562">
        <v>6946632</v>
      </c>
      <c r="H562">
        <v>6946632</v>
      </c>
      <c r="I562">
        <v>3473316</v>
      </c>
      <c r="J562">
        <v>3473316</v>
      </c>
      <c r="K562">
        <v>0.5</v>
      </c>
      <c r="L562">
        <v>3533907</v>
      </c>
      <c r="M562">
        <v>-60591</v>
      </c>
      <c r="N562">
        <v>-8.7223563879589398E-3</v>
      </c>
      <c r="O562">
        <v>6946632</v>
      </c>
      <c r="P562">
        <v>0</v>
      </c>
      <c r="Q562">
        <v>0</v>
      </c>
      <c r="R562">
        <v>0</v>
      </c>
      <c r="S562">
        <v>0</v>
      </c>
      <c r="T562">
        <v>0</v>
      </c>
      <c r="U562">
        <v>3473316</v>
      </c>
      <c r="V562">
        <v>0</v>
      </c>
      <c r="W562">
        <v>0</v>
      </c>
      <c r="X562">
        <v>0</v>
      </c>
      <c r="Y562">
        <v>0</v>
      </c>
      <c r="Z562">
        <v>0</v>
      </c>
      <c r="AA562">
        <v>3234</v>
      </c>
      <c r="AB562">
        <v>2148</v>
      </c>
      <c r="AC562">
        <v>15</v>
      </c>
      <c r="AD562">
        <v>97</v>
      </c>
      <c r="AE562">
        <v>24983</v>
      </c>
      <c r="AF562">
        <v>2423351</v>
      </c>
      <c r="AG562">
        <v>286679</v>
      </c>
      <c r="AH562">
        <v>122862</v>
      </c>
      <c r="AI562">
        <v>409541</v>
      </c>
      <c r="AJ562">
        <v>193537</v>
      </c>
      <c r="AK562">
        <v>147404</v>
      </c>
      <c r="AL562">
        <v>340941</v>
      </c>
      <c r="AM562">
        <v>126026</v>
      </c>
      <c r="AN562">
        <v>234048</v>
      </c>
      <c r="AO562">
        <v>360074</v>
      </c>
      <c r="AP562" t="s">
        <v>250</v>
      </c>
      <c r="AQ562" t="s">
        <v>100</v>
      </c>
      <c r="AR562" t="s">
        <v>251</v>
      </c>
      <c r="AS562" t="s">
        <v>252</v>
      </c>
      <c r="AT562" t="s">
        <v>253</v>
      </c>
      <c r="AU562" t="s">
        <v>90</v>
      </c>
      <c r="AV562" t="s">
        <v>91</v>
      </c>
      <c r="AW562" s="1">
        <v>44182</v>
      </c>
      <c r="AX562">
        <v>20000</v>
      </c>
      <c r="AY562" t="s">
        <v>254</v>
      </c>
      <c r="AZ562">
        <v>12.3344</v>
      </c>
      <c r="BA562">
        <v>76.594999999999999</v>
      </c>
    </row>
    <row r="563" spans="1:53" x14ac:dyDescent="0.3">
      <c r="A563" t="s">
        <v>53</v>
      </c>
      <c r="B563" s="1">
        <v>45658</v>
      </c>
      <c r="C563" t="s">
        <v>298</v>
      </c>
      <c r="D563">
        <v>8226720</v>
      </c>
      <c r="E563">
        <v>5758704</v>
      </c>
      <c r="F563">
        <v>2468016</v>
      </c>
      <c r="G563">
        <v>8226720</v>
      </c>
      <c r="H563">
        <v>8226720</v>
      </c>
      <c r="I563">
        <v>4113360</v>
      </c>
      <c r="J563">
        <v>4113360</v>
      </c>
      <c r="K563">
        <v>0.5</v>
      </c>
      <c r="L563">
        <v>3766900</v>
      </c>
      <c r="M563">
        <v>346460</v>
      </c>
      <c r="N563">
        <v>4.2113989536534599E-2</v>
      </c>
      <c r="O563">
        <v>8226720</v>
      </c>
      <c r="P563">
        <v>0</v>
      </c>
      <c r="Q563">
        <v>0</v>
      </c>
      <c r="R563">
        <v>0</v>
      </c>
      <c r="S563">
        <v>0</v>
      </c>
      <c r="T563">
        <v>0</v>
      </c>
      <c r="U563">
        <v>4113360</v>
      </c>
      <c r="V563">
        <v>0</v>
      </c>
      <c r="W563">
        <v>0</v>
      </c>
      <c r="X563">
        <v>0</v>
      </c>
      <c r="Y563">
        <v>0</v>
      </c>
      <c r="Z563">
        <v>0</v>
      </c>
      <c r="AA563">
        <v>3152</v>
      </c>
      <c r="AB563">
        <v>2610</v>
      </c>
      <c r="AC563">
        <v>28</v>
      </c>
      <c r="AD563">
        <v>86</v>
      </c>
      <c r="AE563">
        <v>29347</v>
      </c>
      <c r="AF563">
        <v>2523842</v>
      </c>
      <c r="AG563">
        <v>315264</v>
      </c>
      <c r="AH563">
        <v>135113</v>
      </c>
      <c r="AI563">
        <v>450377</v>
      </c>
      <c r="AJ563">
        <v>200094</v>
      </c>
      <c r="AK563">
        <v>123149</v>
      </c>
      <c r="AL563">
        <v>323243</v>
      </c>
      <c r="AM563">
        <v>164303</v>
      </c>
      <c r="AN563">
        <v>305135</v>
      </c>
      <c r="AO563">
        <v>469438</v>
      </c>
      <c r="AP563" t="s">
        <v>250</v>
      </c>
      <c r="AQ563" t="s">
        <v>100</v>
      </c>
      <c r="AR563" t="s">
        <v>251</v>
      </c>
      <c r="AS563" t="s">
        <v>252</v>
      </c>
      <c r="AT563" t="s">
        <v>253</v>
      </c>
      <c r="AU563" t="s">
        <v>90</v>
      </c>
      <c r="AV563" t="s">
        <v>91</v>
      </c>
      <c r="AW563" s="1">
        <v>44182</v>
      </c>
      <c r="AX563">
        <v>20000</v>
      </c>
      <c r="AY563" t="s">
        <v>254</v>
      </c>
      <c r="AZ563">
        <v>12.3344</v>
      </c>
      <c r="BA563">
        <v>76.594999999999999</v>
      </c>
    </row>
    <row r="564" spans="1:53" x14ac:dyDescent="0.3">
      <c r="A564" t="s">
        <v>53</v>
      </c>
      <c r="B564" s="1">
        <v>45689</v>
      </c>
      <c r="C564" t="s">
        <v>297</v>
      </c>
      <c r="D564">
        <v>6234984</v>
      </c>
      <c r="E564">
        <v>4364489</v>
      </c>
      <c r="F564">
        <v>1870495</v>
      </c>
      <c r="G564">
        <v>6234984</v>
      </c>
      <c r="H564">
        <v>6234984</v>
      </c>
      <c r="I564">
        <v>3117492</v>
      </c>
      <c r="J564">
        <v>3117492</v>
      </c>
      <c r="K564">
        <v>0.5</v>
      </c>
      <c r="L564">
        <v>4072165</v>
      </c>
      <c r="M564">
        <v>-954673</v>
      </c>
      <c r="N564">
        <v>-0.153115549294112</v>
      </c>
      <c r="O564">
        <v>6234984</v>
      </c>
      <c r="P564">
        <v>0</v>
      </c>
      <c r="Q564">
        <v>0</v>
      </c>
      <c r="R564">
        <v>0</v>
      </c>
      <c r="S564">
        <v>0</v>
      </c>
      <c r="T564">
        <v>0</v>
      </c>
      <c r="U564">
        <v>3117492</v>
      </c>
      <c r="V564">
        <v>0</v>
      </c>
      <c r="W564">
        <v>0</v>
      </c>
      <c r="X564">
        <v>0</v>
      </c>
      <c r="Y564">
        <v>0</v>
      </c>
      <c r="Z564">
        <v>0</v>
      </c>
      <c r="AA564">
        <v>2492</v>
      </c>
      <c r="AB564">
        <v>2502</v>
      </c>
      <c r="AC564">
        <v>16</v>
      </c>
      <c r="AD564">
        <v>109</v>
      </c>
      <c r="AE564">
        <v>27811</v>
      </c>
      <c r="AF564">
        <v>3031399</v>
      </c>
      <c r="AG564">
        <v>227055</v>
      </c>
      <c r="AH564">
        <v>97309</v>
      </c>
      <c r="AI564">
        <v>324364</v>
      </c>
      <c r="AJ564">
        <v>203571</v>
      </c>
      <c r="AK564">
        <v>147014</v>
      </c>
      <c r="AL564">
        <v>350585</v>
      </c>
      <c r="AM564">
        <v>128036</v>
      </c>
      <c r="AN564">
        <v>237781</v>
      </c>
      <c r="AO564">
        <v>365817</v>
      </c>
      <c r="AP564" t="s">
        <v>250</v>
      </c>
      <c r="AQ564" t="s">
        <v>100</v>
      </c>
      <c r="AR564" t="s">
        <v>251</v>
      </c>
      <c r="AS564" t="s">
        <v>252</v>
      </c>
      <c r="AT564" t="s">
        <v>253</v>
      </c>
      <c r="AU564" t="s">
        <v>90</v>
      </c>
      <c r="AV564" t="s">
        <v>91</v>
      </c>
      <c r="AW564" s="1">
        <v>44182</v>
      </c>
      <c r="AX564">
        <v>20000</v>
      </c>
      <c r="AY564" t="s">
        <v>254</v>
      </c>
      <c r="AZ564">
        <v>12.3344</v>
      </c>
      <c r="BA564">
        <v>76.594999999999999</v>
      </c>
    </row>
    <row r="565" spans="1:53" x14ac:dyDescent="0.3">
      <c r="A565" t="s">
        <v>53</v>
      </c>
      <c r="B565" s="1">
        <v>45717</v>
      </c>
      <c r="C565" t="s">
        <v>298</v>
      </c>
      <c r="D565">
        <v>7902510</v>
      </c>
      <c r="E565">
        <v>5531757</v>
      </c>
      <c r="F565">
        <v>2370753</v>
      </c>
      <c r="G565">
        <v>7902510</v>
      </c>
      <c r="H565">
        <v>7902510</v>
      </c>
      <c r="I565">
        <v>3951255</v>
      </c>
      <c r="J565">
        <v>3951255</v>
      </c>
      <c r="K565">
        <v>0.5</v>
      </c>
      <c r="L565">
        <v>3122197</v>
      </c>
      <c r="M565">
        <v>829058</v>
      </c>
      <c r="N565">
        <v>0.10491071824015399</v>
      </c>
      <c r="O565">
        <v>7902510</v>
      </c>
      <c r="P565">
        <v>0</v>
      </c>
      <c r="Q565">
        <v>0</v>
      </c>
      <c r="R565">
        <v>0</v>
      </c>
      <c r="S565">
        <v>0</v>
      </c>
      <c r="T565">
        <v>0</v>
      </c>
      <c r="U565">
        <v>3951255</v>
      </c>
      <c r="V565">
        <v>0</v>
      </c>
      <c r="W565">
        <v>0</v>
      </c>
      <c r="X565">
        <v>0</v>
      </c>
      <c r="Y565">
        <v>0</v>
      </c>
      <c r="Z565">
        <v>0</v>
      </c>
      <c r="AA565">
        <v>3630</v>
      </c>
      <c r="AB565">
        <v>2177</v>
      </c>
      <c r="AC565">
        <v>27</v>
      </c>
      <c r="AD565">
        <v>81</v>
      </c>
      <c r="AE565">
        <v>24696</v>
      </c>
      <c r="AF565">
        <v>2000376</v>
      </c>
      <c r="AG565">
        <v>223627</v>
      </c>
      <c r="AH565">
        <v>95840</v>
      </c>
      <c r="AI565">
        <v>319467</v>
      </c>
      <c r="AJ565">
        <v>203571</v>
      </c>
      <c r="AK565">
        <v>135285</v>
      </c>
      <c r="AL565">
        <v>338856</v>
      </c>
      <c r="AM565">
        <v>162224</v>
      </c>
      <c r="AN565">
        <v>301274</v>
      </c>
      <c r="AO565">
        <v>463498</v>
      </c>
      <c r="AP565" t="s">
        <v>250</v>
      </c>
      <c r="AQ565" t="s">
        <v>100</v>
      </c>
      <c r="AR565" t="s">
        <v>251</v>
      </c>
      <c r="AS565" t="s">
        <v>252</v>
      </c>
      <c r="AT565" t="s">
        <v>253</v>
      </c>
      <c r="AU565" t="s">
        <v>90</v>
      </c>
      <c r="AV565" t="s">
        <v>91</v>
      </c>
      <c r="AW565" s="1">
        <v>44182</v>
      </c>
      <c r="AX565">
        <v>20000</v>
      </c>
      <c r="AY565" t="s">
        <v>254</v>
      </c>
      <c r="AZ565">
        <v>12.3344</v>
      </c>
      <c r="BA565">
        <v>76.594999999999999</v>
      </c>
    </row>
    <row r="566" spans="1:53" x14ac:dyDescent="0.3">
      <c r="A566" t="s">
        <v>54</v>
      </c>
      <c r="B566" s="1">
        <v>45474</v>
      </c>
      <c r="C566" t="s">
        <v>297</v>
      </c>
      <c r="D566">
        <v>7268316</v>
      </c>
      <c r="E566">
        <v>5814653</v>
      </c>
      <c r="F566">
        <v>1453663</v>
      </c>
      <c r="G566">
        <v>7268316</v>
      </c>
      <c r="H566">
        <v>7268316</v>
      </c>
      <c r="I566">
        <v>6050147</v>
      </c>
      <c r="J566">
        <v>1218169</v>
      </c>
      <c r="K566">
        <v>0.167599895216444</v>
      </c>
      <c r="L566">
        <v>1492884</v>
      </c>
      <c r="M566">
        <v>-274715</v>
      </c>
      <c r="N566">
        <v>-3.7796237808042497E-2</v>
      </c>
      <c r="O566">
        <v>508782</v>
      </c>
      <c r="P566">
        <v>218049</v>
      </c>
      <c r="Q566">
        <v>1817079</v>
      </c>
      <c r="R566">
        <v>2907327</v>
      </c>
      <c r="S566">
        <v>726832</v>
      </c>
      <c r="T566">
        <v>1090247</v>
      </c>
      <c r="U566">
        <v>254391</v>
      </c>
      <c r="V566">
        <v>191883</v>
      </c>
      <c r="W566">
        <v>1671713</v>
      </c>
      <c r="X566">
        <v>2558448</v>
      </c>
      <c r="Y566">
        <v>566929</v>
      </c>
      <c r="Z566">
        <v>806783</v>
      </c>
      <c r="AA566">
        <v>8364</v>
      </c>
      <c r="AB566">
        <v>869</v>
      </c>
      <c r="AC566">
        <v>22</v>
      </c>
      <c r="AD566">
        <v>30</v>
      </c>
      <c r="AE566">
        <v>23344</v>
      </c>
      <c r="AF566">
        <v>700320</v>
      </c>
      <c r="AG566">
        <v>81040</v>
      </c>
      <c r="AH566">
        <v>34731</v>
      </c>
      <c r="AI566">
        <v>115771</v>
      </c>
      <c r="AJ566">
        <v>63713</v>
      </c>
      <c r="AK566">
        <v>52669</v>
      </c>
      <c r="AL566">
        <v>116382</v>
      </c>
      <c r="AM566">
        <v>196144</v>
      </c>
      <c r="AN566">
        <v>364267</v>
      </c>
      <c r="AO566">
        <v>560411</v>
      </c>
      <c r="AP566" t="s">
        <v>255</v>
      </c>
      <c r="AQ566" t="s">
        <v>94</v>
      </c>
      <c r="AR566" t="s">
        <v>256</v>
      </c>
      <c r="AS566" t="s">
        <v>257</v>
      </c>
      <c r="AT566" t="s">
        <v>258</v>
      </c>
      <c r="AU566" t="s">
        <v>141</v>
      </c>
      <c r="AV566" t="s">
        <v>142</v>
      </c>
      <c r="AW566" s="1">
        <v>44234</v>
      </c>
      <c r="AX566">
        <v>6000</v>
      </c>
      <c r="AY566" t="s">
        <v>259</v>
      </c>
      <c r="AZ566">
        <v>25.609300000000001</v>
      </c>
      <c r="BA566">
        <v>85.112200000000001</v>
      </c>
    </row>
    <row r="567" spans="1:53" x14ac:dyDescent="0.3">
      <c r="A567" t="s">
        <v>54</v>
      </c>
      <c r="B567" s="1">
        <v>45505</v>
      </c>
      <c r="C567" t="s">
        <v>297</v>
      </c>
      <c r="D567">
        <v>8103264</v>
      </c>
      <c r="E567">
        <v>6482611</v>
      </c>
      <c r="F567">
        <v>1620653</v>
      </c>
      <c r="G567">
        <v>8103264</v>
      </c>
      <c r="H567">
        <v>8103264</v>
      </c>
      <c r="I567">
        <v>6745157</v>
      </c>
      <c r="J567">
        <v>1358107</v>
      </c>
      <c r="K567">
        <v>0.16759999427391201</v>
      </c>
      <c r="L567">
        <v>1392423</v>
      </c>
      <c r="M567">
        <v>-34316</v>
      </c>
      <c r="N567">
        <v>-4.2348367275211601E-3</v>
      </c>
      <c r="O567">
        <v>567228</v>
      </c>
      <c r="P567">
        <v>243098</v>
      </c>
      <c r="Q567">
        <v>2025816</v>
      </c>
      <c r="R567">
        <v>3241306</v>
      </c>
      <c r="S567">
        <v>810326</v>
      </c>
      <c r="T567">
        <v>1215490</v>
      </c>
      <c r="U567">
        <v>283614</v>
      </c>
      <c r="V567">
        <v>213926</v>
      </c>
      <c r="W567">
        <v>1863751</v>
      </c>
      <c r="X567">
        <v>2852349</v>
      </c>
      <c r="Y567">
        <v>632054</v>
      </c>
      <c r="Z567">
        <v>899463</v>
      </c>
      <c r="AA567">
        <v>7852</v>
      </c>
      <c r="AB567">
        <v>1032</v>
      </c>
      <c r="AC567">
        <v>25</v>
      </c>
      <c r="AD567">
        <v>29</v>
      </c>
      <c r="AE567">
        <v>22882</v>
      </c>
      <c r="AF567">
        <v>663578</v>
      </c>
      <c r="AG567">
        <v>57423</v>
      </c>
      <c r="AH567">
        <v>24610</v>
      </c>
      <c r="AI567">
        <v>82033</v>
      </c>
      <c r="AJ567">
        <v>63713</v>
      </c>
      <c r="AK567">
        <v>38761</v>
      </c>
      <c r="AL567">
        <v>102474</v>
      </c>
      <c r="AM567">
        <v>190518</v>
      </c>
      <c r="AN567">
        <v>353820</v>
      </c>
      <c r="AO567">
        <v>544338</v>
      </c>
      <c r="AP567" t="s">
        <v>255</v>
      </c>
      <c r="AQ567" t="s">
        <v>94</v>
      </c>
      <c r="AR567" t="s">
        <v>256</v>
      </c>
      <c r="AS567" t="s">
        <v>257</v>
      </c>
      <c r="AT567" t="s">
        <v>258</v>
      </c>
      <c r="AU567" t="s">
        <v>141</v>
      </c>
      <c r="AV567" t="s">
        <v>142</v>
      </c>
      <c r="AW567" s="1">
        <v>44234</v>
      </c>
      <c r="AX567">
        <v>6000</v>
      </c>
      <c r="AY567" t="s">
        <v>259</v>
      </c>
      <c r="AZ567">
        <v>25.609300000000001</v>
      </c>
      <c r="BA567">
        <v>85.112200000000001</v>
      </c>
    </row>
    <row r="568" spans="1:53" x14ac:dyDescent="0.3">
      <c r="A568" t="s">
        <v>54</v>
      </c>
      <c r="B568" s="1">
        <v>45536</v>
      </c>
      <c r="C568" t="s">
        <v>297</v>
      </c>
      <c r="D568">
        <v>9212249</v>
      </c>
      <c r="E568">
        <v>7369799</v>
      </c>
      <c r="F568">
        <v>1842450</v>
      </c>
      <c r="G568">
        <v>9212249</v>
      </c>
      <c r="H568">
        <v>9212249</v>
      </c>
      <c r="I568">
        <v>7668276</v>
      </c>
      <c r="J568">
        <v>1543973</v>
      </c>
      <c r="K568">
        <v>0.167600007338056</v>
      </c>
      <c r="L568">
        <v>1584644</v>
      </c>
      <c r="M568">
        <v>-40671</v>
      </c>
      <c r="N568">
        <v>-4.4148828369706501E-3</v>
      </c>
      <c r="O568">
        <v>644857</v>
      </c>
      <c r="P568">
        <v>276367</v>
      </c>
      <c r="Q568">
        <v>2303062</v>
      </c>
      <c r="R568">
        <v>3684901</v>
      </c>
      <c r="S568">
        <v>921225</v>
      </c>
      <c r="T568">
        <v>1381837</v>
      </c>
      <c r="U568">
        <v>322428</v>
      </c>
      <c r="V568">
        <v>243203</v>
      </c>
      <c r="W568">
        <v>2118817</v>
      </c>
      <c r="X568">
        <v>3242713</v>
      </c>
      <c r="Y568">
        <v>718556</v>
      </c>
      <c r="Z568">
        <v>1022559</v>
      </c>
      <c r="AA568">
        <v>13217</v>
      </c>
      <c r="AB568">
        <v>697</v>
      </c>
      <c r="AC568">
        <v>22</v>
      </c>
      <c r="AD568">
        <v>30</v>
      </c>
      <c r="AE568">
        <v>23504</v>
      </c>
      <c r="AF568">
        <v>705120</v>
      </c>
      <c r="AG568">
        <v>75179</v>
      </c>
      <c r="AH568">
        <v>32219</v>
      </c>
      <c r="AI568">
        <v>107398</v>
      </c>
      <c r="AJ568">
        <v>63713</v>
      </c>
      <c r="AK568">
        <v>39398</v>
      </c>
      <c r="AL568">
        <v>103111</v>
      </c>
      <c r="AM568">
        <v>234155</v>
      </c>
      <c r="AN568">
        <v>434860</v>
      </c>
      <c r="AO568">
        <v>669015</v>
      </c>
      <c r="AP568" t="s">
        <v>255</v>
      </c>
      <c r="AQ568" t="s">
        <v>94</v>
      </c>
      <c r="AR568" t="s">
        <v>256</v>
      </c>
      <c r="AS568" t="s">
        <v>257</v>
      </c>
      <c r="AT568" t="s">
        <v>258</v>
      </c>
      <c r="AU568" t="s">
        <v>141</v>
      </c>
      <c r="AV568" t="s">
        <v>142</v>
      </c>
      <c r="AW568" s="1">
        <v>44234</v>
      </c>
      <c r="AX568">
        <v>6000</v>
      </c>
      <c r="AY568" t="s">
        <v>259</v>
      </c>
      <c r="AZ568">
        <v>25.609300000000001</v>
      </c>
      <c r="BA568">
        <v>85.112200000000001</v>
      </c>
    </row>
    <row r="569" spans="1:53" x14ac:dyDescent="0.3">
      <c r="A569" t="s">
        <v>54</v>
      </c>
      <c r="B569" s="1">
        <v>45566</v>
      </c>
      <c r="C569" t="s">
        <v>297</v>
      </c>
      <c r="D569">
        <v>8198154</v>
      </c>
      <c r="E569">
        <v>6558523</v>
      </c>
      <c r="F569">
        <v>1639631</v>
      </c>
      <c r="G569">
        <v>8198154</v>
      </c>
      <c r="H569">
        <v>8198154</v>
      </c>
      <c r="I569">
        <v>6824145</v>
      </c>
      <c r="J569">
        <v>1374009</v>
      </c>
      <c r="K569">
        <v>0.167599803565534</v>
      </c>
      <c r="L569">
        <v>1671917</v>
      </c>
      <c r="M569">
        <v>-297908</v>
      </c>
      <c r="N569">
        <v>-3.6338424479462103E-2</v>
      </c>
      <c r="O569">
        <v>573871</v>
      </c>
      <c r="P569">
        <v>245945</v>
      </c>
      <c r="Q569">
        <v>2049538</v>
      </c>
      <c r="R569">
        <v>3279262</v>
      </c>
      <c r="S569">
        <v>819815</v>
      </c>
      <c r="T569">
        <v>1229723</v>
      </c>
      <c r="U569">
        <v>286936</v>
      </c>
      <c r="V569">
        <v>216432</v>
      </c>
      <c r="W569">
        <v>1885575</v>
      </c>
      <c r="X569">
        <v>2885751</v>
      </c>
      <c r="Y569">
        <v>639456</v>
      </c>
      <c r="Z569">
        <v>909995</v>
      </c>
      <c r="AA569">
        <v>7542</v>
      </c>
      <c r="AB569">
        <v>1087</v>
      </c>
      <c r="AC569">
        <v>17</v>
      </c>
      <c r="AD569">
        <v>29</v>
      </c>
      <c r="AE569">
        <v>26485</v>
      </c>
      <c r="AF569">
        <v>768065</v>
      </c>
      <c r="AG569">
        <v>109983</v>
      </c>
      <c r="AH569">
        <v>47136</v>
      </c>
      <c r="AI569">
        <v>157119</v>
      </c>
      <c r="AJ569">
        <v>63713</v>
      </c>
      <c r="AK569">
        <v>43459</v>
      </c>
      <c r="AL569">
        <v>107172</v>
      </c>
      <c r="AM569">
        <v>223846</v>
      </c>
      <c r="AN569">
        <v>415715</v>
      </c>
      <c r="AO569">
        <v>639561</v>
      </c>
      <c r="AP569" t="s">
        <v>255</v>
      </c>
      <c r="AQ569" t="s">
        <v>94</v>
      </c>
      <c r="AR569" t="s">
        <v>256</v>
      </c>
      <c r="AS569" t="s">
        <v>257</v>
      </c>
      <c r="AT569" t="s">
        <v>258</v>
      </c>
      <c r="AU569" t="s">
        <v>141</v>
      </c>
      <c r="AV569" t="s">
        <v>142</v>
      </c>
      <c r="AW569" s="1">
        <v>44234</v>
      </c>
      <c r="AX569">
        <v>6000</v>
      </c>
      <c r="AY569" t="s">
        <v>259</v>
      </c>
      <c r="AZ569">
        <v>25.609300000000001</v>
      </c>
      <c r="BA569">
        <v>85.112200000000001</v>
      </c>
    </row>
    <row r="570" spans="1:53" x14ac:dyDescent="0.3">
      <c r="A570" t="s">
        <v>54</v>
      </c>
      <c r="B570" s="1">
        <v>45597</v>
      </c>
      <c r="C570" t="s">
        <v>297</v>
      </c>
      <c r="D570">
        <v>8797630</v>
      </c>
      <c r="E570">
        <v>7038104</v>
      </c>
      <c r="F570">
        <v>1759526</v>
      </c>
      <c r="G570">
        <v>8797630</v>
      </c>
      <c r="H570">
        <v>8797630</v>
      </c>
      <c r="I570">
        <v>7323148</v>
      </c>
      <c r="J570">
        <v>1474482</v>
      </c>
      <c r="K570">
        <v>0.16759991043042299</v>
      </c>
      <c r="L570">
        <v>1573536</v>
      </c>
      <c r="M570">
        <v>-99054</v>
      </c>
      <c r="N570">
        <v>-1.12591686624693E-2</v>
      </c>
      <c r="O570">
        <v>615834</v>
      </c>
      <c r="P570">
        <v>263929</v>
      </c>
      <c r="Q570">
        <v>2199408</v>
      </c>
      <c r="R570">
        <v>3519052</v>
      </c>
      <c r="S570">
        <v>879763</v>
      </c>
      <c r="T570">
        <v>1319644</v>
      </c>
      <c r="U570">
        <v>307917</v>
      </c>
      <c r="V570">
        <v>232258</v>
      </c>
      <c r="W570">
        <v>2023455</v>
      </c>
      <c r="X570">
        <v>3096766</v>
      </c>
      <c r="Y570">
        <v>686215</v>
      </c>
      <c r="Z570">
        <v>976537</v>
      </c>
      <c r="AA570">
        <v>9470</v>
      </c>
      <c r="AB570">
        <v>929</v>
      </c>
      <c r="AC570">
        <v>20</v>
      </c>
      <c r="AD570">
        <v>31</v>
      </c>
      <c r="AE570">
        <v>22498</v>
      </c>
      <c r="AF570">
        <v>697438</v>
      </c>
      <c r="AG570">
        <v>88112</v>
      </c>
      <c r="AH570">
        <v>37763</v>
      </c>
      <c r="AI570">
        <v>125875</v>
      </c>
      <c r="AJ570">
        <v>63713</v>
      </c>
      <c r="AK570">
        <v>52845</v>
      </c>
      <c r="AL570">
        <v>116558</v>
      </c>
      <c r="AM570">
        <v>221783</v>
      </c>
      <c r="AN570">
        <v>411882</v>
      </c>
      <c r="AO570">
        <v>633665</v>
      </c>
      <c r="AP570" t="s">
        <v>255</v>
      </c>
      <c r="AQ570" t="s">
        <v>94</v>
      </c>
      <c r="AR570" t="s">
        <v>256</v>
      </c>
      <c r="AS570" t="s">
        <v>257</v>
      </c>
      <c r="AT570" t="s">
        <v>258</v>
      </c>
      <c r="AU570" t="s">
        <v>141</v>
      </c>
      <c r="AV570" t="s">
        <v>142</v>
      </c>
      <c r="AW570" s="1">
        <v>44234</v>
      </c>
      <c r="AX570">
        <v>6000</v>
      </c>
      <c r="AY570" t="s">
        <v>259</v>
      </c>
      <c r="AZ570">
        <v>25.609300000000001</v>
      </c>
      <c r="BA570">
        <v>85.112200000000001</v>
      </c>
    </row>
    <row r="571" spans="1:53" x14ac:dyDescent="0.3">
      <c r="A571" t="s">
        <v>54</v>
      </c>
      <c r="B571" s="1">
        <v>45627</v>
      </c>
      <c r="C571" t="s">
        <v>298</v>
      </c>
      <c r="D571">
        <v>15679170</v>
      </c>
      <c r="E571">
        <v>12543336</v>
      </c>
      <c r="F571">
        <v>3135834</v>
      </c>
      <c r="G571">
        <v>15679170</v>
      </c>
      <c r="H571">
        <v>15679170</v>
      </c>
      <c r="I571">
        <v>13051341</v>
      </c>
      <c r="J571">
        <v>2627829</v>
      </c>
      <c r="K571">
        <v>0.16760000688811999</v>
      </c>
      <c r="L571">
        <v>2116974</v>
      </c>
      <c r="M571">
        <v>510855</v>
      </c>
      <c r="N571">
        <v>3.2581762937706503E-2</v>
      </c>
      <c r="O571">
        <v>1097542</v>
      </c>
      <c r="P571">
        <v>470375</v>
      </c>
      <c r="Q571">
        <v>3919792</v>
      </c>
      <c r="R571">
        <v>6271668</v>
      </c>
      <c r="S571">
        <v>1567917</v>
      </c>
      <c r="T571">
        <v>2351876</v>
      </c>
      <c r="U571">
        <v>548771</v>
      </c>
      <c r="V571">
        <v>413930</v>
      </c>
      <c r="W571">
        <v>3606209</v>
      </c>
      <c r="X571">
        <v>5519068</v>
      </c>
      <c r="Y571">
        <v>1222975</v>
      </c>
      <c r="Z571">
        <v>1740388</v>
      </c>
      <c r="AA571">
        <v>14890</v>
      </c>
      <c r="AB571">
        <v>1053</v>
      </c>
      <c r="AC571">
        <v>16</v>
      </c>
      <c r="AD571">
        <v>27</v>
      </c>
      <c r="AE571">
        <v>24186</v>
      </c>
      <c r="AF571">
        <v>653022</v>
      </c>
      <c r="AG571">
        <v>189419</v>
      </c>
      <c r="AH571">
        <v>81180</v>
      </c>
      <c r="AI571">
        <v>270599</v>
      </c>
      <c r="AJ571">
        <v>63440</v>
      </c>
      <c r="AK571">
        <v>41225</v>
      </c>
      <c r="AL571">
        <v>104665</v>
      </c>
      <c r="AM571">
        <v>381041</v>
      </c>
      <c r="AN571">
        <v>707647</v>
      </c>
      <c r="AO571">
        <v>1088688</v>
      </c>
      <c r="AP571" t="s">
        <v>255</v>
      </c>
      <c r="AQ571" t="s">
        <v>94</v>
      </c>
      <c r="AR571" t="s">
        <v>256</v>
      </c>
      <c r="AS571" t="s">
        <v>257</v>
      </c>
      <c r="AT571" t="s">
        <v>258</v>
      </c>
      <c r="AU571" t="s">
        <v>141</v>
      </c>
      <c r="AV571" t="s">
        <v>142</v>
      </c>
      <c r="AW571" s="1">
        <v>44234</v>
      </c>
      <c r="AX571">
        <v>6000</v>
      </c>
      <c r="AY571" t="s">
        <v>259</v>
      </c>
      <c r="AZ571">
        <v>25.609300000000001</v>
      </c>
      <c r="BA571">
        <v>85.112200000000001</v>
      </c>
    </row>
    <row r="572" spans="1:53" x14ac:dyDescent="0.3">
      <c r="A572" t="s">
        <v>54</v>
      </c>
      <c r="B572" s="1">
        <v>45658</v>
      </c>
      <c r="C572" t="s">
        <v>297</v>
      </c>
      <c r="D572">
        <v>8394645</v>
      </c>
      <c r="E572">
        <v>6715716</v>
      </c>
      <c r="F572">
        <v>1678929</v>
      </c>
      <c r="G572">
        <v>8394645</v>
      </c>
      <c r="H572">
        <v>8394645</v>
      </c>
      <c r="I572">
        <v>6987702</v>
      </c>
      <c r="J572">
        <v>1406943</v>
      </c>
      <c r="K572">
        <v>0.167600059323533</v>
      </c>
      <c r="L572">
        <v>1540868</v>
      </c>
      <c r="M572">
        <v>-133925</v>
      </c>
      <c r="N572">
        <v>-1.5953622815497299E-2</v>
      </c>
      <c r="O572">
        <v>587625</v>
      </c>
      <c r="P572">
        <v>251839</v>
      </c>
      <c r="Q572">
        <v>2098661</v>
      </c>
      <c r="R572">
        <v>3357859</v>
      </c>
      <c r="S572">
        <v>839464</v>
      </c>
      <c r="T572">
        <v>1259197</v>
      </c>
      <c r="U572">
        <v>293812</v>
      </c>
      <c r="V572">
        <v>221618</v>
      </c>
      <c r="W572">
        <v>1930768</v>
      </c>
      <c r="X572">
        <v>2954916</v>
      </c>
      <c r="Y572">
        <v>654782</v>
      </c>
      <c r="Z572">
        <v>931806</v>
      </c>
      <c r="AA572">
        <v>12895</v>
      </c>
      <c r="AB572">
        <v>651</v>
      </c>
      <c r="AC572">
        <v>37</v>
      </c>
      <c r="AD572">
        <v>28</v>
      </c>
      <c r="AE572">
        <v>23473</v>
      </c>
      <c r="AF572">
        <v>657244</v>
      </c>
      <c r="AG572">
        <v>81392</v>
      </c>
      <c r="AH572">
        <v>34882</v>
      </c>
      <c r="AI572">
        <v>116274</v>
      </c>
      <c r="AJ572">
        <v>64108</v>
      </c>
      <c r="AK572">
        <v>38015</v>
      </c>
      <c r="AL572">
        <v>102123</v>
      </c>
      <c r="AM572">
        <v>232829</v>
      </c>
      <c r="AN572">
        <v>432398</v>
      </c>
      <c r="AO572">
        <v>665227</v>
      </c>
      <c r="AP572" t="s">
        <v>255</v>
      </c>
      <c r="AQ572" t="s">
        <v>94</v>
      </c>
      <c r="AR572" t="s">
        <v>256</v>
      </c>
      <c r="AS572" t="s">
        <v>257</v>
      </c>
      <c r="AT572" t="s">
        <v>258</v>
      </c>
      <c r="AU572" t="s">
        <v>141</v>
      </c>
      <c r="AV572" t="s">
        <v>142</v>
      </c>
      <c r="AW572" s="1">
        <v>44234</v>
      </c>
      <c r="AX572">
        <v>6000</v>
      </c>
      <c r="AY572" t="s">
        <v>259</v>
      </c>
      <c r="AZ572">
        <v>25.609300000000001</v>
      </c>
      <c r="BA572">
        <v>85.112200000000001</v>
      </c>
    </row>
    <row r="573" spans="1:53" x14ac:dyDescent="0.3">
      <c r="A573" t="s">
        <v>54</v>
      </c>
      <c r="B573" s="1">
        <v>45689</v>
      </c>
      <c r="C573" t="s">
        <v>297</v>
      </c>
      <c r="D573">
        <v>8808562</v>
      </c>
      <c r="E573">
        <v>7046850</v>
      </c>
      <c r="F573">
        <v>1761712</v>
      </c>
      <c r="G573">
        <v>8808562</v>
      </c>
      <c r="H573">
        <v>8808562</v>
      </c>
      <c r="I573">
        <v>7332248</v>
      </c>
      <c r="J573">
        <v>1476314</v>
      </c>
      <c r="K573">
        <v>0.16759988747311999</v>
      </c>
      <c r="L573">
        <v>1613481</v>
      </c>
      <c r="M573">
        <v>-137167</v>
      </c>
      <c r="N573">
        <v>-1.5572008234715299E-2</v>
      </c>
      <c r="O573">
        <v>616599</v>
      </c>
      <c r="P573">
        <v>264257</v>
      </c>
      <c r="Q573">
        <v>2202140</v>
      </c>
      <c r="R573">
        <v>3523426</v>
      </c>
      <c r="S573">
        <v>880856</v>
      </c>
      <c r="T573">
        <v>1321284</v>
      </c>
      <c r="U573">
        <v>308300</v>
      </c>
      <c r="V573">
        <v>232546</v>
      </c>
      <c r="W573">
        <v>2025969</v>
      </c>
      <c r="X573">
        <v>3100615</v>
      </c>
      <c r="Y573">
        <v>687068</v>
      </c>
      <c r="Z573">
        <v>977750</v>
      </c>
      <c r="AA573">
        <v>8141</v>
      </c>
      <c r="AB573">
        <v>1082</v>
      </c>
      <c r="AC573">
        <v>23</v>
      </c>
      <c r="AD573">
        <v>29</v>
      </c>
      <c r="AE573">
        <v>22272</v>
      </c>
      <c r="AF573">
        <v>645888</v>
      </c>
      <c r="AG573">
        <v>110936</v>
      </c>
      <c r="AH573">
        <v>47544</v>
      </c>
      <c r="AI573">
        <v>158480</v>
      </c>
      <c r="AJ573">
        <v>63713</v>
      </c>
      <c r="AK573">
        <v>46971</v>
      </c>
      <c r="AL573">
        <v>110684</v>
      </c>
      <c r="AM573">
        <v>244450</v>
      </c>
      <c r="AN573">
        <v>453979</v>
      </c>
      <c r="AO573">
        <v>698429</v>
      </c>
      <c r="AP573" t="s">
        <v>255</v>
      </c>
      <c r="AQ573" t="s">
        <v>94</v>
      </c>
      <c r="AR573" t="s">
        <v>256</v>
      </c>
      <c r="AS573" t="s">
        <v>257</v>
      </c>
      <c r="AT573" t="s">
        <v>258</v>
      </c>
      <c r="AU573" t="s">
        <v>141</v>
      </c>
      <c r="AV573" t="s">
        <v>142</v>
      </c>
      <c r="AW573" s="1">
        <v>44234</v>
      </c>
      <c r="AX573">
        <v>6000</v>
      </c>
      <c r="AY573" t="s">
        <v>259</v>
      </c>
      <c r="AZ573">
        <v>25.609300000000001</v>
      </c>
      <c r="BA573">
        <v>85.112200000000001</v>
      </c>
    </row>
    <row r="574" spans="1:53" x14ac:dyDescent="0.3">
      <c r="A574" t="s">
        <v>54</v>
      </c>
      <c r="B574" s="1">
        <v>45717</v>
      </c>
      <c r="C574" t="s">
        <v>297</v>
      </c>
      <c r="D574">
        <v>9290055</v>
      </c>
      <c r="E574">
        <v>7432044</v>
      </c>
      <c r="F574">
        <v>1858011</v>
      </c>
      <c r="G574">
        <v>9290055</v>
      </c>
      <c r="H574">
        <v>9290055</v>
      </c>
      <c r="I574">
        <v>7733042</v>
      </c>
      <c r="J574">
        <v>1557013</v>
      </c>
      <c r="K574">
        <v>0.16759997653404601</v>
      </c>
      <c r="L574">
        <v>1580054</v>
      </c>
      <c r="M574">
        <v>-23041</v>
      </c>
      <c r="N574">
        <v>-2.48017907321324E-3</v>
      </c>
      <c r="O574">
        <v>650304</v>
      </c>
      <c r="P574">
        <v>278702</v>
      </c>
      <c r="Q574">
        <v>2322514</v>
      </c>
      <c r="R574">
        <v>3716021</v>
      </c>
      <c r="S574">
        <v>929006</v>
      </c>
      <c r="T574">
        <v>1393508</v>
      </c>
      <c r="U574">
        <v>325152</v>
      </c>
      <c r="V574">
        <v>245258</v>
      </c>
      <c r="W574">
        <v>2136713</v>
      </c>
      <c r="X574">
        <v>3270098</v>
      </c>
      <c r="Y574">
        <v>724625</v>
      </c>
      <c r="Z574">
        <v>1031196</v>
      </c>
      <c r="AA574">
        <v>9627</v>
      </c>
      <c r="AB574">
        <v>965</v>
      </c>
      <c r="AC574">
        <v>27</v>
      </c>
      <c r="AD574">
        <v>29</v>
      </c>
      <c r="AE574">
        <v>23051</v>
      </c>
      <c r="AF574">
        <v>668479</v>
      </c>
      <c r="AG574">
        <v>133314</v>
      </c>
      <c r="AH574">
        <v>57135</v>
      </c>
      <c r="AI574">
        <v>190449</v>
      </c>
      <c r="AJ574">
        <v>63713</v>
      </c>
      <c r="AK574">
        <v>46232</v>
      </c>
      <c r="AL574">
        <v>109945</v>
      </c>
      <c r="AM574">
        <v>213913</v>
      </c>
      <c r="AN574">
        <v>397268</v>
      </c>
      <c r="AO574">
        <v>611181</v>
      </c>
      <c r="AP574" t="s">
        <v>255</v>
      </c>
      <c r="AQ574" t="s">
        <v>94</v>
      </c>
      <c r="AR574" t="s">
        <v>256</v>
      </c>
      <c r="AS574" t="s">
        <v>257</v>
      </c>
      <c r="AT574" t="s">
        <v>258</v>
      </c>
      <c r="AU574" t="s">
        <v>141</v>
      </c>
      <c r="AV574" t="s">
        <v>142</v>
      </c>
      <c r="AW574" s="1">
        <v>44234</v>
      </c>
      <c r="AX574">
        <v>6000</v>
      </c>
      <c r="AY574" t="s">
        <v>259</v>
      </c>
      <c r="AZ574">
        <v>25.609300000000001</v>
      </c>
      <c r="BA574">
        <v>85.112200000000001</v>
      </c>
    </row>
    <row r="575" spans="1:53" x14ac:dyDescent="0.3">
      <c r="A575" t="s">
        <v>55</v>
      </c>
      <c r="B575" s="1">
        <v>45474</v>
      </c>
      <c r="C575" t="s">
        <v>298</v>
      </c>
      <c r="D575">
        <v>45140445</v>
      </c>
      <c r="E575">
        <v>33855334</v>
      </c>
      <c r="F575">
        <v>11285111</v>
      </c>
      <c r="G575">
        <v>45140445</v>
      </c>
      <c r="H575">
        <v>45140445</v>
      </c>
      <c r="I575">
        <v>36022076</v>
      </c>
      <c r="J575">
        <v>9118369</v>
      </c>
      <c r="K575">
        <v>0.20199998028375701</v>
      </c>
      <c r="L575">
        <v>6919228</v>
      </c>
      <c r="M575">
        <v>2199141</v>
      </c>
      <c r="N575">
        <v>4.8717751896331603E-2</v>
      </c>
      <c r="O575">
        <v>6771067</v>
      </c>
      <c r="P575">
        <v>4514044</v>
      </c>
      <c r="Q575">
        <v>6771067</v>
      </c>
      <c r="R575">
        <v>15799156</v>
      </c>
      <c r="S575">
        <v>4514044</v>
      </c>
      <c r="T575">
        <v>6771067</v>
      </c>
      <c r="U575">
        <v>3385534</v>
      </c>
      <c r="V575">
        <v>3972359</v>
      </c>
      <c r="W575">
        <v>6229382</v>
      </c>
      <c r="X575">
        <v>13903257</v>
      </c>
      <c r="Y575">
        <v>3520954</v>
      </c>
      <c r="Z575">
        <v>5010590</v>
      </c>
      <c r="AA575">
        <v>21343</v>
      </c>
      <c r="AB575">
        <v>2115</v>
      </c>
      <c r="AC575">
        <v>16</v>
      </c>
      <c r="AD575">
        <v>63</v>
      </c>
      <c r="AE575">
        <v>30305</v>
      </c>
      <c r="AF575">
        <v>1909215</v>
      </c>
      <c r="AG575">
        <v>611410</v>
      </c>
      <c r="AH575">
        <v>262033</v>
      </c>
      <c r="AI575">
        <v>873443</v>
      </c>
      <c r="AJ575">
        <v>247068</v>
      </c>
      <c r="AK575">
        <v>170816</v>
      </c>
      <c r="AL575">
        <v>417884</v>
      </c>
      <c r="AM575">
        <v>1301540</v>
      </c>
      <c r="AN575">
        <v>2417146</v>
      </c>
      <c r="AO575">
        <v>3718686</v>
      </c>
      <c r="AP575" t="s">
        <v>260</v>
      </c>
      <c r="AQ575" t="s">
        <v>71</v>
      </c>
      <c r="AR575" t="s">
        <v>108</v>
      </c>
      <c r="AS575" t="s">
        <v>109</v>
      </c>
      <c r="AT575" t="s">
        <v>261</v>
      </c>
      <c r="AU575" t="s">
        <v>104</v>
      </c>
      <c r="AV575" t="s">
        <v>105</v>
      </c>
      <c r="AW575" s="1">
        <v>44910</v>
      </c>
      <c r="AX575">
        <v>20000</v>
      </c>
      <c r="AY575" t="s">
        <v>111</v>
      </c>
      <c r="AZ575">
        <v>23.03</v>
      </c>
      <c r="BA575">
        <v>72.515000000000001</v>
      </c>
    </row>
    <row r="576" spans="1:53" x14ac:dyDescent="0.3">
      <c r="A576" t="s">
        <v>55</v>
      </c>
      <c r="B576" s="1">
        <v>45505</v>
      </c>
      <c r="C576" t="s">
        <v>297</v>
      </c>
      <c r="D576">
        <v>19373932</v>
      </c>
      <c r="E576">
        <v>14530449</v>
      </c>
      <c r="F576">
        <v>4843483</v>
      </c>
      <c r="G576">
        <v>19373932</v>
      </c>
      <c r="H576">
        <v>19373932</v>
      </c>
      <c r="I576">
        <v>15460399</v>
      </c>
      <c r="J576">
        <v>3913533</v>
      </c>
      <c r="K576">
        <v>0.20199993475769401</v>
      </c>
      <c r="L576">
        <v>4714034</v>
      </c>
      <c r="M576">
        <v>-800501</v>
      </c>
      <c r="N576">
        <v>-4.1318458225206897E-2</v>
      </c>
      <c r="O576">
        <v>2906090</v>
      </c>
      <c r="P576">
        <v>1937393</v>
      </c>
      <c r="Q576">
        <v>2906090</v>
      </c>
      <c r="R576">
        <v>6780876</v>
      </c>
      <c r="S576">
        <v>1937393</v>
      </c>
      <c r="T576">
        <v>2906090</v>
      </c>
      <c r="U576">
        <v>1453045</v>
      </c>
      <c r="V576">
        <v>1704906</v>
      </c>
      <c r="W576">
        <v>2673603</v>
      </c>
      <c r="X576">
        <v>5967171</v>
      </c>
      <c r="Y576">
        <v>1511167</v>
      </c>
      <c r="Z576">
        <v>2150507</v>
      </c>
      <c r="AA576">
        <v>11974</v>
      </c>
      <c r="AB576">
        <v>1618</v>
      </c>
      <c r="AC576">
        <v>19</v>
      </c>
      <c r="AD576">
        <v>85</v>
      </c>
      <c r="AE576">
        <v>30815</v>
      </c>
      <c r="AF576">
        <v>2619275</v>
      </c>
      <c r="AG576">
        <v>204421</v>
      </c>
      <c r="AH576">
        <v>87609</v>
      </c>
      <c r="AI576">
        <v>292030</v>
      </c>
      <c r="AJ576">
        <v>247068</v>
      </c>
      <c r="AK576">
        <v>141098</v>
      </c>
      <c r="AL576">
        <v>388166</v>
      </c>
      <c r="AM576">
        <v>495097</v>
      </c>
      <c r="AN576">
        <v>919466</v>
      </c>
      <c r="AO576">
        <v>1414563</v>
      </c>
      <c r="AP576" t="s">
        <v>260</v>
      </c>
      <c r="AQ576" t="s">
        <v>71</v>
      </c>
      <c r="AR576" t="s">
        <v>108</v>
      </c>
      <c r="AS576" t="s">
        <v>109</v>
      </c>
      <c r="AT576" t="s">
        <v>261</v>
      </c>
      <c r="AU576" t="s">
        <v>104</v>
      </c>
      <c r="AV576" t="s">
        <v>105</v>
      </c>
      <c r="AW576" s="1">
        <v>44910</v>
      </c>
      <c r="AX576">
        <v>20000</v>
      </c>
      <c r="AY576" t="s">
        <v>111</v>
      </c>
      <c r="AZ576">
        <v>23.03</v>
      </c>
      <c r="BA576">
        <v>72.515000000000001</v>
      </c>
    </row>
    <row r="577" spans="1:53" x14ac:dyDescent="0.3">
      <c r="A577" t="s">
        <v>55</v>
      </c>
      <c r="B577" s="1">
        <v>45536</v>
      </c>
      <c r="C577" t="s">
        <v>298</v>
      </c>
      <c r="D577">
        <v>41195070</v>
      </c>
      <c r="E577">
        <v>30896302</v>
      </c>
      <c r="F577">
        <v>10298768</v>
      </c>
      <c r="G577">
        <v>41195070</v>
      </c>
      <c r="H577">
        <v>41195070</v>
      </c>
      <c r="I577">
        <v>32873665</v>
      </c>
      <c r="J577">
        <v>8321405</v>
      </c>
      <c r="K577">
        <v>0.20200002087628399</v>
      </c>
      <c r="L577">
        <v>6897831</v>
      </c>
      <c r="M577">
        <v>1423574</v>
      </c>
      <c r="N577">
        <v>3.45569020759037E-2</v>
      </c>
      <c r="O577">
        <v>6179260</v>
      </c>
      <c r="P577">
        <v>4119507</v>
      </c>
      <c r="Q577">
        <v>6179260</v>
      </c>
      <c r="R577">
        <v>14418276</v>
      </c>
      <c r="S577">
        <v>4119507</v>
      </c>
      <c r="T577">
        <v>6179260</v>
      </c>
      <c r="U577">
        <v>3089630</v>
      </c>
      <c r="V577">
        <v>3625166</v>
      </c>
      <c r="W577">
        <v>5684919</v>
      </c>
      <c r="X577">
        <v>12688083</v>
      </c>
      <c r="Y577">
        <v>3213215</v>
      </c>
      <c r="Z577">
        <v>4572652</v>
      </c>
      <c r="AA577">
        <v>17058</v>
      </c>
      <c r="AB577">
        <v>2415</v>
      </c>
      <c r="AC577">
        <v>42</v>
      </c>
      <c r="AD577">
        <v>81</v>
      </c>
      <c r="AE577">
        <v>29305</v>
      </c>
      <c r="AF577">
        <v>2373705</v>
      </c>
      <c r="AG577">
        <v>448790</v>
      </c>
      <c r="AH577">
        <v>192339</v>
      </c>
      <c r="AI577">
        <v>641129</v>
      </c>
      <c r="AJ577">
        <v>247068</v>
      </c>
      <c r="AK577">
        <v>123030</v>
      </c>
      <c r="AL577">
        <v>370098</v>
      </c>
      <c r="AM577">
        <v>1229515</v>
      </c>
      <c r="AN577">
        <v>2283384</v>
      </c>
      <c r="AO577">
        <v>3512899</v>
      </c>
      <c r="AP577" t="s">
        <v>260</v>
      </c>
      <c r="AQ577" t="s">
        <v>71</v>
      </c>
      <c r="AR577" t="s">
        <v>108</v>
      </c>
      <c r="AS577" t="s">
        <v>109</v>
      </c>
      <c r="AT577" t="s">
        <v>261</v>
      </c>
      <c r="AU577" t="s">
        <v>104</v>
      </c>
      <c r="AV577" t="s">
        <v>105</v>
      </c>
      <c r="AW577" s="1">
        <v>44910</v>
      </c>
      <c r="AX577">
        <v>20000</v>
      </c>
      <c r="AY577" t="s">
        <v>111</v>
      </c>
      <c r="AZ577">
        <v>23.03</v>
      </c>
      <c r="BA577">
        <v>72.515000000000001</v>
      </c>
    </row>
    <row r="578" spans="1:53" x14ac:dyDescent="0.3">
      <c r="A578" t="s">
        <v>55</v>
      </c>
      <c r="B578" s="1">
        <v>45566</v>
      </c>
      <c r="C578" t="s">
        <v>298</v>
      </c>
      <c r="D578">
        <v>27985386</v>
      </c>
      <c r="E578">
        <v>20989040</v>
      </c>
      <c r="F578">
        <v>6996346</v>
      </c>
      <c r="G578">
        <v>27985386</v>
      </c>
      <c r="H578">
        <v>27985386</v>
      </c>
      <c r="I578">
        <v>22332337</v>
      </c>
      <c r="J578">
        <v>5653049</v>
      </c>
      <c r="K578">
        <v>0.20200003673345801</v>
      </c>
      <c r="L578">
        <v>5316572</v>
      </c>
      <c r="M578">
        <v>336477</v>
      </c>
      <c r="N578">
        <v>1.20233110238322E-2</v>
      </c>
      <c r="O578">
        <v>4197808</v>
      </c>
      <c r="P578">
        <v>2798539</v>
      </c>
      <c r="Q578">
        <v>4197808</v>
      </c>
      <c r="R578">
        <v>9794884</v>
      </c>
      <c r="S578">
        <v>2798539</v>
      </c>
      <c r="T578">
        <v>4197808</v>
      </c>
      <c r="U578">
        <v>2098904</v>
      </c>
      <c r="V578">
        <v>2462714</v>
      </c>
      <c r="W578">
        <v>3861983</v>
      </c>
      <c r="X578">
        <v>8619498</v>
      </c>
      <c r="Y578">
        <v>2182860</v>
      </c>
      <c r="Z578">
        <v>3106378</v>
      </c>
      <c r="AA578">
        <v>12738</v>
      </c>
      <c r="AB578">
        <v>2197</v>
      </c>
      <c r="AC578">
        <v>29</v>
      </c>
      <c r="AD578">
        <v>70</v>
      </c>
      <c r="AE578">
        <v>31513</v>
      </c>
      <c r="AF578">
        <v>2205910</v>
      </c>
      <c r="AG578">
        <v>442458</v>
      </c>
      <c r="AH578">
        <v>189625</v>
      </c>
      <c r="AI578">
        <v>632083</v>
      </c>
      <c r="AJ578">
        <v>247068</v>
      </c>
      <c r="AK578">
        <v>152838</v>
      </c>
      <c r="AL578">
        <v>399906</v>
      </c>
      <c r="AM578">
        <v>727536</v>
      </c>
      <c r="AN578">
        <v>1351137</v>
      </c>
      <c r="AO578">
        <v>2078673</v>
      </c>
      <c r="AP578" t="s">
        <v>260</v>
      </c>
      <c r="AQ578" t="s">
        <v>71</v>
      </c>
      <c r="AR578" t="s">
        <v>108</v>
      </c>
      <c r="AS578" t="s">
        <v>109</v>
      </c>
      <c r="AT578" t="s">
        <v>261</v>
      </c>
      <c r="AU578" t="s">
        <v>104</v>
      </c>
      <c r="AV578" t="s">
        <v>105</v>
      </c>
      <c r="AW578" s="1">
        <v>44910</v>
      </c>
      <c r="AX578">
        <v>20000</v>
      </c>
      <c r="AY578" t="s">
        <v>111</v>
      </c>
      <c r="AZ578">
        <v>23.03</v>
      </c>
      <c r="BA578">
        <v>72.515000000000001</v>
      </c>
    </row>
    <row r="579" spans="1:53" x14ac:dyDescent="0.3">
      <c r="A579" t="s">
        <v>55</v>
      </c>
      <c r="B579" s="1">
        <v>45597</v>
      </c>
      <c r="C579" t="s">
        <v>298</v>
      </c>
      <c r="D579">
        <v>65344320</v>
      </c>
      <c r="E579">
        <v>49008240</v>
      </c>
      <c r="F579">
        <v>16336080</v>
      </c>
      <c r="G579">
        <v>65344320</v>
      </c>
      <c r="H579">
        <v>65344320</v>
      </c>
      <c r="I579">
        <v>52144768</v>
      </c>
      <c r="J579">
        <v>13199552</v>
      </c>
      <c r="K579">
        <v>0.20199999020572901</v>
      </c>
      <c r="L579">
        <v>10179312</v>
      </c>
      <c r="M579">
        <v>3020240</v>
      </c>
      <c r="N579">
        <v>4.6220390693483403E-2</v>
      </c>
      <c r="O579">
        <v>9801648</v>
      </c>
      <c r="P579">
        <v>6534432</v>
      </c>
      <c r="Q579">
        <v>9801648</v>
      </c>
      <c r="R579">
        <v>22870512</v>
      </c>
      <c r="S579">
        <v>6534432</v>
      </c>
      <c r="T579">
        <v>9801648</v>
      </c>
      <c r="U579">
        <v>4900824</v>
      </c>
      <c r="V579">
        <v>5750300</v>
      </c>
      <c r="W579">
        <v>9017516</v>
      </c>
      <c r="X579">
        <v>20126051</v>
      </c>
      <c r="Y579">
        <v>5096857</v>
      </c>
      <c r="Z579">
        <v>7253220</v>
      </c>
      <c r="AA579">
        <v>25920</v>
      </c>
      <c r="AB579">
        <v>2521</v>
      </c>
      <c r="AC579">
        <v>24</v>
      </c>
      <c r="AD579">
        <v>93</v>
      </c>
      <c r="AE579">
        <v>27959</v>
      </c>
      <c r="AF579">
        <v>2600187</v>
      </c>
      <c r="AG579">
        <v>1062800</v>
      </c>
      <c r="AH579">
        <v>455486</v>
      </c>
      <c r="AI579">
        <v>1518286</v>
      </c>
      <c r="AJ579">
        <v>247068</v>
      </c>
      <c r="AK579">
        <v>173426</v>
      </c>
      <c r="AL579">
        <v>420494</v>
      </c>
      <c r="AM579">
        <v>1974121</v>
      </c>
      <c r="AN579">
        <v>3666224</v>
      </c>
      <c r="AO579">
        <v>5640345</v>
      </c>
      <c r="AP579" t="s">
        <v>260</v>
      </c>
      <c r="AQ579" t="s">
        <v>71</v>
      </c>
      <c r="AR579" t="s">
        <v>108</v>
      </c>
      <c r="AS579" t="s">
        <v>109</v>
      </c>
      <c r="AT579" t="s">
        <v>261</v>
      </c>
      <c r="AU579" t="s">
        <v>104</v>
      </c>
      <c r="AV579" t="s">
        <v>105</v>
      </c>
      <c r="AW579" s="1">
        <v>44910</v>
      </c>
      <c r="AX579">
        <v>20000</v>
      </c>
      <c r="AY579" t="s">
        <v>111</v>
      </c>
      <c r="AZ579">
        <v>23.03</v>
      </c>
      <c r="BA579">
        <v>72.515000000000001</v>
      </c>
    </row>
    <row r="580" spans="1:53" x14ac:dyDescent="0.3">
      <c r="A580" t="s">
        <v>55</v>
      </c>
      <c r="B580" s="1">
        <v>45627</v>
      </c>
      <c r="C580" t="s">
        <v>298</v>
      </c>
      <c r="D580">
        <v>70933898</v>
      </c>
      <c r="E580">
        <v>53200424</v>
      </c>
      <c r="F580">
        <v>17733474</v>
      </c>
      <c r="G580">
        <v>70933898</v>
      </c>
      <c r="H580">
        <v>70933898</v>
      </c>
      <c r="I580">
        <v>56605249</v>
      </c>
      <c r="J580">
        <v>14328649</v>
      </c>
      <c r="K580">
        <v>0.202000022612602</v>
      </c>
      <c r="L580">
        <v>10425633</v>
      </c>
      <c r="M580">
        <v>3903016</v>
      </c>
      <c r="N580">
        <v>5.50232837902127E-2</v>
      </c>
      <c r="O580">
        <v>10640085</v>
      </c>
      <c r="P580">
        <v>7093390</v>
      </c>
      <c r="Q580">
        <v>10640085</v>
      </c>
      <c r="R580">
        <v>24826863</v>
      </c>
      <c r="S580">
        <v>7093390</v>
      </c>
      <c r="T580">
        <v>10640085</v>
      </c>
      <c r="U580">
        <v>5320042</v>
      </c>
      <c r="V580">
        <v>6242183</v>
      </c>
      <c r="W580">
        <v>9788878</v>
      </c>
      <c r="X580">
        <v>21847639</v>
      </c>
      <c r="Y580">
        <v>5532844</v>
      </c>
      <c r="Z580">
        <v>7873663</v>
      </c>
      <c r="AA580">
        <v>26458</v>
      </c>
      <c r="AB580">
        <v>2681</v>
      </c>
      <c r="AC580">
        <v>19</v>
      </c>
      <c r="AD580">
        <v>87</v>
      </c>
      <c r="AE580">
        <v>27796</v>
      </c>
      <c r="AF580">
        <v>2418252</v>
      </c>
      <c r="AG580">
        <v>1337746</v>
      </c>
      <c r="AH580">
        <v>573319</v>
      </c>
      <c r="AI580">
        <v>1911065</v>
      </c>
      <c r="AJ580">
        <v>241206</v>
      </c>
      <c r="AK580">
        <v>148335</v>
      </c>
      <c r="AL580">
        <v>389541</v>
      </c>
      <c r="AM580">
        <v>1997371</v>
      </c>
      <c r="AN580">
        <v>3709404</v>
      </c>
      <c r="AO580">
        <v>5706775</v>
      </c>
      <c r="AP580" t="s">
        <v>260</v>
      </c>
      <c r="AQ580" t="s">
        <v>71</v>
      </c>
      <c r="AR580" t="s">
        <v>108</v>
      </c>
      <c r="AS580" t="s">
        <v>109</v>
      </c>
      <c r="AT580" t="s">
        <v>261</v>
      </c>
      <c r="AU580" t="s">
        <v>104</v>
      </c>
      <c r="AV580" t="s">
        <v>105</v>
      </c>
      <c r="AW580" s="1">
        <v>44910</v>
      </c>
      <c r="AX580">
        <v>20000</v>
      </c>
      <c r="AY580" t="s">
        <v>111</v>
      </c>
      <c r="AZ580">
        <v>23.03</v>
      </c>
      <c r="BA580">
        <v>72.515000000000001</v>
      </c>
    </row>
    <row r="581" spans="1:53" x14ac:dyDescent="0.3">
      <c r="A581" t="s">
        <v>55</v>
      </c>
      <c r="B581" s="1">
        <v>45658</v>
      </c>
      <c r="C581" t="s">
        <v>298</v>
      </c>
      <c r="D581">
        <v>32003335</v>
      </c>
      <c r="E581">
        <v>24002501</v>
      </c>
      <c r="F581">
        <v>8000834</v>
      </c>
      <c r="G581">
        <v>32003335</v>
      </c>
      <c r="H581">
        <v>32003335</v>
      </c>
      <c r="I581">
        <v>25538662</v>
      </c>
      <c r="J581">
        <v>6464673</v>
      </c>
      <c r="K581">
        <v>0.20199997906468201</v>
      </c>
      <c r="L581">
        <v>5660968</v>
      </c>
      <c r="M581">
        <v>803705</v>
      </c>
      <c r="N581">
        <v>2.5113163987440699E-2</v>
      </c>
      <c r="O581">
        <v>4800500</v>
      </c>
      <c r="P581">
        <v>3200334</v>
      </c>
      <c r="Q581">
        <v>4800500</v>
      </c>
      <c r="R581">
        <v>11201167</v>
      </c>
      <c r="S581">
        <v>3200334</v>
      </c>
      <c r="T581">
        <v>4800500</v>
      </c>
      <c r="U581">
        <v>2400250</v>
      </c>
      <c r="V581">
        <v>2816294</v>
      </c>
      <c r="W581">
        <v>4416460</v>
      </c>
      <c r="X581">
        <v>9857027</v>
      </c>
      <c r="Y581">
        <v>2496261</v>
      </c>
      <c r="Z581">
        <v>3552370</v>
      </c>
      <c r="AA581">
        <v>24713</v>
      </c>
      <c r="AB581">
        <v>1295</v>
      </c>
      <c r="AC581">
        <v>12</v>
      </c>
      <c r="AD581">
        <v>74</v>
      </c>
      <c r="AE581">
        <v>26273</v>
      </c>
      <c r="AF581">
        <v>1944202</v>
      </c>
      <c r="AG581">
        <v>381252</v>
      </c>
      <c r="AH581">
        <v>163394</v>
      </c>
      <c r="AI581">
        <v>544646</v>
      </c>
      <c r="AJ581">
        <v>242728</v>
      </c>
      <c r="AK581">
        <v>177129</v>
      </c>
      <c r="AL581">
        <v>419857</v>
      </c>
      <c r="AM581">
        <v>963292</v>
      </c>
      <c r="AN581">
        <v>1788971</v>
      </c>
      <c r="AO581">
        <v>2752263</v>
      </c>
      <c r="AP581" t="s">
        <v>260</v>
      </c>
      <c r="AQ581" t="s">
        <v>71</v>
      </c>
      <c r="AR581" t="s">
        <v>108</v>
      </c>
      <c r="AS581" t="s">
        <v>109</v>
      </c>
      <c r="AT581" t="s">
        <v>261</v>
      </c>
      <c r="AU581" t="s">
        <v>104</v>
      </c>
      <c r="AV581" t="s">
        <v>105</v>
      </c>
      <c r="AW581" s="1">
        <v>44910</v>
      </c>
      <c r="AX581">
        <v>20000</v>
      </c>
      <c r="AY581" t="s">
        <v>111</v>
      </c>
      <c r="AZ581">
        <v>23.03</v>
      </c>
      <c r="BA581">
        <v>72.515000000000001</v>
      </c>
    </row>
    <row r="582" spans="1:53" x14ac:dyDescent="0.3">
      <c r="A582" t="s">
        <v>55</v>
      </c>
      <c r="B582" s="1">
        <v>45689</v>
      </c>
      <c r="C582" t="s">
        <v>298</v>
      </c>
      <c r="D582">
        <v>52854919</v>
      </c>
      <c r="E582">
        <v>39641189</v>
      </c>
      <c r="F582">
        <v>13213730</v>
      </c>
      <c r="G582">
        <v>52854919</v>
      </c>
      <c r="H582">
        <v>52854919</v>
      </c>
      <c r="I582">
        <v>42178225</v>
      </c>
      <c r="J582">
        <v>10676694</v>
      </c>
      <c r="K582">
        <v>0.20200000684893701</v>
      </c>
      <c r="L582">
        <v>8255553</v>
      </c>
      <c r="M582">
        <v>2421141</v>
      </c>
      <c r="N582">
        <v>4.5807297519460798E-2</v>
      </c>
      <c r="O582">
        <v>7928238</v>
      </c>
      <c r="P582">
        <v>5285492</v>
      </c>
      <c r="Q582">
        <v>7928238</v>
      </c>
      <c r="R582">
        <v>18499221</v>
      </c>
      <c r="S582">
        <v>5285492</v>
      </c>
      <c r="T582">
        <v>7928238</v>
      </c>
      <c r="U582">
        <v>3964119</v>
      </c>
      <c r="V582">
        <v>4651233</v>
      </c>
      <c r="W582">
        <v>7293979</v>
      </c>
      <c r="X582">
        <v>16279314</v>
      </c>
      <c r="Y582">
        <v>4122684</v>
      </c>
      <c r="Z582">
        <v>5866896</v>
      </c>
      <c r="AA582">
        <v>27287</v>
      </c>
      <c r="AB582">
        <v>1937</v>
      </c>
      <c r="AC582">
        <v>25</v>
      </c>
      <c r="AD582">
        <v>64</v>
      </c>
      <c r="AE582">
        <v>25915</v>
      </c>
      <c r="AF582">
        <v>1658560</v>
      </c>
      <c r="AG582">
        <v>630957</v>
      </c>
      <c r="AH582">
        <v>270410</v>
      </c>
      <c r="AI582">
        <v>901367</v>
      </c>
      <c r="AJ582">
        <v>247068</v>
      </c>
      <c r="AK582">
        <v>169419</v>
      </c>
      <c r="AL582">
        <v>416487</v>
      </c>
      <c r="AM582">
        <v>1847699</v>
      </c>
      <c r="AN582">
        <v>3431440</v>
      </c>
      <c r="AO582">
        <v>5279139</v>
      </c>
      <c r="AP582" t="s">
        <v>260</v>
      </c>
      <c r="AQ582" t="s">
        <v>71</v>
      </c>
      <c r="AR582" t="s">
        <v>108</v>
      </c>
      <c r="AS582" t="s">
        <v>109</v>
      </c>
      <c r="AT582" t="s">
        <v>261</v>
      </c>
      <c r="AU582" t="s">
        <v>104</v>
      </c>
      <c r="AV582" t="s">
        <v>105</v>
      </c>
      <c r="AW582" s="1">
        <v>44910</v>
      </c>
      <c r="AX582">
        <v>20000</v>
      </c>
      <c r="AY582" t="s">
        <v>111</v>
      </c>
      <c r="AZ582">
        <v>23.03</v>
      </c>
      <c r="BA582">
        <v>72.515000000000001</v>
      </c>
    </row>
    <row r="583" spans="1:53" x14ac:dyDescent="0.3">
      <c r="A583" t="s">
        <v>55</v>
      </c>
      <c r="B583" s="1">
        <v>45717</v>
      </c>
      <c r="C583" t="s">
        <v>298</v>
      </c>
      <c r="D583">
        <v>66721972</v>
      </c>
      <c r="E583">
        <v>50041479</v>
      </c>
      <c r="F583">
        <v>16680493</v>
      </c>
      <c r="G583">
        <v>66721972</v>
      </c>
      <c r="H583">
        <v>66721972</v>
      </c>
      <c r="I583">
        <v>53244133</v>
      </c>
      <c r="J583">
        <v>13477839</v>
      </c>
      <c r="K583">
        <v>0.20200000983184399</v>
      </c>
      <c r="L583">
        <v>9918745</v>
      </c>
      <c r="M583">
        <v>3559094</v>
      </c>
      <c r="N583">
        <v>5.3342158412224401E-2</v>
      </c>
      <c r="O583">
        <v>10008296</v>
      </c>
      <c r="P583">
        <v>6672197</v>
      </c>
      <c r="Q583">
        <v>10008296</v>
      </c>
      <c r="R583">
        <v>23352690</v>
      </c>
      <c r="S583">
        <v>6672197</v>
      </c>
      <c r="T583">
        <v>10008296</v>
      </c>
      <c r="U583">
        <v>5004148</v>
      </c>
      <c r="V583">
        <v>5871533</v>
      </c>
      <c r="W583">
        <v>9207632</v>
      </c>
      <c r="X583">
        <v>20550367</v>
      </c>
      <c r="Y583">
        <v>5204314</v>
      </c>
      <c r="Z583">
        <v>7406139</v>
      </c>
      <c r="AA583">
        <v>28909</v>
      </c>
      <c r="AB583">
        <v>2308</v>
      </c>
      <c r="AC583">
        <v>26</v>
      </c>
      <c r="AD583">
        <v>72</v>
      </c>
      <c r="AE583">
        <v>29247</v>
      </c>
      <c r="AF583">
        <v>2105784</v>
      </c>
      <c r="AG583">
        <v>791290</v>
      </c>
      <c r="AH583">
        <v>339125</v>
      </c>
      <c r="AI583">
        <v>1130415</v>
      </c>
      <c r="AJ583">
        <v>247068</v>
      </c>
      <c r="AK583">
        <v>162540</v>
      </c>
      <c r="AL583">
        <v>409608</v>
      </c>
      <c r="AM583">
        <v>2195528</v>
      </c>
      <c r="AN583">
        <v>4077410</v>
      </c>
      <c r="AO583">
        <v>6272938</v>
      </c>
      <c r="AP583" t="s">
        <v>260</v>
      </c>
      <c r="AQ583" t="s">
        <v>71</v>
      </c>
      <c r="AR583" t="s">
        <v>108</v>
      </c>
      <c r="AS583" t="s">
        <v>109</v>
      </c>
      <c r="AT583" t="s">
        <v>261</v>
      </c>
      <c r="AU583" t="s">
        <v>104</v>
      </c>
      <c r="AV583" t="s">
        <v>105</v>
      </c>
      <c r="AW583" s="1">
        <v>44910</v>
      </c>
      <c r="AX583">
        <v>20000</v>
      </c>
      <c r="AY583" t="s">
        <v>111</v>
      </c>
      <c r="AZ583">
        <v>23.03</v>
      </c>
      <c r="BA583">
        <v>72.515000000000001</v>
      </c>
    </row>
    <row r="584" spans="1:53" x14ac:dyDescent="0.3">
      <c r="A584" t="s">
        <v>56</v>
      </c>
      <c r="B584" s="1">
        <v>45474</v>
      </c>
      <c r="C584" t="s">
        <v>298</v>
      </c>
      <c r="D584">
        <v>8441363</v>
      </c>
      <c r="E584">
        <v>5908954</v>
      </c>
      <c r="F584">
        <v>2532409</v>
      </c>
      <c r="G584">
        <v>8441363</v>
      </c>
      <c r="H584">
        <v>8441363</v>
      </c>
      <c r="I584">
        <v>4220682</v>
      </c>
      <c r="J584">
        <v>4220681</v>
      </c>
      <c r="K584">
        <v>0.49999994076785897</v>
      </c>
      <c r="L584">
        <v>3596479</v>
      </c>
      <c r="M584">
        <v>624202</v>
      </c>
      <c r="N584">
        <v>7.3945641243007801E-2</v>
      </c>
      <c r="O584">
        <v>8441363</v>
      </c>
      <c r="P584">
        <v>0</v>
      </c>
      <c r="Q584">
        <v>0</v>
      </c>
      <c r="R584">
        <v>0</v>
      </c>
      <c r="S584">
        <v>0</v>
      </c>
      <c r="T584">
        <v>0</v>
      </c>
      <c r="U584">
        <v>4220682</v>
      </c>
      <c r="V584">
        <v>0</v>
      </c>
      <c r="W584">
        <v>0</v>
      </c>
      <c r="X584">
        <v>0</v>
      </c>
      <c r="Y584">
        <v>0</v>
      </c>
      <c r="Z584">
        <v>0</v>
      </c>
      <c r="AA584">
        <v>3233</v>
      </c>
      <c r="AB584">
        <v>2611</v>
      </c>
      <c r="AC584">
        <v>16</v>
      </c>
      <c r="AD584">
        <v>83</v>
      </c>
      <c r="AE584">
        <v>29299</v>
      </c>
      <c r="AF584">
        <v>2431817</v>
      </c>
      <c r="AG584">
        <v>330554</v>
      </c>
      <c r="AH584">
        <v>141666</v>
      </c>
      <c r="AI584">
        <v>472220</v>
      </c>
      <c r="AJ584">
        <v>188928</v>
      </c>
      <c r="AK584">
        <v>130946</v>
      </c>
      <c r="AL584">
        <v>319874</v>
      </c>
      <c r="AM584">
        <v>130399</v>
      </c>
      <c r="AN584">
        <v>242169</v>
      </c>
      <c r="AO584">
        <v>372568</v>
      </c>
      <c r="AP584" t="s">
        <v>262</v>
      </c>
      <c r="AQ584" t="s">
        <v>94</v>
      </c>
      <c r="AR584" t="s">
        <v>95</v>
      </c>
      <c r="AS584" t="s">
        <v>154</v>
      </c>
      <c r="AT584" t="s">
        <v>263</v>
      </c>
      <c r="AU584" t="s">
        <v>90</v>
      </c>
      <c r="AV584" t="s">
        <v>91</v>
      </c>
      <c r="AW584" s="1">
        <v>43711</v>
      </c>
      <c r="AX584">
        <v>20000</v>
      </c>
      <c r="AY584" t="s">
        <v>156</v>
      </c>
      <c r="AZ584">
        <v>26.14</v>
      </c>
      <c r="BA584">
        <v>91.79</v>
      </c>
    </row>
    <row r="585" spans="1:53" x14ac:dyDescent="0.3">
      <c r="A585" t="s">
        <v>56</v>
      </c>
      <c r="B585" s="1">
        <v>45505</v>
      </c>
      <c r="C585" t="s">
        <v>298</v>
      </c>
      <c r="D585">
        <v>6212976</v>
      </c>
      <c r="E585">
        <v>4349083</v>
      </c>
      <c r="F585">
        <v>1863893</v>
      </c>
      <c r="G585">
        <v>6212976</v>
      </c>
      <c r="H585">
        <v>6212976</v>
      </c>
      <c r="I585">
        <v>3106488</v>
      </c>
      <c r="J585">
        <v>3106488</v>
      </c>
      <c r="K585">
        <v>0.5</v>
      </c>
      <c r="L585">
        <v>2861806</v>
      </c>
      <c r="M585">
        <v>244682</v>
      </c>
      <c r="N585">
        <v>3.9382415126020101E-2</v>
      </c>
      <c r="O585">
        <v>6212976</v>
      </c>
      <c r="P585">
        <v>0</v>
      </c>
      <c r="Q585">
        <v>0</v>
      </c>
      <c r="R585">
        <v>0</v>
      </c>
      <c r="S585">
        <v>0</v>
      </c>
      <c r="T585">
        <v>0</v>
      </c>
      <c r="U585">
        <v>3106488</v>
      </c>
      <c r="V585">
        <v>0</v>
      </c>
      <c r="W585">
        <v>0</v>
      </c>
      <c r="X585">
        <v>0</v>
      </c>
      <c r="Y585">
        <v>0</v>
      </c>
      <c r="Z585">
        <v>0</v>
      </c>
      <c r="AA585">
        <v>2706</v>
      </c>
      <c r="AB585">
        <v>2296</v>
      </c>
      <c r="AC585">
        <v>19</v>
      </c>
      <c r="AD585">
        <v>85</v>
      </c>
      <c r="AE585">
        <v>22128</v>
      </c>
      <c r="AF585">
        <v>1880880</v>
      </c>
      <c r="AG585">
        <v>198958</v>
      </c>
      <c r="AH585">
        <v>85267</v>
      </c>
      <c r="AI585">
        <v>284225</v>
      </c>
      <c r="AJ585">
        <v>188928</v>
      </c>
      <c r="AK585">
        <v>144306</v>
      </c>
      <c r="AL585">
        <v>333234</v>
      </c>
      <c r="AM585">
        <v>127213</v>
      </c>
      <c r="AN585">
        <v>236254</v>
      </c>
      <c r="AO585">
        <v>363467</v>
      </c>
      <c r="AP585" t="s">
        <v>262</v>
      </c>
      <c r="AQ585" t="s">
        <v>94</v>
      </c>
      <c r="AR585" t="s">
        <v>95</v>
      </c>
      <c r="AS585" t="s">
        <v>154</v>
      </c>
      <c r="AT585" t="s">
        <v>263</v>
      </c>
      <c r="AU585" t="s">
        <v>90</v>
      </c>
      <c r="AV585" t="s">
        <v>91</v>
      </c>
      <c r="AW585" s="1">
        <v>43711</v>
      </c>
      <c r="AX585">
        <v>20000</v>
      </c>
      <c r="AY585" t="s">
        <v>156</v>
      </c>
      <c r="AZ585">
        <v>26.14</v>
      </c>
      <c r="BA585">
        <v>91.79</v>
      </c>
    </row>
    <row r="586" spans="1:53" x14ac:dyDescent="0.3">
      <c r="A586" t="s">
        <v>56</v>
      </c>
      <c r="B586" s="1">
        <v>45536</v>
      </c>
      <c r="C586" t="s">
        <v>297</v>
      </c>
      <c r="D586">
        <v>4218723</v>
      </c>
      <c r="E586">
        <v>2953106</v>
      </c>
      <c r="F586">
        <v>1265617</v>
      </c>
      <c r="G586">
        <v>4218723</v>
      </c>
      <c r="H586">
        <v>4218723</v>
      </c>
      <c r="I586">
        <v>2109362</v>
      </c>
      <c r="J586">
        <v>2109361</v>
      </c>
      <c r="K586">
        <v>0.499999881480723</v>
      </c>
      <c r="L586">
        <v>2905721</v>
      </c>
      <c r="M586">
        <v>-796360</v>
      </c>
      <c r="N586">
        <v>-0.18876802293016201</v>
      </c>
      <c r="O586">
        <v>4218723</v>
      </c>
      <c r="P586">
        <v>0</v>
      </c>
      <c r="Q586">
        <v>0</v>
      </c>
      <c r="R586">
        <v>0</v>
      </c>
      <c r="S586">
        <v>0</v>
      </c>
      <c r="T586">
        <v>0</v>
      </c>
      <c r="U586">
        <v>2109362</v>
      </c>
      <c r="V586">
        <v>0</v>
      </c>
      <c r="W586">
        <v>0</v>
      </c>
      <c r="X586">
        <v>0</v>
      </c>
      <c r="Y586">
        <v>0</v>
      </c>
      <c r="Z586">
        <v>0</v>
      </c>
      <c r="AA586">
        <v>1929</v>
      </c>
      <c r="AB586">
        <v>2187</v>
      </c>
      <c r="AC586">
        <v>23</v>
      </c>
      <c r="AD586">
        <v>84</v>
      </c>
      <c r="AE586">
        <v>25970</v>
      </c>
      <c r="AF586">
        <v>2181480</v>
      </c>
      <c r="AG586">
        <v>131137</v>
      </c>
      <c r="AH586">
        <v>56202</v>
      </c>
      <c r="AI586">
        <v>187339</v>
      </c>
      <c r="AJ586">
        <v>188928</v>
      </c>
      <c r="AK586">
        <v>148334</v>
      </c>
      <c r="AL586">
        <v>337262</v>
      </c>
      <c r="AM586">
        <v>69874</v>
      </c>
      <c r="AN586">
        <v>129766</v>
      </c>
      <c r="AO586">
        <v>199640</v>
      </c>
      <c r="AP586" t="s">
        <v>262</v>
      </c>
      <c r="AQ586" t="s">
        <v>94</v>
      </c>
      <c r="AR586" t="s">
        <v>95</v>
      </c>
      <c r="AS586" t="s">
        <v>154</v>
      </c>
      <c r="AT586" t="s">
        <v>263</v>
      </c>
      <c r="AU586" t="s">
        <v>90</v>
      </c>
      <c r="AV586" t="s">
        <v>91</v>
      </c>
      <c r="AW586" s="1">
        <v>43711</v>
      </c>
      <c r="AX586">
        <v>20000</v>
      </c>
      <c r="AY586" t="s">
        <v>156</v>
      </c>
      <c r="AZ586">
        <v>26.14</v>
      </c>
      <c r="BA586">
        <v>91.79</v>
      </c>
    </row>
    <row r="587" spans="1:53" x14ac:dyDescent="0.3">
      <c r="A587" t="s">
        <v>56</v>
      </c>
      <c r="B587" s="1">
        <v>45566</v>
      </c>
      <c r="C587" t="s">
        <v>298</v>
      </c>
      <c r="D587">
        <v>7988632</v>
      </c>
      <c r="E587">
        <v>5592042</v>
      </c>
      <c r="F587">
        <v>2396590</v>
      </c>
      <c r="G587">
        <v>7988632</v>
      </c>
      <c r="H587">
        <v>7988632</v>
      </c>
      <c r="I587">
        <v>3994316</v>
      </c>
      <c r="J587">
        <v>3994316</v>
      </c>
      <c r="K587">
        <v>0.5</v>
      </c>
      <c r="L587">
        <v>3144891</v>
      </c>
      <c r="M587">
        <v>849425</v>
      </c>
      <c r="N587">
        <v>0.10632921881994301</v>
      </c>
      <c r="O587">
        <v>7988632</v>
      </c>
      <c r="P587">
        <v>0</v>
      </c>
      <c r="Q587">
        <v>0</v>
      </c>
      <c r="R587">
        <v>0</v>
      </c>
      <c r="S587">
        <v>0</v>
      </c>
      <c r="T587">
        <v>0</v>
      </c>
      <c r="U587">
        <v>3994316</v>
      </c>
      <c r="V587">
        <v>0</v>
      </c>
      <c r="W587">
        <v>0</v>
      </c>
      <c r="X587">
        <v>0</v>
      </c>
      <c r="Y587">
        <v>0</v>
      </c>
      <c r="Z587">
        <v>0</v>
      </c>
      <c r="AA587">
        <v>2572</v>
      </c>
      <c r="AB587">
        <v>3106</v>
      </c>
      <c r="AC587">
        <v>13</v>
      </c>
      <c r="AD587">
        <v>81</v>
      </c>
      <c r="AE587">
        <v>25797</v>
      </c>
      <c r="AF587">
        <v>2089557</v>
      </c>
      <c r="AG587">
        <v>245507</v>
      </c>
      <c r="AH587">
        <v>105217</v>
      </c>
      <c r="AI587">
        <v>350724</v>
      </c>
      <c r="AJ587">
        <v>188928</v>
      </c>
      <c r="AK587">
        <v>162773</v>
      </c>
      <c r="AL587">
        <v>351701</v>
      </c>
      <c r="AM587">
        <v>123518</v>
      </c>
      <c r="AN587">
        <v>229391</v>
      </c>
      <c r="AO587">
        <v>352909</v>
      </c>
      <c r="AP587" t="s">
        <v>262</v>
      </c>
      <c r="AQ587" t="s">
        <v>94</v>
      </c>
      <c r="AR587" t="s">
        <v>95</v>
      </c>
      <c r="AS587" t="s">
        <v>154</v>
      </c>
      <c r="AT587" t="s">
        <v>263</v>
      </c>
      <c r="AU587" t="s">
        <v>90</v>
      </c>
      <c r="AV587" t="s">
        <v>91</v>
      </c>
      <c r="AW587" s="1">
        <v>43711</v>
      </c>
      <c r="AX587">
        <v>20000</v>
      </c>
      <c r="AY587" t="s">
        <v>156</v>
      </c>
      <c r="AZ587">
        <v>26.14</v>
      </c>
      <c r="BA587">
        <v>91.79</v>
      </c>
    </row>
    <row r="588" spans="1:53" x14ac:dyDescent="0.3">
      <c r="A588" t="s">
        <v>56</v>
      </c>
      <c r="B588" s="1">
        <v>45597</v>
      </c>
      <c r="C588" t="s">
        <v>298</v>
      </c>
      <c r="D588">
        <v>7522220</v>
      </c>
      <c r="E588">
        <v>5265554</v>
      </c>
      <c r="F588">
        <v>2256666</v>
      </c>
      <c r="G588">
        <v>7522220</v>
      </c>
      <c r="H588">
        <v>7522220</v>
      </c>
      <c r="I588">
        <v>3761110</v>
      </c>
      <c r="J588">
        <v>3761110</v>
      </c>
      <c r="K588">
        <v>0.5</v>
      </c>
      <c r="L588">
        <v>3626910</v>
      </c>
      <c r="M588">
        <v>134200</v>
      </c>
      <c r="N588">
        <v>1.7840477944011199E-2</v>
      </c>
      <c r="O588">
        <v>7522220</v>
      </c>
      <c r="P588">
        <v>0</v>
      </c>
      <c r="Q588">
        <v>0</v>
      </c>
      <c r="R588">
        <v>0</v>
      </c>
      <c r="S588">
        <v>0</v>
      </c>
      <c r="T588">
        <v>0</v>
      </c>
      <c r="U588">
        <v>3761110</v>
      </c>
      <c r="V588">
        <v>0</v>
      </c>
      <c r="W588">
        <v>0</v>
      </c>
      <c r="X588">
        <v>0</v>
      </c>
      <c r="Y588">
        <v>0</v>
      </c>
      <c r="Z588">
        <v>0</v>
      </c>
      <c r="AA588">
        <v>3292</v>
      </c>
      <c r="AB588">
        <v>2285</v>
      </c>
      <c r="AC588">
        <v>16</v>
      </c>
      <c r="AD588">
        <v>91</v>
      </c>
      <c r="AE588">
        <v>26979</v>
      </c>
      <c r="AF588">
        <v>2455089</v>
      </c>
      <c r="AG588">
        <v>288700</v>
      </c>
      <c r="AH588">
        <v>123728</v>
      </c>
      <c r="AI588">
        <v>412428</v>
      </c>
      <c r="AJ588">
        <v>188928</v>
      </c>
      <c r="AK588">
        <v>143575</v>
      </c>
      <c r="AL588">
        <v>332503</v>
      </c>
      <c r="AM588">
        <v>149412</v>
      </c>
      <c r="AN588">
        <v>277478</v>
      </c>
      <c r="AO588">
        <v>426890</v>
      </c>
      <c r="AP588" t="s">
        <v>262</v>
      </c>
      <c r="AQ588" t="s">
        <v>94</v>
      </c>
      <c r="AR588" t="s">
        <v>95</v>
      </c>
      <c r="AS588" t="s">
        <v>154</v>
      </c>
      <c r="AT588" t="s">
        <v>263</v>
      </c>
      <c r="AU588" t="s">
        <v>90</v>
      </c>
      <c r="AV588" t="s">
        <v>91</v>
      </c>
      <c r="AW588" s="1">
        <v>43711</v>
      </c>
      <c r="AX588">
        <v>20000</v>
      </c>
      <c r="AY588" t="s">
        <v>156</v>
      </c>
      <c r="AZ588">
        <v>26.14</v>
      </c>
      <c r="BA588">
        <v>91.79</v>
      </c>
    </row>
    <row r="589" spans="1:53" x14ac:dyDescent="0.3">
      <c r="A589" t="s">
        <v>56</v>
      </c>
      <c r="B589" s="1">
        <v>45627</v>
      </c>
      <c r="C589" t="s">
        <v>297</v>
      </c>
      <c r="D589">
        <v>5451720</v>
      </c>
      <c r="E589">
        <v>3816204</v>
      </c>
      <c r="F589">
        <v>1635516</v>
      </c>
      <c r="G589">
        <v>5451720</v>
      </c>
      <c r="H589">
        <v>5451720</v>
      </c>
      <c r="I589">
        <v>2725860</v>
      </c>
      <c r="J589">
        <v>2725860</v>
      </c>
      <c r="K589">
        <v>0.5</v>
      </c>
      <c r="L589">
        <v>2869995</v>
      </c>
      <c r="M589">
        <v>-144135</v>
      </c>
      <c r="N589">
        <v>-2.64384451145694E-2</v>
      </c>
      <c r="O589">
        <v>5451720</v>
      </c>
      <c r="P589">
        <v>0</v>
      </c>
      <c r="Q589">
        <v>0</v>
      </c>
      <c r="R589">
        <v>0</v>
      </c>
      <c r="S589">
        <v>0</v>
      </c>
      <c r="T589">
        <v>0</v>
      </c>
      <c r="U589">
        <v>2725860</v>
      </c>
      <c r="V589">
        <v>0</v>
      </c>
      <c r="W589">
        <v>0</v>
      </c>
      <c r="X589">
        <v>0</v>
      </c>
      <c r="Y589">
        <v>0</v>
      </c>
      <c r="Z589">
        <v>0</v>
      </c>
      <c r="AA589">
        <v>2715</v>
      </c>
      <c r="AB589">
        <v>2008</v>
      </c>
      <c r="AC589">
        <v>13</v>
      </c>
      <c r="AD589">
        <v>91</v>
      </c>
      <c r="AE589">
        <v>22249</v>
      </c>
      <c r="AF589">
        <v>2024659</v>
      </c>
      <c r="AG589">
        <v>179815</v>
      </c>
      <c r="AH589">
        <v>77063</v>
      </c>
      <c r="AI589">
        <v>256878</v>
      </c>
      <c r="AJ589">
        <v>184370</v>
      </c>
      <c r="AK589">
        <v>140832</v>
      </c>
      <c r="AL589">
        <v>325202</v>
      </c>
      <c r="AM589">
        <v>92140</v>
      </c>
      <c r="AN589">
        <v>171116</v>
      </c>
      <c r="AO589">
        <v>263256</v>
      </c>
      <c r="AP589" t="s">
        <v>262</v>
      </c>
      <c r="AQ589" t="s">
        <v>94</v>
      </c>
      <c r="AR589" t="s">
        <v>95</v>
      </c>
      <c r="AS589" t="s">
        <v>154</v>
      </c>
      <c r="AT589" t="s">
        <v>263</v>
      </c>
      <c r="AU589" t="s">
        <v>90</v>
      </c>
      <c r="AV589" t="s">
        <v>91</v>
      </c>
      <c r="AW589" s="1">
        <v>43711</v>
      </c>
      <c r="AX589">
        <v>20000</v>
      </c>
      <c r="AY589" t="s">
        <v>156</v>
      </c>
      <c r="AZ589">
        <v>26.14</v>
      </c>
      <c r="BA589">
        <v>91.79</v>
      </c>
    </row>
    <row r="590" spans="1:53" x14ac:dyDescent="0.3">
      <c r="A590" t="s">
        <v>57</v>
      </c>
      <c r="B590" s="1">
        <v>45474</v>
      </c>
      <c r="C590" t="s">
        <v>298</v>
      </c>
      <c r="D590">
        <v>41333050</v>
      </c>
      <c r="E590">
        <v>30999788</v>
      </c>
      <c r="F590">
        <v>10333262</v>
      </c>
      <c r="G590">
        <v>41333050</v>
      </c>
      <c r="H590">
        <v>41333050</v>
      </c>
      <c r="I590">
        <v>32983773</v>
      </c>
      <c r="J590">
        <v>8349277</v>
      </c>
      <c r="K590">
        <v>0.20200002177434301</v>
      </c>
      <c r="L590">
        <v>6180451</v>
      </c>
      <c r="M590">
        <v>2168826</v>
      </c>
      <c r="N590">
        <v>5.2471956460991898E-2</v>
      </c>
      <c r="O590">
        <v>6199958</v>
      </c>
      <c r="P590">
        <v>4133305</v>
      </c>
      <c r="Q590">
        <v>6199958</v>
      </c>
      <c r="R590">
        <v>14466566</v>
      </c>
      <c r="S590">
        <v>4133305</v>
      </c>
      <c r="T590">
        <v>6199958</v>
      </c>
      <c r="U590">
        <v>3099979</v>
      </c>
      <c r="V590">
        <v>3637308</v>
      </c>
      <c r="W590">
        <v>5703961</v>
      </c>
      <c r="X590">
        <v>12730578</v>
      </c>
      <c r="Y590">
        <v>3223978</v>
      </c>
      <c r="Z590">
        <v>4587969</v>
      </c>
      <c r="AA590">
        <v>24530</v>
      </c>
      <c r="AB590">
        <v>1685</v>
      </c>
      <c r="AC590">
        <v>12</v>
      </c>
      <c r="AD590">
        <v>49</v>
      </c>
      <c r="AE590">
        <v>29287</v>
      </c>
      <c r="AF590">
        <v>1435063</v>
      </c>
      <c r="AG590">
        <v>472407</v>
      </c>
      <c r="AH590">
        <v>202460</v>
      </c>
      <c r="AI590">
        <v>674867</v>
      </c>
      <c r="AJ590">
        <v>148241</v>
      </c>
      <c r="AK590">
        <v>108865</v>
      </c>
      <c r="AL590">
        <v>257106</v>
      </c>
      <c r="AM590">
        <v>1334695</v>
      </c>
      <c r="AN590">
        <v>2478720</v>
      </c>
      <c r="AO590">
        <v>3813415</v>
      </c>
      <c r="AP590" t="s">
        <v>264</v>
      </c>
      <c r="AQ590" t="s">
        <v>71</v>
      </c>
      <c r="AR590" t="s">
        <v>108</v>
      </c>
      <c r="AS590" t="s">
        <v>170</v>
      </c>
      <c r="AT590" t="s">
        <v>265</v>
      </c>
      <c r="AU590" t="s">
        <v>104</v>
      </c>
      <c r="AV590" t="s">
        <v>105</v>
      </c>
      <c r="AW590" s="1">
        <v>43272</v>
      </c>
      <c r="AX590">
        <v>12000</v>
      </c>
      <c r="AY590" t="s">
        <v>172</v>
      </c>
      <c r="AZ590">
        <v>23.046500000000002</v>
      </c>
      <c r="BA590">
        <v>72.529300000000006</v>
      </c>
    </row>
    <row r="591" spans="1:53" x14ac:dyDescent="0.3">
      <c r="A591" t="s">
        <v>56</v>
      </c>
      <c r="B591" s="1">
        <v>45658</v>
      </c>
      <c r="C591" t="s">
        <v>297</v>
      </c>
      <c r="D591">
        <v>5713920</v>
      </c>
      <c r="E591">
        <v>3999744</v>
      </c>
      <c r="F591">
        <v>1714176</v>
      </c>
      <c r="G591">
        <v>5713920</v>
      </c>
      <c r="H591">
        <v>5713920</v>
      </c>
      <c r="I591">
        <v>2856960</v>
      </c>
      <c r="J591">
        <v>2856960</v>
      </c>
      <c r="K591">
        <v>0.5</v>
      </c>
      <c r="L591">
        <v>3312232</v>
      </c>
      <c r="M591">
        <v>-455272</v>
      </c>
      <c r="N591">
        <v>-7.9677699372759897E-2</v>
      </c>
      <c r="O591">
        <v>5713920</v>
      </c>
      <c r="P591">
        <v>0</v>
      </c>
      <c r="Q591">
        <v>0</v>
      </c>
      <c r="R591">
        <v>0</v>
      </c>
      <c r="S591">
        <v>0</v>
      </c>
      <c r="T591">
        <v>0</v>
      </c>
      <c r="U591">
        <v>2856960</v>
      </c>
      <c r="V591">
        <v>0</v>
      </c>
      <c r="W591">
        <v>0</v>
      </c>
      <c r="X591">
        <v>0</v>
      </c>
      <c r="Y591">
        <v>0</v>
      </c>
      <c r="Z591">
        <v>0</v>
      </c>
      <c r="AA591">
        <v>2048</v>
      </c>
      <c r="AB591">
        <v>2790</v>
      </c>
      <c r="AC591">
        <v>17</v>
      </c>
      <c r="AD591">
        <v>84</v>
      </c>
      <c r="AE591">
        <v>29192</v>
      </c>
      <c r="AF591">
        <v>2452128</v>
      </c>
      <c r="AG591">
        <v>174177</v>
      </c>
      <c r="AH591">
        <v>74647</v>
      </c>
      <c r="AI591">
        <v>248824</v>
      </c>
      <c r="AJ591">
        <v>194486</v>
      </c>
      <c r="AK591">
        <v>157513</v>
      </c>
      <c r="AL591">
        <v>351999</v>
      </c>
      <c r="AM591">
        <v>90748</v>
      </c>
      <c r="AN591">
        <v>168533</v>
      </c>
      <c r="AO591">
        <v>259281</v>
      </c>
      <c r="AP591" t="s">
        <v>262</v>
      </c>
      <c r="AQ591" t="s">
        <v>94</v>
      </c>
      <c r="AR591" t="s">
        <v>95</v>
      </c>
      <c r="AS591" t="s">
        <v>154</v>
      </c>
      <c r="AT591" t="s">
        <v>263</v>
      </c>
      <c r="AU591" t="s">
        <v>90</v>
      </c>
      <c r="AV591" t="s">
        <v>91</v>
      </c>
      <c r="AW591" s="1">
        <v>43711</v>
      </c>
      <c r="AX591">
        <v>20000</v>
      </c>
      <c r="AY591" t="s">
        <v>156</v>
      </c>
      <c r="AZ591">
        <v>26.14</v>
      </c>
      <c r="BA591">
        <v>91.79</v>
      </c>
    </row>
    <row r="592" spans="1:53" x14ac:dyDescent="0.3">
      <c r="A592" t="s">
        <v>56</v>
      </c>
      <c r="B592" s="1">
        <v>45689</v>
      </c>
      <c r="C592" t="s">
        <v>297</v>
      </c>
      <c r="D592">
        <v>5210940</v>
      </c>
      <c r="E592">
        <v>3647658</v>
      </c>
      <c r="F592">
        <v>1563282</v>
      </c>
      <c r="G592">
        <v>5210940</v>
      </c>
      <c r="H592">
        <v>5210940</v>
      </c>
      <c r="I592">
        <v>2605470</v>
      </c>
      <c r="J592">
        <v>2605470</v>
      </c>
      <c r="K592">
        <v>0.5</v>
      </c>
      <c r="L592">
        <v>3167153</v>
      </c>
      <c r="M592">
        <v>-561683</v>
      </c>
      <c r="N592">
        <v>-0.10778918966635601</v>
      </c>
      <c r="O592">
        <v>5210940</v>
      </c>
      <c r="P592">
        <v>0</v>
      </c>
      <c r="Q592">
        <v>0</v>
      </c>
      <c r="R592">
        <v>0</v>
      </c>
      <c r="S592">
        <v>0</v>
      </c>
      <c r="T592">
        <v>0</v>
      </c>
      <c r="U592">
        <v>2605470</v>
      </c>
      <c r="V592">
        <v>0</v>
      </c>
      <c r="W592">
        <v>0</v>
      </c>
      <c r="X592">
        <v>0</v>
      </c>
      <c r="Y592">
        <v>0</v>
      </c>
      <c r="Z592">
        <v>0</v>
      </c>
      <c r="AA592">
        <v>1995</v>
      </c>
      <c r="AB592">
        <v>2612</v>
      </c>
      <c r="AC592">
        <v>11</v>
      </c>
      <c r="AD592">
        <v>89</v>
      </c>
      <c r="AE592">
        <v>24672</v>
      </c>
      <c r="AF592">
        <v>2195808</v>
      </c>
      <c r="AG592">
        <v>205599</v>
      </c>
      <c r="AH592">
        <v>88114</v>
      </c>
      <c r="AI592">
        <v>293713</v>
      </c>
      <c r="AJ592">
        <v>188928</v>
      </c>
      <c r="AK592">
        <v>176258</v>
      </c>
      <c r="AL592">
        <v>365186</v>
      </c>
      <c r="AM592">
        <v>109356</v>
      </c>
      <c r="AN592">
        <v>203090</v>
      </c>
      <c r="AO592">
        <v>312446</v>
      </c>
      <c r="AP592" t="s">
        <v>262</v>
      </c>
      <c r="AQ592" t="s">
        <v>94</v>
      </c>
      <c r="AR592" t="s">
        <v>95</v>
      </c>
      <c r="AS592" t="s">
        <v>154</v>
      </c>
      <c r="AT592" t="s">
        <v>263</v>
      </c>
      <c r="AU592" t="s">
        <v>90</v>
      </c>
      <c r="AV592" t="s">
        <v>91</v>
      </c>
      <c r="AW592" s="1">
        <v>43711</v>
      </c>
      <c r="AX592">
        <v>20000</v>
      </c>
      <c r="AY592" t="s">
        <v>156</v>
      </c>
      <c r="AZ592">
        <v>26.14</v>
      </c>
      <c r="BA592">
        <v>91.79</v>
      </c>
    </row>
    <row r="593" spans="1:53" x14ac:dyDescent="0.3">
      <c r="A593" t="s">
        <v>56</v>
      </c>
      <c r="B593" s="1">
        <v>45717</v>
      </c>
      <c r="C593" t="s">
        <v>297</v>
      </c>
      <c r="D593">
        <v>3535200</v>
      </c>
      <c r="E593">
        <v>2474640</v>
      </c>
      <c r="F593">
        <v>1060560</v>
      </c>
      <c r="G593">
        <v>3535200</v>
      </c>
      <c r="H593">
        <v>3535200</v>
      </c>
      <c r="I593">
        <v>1767600</v>
      </c>
      <c r="J593">
        <v>1767600</v>
      </c>
      <c r="K593">
        <v>0.5</v>
      </c>
      <c r="L593">
        <v>3042201</v>
      </c>
      <c r="M593">
        <v>-1274601</v>
      </c>
      <c r="N593">
        <v>-0.360545655125594</v>
      </c>
      <c r="O593">
        <v>3535200</v>
      </c>
      <c r="P593">
        <v>0</v>
      </c>
      <c r="Q593">
        <v>0</v>
      </c>
      <c r="R593">
        <v>0</v>
      </c>
      <c r="S593">
        <v>0</v>
      </c>
      <c r="T593">
        <v>0</v>
      </c>
      <c r="U593">
        <v>1767600</v>
      </c>
      <c r="V593">
        <v>0</v>
      </c>
      <c r="W593">
        <v>0</v>
      </c>
      <c r="X593">
        <v>0</v>
      </c>
      <c r="Y593">
        <v>0</v>
      </c>
      <c r="Z593">
        <v>0</v>
      </c>
      <c r="AA593">
        <v>1440</v>
      </c>
      <c r="AB593">
        <v>2455</v>
      </c>
      <c r="AC593">
        <v>23</v>
      </c>
      <c r="AD593">
        <v>101</v>
      </c>
      <c r="AE593">
        <v>22470</v>
      </c>
      <c r="AF593">
        <v>2269470</v>
      </c>
      <c r="AG593">
        <v>154657</v>
      </c>
      <c r="AH593">
        <v>66282</v>
      </c>
      <c r="AI593">
        <v>220939</v>
      </c>
      <c r="AJ593">
        <v>188928</v>
      </c>
      <c r="AK593">
        <v>160782</v>
      </c>
      <c r="AL593">
        <v>349710</v>
      </c>
      <c r="AM593">
        <v>70729</v>
      </c>
      <c r="AN593">
        <v>131353</v>
      </c>
      <c r="AO593">
        <v>202082</v>
      </c>
      <c r="AP593" t="s">
        <v>262</v>
      </c>
      <c r="AQ593" t="s">
        <v>94</v>
      </c>
      <c r="AR593" t="s">
        <v>95</v>
      </c>
      <c r="AS593" t="s">
        <v>154</v>
      </c>
      <c r="AT593" t="s">
        <v>263</v>
      </c>
      <c r="AU593" t="s">
        <v>90</v>
      </c>
      <c r="AV593" t="s">
        <v>91</v>
      </c>
      <c r="AW593" s="1">
        <v>43711</v>
      </c>
      <c r="AX593">
        <v>20000</v>
      </c>
      <c r="AY593" t="s">
        <v>156</v>
      </c>
      <c r="AZ593">
        <v>26.14</v>
      </c>
      <c r="BA593">
        <v>91.79</v>
      </c>
    </row>
    <row r="594" spans="1:53" x14ac:dyDescent="0.3">
      <c r="A594" t="s">
        <v>57</v>
      </c>
      <c r="B594" s="1">
        <v>45505</v>
      </c>
      <c r="C594" t="s">
        <v>298</v>
      </c>
      <c r="D594">
        <v>28515256</v>
      </c>
      <c r="E594">
        <v>21386442</v>
      </c>
      <c r="F594">
        <v>7128814</v>
      </c>
      <c r="G594">
        <v>28515256</v>
      </c>
      <c r="H594">
        <v>28515256</v>
      </c>
      <c r="I594">
        <v>22755174</v>
      </c>
      <c r="J594">
        <v>5760082</v>
      </c>
      <c r="K594">
        <v>0.20200001009985699</v>
      </c>
      <c r="L594">
        <v>3794746</v>
      </c>
      <c r="M594">
        <v>1965336</v>
      </c>
      <c r="N594">
        <v>6.8922263927772606E-2</v>
      </c>
      <c r="O594">
        <v>4277288</v>
      </c>
      <c r="P594">
        <v>2851526</v>
      </c>
      <c r="Q594">
        <v>4277288</v>
      </c>
      <c r="R594">
        <v>9980340</v>
      </c>
      <c r="S594">
        <v>2851526</v>
      </c>
      <c r="T594">
        <v>4277288</v>
      </c>
      <c r="U594">
        <v>2138644</v>
      </c>
      <c r="V594">
        <v>2509343</v>
      </c>
      <c r="W594">
        <v>3935105</v>
      </c>
      <c r="X594">
        <v>8782699</v>
      </c>
      <c r="Y594">
        <v>2224190</v>
      </c>
      <c r="Z594">
        <v>3165193</v>
      </c>
      <c r="AA594">
        <v>18326</v>
      </c>
      <c r="AB594">
        <v>1556</v>
      </c>
      <c r="AC594">
        <v>17</v>
      </c>
      <c r="AD594">
        <v>43</v>
      </c>
      <c r="AE594">
        <v>25310</v>
      </c>
      <c r="AF594">
        <v>1088330</v>
      </c>
      <c r="AG594">
        <v>311208</v>
      </c>
      <c r="AH594">
        <v>133375</v>
      </c>
      <c r="AI594">
        <v>444583</v>
      </c>
      <c r="AJ594">
        <v>148241</v>
      </c>
      <c r="AK594">
        <v>90566</v>
      </c>
      <c r="AL594">
        <v>238807</v>
      </c>
      <c r="AM594">
        <v>708059</v>
      </c>
      <c r="AN594">
        <v>1314967</v>
      </c>
      <c r="AO594">
        <v>2023026</v>
      </c>
      <c r="AP594" t="s">
        <v>264</v>
      </c>
      <c r="AQ594" t="s">
        <v>71</v>
      </c>
      <c r="AR594" t="s">
        <v>108</v>
      </c>
      <c r="AS594" t="s">
        <v>170</v>
      </c>
      <c r="AT594" t="s">
        <v>265</v>
      </c>
      <c r="AU594" t="s">
        <v>104</v>
      </c>
      <c r="AV594" t="s">
        <v>105</v>
      </c>
      <c r="AW594" s="1">
        <v>43272</v>
      </c>
      <c r="AX594">
        <v>12000</v>
      </c>
      <c r="AY594" t="s">
        <v>172</v>
      </c>
      <c r="AZ594">
        <v>23.046500000000002</v>
      </c>
      <c r="BA594">
        <v>72.529300000000006</v>
      </c>
    </row>
    <row r="595" spans="1:53" x14ac:dyDescent="0.3">
      <c r="A595" t="s">
        <v>57</v>
      </c>
      <c r="B595" s="1">
        <v>45536</v>
      </c>
      <c r="C595" t="s">
        <v>298</v>
      </c>
      <c r="D595">
        <v>54873630</v>
      </c>
      <c r="E595">
        <v>41155222</v>
      </c>
      <c r="F595">
        <v>13718408</v>
      </c>
      <c r="G595">
        <v>54873630</v>
      </c>
      <c r="H595">
        <v>54873630</v>
      </c>
      <c r="I595">
        <v>43789156</v>
      </c>
      <c r="J595">
        <v>11084474</v>
      </c>
      <c r="K595">
        <v>0.20200001348553001</v>
      </c>
      <c r="L595">
        <v>7080347</v>
      </c>
      <c r="M595">
        <v>4004127</v>
      </c>
      <c r="N595">
        <v>7.2969967541786404E-2</v>
      </c>
      <c r="O595">
        <v>8231044</v>
      </c>
      <c r="P595">
        <v>5487363</v>
      </c>
      <c r="Q595">
        <v>8231044</v>
      </c>
      <c r="R595">
        <v>19205772</v>
      </c>
      <c r="S595">
        <v>5487363</v>
      </c>
      <c r="T595">
        <v>8231044</v>
      </c>
      <c r="U595">
        <v>4115522</v>
      </c>
      <c r="V595">
        <v>4828879</v>
      </c>
      <c r="W595">
        <v>7572560</v>
      </c>
      <c r="X595">
        <v>16901079</v>
      </c>
      <c r="Y595">
        <v>4280143</v>
      </c>
      <c r="Z595">
        <v>6090973</v>
      </c>
      <c r="AA595">
        <v>24886</v>
      </c>
      <c r="AB595">
        <v>2205</v>
      </c>
      <c r="AC595">
        <v>18</v>
      </c>
      <c r="AD595">
        <v>52</v>
      </c>
      <c r="AE595">
        <v>29965</v>
      </c>
      <c r="AF595">
        <v>1558180</v>
      </c>
      <c r="AG595">
        <v>858322</v>
      </c>
      <c r="AH595">
        <v>367852</v>
      </c>
      <c r="AI595">
        <v>1226174</v>
      </c>
      <c r="AJ595">
        <v>148241</v>
      </c>
      <c r="AK595">
        <v>106410</v>
      </c>
      <c r="AL595">
        <v>254651</v>
      </c>
      <c r="AM595">
        <v>1414470</v>
      </c>
      <c r="AN595">
        <v>2626872</v>
      </c>
      <c r="AO595">
        <v>4041342</v>
      </c>
      <c r="AP595" t="s">
        <v>264</v>
      </c>
      <c r="AQ595" t="s">
        <v>71</v>
      </c>
      <c r="AR595" t="s">
        <v>108</v>
      </c>
      <c r="AS595" t="s">
        <v>170</v>
      </c>
      <c r="AT595" t="s">
        <v>265</v>
      </c>
      <c r="AU595" t="s">
        <v>104</v>
      </c>
      <c r="AV595" t="s">
        <v>105</v>
      </c>
      <c r="AW595" s="1">
        <v>43272</v>
      </c>
      <c r="AX595">
        <v>12000</v>
      </c>
      <c r="AY595" t="s">
        <v>172</v>
      </c>
      <c r="AZ595">
        <v>23.046500000000002</v>
      </c>
      <c r="BA595">
        <v>72.529300000000006</v>
      </c>
    </row>
    <row r="596" spans="1:53" x14ac:dyDescent="0.3">
      <c r="A596" t="s">
        <v>57</v>
      </c>
      <c r="B596" s="1">
        <v>45566</v>
      </c>
      <c r="C596" t="s">
        <v>298</v>
      </c>
      <c r="D596">
        <v>42100800</v>
      </c>
      <c r="E596">
        <v>31575600</v>
      </c>
      <c r="F596">
        <v>10525200</v>
      </c>
      <c r="G596">
        <v>42100800</v>
      </c>
      <c r="H596">
        <v>42100800</v>
      </c>
      <c r="I596">
        <v>33596437</v>
      </c>
      <c r="J596">
        <v>8504363</v>
      </c>
      <c r="K596">
        <v>0.202000033253525</v>
      </c>
      <c r="L596">
        <v>6643418</v>
      </c>
      <c r="M596">
        <v>1860945</v>
      </c>
      <c r="N596">
        <v>4.4202129175692599E-2</v>
      </c>
      <c r="O596">
        <v>6315120</v>
      </c>
      <c r="P596">
        <v>4210080</v>
      </c>
      <c r="Q596">
        <v>6315120</v>
      </c>
      <c r="R596">
        <v>14735280</v>
      </c>
      <c r="S596">
        <v>4210080</v>
      </c>
      <c r="T596">
        <v>6315120</v>
      </c>
      <c r="U596">
        <v>3157560</v>
      </c>
      <c r="V596">
        <v>3704870</v>
      </c>
      <c r="W596">
        <v>5809910</v>
      </c>
      <c r="X596">
        <v>12967046</v>
      </c>
      <c r="Y596">
        <v>3283862</v>
      </c>
      <c r="Z596">
        <v>4673189</v>
      </c>
      <c r="AA596">
        <v>23520</v>
      </c>
      <c r="AB596">
        <v>1790</v>
      </c>
      <c r="AC596">
        <v>22</v>
      </c>
      <c r="AD596">
        <v>47</v>
      </c>
      <c r="AE596">
        <v>30819</v>
      </c>
      <c r="AF596">
        <v>1448493</v>
      </c>
      <c r="AG596">
        <v>722520</v>
      </c>
      <c r="AH596">
        <v>309651</v>
      </c>
      <c r="AI596">
        <v>1032171</v>
      </c>
      <c r="AJ596">
        <v>148241</v>
      </c>
      <c r="AK596">
        <v>80522</v>
      </c>
      <c r="AL596">
        <v>228763</v>
      </c>
      <c r="AM596">
        <v>1376897</v>
      </c>
      <c r="AN596">
        <v>2557094</v>
      </c>
      <c r="AO596">
        <v>3933991</v>
      </c>
      <c r="AP596" t="s">
        <v>264</v>
      </c>
      <c r="AQ596" t="s">
        <v>71</v>
      </c>
      <c r="AR596" t="s">
        <v>108</v>
      </c>
      <c r="AS596" t="s">
        <v>170</v>
      </c>
      <c r="AT596" t="s">
        <v>265</v>
      </c>
      <c r="AU596" t="s">
        <v>104</v>
      </c>
      <c r="AV596" t="s">
        <v>105</v>
      </c>
      <c r="AW596" s="1">
        <v>43272</v>
      </c>
      <c r="AX596">
        <v>12000</v>
      </c>
      <c r="AY596" t="s">
        <v>172</v>
      </c>
      <c r="AZ596">
        <v>23.046500000000002</v>
      </c>
      <c r="BA596">
        <v>72.529300000000006</v>
      </c>
    </row>
    <row r="597" spans="1:53" x14ac:dyDescent="0.3">
      <c r="A597" t="s">
        <v>57</v>
      </c>
      <c r="B597" s="1">
        <v>45597</v>
      </c>
      <c r="C597" t="s">
        <v>298</v>
      </c>
      <c r="D597">
        <v>56426678</v>
      </c>
      <c r="E597">
        <v>42320008</v>
      </c>
      <c r="F597">
        <v>14106670</v>
      </c>
      <c r="G597">
        <v>56426678</v>
      </c>
      <c r="H597">
        <v>56426678</v>
      </c>
      <c r="I597">
        <v>45028489</v>
      </c>
      <c r="J597">
        <v>11398189</v>
      </c>
      <c r="K597">
        <v>0.20200000077977301</v>
      </c>
      <c r="L597">
        <v>8219430</v>
      </c>
      <c r="M597">
        <v>3178759</v>
      </c>
      <c r="N597">
        <v>5.6334328240978497E-2</v>
      </c>
      <c r="O597">
        <v>8464002</v>
      </c>
      <c r="P597">
        <v>5642668</v>
      </c>
      <c r="Q597">
        <v>8464002</v>
      </c>
      <c r="R597">
        <v>19749336</v>
      </c>
      <c r="S597">
        <v>5642668</v>
      </c>
      <c r="T597">
        <v>8464002</v>
      </c>
      <c r="U597">
        <v>4232001</v>
      </c>
      <c r="V597">
        <v>4965548</v>
      </c>
      <c r="W597">
        <v>7786882</v>
      </c>
      <c r="X597">
        <v>17379416</v>
      </c>
      <c r="Y597">
        <v>4401281</v>
      </c>
      <c r="Z597">
        <v>6263361</v>
      </c>
      <c r="AA597">
        <v>20174</v>
      </c>
      <c r="AB597">
        <v>2797</v>
      </c>
      <c r="AC597">
        <v>13</v>
      </c>
      <c r="AD597">
        <v>42</v>
      </c>
      <c r="AE597">
        <v>29006</v>
      </c>
      <c r="AF597">
        <v>1218252</v>
      </c>
      <c r="AG597">
        <v>702689</v>
      </c>
      <c r="AH597">
        <v>301152</v>
      </c>
      <c r="AI597">
        <v>1003841</v>
      </c>
      <c r="AJ597">
        <v>148241</v>
      </c>
      <c r="AK597">
        <v>103774</v>
      </c>
      <c r="AL597">
        <v>252015</v>
      </c>
      <c r="AM597">
        <v>2010863</v>
      </c>
      <c r="AN597">
        <v>3734459</v>
      </c>
      <c r="AO597">
        <v>5745322</v>
      </c>
      <c r="AP597" t="s">
        <v>264</v>
      </c>
      <c r="AQ597" t="s">
        <v>71</v>
      </c>
      <c r="AR597" t="s">
        <v>108</v>
      </c>
      <c r="AS597" t="s">
        <v>170</v>
      </c>
      <c r="AT597" t="s">
        <v>265</v>
      </c>
      <c r="AU597" t="s">
        <v>104</v>
      </c>
      <c r="AV597" t="s">
        <v>105</v>
      </c>
      <c r="AW597" s="1">
        <v>43272</v>
      </c>
      <c r="AX597">
        <v>12000</v>
      </c>
      <c r="AY597" t="s">
        <v>172</v>
      </c>
      <c r="AZ597">
        <v>23.046500000000002</v>
      </c>
      <c r="BA597">
        <v>72.529300000000006</v>
      </c>
    </row>
    <row r="598" spans="1:53" x14ac:dyDescent="0.3">
      <c r="A598" t="s">
        <v>57</v>
      </c>
      <c r="B598" s="1">
        <v>45627</v>
      </c>
      <c r="C598" t="s">
        <v>298</v>
      </c>
      <c r="D598">
        <v>36833594</v>
      </c>
      <c r="E598">
        <v>27625196</v>
      </c>
      <c r="F598">
        <v>9208398</v>
      </c>
      <c r="G598">
        <v>36833594</v>
      </c>
      <c r="H598">
        <v>36833594</v>
      </c>
      <c r="I598">
        <v>29393209</v>
      </c>
      <c r="J598">
        <v>7440385</v>
      </c>
      <c r="K598">
        <v>0.20199997317665999</v>
      </c>
      <c r="L598">
        <v>6019074</v>
      </c>
      <c r="M598">
        <v>1421311</v>
      </c>
      <c r="N598">
        <v>3.8587355879526698E-2</v>
      </c>
      <c r="O598">
        <v>5525039</v>
      </c>
      <c r="P598">
        <v>3683359</v>
      </c>
      <c r="Q598">
        <v>5525039</v>
      </c>
      <c r="R598">
        <v>12891759</v>
      </c>
      <c r="S598">
        <v>3683359</v>
      </c>
      <c r="T598">
        <v>5525039</v>
      </c>
      <c r="U598">
        <v>2762520</v>
      </c>
      <c r="V598">
        <v>3241356</v>
      </c>
      <c r="W598">
        <v>5083036</v>
      </c>
      <c r="X598">
        <v>11344748</v>
      </c>
      <c r="Y598">
        <v>2873020</v>
      </c>
      <c r="Z598">
        <v>4088529</v>
      </c>
      <c r="AA598">
        <v>22109</v>
      </c>
      <c r="AB598">
        <v>1666</v>
      </c>
      <c r="AC598">
        <v>15</v>
      </c>
      <c r="AD598">
        <v>46</v>
      </c>
      <c r="AE598">
        <v>30564</v>
      </c>
      <c r="AF598">
        <v>1405944</v>
      </c>
      <c r="AG598">
        <v>676120</v>
      </c>
      <c r="AH598">
        <v>289766</v>
      </c>
      <c r="AI598">
        <v>965886</v>
      </c>
      <c r="AJ598">
        <v>142266</v>
      </c>
      <c r="AK598">
        <v>74005</v>
      </c>
      <c r="AL598">
        <v>216271</v>
      </c>
      <c r="AM598">
        <v>1200841</v>
      </c>
      <c r="AN598">
        <v>2230132</v>
      </c>
      <c r="AO598">
        <v>3430973</v>
      </c>
      <c r="AP598" t="s">
        <v>264</v>
      </c>
      <c r="AQ598" t="s">
        <v>71</v>
      </c>
      <c r="AR598" t="s">
        <v>108</v>
      </c>
      <c r="AS598" t="s">
        <v>170</v>
      </c>
      <c r="AT598" t="s">
        <v>265</v>
      </c>
      <c r="AU598" t="s">
        <v>104</v>
      </c>
      <c r="AV598" t="s">
        <v>105</v>
      </c>
      <c r="AW598" s="1">
        <v>43272</v>
      </c>
      <c r="AX598">
        <v>12000</v>
      </c>
      <c r="AY598" t="s">
        <v>172</v>
      </c>
      <c r="AZ598">
        <v>23.046500000000002</v>
      </c>
      <c r="BA598">
        <v>72.529300000000006</v>
      </c>
    </row>
    <row r="599" spans="1:53" x14ac:dyDescent="0.3">
      <c r="A599" t="s">
        <v>57</v>
      </c>
      <c r="B599" s="1">
        <v>45689</v>
      </c>
      <c r="C599" t="s">
        <v>298</v>
      </c>
      <c r="D599">
        <v>29165440</v>
      </c>
      <c r="E599">
        <v>21874080</v>
      </c>
      <c r="F599">
        <v>7291360</v>
      </c>
      <c r="G599">
        <v>29165440</v>
      </c>
      <c r="H599">
        <v>29165440</v>
      </c>
      <c r="I599">
        <v>23274022</v>
      </c>
      <c r="J599">
        <v>5891418</v>
      </c>
      <c r="K599">
        <v>0.20199996982730201</v>
      </c>
      <c r="L599">
        <v>4268142</v>
      </c>
      <c r="M599">
        <v>1623276</v>
      </c>
      <c r="N599">
        <v>5.5657517939040203E-2</v>
      </c>
      <c r="O599">
        <v>4374816</v>
      </c>
      <c r="P599">
        <v>2916544</v>
      </c>
      <c r="Q599">
        <v>4374816</v>
      </c>
      <c r="R599">
        <v>10207904</v>
      </c>
      <c r="S599">
        <v>2916544</v>
      </c>
      <c r="T599">
        <v>4374816</v>
      </c>
      <c r="U599">
        <v>2187408</v>
      </c>
      <c r="V599">
        <v>2566559</v>
      </c>
      <c r="W599">
        <v>4024831</v>
      </c>
      <c r="X599">
        <v>8982956</v>
      </c>
      <c r="Y599">
        <v>2274904</v>
      </c>
      <c r="Z599">
        <v>3237364</v>
      </c>
      <c r="AA599">
        <v>18320</v>
      </c>
      <c r="AB599">
        <v>1592</v>
      </c>
      <c r="AC599">
        <v>11</v>
      </c>
      <c r="AD599">
        <v>46</v>
      </c>
      <c r="AE599">
        <v>29769</v>
      </c>
      <c r="AF599">
        <v>1369374</v>
      </c>
      <c r="AG599">
        <v>353668</v>
      </c>
      <c r="AH599">
        <v>151572</v>
      </c>
      <c r="AI599">
        <v>505240</v>
      </c>
      <c r="AJ599">
        <v>148241</v>
      </c>
      <c r="AK599">
        <v>102420</v>
      </c>
      <c r="AL599">
        <v>250661</v>
      </c>
      <c r="AM599">
        <v>750003</v>
      </c>
      <c r="AN599">
        <v>1392864</v>
      </c>
      <c r="AO599">
        <v>2142867</v>
      </c>
      <c r="AP599" t="s">
        <v>264</v>
      </c>
      <c r="AQ599" t="s">
        <v>71</v>
      </c>
      <c r="AR599" t="s">
        <v>108</v>
      </c>
      <c r="AS599" t="s">
        <v>170</v>
      </c>
      <c r="AT599" t="s">
        <v>265</v>
      </c>
      <c r="AU599" t="s">
        <v>104</v>
      </c>
      <c r="AV599" t="s">
        <v>105</v>
      </c>
      <c r="AW599" s="1">
        <v>43272</v>
      </c>
      <c r="AX599">
        <v>12000</v>
      </c>
      <c r="AY599" t="s">
        <v>172</v>
      </c>
      <c r="AZ599">
        <v>23.046500000000002</v>
      </c>
      <c r="BA599">
        <v>72.529300000000006</v>
      </c>
    </row>
    <row r="600" spans="1:53" x14ac:dyDescent="0.3">
      <c r="A600" t="s">
        <v>57</v>
      </c>
      <c r="B600" s="1">
        <v>45658</v>
      </c>
      <c r="C600" t="s">
        <v>298</v>
      </c>
      <c r="D600">
        <v>24617810</v>
      </c>
      <c r="E600">
        <v>18463358</v>
      </c>
      <c r="F600">
        <v>6154452</v>
      </c>
      <c r="G600">
        <v>24617810</v>
      </c>
      <c r="H600">
        <v>24617810</v>
      </c>
      <c r="I600">
        <v>19645011</v>
      </c>
      <c r="J600">
        <v>4972799</v>
      </c>
      <c r="K600">
        <v>0.20200005605697699</v>
      </c>
      <c r="L600">
        <v>3797002</v>
      </c>
      <c r="M600">
        <v>1175797</v>
      </c>
      <c r="N600">
        <v>4.7762047070799597E-2</v>
      </c>
      <c r="O600">
        <v>3692672</v>
      </c>
      <c r="P600">
        <v>2461781</v>
      </c>
      <c r="Q600">
        <v>3692672</v>
      </c>
      <c r="R600">
        <v>8616232</v>
      </c>
      <c r="S600">
        <v>2461781</v>
      </c>
      <c r="T600">
        <v>3692672</v>
      </c>
      <c r="U600">
        <v>1846336</v>
      </c>
      <c r="V600">
        <v>2166367</v>
      </c>
      <c r="W600">
        <v>3397258</v>
      </c>
      <c r="X600">
        <v>7582284</v>
      </c>
      <c r="Y600">
        <v>1920189</v>
      </c>
      <c r="Z600">
        <v>2732577</v>
      </c>
      <c r="AA600">
        <v>13601</v>
      </c>
      <c r="AB600">
        <v>1810</v>
      </c>
      <c r="AC600">
        <v>24</v>
      </c>
      <c r="AD600">
        <v>46</v>
      </c>
      <c r="AE600">
        <v>29701</v>
      </c>
      <c r="AF600">
        <v>1366246</v>
      </c>
      <c r="AG600">
        <v>274193</v>
      </c>
      <c r="AH600">
        <v>117511</v>
      </c>
      <c r="AI600">
        <v>391704</v>
      </c>
      <c r="AJ600">
        <v>142744</v>
      </c>
      <c r="AK600">
        <v>74079</v>
      </c>
      <c r="AL600">
        <v>216823</v>
      </c>
      <c r="AM600">
        <v>637780</v>
      </c>
      <c r="AN600">
        <v>1184449</v>
      </c>
      <c r="AO600">
        <v>1822229</v>
      </c>
      <c r="AP600" t="s">
        <v>264</v>
      </c>
      <c r="AQ600" t="s">
        <v>71</v>
      </c>
      <c r="AR600" t="s">
        <v>108</v>
      </c>
      <c r="AS600" t="s">
        <v>170</v>
      </c>
      <c r="AT600" t="s">
        <v>265</v>
      </c>
      <c r="AU600" t="s">
        <v>104</v>
      </c>
      <c r="AV600" t="s">
        <v>105</v>
      </c>
      <c r="AW600" s="1">
        <v>43272</v>
      </c>
      <c r="AX600">
        <v>12000</v>
      </c>
      <c r="AY600" t="s">
        <v>172</v>
      </c>
      <c r="AZ600">
        <v>23.046500000000002</v>
      </c>
      <c r="BA600">
        <v>72.529300000000006</v>
      </c>
    </row>
    <row r="601" spans="1:53" x14ac:dyDescent="0.3">
      <c r="A601" t="s">
        <v>57</v>
      </c>
      <c r="B601" s="1">
        <v>45717</v>
      </c>
      <c r="C601" t="s">
        <v>298</v>
      </c>
      <c r="D601">
        <v>25570257</v>
      </c>
      <c r="E601">
        <v>19177693</v>
      </c>
      <c r="F601">
        <v>6392564</v>
      </c>
      <c r="G601">
        <v>25570257</v>
      </c>
      <c r="H601">
        <v>25570257</v>
      </c>
      <c r="I601">
        <v>20405065</v>
      </c>
      <c r="J601">
        <v>5165192</v>
      </c>
      <c r="K601">
        <v>0.202000003363283</v>
      </c>
      <c r="L601">
        <v>4653509</v>
      </c>
      <c r="M601">
        <v>511683</v>
      </c>
      <c r="N601">
        <v>2.0010866531376698E-2</v>
      </c>
      <c r="O601">
        <v>3835539</v>
      </c>
      <c r="P601">
        <v>2557026</v>
      </c>
      <c r="Q601">
        <v>3835539</v>
      </c>
      <c r="R601">
        <v>8949588</v>
      </c>
      <c r="S601">
        <v>2557026</v>
      </c>
      <c r="T601">
        <v>3835539</v>
      </c>
      <c r="U601">
        <v>1917770</v>
      </c>
      <c r="V601">
        <v>2250183</v>
      </c>
      <c r="W601">
        <v>3528696</v>
      </c>
      <c r="X601">
        <v>7875637</v>
      </c>
      <c r="Y601">
        <v>1994480</v>
      </c>
      <c r="Z601">
        <v>2838299</v>
      </c>
      <c r="AA601">
        <v>17081</v>
      </c>
      <c r="AB601">
        <v>1497</v>
      </c>
      <c r="AC601">
        <v>20</v>
      </c>
      <c r="AD601">
        <v>53</v>
      </c>
      <c r="AE601">
        <v>26611</v>
      </c>
      <c r="AF601">
        <v>1410383</v>
      </c>
      <c r="AG601">
        <v>408282</v>
      </c>
      <c r="AH601">
        <v>174978</v>
      </c>
      <c r="AI601">
        <v>583260</v>
      </c>
      <c r="AJ601">
        <v>148241</v>
      </c>
      <c r="AK601">
        <v>74126</v>
      </c>
      <c r="AL601">
        <v>222367</v>
      </c>
      <c r="AM601">
        <v>853125</v>
      </c>
      <c r="AN601">
        <v>1584374</v>
      </c>
      <c r="AO601">
        <v>2437499</v>
      </c>
      <c r="AP601" t="s">
        <v>264</v>
      </c>
      <c r="AQ601" t="s">
        <v>71</v>
      </c>
      <c r="AR601" t="s">
        <v>108</v>
      </c>
      <c r="AS601" t="s">
        <v>170</v>
      </c>
      <c r="AT601" t="s">
        <v>265</v>
      </c>
      <c r="AU601" t="s">
        <v>104</v>
      </c>
      <c r="AV601" t="s">
        <v>105</v>
      </c>
      <c r="AW601" s="1">
        <v>43272</v>
      </c>
      <c r="AX601">
        <v>12000</v>
      </c>
      <c r="AY601" t="s">
        <v>172</v>
      </c>
      <c r="AZ601">
        <v>23.046500000000002</v>
      </c>
      <c r="BA601">
        <v>72.529300000000006</v>
      </c>
    </row>
    <row r="602" spans="1:53" x14ac:dyDescent="0.3">
      <c r="A602" t="s">
        <v>332</v>
      </c>
      <c r="B602" s="1"/>
      <c r="D602">
        <f>SUBTOTAL(109,Q1_Q4[Revenue])</f>
        <v>9220821662</v>
      </c>
      <c r="E602">
        <f>SUBTOTAL(109,Q1_Q4[Offline_Revenue])</f>
        <v>6801423860</v>
      </c>
      <c r="F602">
        <f>SUBTOTAL(109,Q1_Q4[JioMart_Revenue])</f>
        <v>2419397802</v>
      </c>
      <c r="G602">
        <f>SUBTOTAL(109,Q1_Q4[Total_Sales])</f>
        <v>9220821662</v>
      </c>
      <c r="H602">
        <f>SUBTOTAL(109,Q1_Q4[Total_Sales_By_Category])</f>
        <v>9220821662</v>
      </c>
      <c r="I602">
        <f>SUBTOTAL(109,Q1_Q4[Total_COGS])</f>
        <v>7331956337</v>
      </c>
      <c r="J602">
        <f>SUBTOTAL(109,Q1_Q4[Gross_Profit])</f>
        <v>1888865325</v>
      </c>
      <c r="K602">
        <f>SUBTOTAL(109,Q1_Q4[Gross_Margin])</f>
        <v>128.30399385977299</v>
      </c>
      <c r="L602">
        <f>SUBTOTAL(109,Q1_Q4[Total_Expenses])</f>
        <v>1695960915</v>
      </c>
      <c r="M602">
        <f>SUBTOTAL(109,Q1_Q4[Net_Profit'[EBITDA']])</f>
        <v>192904410</v>
      </c>
      <c r="N602">
        <f>SUBTOTAL(109,Q1_Q4[Profit_Margin])</f>
        <v>-32.782228709981929</v>
      </c>
      <c r="O602">
        <f>SUBTOTAL(109,Q1_Q4[Apparel])</f>
        <v>1572144677</v>
      </c>
      <c r="P602">
        <f>SUBTOTAL(109,Q1_Q4[Electronics])</f>
        <v>1860749097</v>
      </c>
      <c r="Q602">
        <f>SUBTOTAL(109,Q1_Q4[Fresh])</f>
        <v>1216995527</v>
      </c>
      <c r="R602">
        <f>SUBTOTAL(109,Q1_Q4[Grocery])</f>
        <v>2687573941</v>
      </c>
      <c r="S602">
        <f>SUBTOTAL(109,Q1_Q4[HomeCare])</f>
        <v>750964748</v>
      </c>
      <c r="T602">
        <f>SUBTOTAL(109,Q1_Q4[PersonalCare])</f>
        <v>1132393672</v>
      </c>
      <c r="U602">
        <f>SUBTOTAL(109,Q1_Q4[COGS_Apparel])</f>
        <v>786072336</v>
      </c>
      <c r="V602">
        <f>SUBTOTAL(109,Q1_Q4[COGS_Electronics])</f>
        <v>1637459212</v>
      </c>
      <c r="W602">
        <f>SUBTOTAL(109,Q1_Q4[COGS_Fresh])</f>
        <v>1119635891</v>
      </c>
      <c r="X602">
        <f>SUBTOTAL(109,Q1_Q4[COGS_Grocery])</f>
        <v>2365065079</v>
      </c>
      <c r="Y602">
        <f>SUBTOTAL(109,Q1_Q4[COGS_HomeCare])</f>
        <v>585752506</v>
      </c>
      <c r="Z602">
        <f>SUBTOTAL(109,Q1_Q4[COGS_PersonalCare])</f>
        <v>837971313</v>
      </c>
      <c r="AA602">
        <f>SUBTOTAL(109,Q1_Q4[Customer_Count])</f>
        <v>5551844</v>
      </c>
      <c r="AB602">
        <f>SUBTOTAL(109,Q1_Q4[Avg_Bill_Value])</f>
        <v>2210570</v>
      </c>
      <c r="AC602">
        <f>SUBTOTAL(109,Q1_Q4[Training_Hours])</f>
        <v>13359</v>
      </c>
      <c r="AD602">
        <f>SUBTOTAL(109,Q1_Q4[Employee_Count])</f>
        <v>24907</v>
      </c>
      <c r="AE602">
        <f>SUBTOTAL(109,Q1_Q4[Avg_Salary])</f>
        <v>15786253</v>
      </c>
      <c r="AF602">
        <f>SUBTOTAL(109,Q1_Q4[HR_Cost])</f>
        <v>675530773</v>
      </c>
      <c r="AG602">
        <f>SUBTOTAL(109,Q1_Q4[Campaign_Spend])</f>
        <v>144963672</v>
      </c>
      <c r="AH602">
        <f>SUBTOTAL(109,Q1_Q4[Promo_Cost])</f>
        <v>62127291</v>
      </c>
      <c r="AI602">
        <f>SUBTOTAL(109,Q1_Q4[Marketing_Cost])</f>
        <v>207090963</v>
      </c>
      <c r="AJ602">
        <f>SUBTOTAL(109,Q1_Q4[Electricity_Cost])</f>
        <v>64602752</v>
      </c>
      <c r="AK602">
        <f>SUBTOTAL(109,Q1_Q4[Maintenance_Cost])</f>
        <v>43989050</v>
      </c>
      <c r="AL602">
        <f>SUBTOTAL(109,Q1_Q4[Operations_Cost])</f>
        <v>108591802</v>
      </c>
      <c r="AM602">
        <f>SUBTOTAL(109,Q1_Q4[Transportation_Cost])</f>
        <v>246661590</v>
      </c>
      <c r="AN602">
        <f>SUBTOTAL(109,Q1_Q4[Inventory_Cost])</f>
        <v>458085787</v>
      </c>
      <c r="AO602">
        <f>SUBTOTAL(109,Q1_Q4[SupplyChain_Cost])</f>
        <v>704747377</v>
      </c>
      <c r="AW602" s="1"/>
      <c r="AZ602">
        <f>SUBTOTAL(109,Q1_Q4[Latitude])</f>
        <v>12825.807599999984</v>
      </c>
      <c r="BA602">
        <f>SUBTOTAL(109,Q1_Q4[Longitude])</f>
        <v>47173.497600000068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146F3-C20C-493C-83D3-053751E86B99}">
  <sheetPr>
    <tabColor rgb="FFFF0000"/>
    <pageSetUpPr fitToPage="1"/>
  </sheetPr>
  <dimension ref="J11:BH86"/>
  <sheetViews>
    <sheetView tabSelected="1" zoomScale="27" zoomScaleNormal="32" workbookViewId="0">
      <selection activeCell="C3" sqref="C3"/>
    </sheetView>
  </sheetViews>
  <sheetFormatPr defaultRowHeight="14.4" x14ac:dyDescent="0.3"/>
  <cols>
    <col min="1" max="16384" width="8.88671875" style="13"/>
  </cols>
  <sheetData>
    <row r="11" spans="45:47" x14ac:dyDescent="0.3">
      <c r="AS11" s="12"/>
      <c r="AT11" s="12"/>
    </row>
    <row r="12" spans="45:47" x14ac:dyDescent="0.3">
      <c r="AS12" s="12"/>
      <c r="AT12" s="12"/>
    </row>
    <row r="13" spans="45:47" x14ac:dyDescent="0.3">
      <c r="AS13" s="12"/>
      <c r="AT13" s="12"/>
      <c r="AU13" s="14"/>
    </row>
    <row r="14" spans="45:47" x14ac:dyDescent="0.3">
      <c r="AS14" s="12"/>
      <c r="AT14" s="12"/>
    </row>
    <row r="15" spans="45:47" x14ac:dyDescent="0.3">
      <c r="AS15" s="12"/>
      <c r="AT15" s="12"/>
    </row>
    <row r="16" spans="45:47" x14ac:dyDescent="0.3">
      <c r="AS16" s="12"/>
      <c r="AT16" s="12"/>
    </row>
    <row r="17" spans="43:46" x14ac:dyDescent="0.3">
      <c r="AS17" s="12"/>
      <c r="AT17" s="12"/>
    </row>
    <row r="20" spans="43:46" ht="46.2" x14ac:dyDescent="0.3">
      <c r="AQ20" s="15"/>
      <c r="AS20" s="16"/>
    </row>
    <row r="48" spans="58:60" x14ac:dyDescent="0.3">
      <c r="BF48" s="12"/>
      <c r="BG48" s="12"/>
      <c r="BH48" s="12"/>
    </row>
    <row r="49" spans="58:60" x14ac:dyDescent="0.3">
      <c r="BF49" s="12"/>
      <c r="BG49" s="12"/>
      <c r="BH49" s="12"/>
    </row>
    <row r="50" spans="58:60" x14ac:dyDescent="0.3">
      <c r="BF50" s="12"/>
      <c r="BG50" s="12"/>
      <c r="BH50" s="12"/>
    </row>
    <row r="51" spans="58:60" x14ac:dyDescent="0.3">
      <c r="BF51" s="12"/>
      <c r="BG51" s="12"/>
      <c r="BH51" s="12"/>
    </row>
    <row r="52" spans="58:60" x14ac:dyDescent="0.3">
      <c r="BF52" s="12"/>
      <c r="BG52" s="12"/>
      <c r="BH52" s="12"/>
    </row>
    <row r="53" spans="58:60" x14ac:dyDescent="0.3">
      <c r="BF53" s="12"/>
      <c r="BG53" s="12"/>
      <c r="BH53" s="12"/>
    </row>
    <row r="54" spans="58:60" x14ac:dyDescent="0.3">
      <c r="BF54" s="12"/>
      <c r="BG54" s="12"/>
      <c r="BH54" s="12"/>
    </row>
    <row r="86" spans="10:10" x14ac:dyDescent="0.3">
      <c r="J86" s="13">
        <f>B46</f>
        <v>0</v>
      </c>
    </row>
  </sheetData>
  <pageMargins left="0.7" right="0.7" top="0.75" bottom="0.75" header="0.3" footer="0.3"/>
  <pageSetup scale="22"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387F1-1873-4CB4-833C-B400A16FD185}">
  <sheetPr>
    <tabColor rgb="FFFF0000"/>
  </sheetPr>
  <dimension ref="F7:I15"/>
  <sheetViews>
    <sheetView showGridLines="0" showRowColHeaders="0" zoomScale="68" zoomScaleNormal="100" workbookViewId="0"/>
  </sheetViews>
  <sheetFormatPr defaultRowHeight="14.4" x14ac:dyDescent="0.3"/>
  <cols>
    <col min="6" max="6" width="22.21875" bestFit="1" customWidth="1"/>
    <col min="7" max="8" width="4.5546875" bestFit="1" customWidth="1"/>
    <col min="9" max="9" width="11.33203125" bestFit="1" customWidth="1"/>
  </cols>
  <sheetData>
    <row r="7" spans="6:9" x14ac:dyDescent="0.3">
      <c r="F7" s="2" t="s">
        <v>295</v>
      </c>
      <c r="G7" s="2" t="s">
        <v>301</v>
      </c>
    </row>
    <row r="8" spans="6:9" x14ac:dyDescent="0.3">
      <c r="F8" s="2" t="s">
        <v>300</v>
      </c>
      <c r="G8" t="s">
        <v>297</v>
      </c>
      <c r="H8" t="s">
        <v>298</v>
      </c>
      <c r="I8" t="s">
        <v>299</v>
      </c>
    </row>
    <row r="9" spans="6:9" x14ac:dyDescent="0.3">
      <c r="F9" s="3" t="s">
        <v>83</v>
      </c>
      <c r="G9">
        <v>71</v>
      </c>
      <c r="H9">
        <v>25</v>
      </c>
      <c r="I9">
        <v>96</v>
      </c>
    </row>
    <row r="10" spans="6:9" x14ac:dyDescent="0.3">
      <c r="F10" s="3" t="s">
        <v>91</v>
      </c>
      <c r="G10">
        <v>16</v>
      </c>
      <c r="H10">
        <v>68</v>
      </c>
      <c r="I10">
        <v>84</v>
      </c>
    </row>
    <row r="11" spans="6:9" x14ac:dyDescent="0.3">
      <c r="F11" s="3" t="s">
        <v>142</v>
      </c>
      <c r="G11">
        <v>67</v>
      </c>
      <c r="H11">
        <v>17</v>
      </c>
      <c r="I11">
        <v>84</v>
      </c>
    </row>
    <row r="12" spans="6:9" x14ac:dyDescent="0.3">
      <c r="F12" s="3" t="s">
        <v>105</v>
      </c>
      <c r="G12">
        <v>16</v>
      </c>
      <c r="H12">
        <v>152</v>
      </c>
      <c r="I12">
        <v>168</v>
      </c>
    </row>
    <row r="13" spans="6:9" x14ac:dyDescent="0.3">
      <c r="F13" s="3" t="s">
        <v>76</v>
      </c>
      <c r="G13">
        <v>101</v>
      </c>
      <c r="H13">
        <v>19</v>
      </c>
      <c r="I13">
        <v>120</v>
      </c>
    </row>
    <row r="14" spans="6:9" x14ac:dyDescent="0.3">
      <c r="F14" s="3" t="s">
        <v>135</v>
      </c>
      <c r="G14">
        <v>48</v>
      </c>
      <c r="I14">
        <v>48</v>
      </c>
    </row>
    <row r="15" spans="6:9" x14ac:dyDescent="0.3">
      <c r="F15" s="3" t="s">
        <v>299</v>
      </c>
      <c r="G15">
        <v>319</v>
      </c>
      <c r="H15">
        <v>281</v>
      </c>
      <c r="I15">
        <v>600</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031FF-5779-4BF5-BC38-5381430F7C80}">
  <sheetPr>
    <tabColor rgb="FF002060"/>
  </sheetPr>
  <dimension ref="F7:G58"/>
  <sheetViews>
    <sheetView showGridLines="0" zoomScale="54" workbookViewId="0"/>
  </sheetViews>
  <sheetFormatPr defaultRowHeight="14.4" x14ac:dyDescent="0.3"/>
  <cols>
    <col min="6" max="6" width="24.77734375" bestFit="1" customWidth="1"/>
    <col min="7" max="7" width="32.6640625" bestFit="1" customWidth="1"/>
    <col min="8" max="8" width="3.77734375" bestFit="1" customWidth="1"/>
    <col min="9" max="9" width="10.77734375" bestFit="1" customWidth="1"/>
  </cols>
  <sheetData>
    <row r="7" spans="6:7" x14ac:dyDescent="0.3">
      <c r="F7" s="2" t="s">
        <v>300</v>
      </c>
      <c r="G7" t="s">
        <v>302</v>
      </c>
    </row>
    <row r="8" spans="6:7" x14ac:dyDescent="0.3">
      <c r="F8" s="3" t="s">
        <v>8</v>
      </c>
      <c r="G8">
        <v>236112</v>
      </c>
    </row>
    <row r="9" spans="6:7" x14ac:dyDescent="0.3">
      <c r="F9" s="3" t="s">
        <v>9</v>
      </c>
      <c r="G9">
        <v>-7798881</v>
      </c>
    </row>
    <row r="10" spans="6:7" x14ac:dyDescent="0.3">
      <c r="F10" s="3" t="s">
        <v>10</v>
      </c>
      <c r="G10">
        <v>24654190</v>
      </c>
    </row>
    <row r="11" spans="6:7" x14ac:dyDescent="0.3">
      <c r="F11" s="3" t="s">
        <v>11</v>
      </c>
      <c r="G11">
        <v>31382137</v>
      </c>
    </row>
    <row r="12" spans="6:7" x14ac:dyDescent="0.3">
      <c r="F12" s="3" t="s">
        <v>12</v>
      </c>
      <c r="G12">
        <v>23333958</v>
      </c>
    </row>
    <row r="13" spans="6:7" x14ac:dyDescent="0.3">
      <c r="F13" s="3" t="s">
        <v>13</v>
      </c>
      <c r="G13">
        <v>-2019539</v>
      </c>
    </row>
    <row r="14" spans="6:7" x14ac:dyDescent="0.3">
      <c r="F14" s="3" t="s">
        <v>14</v>
      </c>
      <c r="G14">
        <v>-31490621</v>
      </c>
    </row>
    <row r="15" spans="6:7" x14ac:dyDescent="0.3">
      <c r="F15" s="3" t="s">
        <v>15</v>
      </c>
      <c r="G15">
        <v>-6035839</v>
      </c>
    </row>
    <row r="16" spans="6:7" x14ac:dyDescent="0.3">
      <c r="F16" s="3" t="s">
        <v>16</v>
      </c>
      <c r="G16">
        <v>3121673</v>
      </c>
    </row>
    <row r="17" spans="6:7" x14ac:dyDescent="0.3">
      <c r="F17" s="3" t="s">
        <v>17</v>
      </c>
      <c r="G17">
        <v>31541398</v>
      </c>
    </row>
    <row r="18" spans="6:7" x14ac:dyDescent="0.3">
      <c r="F18" s="3" t="s">
        <v>18</v>
      </c>
      <c r="G18">
        <v>-18044057</v>
      </c>
    </row>
    <row r="19" spans="6:7" x14ac:dyDescent="0.3">
      <c r="F19" s="3" t="s">
        <v>19</v>
      </c>
      <c r="G19">
        <v>1216547</v>
      </c>
    </row>
    <row r="20" spans="6:7" x14ac:dyDescent="0.3">
      <c r="F20" s="3" t="s">
        <v>20</v>
      </c>
      <c r="G20">
        <v>-1971715</v>
      </c>
    </row>
    <row r="21" spans="6:7" x14ac:dyDescent="0.3">
      <c r="F21" s="3" t="s">
        <v>21</v>
      </c>
      <c r="G21">
        <v>5802459</v>
      </c>
    </row>
    <row r="22" spans="6:7" x14ac:dyDescent="0.3">
      <c r="F22" s="3" t="s">
        <v>22</v>
      </c>
      <c r="G22">
        <v>-29281169</v>
      </c>
    </row>
    <row r="23" spans="6:7" x14ac:dyDescent="0.3">
      <c r="F23" s="3" t="s">
        <v>23</v>
      </c>
      <c r="G23">
        <v>-20910919</v>
      </c>
    </row>
    <row r="24" spans="6:7" x14ac:dyDescent="0.3">
      <c r="F24" s="3" t="s">
        <v>24</v>
      </c>
      <c r="G24">
        <v>-17646066</v>
      </c>
    </row>
    <row r="25" spans="6:7" x14ac:dyDescent="0.3">
      <c r="F25" s="3" t="s">
        <v>25</v>
      </c>
      <c r="G25">
        <v>3800937</v>
      </c>
    </row>
    <row r="26" spans="6:7" x14ac:dyDescent="0.3">
      <c r="F26" s="3" t="s">
        <v>26</v>
      </c>
      <c r="G26">
        <v>-24212614</v>
      </c>
    </row>
    <row r="27" spans="6:7" x14ac:dyDescent="0.3">
      <c r="F27" s="3" t="s">
        <v>27</v>
      </c>
      <c r="G27">
        <v>12691311</v>
      </c>
    </row>
    <row r="28" spans="6:7" x14ac:dyDescent="0.3">
      <c r="F28" s="3" t="s">
        <v>28</v>
      </c>
      <c r="G28">
        <v>-1160943</v>
      </c>
    </row>
    <row r="29" spans="6:7" x14ac:dyDescent="0.3">
      <c r="F29" s="3" t="s">
        <v>29</v>
      </c>
      <c r="G29">
        <v>884312</v>
      </c>
    </row>
    <row r="30" spans="6:7" x14ac:dyDescent="0.3">
      <c r="F30" s="3" t="s">
        <v>30</v>
      </c>
      <c r="G30">
        <v>29662111</v>
      </c>
    </row>
    <row r="31" spans="6:7" x14ac:dyDescent="0.3">
      <c r="F31" s="3" t="s">
        <v>31</v>
      </c>
      <c r="G31">
        <v>9735038</v>
      </c>
    </row>
    <row r="32" spans="6:7" x14ac:dyDescent="0.3">
      <c r="F32" s="3" t="s">
        <v>32</v>
      </c>
      <c r="G32">
        <v>34360046</v>
      </c>
    </row>
    <row r="33" spans="6:7" x14ac:dyDescent="0.3">
      <c r="F33" s="3" t="s">
        <v>33</v>
      </c>
      <c r="G33">
        <v>25064430</v>
      </c>
    </row>
    <row r="34" spans="6:7" x14ac:dyDescent="0.3">
      <c r="F34" s="3" t="s">
        <v>34</v>
      </c>
      <c r="G34">
        <v>-1119319</v>
      </c>
    </row>
    <row r="35" spans="6:7" x14ac:dyDescent="0.3">
      <c r="F35" s="3" t="s">
        <v>35</v>
      </c>
      <c r="G35">
        <v>30110952</v>
      </c>
    </row>
    <row r="36" spans="6:7" x14ac:dyDescent="0.3">
      <c r="F36" s="3" t="s">
        <v>36</v>
      </c>
      <c r="G36">
        <v>25728269</v>
      </c>
    </row>
    <row r="37" spans="6:7" x14ac:dyDescent="0.3">
      <c r="F37" s="3" t="s">
        <v>37</v>
      </c>
      <c r="G37">
        <v>-21797671</v>
      </c>
    </row>
    <row r="38" spans="6:7" x14ac:dyDescent="0.3">
      <c r="F38" s="3" t="s">
        <v>38</v>
      </c>
      <c r="G38">
        <v>28217347</v>
      </c>
    </row>
    <row r="39" spans="6:7" x14ac:dyDescent="0.3">
      <c r="F39" s="3" t="s">
        <v>39</v>
      </c>
      <c r="G39">
        <v>-2186512</v>
      </c>
    </row>
    <row r="40" spans="6:7" x14ac:dyDescent="0.3">
      <c r="F40" s="3" t="s">
        <v>40</v>
      </c>
      <c r="G40">
        <v>-13759680</v>
      </c>
    </row>
    <row r="41" spans="6:7" x14ac:dyDescent="0.3">
      <c r="F41" s="3" t="s">
        <v>41</v>
      </c>
      <c r="G41">
        <v>18634109</v>
      </c>
    </row>
    <row r="42" spans="6:7" x14ac:dyDescent="0.3">
      <c r="F42" s="3" t="s">
        <v>42</v>
      </c>
      <c r="G42">
        <v>27839549</v>
      </c>
    </row>
    <row r="43" spans="6:7" x14ac:dyDescent="0.3">
      <c r="F43" s="3" t="s">
        <v>43</v>
      </c>
      <c r="G43">
        <v>-860275</v>
      </c>
    </row>
    <row r="44" spans="6:7" x14ac:dyDescent="0.3">
      <c r="F44" s="3" t="s">
        <v>44</v>
      </c>
      <c r="G44">
        <v>-7784496</v>
      </c>
    </row>
    <row r="45" spans="6:7" x14ac:dyDescent="0.3">
      <c r="F45" s="3" t="s">
        <v>45</v>
      </c>
      <c r="G45">
        <v>-14337135</v>
      </c>
    </row>
    <row r="46" spans="6:7" x14ac:dyDescent="0.3">
      <c r="F46" s="3" t="s">
        <v>46</v>
      </c>
      <c r="G46">
        <v>7655942</v>
      </c>
    </row>
    <row r="47" spans="6:7" x14ac:dyDescent="0.3">
      <c r="F47" s="3" t="s">
        <v>47</v>
      </c>
      <c r="G47">
        <v>41875</v>
      </c>
    </row>
    <row r="48" spans="6:7" x14ac:dyDescent="0.3">
      <c r="F48" s="3" t="s">
        <v>48</v>
      </c>
      <c r="G48">
        <v>-4338803</v>
      </c>
    </row>
    <row r="49" spans="6:7" x14ac:dyDescent="0.3">
      <c r="F49" s="3" t="s">
        <v>49</v>
      </c>
      <c r="G49">
        <v>-24321188</v>
      </c>
    </row>
    <row r="50" spans="6:7" x14ac:dyDescent="0.3">
      <c r="F50" s="3" t="s">
        <v>50</v>
      </c>
      <c r="G50">
        <v>33444021</v>
      </c>
    </row>
    <row r="51" spans="6:7" x14ac:dyDescent="0.3">
      <c r="F51" s="3" t="s">
        <v>51</v>
      </c>
      <c r="G51">
        <v>-1359201</v>
      </c>
    </row>
    <row r="52" spans="6:7" x14ac:dyDescent="0.3">
      <c r="F52" s="3" t="s">
        <v>52</v>
      </c>
      <c r="G52">
        <v>-1144069</v>
      </c>
    </row>
    <row r="53" spans="6:7" x14ac:dyDescent="0.3">
      <c r="F53" s="3" t="s">
        <v>53</v>
      </c>
      <c r="G53">
        <v>-6227715</v>
      </c>
    </row>
    <row r="54" spans="6:7" x14ac:dyDescent="0.3">
      <c r="F54" s="3" t="s">
        <v>54</v>
      </c>
      <c r="G54">
        <v>-858881</v>
      </c>
    </row>
    <row r="55" spans="6:7" x14ac:dyDescent="0.3">
      <c r="F55" s="3" t="s">
        <v>55</v>
      </c>
      <c r="G55">
        <v>18912627</v>
      </c>
    </row>
    <row r="56" spans="6:7" x14ac:dyDescent="0.3">
      <c r="F56" s="3" t="s">
        <v>56</v>
      </c>
      <c r="G56">
        <v>-761015</v>
      </c>
    </row>
    <row r="57" spans="6:7" x14ac:dyDescent="0.3">
      <c r="F57" s="3" t="s">
        <v>57</v>
      </c>
      <c r="G57">
        <v>26261383</v>
      </c>
    </row>
    <row r="58" spans="6:7" x14ac:dyDescent="0.3">
      <c r="F58" s="3" t="s">
        <v>299</v>
      </c>
      <c r="G58">
        <v>192904410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1EA1E-0BC7-4997-92A1-68A0FBDC4D0A}">
  <sheetPr>
    <tabColor rgb="FFFF0000"/>
  </sheetPr>
  <dimension ref="G7:H12"/>
  <sheetViews>
    <sheetView showGridLines="0" zoomScale="51" workbookViewId="0"/>
  </sheetViews>
  <sheetFormatPr defaultRowHeight="14.4" x14ac:dyDescent="0.3"/>
  <cols>
    <col min="6" max="6" width="16.88671875" bestFit="1" customWidth="1"/>
    <col min="7" max="7" width="25.5546875" bestFit="1" customWidth="1"/>
    <col min="8" max="8" width="20.33203125" bestFit="1" customWidth="1"/>
    <col min="9" max="13" width="10.33203125" bestFit="1" customWidth="1"/>
    <col min="14" max="14" width="11" bestFit="1" customWidth="1"/>
    <col min="15" max="18" width="10.33203125" bestFit="1" customWidth="1"/>
    <col min="19" max="19" width="11" bestFit="1" customWidth="1"/>
    <col min="20" max="20" width="10" bestFit="1" customWidth="1"/>
    <col min="21" max="21" width="10.33203125" bestFit="1" customWidth="1"/>
    <col min="22" max="22" width="10" bestFit="1" customWidth="1"/>
    <col min="23" max="23" width="10.33203125" bestFit="1" customWidth="1"/>
    <col min="24" max="24" width="10" bestFit="1" customWidth="1"/>
    <col min="25" max="25" width="10.33203125" bestFit="1" customWidth="1"/>
    <col min="26" max="26" width="10" bestFit="1" customWidth="1"/>
    <col min="27" max="28" width="11" bestFit="1" customWidth="1"/>
    <col min="29" max="29" width="10.33203125" bestFit="1" customWidth="1"/>
    <col min="30" max="30" width="10" bestFit="1" customWidth="1"/>
    <col min="31" max="31" width="11" bestFit="1" customWidth="1"/>
    <col min="32" max="32" width="10.33203125" bestFit="1" customWidth="1"/>
    <col min="33" max="33" width="10" bestFit="1" customWidth="1"/>
    <col min="34" max="37" width="11" bestFit="1" customWidth="1"/>
  </cols>
  <sheetData>
    <row r="7" spans="7:8" x14ac:dyDescent="0.3">
      <c r="G7" s="2" t="s">
        <v>300</v>
      </c>
      <c r="H7" t="s">
        <v>303</v>
      </c>
    </row>
    <row r="8" spans="7:8" x14ac:dyDescent="0.3">
      <c r="G8" s="3" t="s">
        <v>307</v>
      </c>
      <c r="H8">
        <v>2171539180</v>
      </c>
    </row>
    <row r="9" spans="7:8" x14ac:dyDescent="0.3">
      <c r="G9" s="3" t="s">
        <v>304</v>
      </c>
      <c r="H9">
        <v>1977786212</v>
      </c>
    </row>
    <row r="10" spans="7:8" x14ac:dyDescent="0.3">
      <c r="G10" s="3" t="s">
        <v>305</v>
      </c>
      <c r="H10">
        <v>2124517687</v>
      </c>
    </row>
    <row r="11" spans="7:8" x14ac:dyDescent="0.3">
      <c r="G11" s="3" t="s">
        <v>306</v>
      </c>
      <c r="H11">
        <v>2946978583</v>
      </c>
    </row>
    <row r="12" spans="7:8" x14ac:dyDescent="0.3">
      <c r="G12" s="3" t="s">
        <v>299</v>
      </c>
      <c r="H12">
        <v>9220821662</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DE066-1B7E-4105-833D-25B4D1753150}">
  <sheetPr>
    <tabColor rgb="FF002060"/>
  </sheetPr>
  <dimension ref="G7:I58"/>
  <sheetViews>
    <sheetView showGridLines="0" zoomScale="70" workbookViewId="0">
      <selection activeCell="BG52" sqref="BG52"/>
    </sheetView>
  </sheetViews>
  <sheetFormatPr defaultRowHeight="14.4" x14ac:dyDescent="0.3"/>
  <cols>
    <col min="6" max="6" width="16.88671875" bestFit="1" customWidth="1"/>
    <col min="7" max="7" width="18.5546875" bestFit="1" customWidth="1"/>
    <col min="8" max="8" width="22.33203125" bestFit="1" customWidth="1"/>
    <col min="9" max="9" width="23" bestFit="1" customWidth="1"/>
    <col min="10" max="13" width="10.33203125" bestFit="1" customWidth="1"/>
    <col min="14" max="14" width="11" bestFit="1" customWidth="1"/>
    <col min="15" max="18" width="10.33203125" bestFit="1" customWidth="1"/>
    <col min="19" max="19" width="11" bestFit="1" customWidth="1"/>
    <col min="20" max="20" width="10" bestFit="1" customWidth="1"/>
    <col min="21" max="21" width="10.33203125" bestFit="1" customWidth="1"/>
    <col min="22" max="22" width="10" bestFit="1" customWidth="1"/>
    <col min="23" max="23" width="10.33203125" bestFit="1" customWidth="1"/>
    <col min="24" max="24" width="10" bestFit="1" customWidth="1"/>
    <col min="25" max="25" width="10.33203125" bestFit="1" customWidth="1"/>
    <col min="26" max="26" width="10" bestFit="1" customWidth="1"/>
    <col min="27" max="28" width="11" bestFit="1" customWidth="1"/>
    <col min="29" max="29" width="10.33203125" bestFit="1" customWidth="1"/>
    <col min="30" max="30" width="10" bestFit="1" customWidth="1"/>
    <col min="31" max="31" width="11" bestFit="1" customWidth="1"/>
    <col min="32" max="32" width="10.33203125" bestFit="1" customWidth="1"/>
    <col min="33" max="33" width="10" bestFit="1" customWidth="1"/>
    <col min="34" max="37" width="11" bestFit="1" customWidth="1"/>
  </cols>
  <sheetData>
    <row r="7" spans="7:9" x14ac:dyDescent="0.3">
      <c r="G7" s="2" t="s">
        <v>300</v>
      </c>
      <c r="H7" t="s">
        <v>308</v>
      </c>
      <c r="I7" t="s">
        <v>309</v>
      </c>
    </row>
    <row r="8" spans="7:9" x14ac:dyDescent="0.3">
      <c r="G8" s="3" t="s">
        <v>8</v>
      </c>
      <c r="H8">
        <v>23506592</v>
      </c>
      <c r="I8">
        <v>2611844</v>
      </c>
    </row>
    <row r="9" spans="7:9" x14ac:dyDescent="0.3">
      <c r="G9" s="3" t="s">
        <v>9</v>
      </c>
      <c r="H9">
        <v>76667181</v>
      </c>
      <c r="I9">
        <v>51111452</v>
      </c>
    </row>
    <row r="10" spans="7:9" x14ac:dyDescent="0.3">
      <c r="G10" s="3" t="s">
        <v>10</v>
      </c>
      <c r="H10">
        <v>65085594</v>
      </c>
      <c r="I10">
        <v>27893825</v>
      </c>
    </row>
    <row r="11" spans="7:9" x14ac:dyDescent="0.3">
      <c r="G11" s="3" t="s">
        <v>11</v>
      </c>
      <c r="H11">
        <v>60539805</v>
      </c>
      <c r="I11">
        <v>25945632</v>
      </c>
    </row>
    <row r="12" spans="7:9" x14ac:dyDescent="0.3">
      <c r="G12" s="3" t="s">
        <v>12</v>
      </c>
      <c r="H12">
        <v>347352353</v>
      </c>
      <c r="I12">
        <v>115784118</v>
      </c>
    </row>
    <row r="13" spans="7:9" x14ac:dyDescent="0.3">
      <c r="G13" s="3" t="s">
        <v>13</v>
      </c>
      <c r="H13">
        <v>27112378</v>
      </c>
      <c r="I13">
        <v>3012488</v>
      </c>
    </row>
    <row r="14" spans="7:9" x14ac:dyDescent="0.3">
      <c r="G14" s="3" t="s">
        <v>14</v>
      </c>
      <c r="H14">
        <v>97892669</v>
      </c>
      <c r="I14">
        <v>65261778</v>
      </c>
    </row>
    <row r="15" spans="7:9" x14ac:dyDescent="0.3">
      <c r="G15" s="3" t="s">
        <v>15</v>
      </c>
      <c r="H15">
        <v>109228771</v>
      </c>
      <c r="I15">
        <v>72819180</v>
      </c>
    </row>
    <row r="16" spans="7:9" x14ac:dyDescent="0.3">
      <c r="G16" s="3" t="s">
        <v>16</v>
      </c>
      <c r="H16">
        <v>86722376</v>
      </c>
      <c r="I16">
        <v>57814917</v>
      </c>
    </row>
    <row r="17" spans="7:9" x14ac:dyDescent="0.3">
      <c r="G17" s="3" t="s">
        <v>17</v>
      </c>
      <c r="H17">
        <v>59041821</v>
      </c>
      <c r="I17">
        <v>25303635</v>
      </c>
    </row>
    <row r="18" spans="7:9" x14ac:dyDescent="0.3">
      <c r="G18" s="3" t="s">
        <v>18</v>
      </c>
      <c r="H18">
        <v>23865064</v>
      </c>
      <c r="I18">
        <v>4211481</v>
      </c>
    </row>
    <row r="19" spans="7:9" x14ac:dyDescent="0.3">
      <c r="G19" s="3" t="s">
        <v>19</v>
      </c>
      <c r="H19">
        <v>103198479</v>
      </c>
      <c r="I19">
        <v>25799620</v>
      </c>
    </row>
    <row r="20" spans="7:9" x14ac:dyDescent="0.3">
      <c r="G20" s="3" t="s">
        <v>20</v>
      </c>
      <c r="H20">
        <v>26049255</v>
      </c>
      <c r="I20">
        <v>2894363</v>
      </c>
    </row>
    <row r="21" spans="7:9" x14ac:dyDescent="0.3">
      <c r="G21" s="3" t="s">
        <v>21</v>
      </c>
      <c r="H21">
        <v>279378310</v>
      </c>
      <c r="I21">
        <v>93126105</v>
      </c>
    </row>
    <row r="22" spans="7:9" x14ac:dyDescent="0.3">
      <c r="G22" s="3" t="s">
        <v>22</v>
      </c>
      <c r="H22">
        <v>70736178</v>
      </c>
      <c r="I22">
        <v>47157453</v>
      </c>
    </row>
    <row r="23" spans="7:9" x14ac:dyDescent="0.3">
      <c r="G23" s="3" t="s">
        <v>23</v>
      </c>
      <c r="H23">
        <v>94775821</v>
      </c>
      <c r="I23">
        <v>63183878</v>
      </c>
    </row>
    <row r="24" spans="7:9" x14ac:dyDescent="0.3">
      <c r="G24" s="3" t="s">
        <v>24</v>
      </c>
      <c r="H24">
        <v>20452325</v>
      </c>
      <c r="I24">
        <v>3609235</v>
      </c>
    </row>
    <row r="25" spans="7:9" x14ac:dyDescent="0.3">
      <c r="G25" s="3" t="s">
        <v>25</v>
      </c>
      <c r="H25">
        <v>104112838</v>
      </c>
      <c r="I25">
        <v>69408558</v>
      </c>
    </row>
    <row r="26" spans="7:9" x14ac:dyDescent="0.3">
      <c r="G26" s="3" t="s">
        <v>26</v>
      </c>
      <c r="H26">
        <v>83090730</v>
      </c>
      <c r="I26">
        <v>20772685</v>
      </c>
    </row>
    <row r="27" spans="7:9" x14ac:dyDescent="0.3">
      <c r="G27" s="3" t="s">
        <v>27</v>
      </c>
      <c r="H27">
        <v>358018098</v>
      </c>
      <c r="I27">
        <v>119339366</v>
      </c>
    </row>
    <row r="28" spans="7:9" x14ac:dyDescent="0.3">
      <c r="G28" s="3" t="s">
        <v>28</v>
      </c>
      <c r="H28">
        <v>27891414</v>
      </c>
      <c r="I28">
        <v>3099047</v>
      </c>
    </row>
    <row r="29" spans="7:9" x14ac:dyDescent="0.3">
      <c r="G29" s="3" t="s">
        <v>29</v>
      </c>
      <c r="H29">
        <v>99559660</v>
      </c>
      <c r="I29">
        <v>24889916</v>
      </c>
    </row>
    <row r="30" spans="7:9" x14ac:dyDescent="0.3">
      <c r="G30" s="3" t="s">
        <v>30</v>
      </c>
      <c r="H30">
        <v>389222724</v>
      </c>
      <c r="I30">
        <v>129740910</v>
      </c>
    </row>
    <row r="31" spans="7:9" x14ac:dyDescent="0.3">
      <c r="G31" s="3" t="s">
        <v>31</v>
      </c>
      <c r="H31">
        <v>256779676</v>
      </c>
      <c r="I31">
        <v>85593226</v>
      </c>
    </row>
    <row r="32" spans="7:9" x14ac:dyDescent="0.3">
      <c r="G32" s="3" t="s">
        <v>32</v>
      </c>
      <c r="H32">
        <v>355454168</v>
      </c>
      <c r="I32">
        <v>118484723</v>
      </c>
    </row>
    <row r="33" spans="7:9" x14ac:dyDescent="0.3">
      <c r="G33" s="3" t="s">
        <v>33</v>
      </c>
      <c r="H33">
        <v>306529787</v>
      </c>
      <c r="I33">
        <v>102176595</v>
      </c>
    </row>
    <row r="34" spans="7:9" x14ac:dyDescent="0.3">
      <c r="G34" s="3" t="s">
        <v>34</v>
      </c>
      <c r="H34">
        <v>27337949</v>
      </c>
      <c r="I34">
        <v>3037547</v>
      </c>
    </row>
    <row r="35" spans="7:9" x14ac:dyDescent="0.3">
      <c r="G35" s="3" t="s">
        <v>35</v>
      </c>
      <c r="H35">
        <v>340423372</v>
      </c>
      <c r="I35">
        <v>113474456</v>
      </c>
    </row>
    <row r="36" spans="7:9" x14ac:dyDescent="0.3">
      <c r="G36" s="3" t="s">
        <v>36</v>
      </c>
      <c r="H36">
        <v>343821892</v>
      </c>
      <c r="I36">
        <v>114607299</v>
      </c>
    </row>
    <row r="37" spans="7:9" x14ac:dyDescent="0.3">
      <c r="G37" s="3" t="s">
        <v>37</v>
      </c>
      <c r="H37">
        <v>25061377</v>
      </c>
      <c r="I37">
        <v>4422595</v>
      </c>
    </row>
    <row r="38" spans="7:9" x14ac:dyDescent="0.3">
      <c r="G38" s="3" t="s">
        <v>38</v>
      </c>
      <c r="H38">
        <v>304098784</v>
      </c>
      <c r="I38">
        <v>101366260</v>
      </c>
    </row>
    <row r="39" spans="7:9" x14ac:dyDescent="0.3">
      <c r="G39" s="3" t="s">
        <v>39</v>
      </c>
      <c r="H39">
        <v>22411599</v>
      </c>
      <c r="I39">
        <v>2490177</v>
      </c>
    </row>
    <row r="40" spans="7:9" x14ac:dyDescent="0.3">
      <c r="G40" s="3" t="s">
        <v>40</v>
      </c>
      <c r="H40">
        <v>101897613</v>
      </c>
      <c r="I40">
        <v>25474405</v>
      </c>
    </row>
    <row r="41" spans="7:9" x14ac:dyDescent="0.3">
      <c r="G41" s="3" t="s">
        <v>41</v>
      </c>
      <c r="H41">
        <v>327698300</v>
      </c>
      <c r="I41">
        <v>109232769</v>
      </c>
    </row>
    <row r="42" spans="7:9" x14ac:dyDescent="0.3">
      <c r="G42" s="3" t="s">
        <v>42</v>
      </c>
      <c r="H42">
        <v>55892652</v>
      </c>
      <c r="I42">
        <v>23953993</v>
      </c>
    </row>
    <row r="43" spans="7:9" x14ac:dyDescent="0.3">
      <c r="G43" s="3" t="s">
        <v>43</v>
      </c>
      <c r="H43">
        <v>29961771</v>
      </c>
      <c r="I43">
        <v>3329086</v>
      </c>
    </row>
    <row r="44" spans="7:9" x14ac:dyDescent="0.3">
      <c r="G44" s="3" t="s">
        <v>44</v>
      </c>
      <c r="H44">
        <v>27479584</v>
      </c>
      <c r="I44">
        <v>4849339</v>
      </c>
    </row>
    <row r="45" spans="7:9" x14ac:dyDescent="0.3">
      <c r="G45" s="3" t="s">
        <v>45</v>
      </c>
      <c r="H45">
        <v>91973412</v>
      </c>
      <c r="I45">
        <v>22993353</v>
      </c>
    </row>
    <row r="46" spans="7:9" x14ac:dyDescent="0.3">
      <c r="G46" s="3" t="s">
        <v>46</v>
      </c>
      <c r="H46">
        <v>293262099</v>
      </c>
      <c r="I46">
        <v>97754036</v>
      </c>
    </row>
    <row r="47" spans="7:9" x14ac:dyDescent="0.3">
      <c r="G47" s="3" t="s">
        <v>47</v>
      </c>
      <c r="H47">
        <v>30687712</v>
      </c>
      <c r="I47">
        <v>3409749</v>
      </c>
    </row>
    <row r="48" spans="7:9" x14ac:dyDescent="0.3">
      <c r="G48" s="3" t="s">
        <v>48</v>
      </c>
      <c r="H48">
        <v>89922331</v>
      </c>
      <c r="I48">
        <v>59948222</v>
      </c>
    </row>
    <row r="49" spans="7:9" x14ac:dyDescent="0.3">
      <c r="G49" s="3" t="s">
        <v>49</v>
      </c>
      <c r="H49">
        <v>93580214</v>
      </c>
      <c r="I49">
        <v>23395055</v>
      </c>
    </row>
    <row r="50" spans="7:9" x14ac:dyDescent="0.3">
      <c r="G50" s="3" t="s">
        <v>50</v>
      </c>
      <c r="H50">
        <v>63554166</v>
      </c>
      <c r="I50">
        <v>27237501</v>
      </c>
    </row>
    <row r="51" spans="7:9" x14ac:dyDescent="0.3">
      <c r="G51" s="3" t="s">
        <v>51</v>
      </c>
      <c r="H51">
        <v>24113266</v>
      </c>
      <c r="I51">
        <v>2679253</v>
      </c>
    </row>
    <row r="52" spans="7:9" x14ac:dyDescent="0.3">
      <c r="G52" s="3" t="s">
        <v>52</v>
      </c>
      <c r="H52">
        <v>28521740</v>
      </c>
      <c r="I52">
        <v>3169082</v>
      </c>
    </row>
    <row r="53" spans="7:9" x14ac:dyDescent="0.3">
      <c r="G53" s="3" t="s">
        <v>53</v>
      </c>
      <c r="H53">
        <v>46715816</v>
      </c>
      <c r="I53">
        <v>20021064</v>
      </c>
    </row>
    <row r="54" spans="7:9" x14ac:dyDescent="0.3">
      <c r="G54" s="3" t="s">
        <v>54</v>
      </c>
      <c r="H54">
        <v>85282543</v>
      </c>
      <c r="I54">
        <v>21320637</v>
      </c>
    </row>
    <row r="55" spans="7:9" x14ac:dyDescent="0.3">
      <c r="G55" s="3" t="s">
        <v>55</v>
      </c>
      <c r="H55">
        <v>381875628</v>
      </c>
      <c r="I55">
        <v>127291875</v>
      </c>
    </row>
    <row r="56" spans="7:9" x14ac:dyDescent="0.3">
      <c r="G56" s="3" t="s">
        <v>56</v>
      </c>
      <c r="H56">
        <v>52836292</v>
      </c>
      <c r="I56">
        <v>22644126</v>
      </c>
    </row>
    <row r="57" spans="7:9" x14ac:dyDescent="0.3">
      <c r="G57" s="3" t="s">
        <v>57</v>
      </c>
      <c r="H57">
        <v>360749681</v>
      </c>
      <c r="I57">
        <v>120249893</v>
      </c>
    </row>
    <row r="58" spans="7:9" x14ac:dyDescent="0.3">
      <c r="G58" s="3" t="s">
        <v>299</v>
      </c>
      <c r="H58">
        <v>6801423860</v>
      </c>
      <c r="I58">
        <v>2419397802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85BBD-44BE-44FE-852F-C9C995AF2A4F}">
  <sheetPr>
    <tabColor rgb="FF002060"/>
  </sheetPr>
  <dimension ref="G7:N14"/>
  <sheetViews>
    <sheetView showGridLines="0" zoomScale="49" workbookViewId="0"/>
  </sheetViews>
  <sheetFormatPr defaultRowHeight="14.4" x14ac:dyDescent="0.3"/>
  <cols>
    <col min="6" max="6" width="16.88671875" bestFit="1" customWidth="1"/>
    <col min="7" max="7" width="26.6640625" bestFit="1" customWidth="1"/>
    <col min="8" max="8" width="32.33203125" bestFit="1" customWidth="1"/>
    <col min="9" max="9" width="36.109375" bestFit="1" customWidth="1"/>
    <col min="10" max="10" width="28.88671875" bestFit="1" customWidth="1"/>
    <col min="11" max="11" width="26.44140625" bestFit="1" customWidth="1"/>
    <col min="12" max="12" width="33.21875" bestFit="1" customWidth="1"/>
    <col min="13" max="13" width="28.6640625" bestFit="1" customWidth="1"/>
    <col min="14" max="14" width="26" bestFit="1" customWidth="1"/>
    <col min="15" max="18" width="10.33203125" bestFit="1" customWidth="1"/>
    <col min="19" max="19" width="11" bestFit="1" customWidth="1"/>
    <col min="20" max="20" width="10" bestFit="1" customWidth="1"/>
    <col min="21" max="21" width="10.33203125" bestFit="1" customWidth="1"/>
    <col min="22" max="22" width="10" bestFit="1" customWidth="1"/>
    <col min="23" max="23" width="10.33203125" bestFit="1" customWidth="1"/>
    <col min="24" max="24" width="10" bestFit="1" customWidth="1"/>
    <col min="25" max="25" width="10.33203125" bestFit="1" customWidth="1"/>
    <col min="26" max="26" width="10" bestFit="1" customWidth="1"/>
    <col min="27" max="28" width="11" bestFit="1" customWidth="1"/>
    <col min="29" max="29" width="10.33203125" bestFit="1" customWidth="1"/>
    <col min="30" max="30" width="10" bestFit="1" customWidth="1"/>
    <col min="31" max="31" width="11" bestFit="1" customWidth="1"/>
    <col min="32" max="32" width="10.33203125" bestFit="1" customWidth="1"/>
    <col min="33" max="33" width="10" bestFit="1" customWidth="1"/>
    <col min="34" max="37" width="11" bestFit="1" customWidth="1"/>
  </cols>
  <sheetData>
    <row r="7" spans="7:14" x14ac:dyDescent="0.3">
      <c r="G7" s="2" t="s">
        <v>300</v>
      </c>
      <c r="H7" t="s">
        <v>311</v>
      </c>
      <c r="I7" t="s">
        <v>312</v>
      </c>
      <c r="J7" t="s">
        <v>313</v>
      </c>
      <c r="K7" t="s">
        <v>314</v>
      </c>
      <c r="L7" t="s">
        <v>315</v>
      </c>
      <c r="M7" t="s">
        <v>316</v>
      </c>
      <c r="N7" t="s">
        <v>310</v>
      </c>
    </row>
    <row r="8" spans="7:14" x14ac:dyDescent="0.3">
      <c r="G8" s="3" t="s">
        <v>83</v>
      </c>
      <c r="H8">
        <v>0</v>
      </c>
      <c r="I8">
        <v>0</v>
      </c>
      <c r="J8">
        <v>0</v>
      </c>
      <c r="K8">
        <v>0</v>
      </c>
      <c r="L8">
        <v>1070751973</v>
      </c>
      <c r="M8">
        <v>0</v>
      </c>
      <c r="N8">
        <v>1070751973</v>
      </c>
    </row>
    <row r="9" spans="7:14" x14ac:dyDescent="0.3">
      <c r="G9" s="3" t="s">
        <v>76</v>
      </c>
      <c r="H9">
        <v>27829749</v>
      </c>
      <c r="I9">
        <v>44004295</v>
      </c>
      <c r="J9">
        <v>117741222</v>
      </c>
      <c r="K9">
        <v>54708044</v>
      </c>
      <c r="L9">
        <v>0</v>
      </c>
      <c r="M9">
        <v>4459896</v>
      </c>
      <c r="N9">
        <v>248743206</v>
      </c>
    </row>
    <row r="10" spans="7:14" x14ac:dyDescent="0.3">
      <c r="G10" s="3" t="s">
        <v>142</v>
      </c>
      <c r="H10">
        <v>64211800</v>
      </c>
      <c r="I10">
        <v>91378340</v>
      </c>
      <c r="J10">
        <v>289776382</v>
      </c>
      <c r="K10">
        <v>189342517</v>
      </c>
      <c r="L10">
        <v>21733231</v>
      </c>
      <c r="M10">
        <v>28812990</v>
      </c>
      <c r="N10">
        <v>685255260</v>
      </c>
    </row>
    <row r="11" spans="7:14" x14ac:dyDescent="0.3">
      <c r="G11" s="3" t="s">
        <v>135</v>
      </c>
      <c r="H11">
        <v>10665811</v>
      </c>
      <c r="I11">
        <v>15178271</v>
      </c>
      <c r="J11">
        <v>50138440</v>
      </c>
      <c r="K11">
        <v>20966985</v>
      </c>
      <c r="L11">
        <v>0</v>
      </c>
      <c r="M11">
        <v>0</v>
      </c>
      <c r="N11">
        <v>96949507</v>
      </c>
    </row>
    <row r="12" spans="7:14" x14ac:dyDescent="0.3">
      <c r="G12" s="3" t="s">
        <v>91</v>
      </c>
      <c r="H12">
        <v>0</v>
      </c>
      <c r="I12">
        <v>0</v>
      </c>
      <c r="J12">
        <v>0</v>
      </c>
      <c r="K12">
        <v>0</v>
      </c>
      <c r="L12">
        <v>0</v>
      </c>
      <c r="M12">
        <v>288332961</v>
      </c>
      <c r="N12">
        <v>288332961</v>
      </c>
    </row>
    <row r="13" spans="7:14" x14ac:dyDescent="0.3">
      <c r="G13" s="3" t="s">
        <v>105</v>
      </c>
      <c r="H13">
        <v>483045146</v>
      </c>
      <c r="I13">
        <v>687410407</v>
      </c>
      <c r="J13">
        <v>1907409035</v>
      </c>
      <c r="K13">
        <v>854618345</v>
      </c>
      <c r="L13">
        <v>544974008</v>
      </c>
      <c r="M13">
        <v>464466489</v>
      </c>
      <c r="N13">
        <v>4941923430</v>
      </c>
    </row>
    <row r="14" spans="7:14" x14ac:dyDescent="0.3">
      <c r="G14" s="3" t="s">
        <v>299</v>
      </c>
      <c r="H14">
        <v>585752506</v>
      </c>
      <c r="I14">
        <v>837971313</v>
      </c>
      <c r="J14">
        <v>2365065079</v>
      </c>
      <c r="K14">
        <v>1119635891</v>
      </c>
      <c r="L14">
        <v>1637459212</v>
      </c>
      <c r="M14">
        <v>786072336</v>
      </c>
      <c r="N14">
        <v>7331956337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C6225-DB69-461C-8B87-CDDF8E35C17B}">
  <sheetPr>
    <tabColor rgb="FFFF0000"/>
  </sheetPr>
  <dimension ref="G7:H14"/>
  <sheetViews>
    <sheetView showGridLines="0" zoomScale="70" workbookViewId="0"/>
  </sheetViews>
  <sheetFormatPr defaultRowHeight="14.4" x14ac:dyDescent="0.3"/>
  <cols>
    <col min="6" max="6" width="16.88671875" bestFit="1" customWidth="1"/>
    <col min="7" max="7" width="21.5546875" bestFit="1" customWidth="1"/>
    <col min="8" max="8" width="17.21875" bestFit="1" customWidth="1"/>
    <col min="9" max="9" width="39.21875" bestFit="1" customWidth="1"/>
    <col min="10" max="13" width="26" bestFit="1" customWidth="1"/>
    <col min="14" max="14" width="18.6640625" bestFit="1" customWidth="1"/>
    <col min="15" max="18" width="10.33203125" bestFit="1" customWidth="1"/>
    <col min="19" max="19" width="11" bestFit="1" customWidth="1"/>
    <col min="20" max="20" width="10" bestFit="1" customWidth="1"/>
    <col min="21" max="21" width="10.33203125" bestFit="1" customWidth="1"/>
    <col min="22" max="22" width="10" bestFit="1" customWidth="1"/>
    <col min="23" max="23" width="10.33203125" bestFit="1" customWidth="1"/>
    <col min="24" max="24" width="10" bestFit="1" customWidth="1"/>
    <col min="25" max="25" width="10.33203125" bestFit="1" customWidth="1"/>
    <col min="26" max="26" width="10" bestFit="1" customWidth="1"/>
    <col min="27" max="28" width="11" bestFit="1" customWidth="1"/>
    <col min="29" max="29" width="10.33203125" bestFit="1" customWidth="1"/>
    <col min="30" max="30" width="10" bestFit="1" customWidth="1"/>
    <col min="31" max="31" width="11" bestFit="1" customWidth="1"/>
    <col min="32" max="32" width="10.33203125" bestFit="1" customWidth="1"/>
    <col min="33" max="33" width="10" bestFit="1" customWidth="1"/>
    <col min="34" max="37" width="11" bestFit="1" customWidth="1"/>
  </cols>
  <sheetData>
    <row r="7" spans="7:8" x14ac:dyDescent="0.3">
      <c r="G7" s="2" t="s">
        <v>300</v>
      </c>
      <c r="H7" t="s">
        <v>317</v>
      </c>
    </row>
    <row r="8" spans="7:8" x14ac:dyDescent="0.3">
      <c r="G8" s="3" t="s">
        <v>83</v>
      </c>
      <c r="H8">
        <v>1216763603</v>
      </c>
    </row>
    <row r="9" spans="7:8" x14ac:dyDescent="0.3">
      <c r="G9" s="3" t="s">
        <v>76</v>
      </c>
      <c r="H9">
        <v>297326312</v>
      </c>
    </row>
    <row r="10" spans="7:8" x14ac:dyDescent="0.3">
      <c r="G10" s="3" t="s">
        <v>142</v>
      </c>
      <c r="H10">
        <v>823228322</v>
      </c>
    </row>
    <row r="11" spans="7:8" x14ac:dyDescent="0.3">
      <c r="G11" s="3" t="s">
        <v>135</v>
      </c>
      <c r="H11">
        <v>113951000</v>
      </c>
    </row>
    <row r="12" spans="7:8" x14ac:dyDescent="0.3">
      <c r="G12" s="3" t="s">
        <v>91</v>
      </c>
      <c r="H12">
        <v>576665922</v>
      </c>
    </row>
    <row r="13" spans="7:8" x14ac:dyDescent="0.3">
      <c r="G13" s="3" t="s">
        <v>105</v>
      </c>
      <c r="H13">
        <v>6192886503</v>
      </c>
    </row>
    <row r="14" spans="7:8" x14ac:dyDescent="0.3">
      <c r="G14" s="3" t="s">
        <v>299</v>
      </c>
      <c r="H14">
        <v>9220821662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38676-5867-442F-92FB-F10193FFBB0B}">
  <sheetPr>
    <tabColor rgb="FF002060"/>
  </sheetPr>
  <dimension ref="G7:N14"/>
  <sheetViews>
    <sheetView showGridLines="0" zoomScale="67" workbookViewId="0"/>
  </sheetViews>
  <sheetFormatPr defaultRowHeight="14.4" x14ac:dyDescent="0.3"/>
  <cols>
    <col min="6" max="6" width="16.88671875" bestFit="1" customWidth="1"/>
    <col min="7" max="7" width="22.44140625" bestFit="1" customWidth="1"/>
    <col min="8" max="8" width="14.109375" bestFit="1" customWidth="1"/>
    <col min="9" max="9" width="16.5546875" bestFit="1" customWidth="1"/>
    <col min="10" max="10" width="11.88671875" bestFit="1" customWidth="1"/>
    <col min="11" max="11" width="14.109375" bestFit="1" customWidth="1"/>
    <col min="12" max="12" width="16.33203125" bestFit="1" customWidth="1"/>
    <col min="13" max="13" width="18.6640625" bestFit="1" customWidth="1"/>
    <col min="14" max="14" width="29" bestFit="1" customWidth="1"/>
    <col min="15" max="18" width="10.33203125" bestFit="1" customWidth="1"/>
    <col min="19" max="19" width="11" bestFit="1" customWidth="1"/>
    <col min="20" max="20" width="10" bestFit="1" customWidth="1"/>
    <col min="21" max="21" width="10.33203125" bestFit="1" customWidth="1"/>
    <col min="22" max="22" width="10" bestFit="1" customWidth="1"/>
    <col min="23" max="23" width="10.33203125" bestFit="1" customWidth="1"/>
    <col min="24" max="24" width="10" bestFit="1" customWidth="1"/>
    <col min="25" max="25" width="10.33203125" bestFit="1" customWidth="1"/>
    <col min="26" max="26" width="10" bestFit="1" customWidth="1"/>
    <col min="27" max="28" width="11" bestFit="1" customWidth="1"/>
    <col min="29" max="29" width="10.33203125" bestFit="1" customWidth="1"/>
    <col min="30" max="30" width="10" bestFit="1" customWidth="1"/>
    <col min="31" max="31" width="11" bestFit="1" customWidth="1"/>
    <col min="32" max="32" width="10.33203125" bestFit="1" customWidth="1"/>
    <col min="33" max="33" width="10" bestFit="1" customWidth="1"/>
    <col min="34" max="37" width="11" bestFit="1" customWidth="1"/>
  </cols>
  <sheetData>
    <row r="7" spans="7:14" x14ac:dyDescent="0.3">
      <c r="G7" s="2" t="s">
        <v>300</v>
      </c>
      <c r="H7" t="s">
        <v>319</v>
      </c>
      <c r="I7" t="s">
        <v>320</v>
      </c>
      <c r="J7" t="s">
        <v>321</v>
      </c>
      <c r="K7" t="s">
        <v>322</v>
      </c>
      <c r="L7" t="s">
        <v>323</v>
      </c>
      <c r="M7" t="s">
        <v>324</v>
      </c>
      <c r="N7" t="s">
        <v>318</v>
      </c>
    </row>
    <row r="8" spans="7:14" x14ac:dyDescent="0.3">
      <c r="G8" s="3" t="s">
        <v>83</v>
      </c>
      <c r="H8">
        <v>0</v>
      </c>
      <c r="I8">
        <v>1216763603</v>
      </c>
      <c r="J8">
        <v>0</v>
      </c>
      <c r="K8">
        <v>0</v>
      </c>
      <c r="L8">
        <v>0</v>
      </c>
      <c r="M8">
        <v>0</v>
      </c>
      <c r="N8">
        <v>1216763603</v>
      </c>
    </row>
    <row r="9" spans="7:14" x14ac:dyDescent="0.3">
      <c r="G9" s="3" t="s">
        <v>76</v>
      </c>
      <c r="H9">
        <v>8919790</v>
      </c>
      <c r="I9">
        <v>0</v>
      </c>
      <c r="J9">
        <v>59465263</v>
      </c>
      <c r="K9">
        <v>133796837</v>
      </c>
      <c r="L9">
        <v>35679159</v>
      </c>
      <c r="M9">
        <v>59465263</v>
      </c>
      <c r="N9">
        <v>297326312</v>
      </c>
    </row>
    <row r="10" spans="7:14" x14ac:dyDescent="0.3">
      <c r="G10" s="3" t="s">
        <v>142</v>
      </c>
      <c r="H10">
        <v>57625983</v>
      </c>
      <c r="I10">
        <v>24696849</v>
      </c>
      <c r="J10">
        <v>205807080</v>
      </c>
      <c r="K10">
        <v>329291339</v>
      </c>
      <c r="L10">
        <v>82322825</v>
      </c>
      <c r="M10">
        <v>123484246</v>
      </c>
      <c r="N10">
        <v>823228322</v>
      </c>
    </row>
    <row r="11" spans="7:14" x14ac:dyDescent="0.3">
      <c r="G11" s="3" t="s">
        <v>135</v>
      </c>
      <c r="H11">
        <v>0</v>
      </c>
      <c r="I11">
        <v>0</v>
      </c>
      <c r="J11">
        <v>22790202</v>
      </c>
      <c r="K11">
        <v>56975498</v>
      </c>
      <c r="L11">
        <v>13674119</v>
      </c>
      <c r="M11">
        <v>20511181</v>
      </c>
      <c r="N11">
        <v>113951000</v>
      </c>
    </row>
    <row r="12" spans="7:14" x14ac:dyDescent="0.3">
      <c r="G12" s="3" t="s">
        <v>91</v>
      </c>
      <c r="H12">
        <v>576665922</v>
      </c>
      <c r="I12">
        <v>0</v>
      </c>
      <c r="J12">
        <v>0</v>
      </c>
      <c r="K12">
        <v>0</v>
      </c>
      <c r="L12">
        <v>0</v>
      </c>
      <c r="M12">
        <v>0</v>
      </c>
      <c r="N12">
        <v>576665922</v>
      </c>
    </row>
    <row r="13" spans="7:14" x14ac:dyDescent="0.3">
      <c r="G13" s="3" t="s">
        <v>105</v>
      </c>
      <c r="H13">
        <v>928932982</v>
      </c>
      <c r="I13">
        <v>619288645</v>
      </c>
      <c r="J13">
        <v>928932982</v>
      </c>
      <c r="K13">
        <v>2167510267</v>
      </c>
      <c r="L13">
        <v>619288645</v>
      </c>
      <c r="M13">
        <v>928932982</v>
      </c>
      <c r="N13">
        <v>6192886503</v>
      </c>
    </row>
    <row r="14" spans="7:14" x14ac:dyDescent="0.3">
      <c r="G14" s="3" t="s">
        <v>299</v>
      </c>
      <c r="H14">
        <v>1572144677</v>
      </c>
      <c r="I14">
        <v>1860749097</v>
      </c>
      <c r="J14">
        <v>1216995527</v>
      </c>
      <c r="K14">
        <v>2687573941</v>
      </c>
      <c r="L14">
        <v>750964748</v>
      </c>
      <c r="M14">
        <v>1132393672</v>
      </c>
      <c r="N14">
        <v>9220821662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95C4B-1195-4AE7-A0C4-8308B078FF03}">
  <sheetPr>
    <tabColor rgb="FFFF0000"/>
  </sheetPr>
  <dimension ref="G7:N16"/>
  <sheetViews>
    <sheetView showGridLines="0" zoomScale="63" workbookViewId="0"/>
  </sheetViews>
  <sheetFormatPr defaultRowHeight="14.4" x14ac:dyDescent="0.3"/>
  <cols>
    <col min="6" max="6" width="16.88671875" bestFit="1" customWidth="1"/>
    <col min="7" max="7" width="23.88671875" bestFit="1" customWidth="1"/>
    <col min="8" max="8" width="15.44140625" bestFit="1" customWidth="1"/>
    <col min="9" max="9" width="21.44140625" bestFit="1" customWidth="1"/>
    <col min="10" max="10" width="24.109375" bestFit="1" customWidth="1"/>
    <col min="11" max="14" width="29.44140625" bestFit="1" customWidth="1"/>
    <col min="15" max="18" width="10.33203125" bestFit="1" customWidth="1"/>
    <col min="19" max="19" width="11" bestFit="1" customWidth="1"/>
    <col min="20" max="20" width="10" bestFit="1" customWidth="1"/>
    <col min="21" max="21" width="10.33203125" bestFit="1" customWidth="1"/>
    <col min="22" max="22" width="10" bestFit="1" customWidth="1"/>
    <col min="23" max="23" width="10.33203125" bestFit="1" customWidth="1"/>
    <col min="24" max="24" width="10" bestFit="1" customWidth="1"/>
    <col min="25" max="25" width="10.33203125" bestFit="1" customWidth="1"/>
    <col min="26" max="26" width="10" bestFit="1" customWidth="1"/>
    <col min="27" max="28" width="11" bestFit="1" customWidth="1"/>
    <col min="29" max="29" width="10.33203125" bestFit="1" customWidth="1"/>
    <col min="30" max="30" width="10" bestFit="1" customWidth="1"/>
    <col min="31" max="31" width="11" bestFit="1" customWidth="1"/>
    <col min="32" max="32" width="10.33203125" bestFit="1" customWidth="1"/>
    <col min="33" max="33" width="10" bestFit="1" customWidth="1"/>
    <col min="34" max="37" width="11" bestFit="1" customWidth="1"/>
  </cols>
  <sheetData>
    <row r="7" spans="7:14" ht="28.8" x14ac:dyDescent="0.55000000000000004">
      <c r="G7" s="2" t="s">
        <v>300</v>
      </c>
      <c r="H7" t="s">
        <v>325</v>
      </c>
      <c r="I7" t="s">
        <v>326</v>
      </c>
      <c r="J7" t="s">
        <v>327</v>
      </c>
      <c r="L7" s="7" t="s">
        <v>335</v>
      </c>
    </row>
    <row r="8" spans="7:14" x14ac:dyDescent="0.3">
      <c r="G8" s="3" t="s">
        <v>83</v>
      </c>
      <c r="H8">
        <v>135528001</v>
      </c>
      <c r="I8">
        <v>34030.3125</v>
      </c>
      <c r="J8">
        <v>96</v>
      </c>
    </row>
    <row r="9" spans="7:14" ht="21" x14ac:dyDescent="0.4">
      <c r="G9" s="3" t="s">
        <v>76</v>
      </c>
      <c r="H9">
        <v>30011989</v>
      </c>
      <c r="I9">
        <v>20164.016666666666</v>
      </c>
      <c r="J9">
        <v>120</v>
      </c>
      <c r="L9" s="6">
        <f>H14</f>
        <v>675530773</v>
      </c>
      <c r="M9" s="6" t="s">
        <v>336</v>
      </c>
    </row>
    <row r="10" spans="7:14" ht="21" x14ac:dyDescent="0.4">
      <c r="G10" s="3" t="s">
        <v>142</v>
      </c>
      <c r="H10">
        <v>122427481</v>
      </c>
      <c r="I10">
        <v>24866.714285714286</v>
      </c>
      <c r="J10">
        <v>84</v>
      </c>
      <c r="L10" s="8">
        <v>9220821662</v>
      </c>
      <c r="M10" s="6" t="s">
        <v>337</v>
      </c>
    </row>
    <row r="11" spans="7:14" x14ac:dyDescent="0.3">
      <c r="G11" s="3" t="s">
        <v>135</v>
      </c>
      <c r="H11">
        <v>61836224</v>
      </c>
      <c r="I11">
        <v>22048.833333333332</v>
      </c>
      <c r="J11">
        <v>48</v>
      </c>
    </row>
    <row r="12" spans="7:14" x14ac:dyDescent="0.3">
      <c r="G12" s="3" t="s">
        <v>91</v>
      </c>
      <c r="H12">
        <v>78310270</v>
      </c>
      <c r="I12">
        <v>25536.928571428572</v>
      </c>
      <c r="J12">
        <v>84</v>
      </c>
    </row>
    <row r="13" spans="7:14" ht="23.4" x14ac:dyDescent="0.45">
      <c r="G13" s="3" t="s">
        <v>105</v>
      </c>
      <c r="H13">
        <v>247416808</v>
      </c>
      <c r="I13">
        <v>28615.541666666668</v>
      </c>
      <c r="J13">
        <v>168</v>
      </c>
      <c r="L13" s="11">
        <f>L9/L10*100</f>
        <v>7.326145085138509</v>
      </c>
      <c r="M13" s="9" t="s">
        <v>338</v>
      </c>
    </row>
    <row r="14" spans="7:14" x14ac:dyDescent="0.3">
      <c r="G14" s="3" t="s">
        <v>299</v>
      </c>
      <c r="H14">
        <v>675530773</v>
      </c>
      <c r="I14">
        <v>26310.421666666665</v>
      </c>
      <c r="J14">
        <v>600</v>
      </c>
    </row>
    <row r="15" spans="7:14" ht="23.4" x14ac:dyDescent="0.45">
      <c r="L15" s="10"/>
    </row>
    <row r="16" spans="7:14" ht="21" x14ac:dyDescent="0.4">
      <c r="N16" s="6"/>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0933D-06CA-41FE-AEDA-D63863038C23}">
  <sheetPr>
    <tabColor rgb="FF002060"/>
  </sheetPr>
  <dimension ref="G7:J14"/>
  <sheetViews>
    <sheetView showGridLines="0" zoomScale="66" workbookViewId="0"/>
  </sheetViews>
  <sheetFormatPr defaultRowHeight="14.4" x14ac:dyDescent="0.3"/>
  <cols>
    <col min="6" max="6" width="16.88671875" bestFit="1" customWidth="1"/>
    <col min="7" max="7" width="22.88671875" bestFit="1" customWidth="1"/>
    <col min="8" max="8" width="24.88671875" bestFit="1" customWidth="1"/>
    <col min="9" max="9" width="20.5546875" bestFit="1" customWidth="1"/>
    <col min="10" max="11" width="23" bestFit="1" customWidth="1"/>
    <col min="12" max="14" width="29.44140625" bestFit="1" customWidth="1"/>
    <col min="15" max="18" width="10.33203125" bestFit="1" customWidth="1"/>
    <col min="19" max="19" width="11" bestFit="1" customWidth="1"/>
    <col min="20" max="20" width="10" bestFit="1" customWidth="1"/>
    <col min="21" max="21" width="10.33203125" bestFit="1" customWidth="1"/>
    <col min="22" max="22" width="10" bestFit="1" customWidth="1"/>
    <col min="23" max="23" width="10.33203125" bestFit="1" customWidth="1"/>
    <col min="24" max="24" width="10" bestFit="1" customWidth="1"/>
    <col min="25" max="25" width="10.33203125" bestFit="1" customWidth="1"/>
    <col min="26" max="26" width="10" bestFit="1" customWidth="1"/>
    <col min="27" max="28" width="11" bestFit="1" customWidth="1"/>
    <col min="29" max="29" width="10.33203125" bestFit="1" customWidth="1"/>
    <col min="30" max="30" width="10" bestFit="1" customWidth="1"/>
    <col min="31" max="31" width="11" bestFit="1" customWidth="1"/>
    <col min="32" max="32" width="10.33203125" bestFit="1" customWidth="1"/>
    <col min="33" max="33" width="10" bestFit="1" customWidth="1"/>
    <col min="34" max="37" width="11" bestFit="1" customWidth="1"/>
  </cols>
  <sheetData>
    <row r="7" spans="7:10" x14ac:dyDescent="0.3">
      <c r="G7" s="2" t="s">
        <v>300</v>
      </c>
      <c r="H7" t="s">
        <v>330</v>
      </c>
      <c r="I7" t="s">
        <v>329</v>
      </c>
      <c r="J7" t="s">
        <v>328</v>
      </c>
    </row>
    <row r="8" spans="7:10" x14ac:dyDescent="0.3">
      <c r="G8" s="3" t="s">
        <v>83</v>
      </c>
      <c r="H8">
        <v>16856849</v>
      </c>
      <c r="I8">
        <v>31305559</v>
      </c>
      <c r="J8">
        <v>48162408</v>
      </c>
    </row>
    <row r="9" spans="7:10" x14ac:dyDescent="0.3">
      <c r="G9" s="3" t="s">
        <v>76</v>
      </c>
      <c r="H9">
        <v>7788448</v>
      </c>
      <c r="I9">
        <v>14464263</v>
      </c>
      <c r="J9">
        <v>22252711</v>
      </c>
    </row>
    <row r="10" spans="7:10" x14ac:dyDescent="0.3">
      <c r="G10" s="3" t="s">
        <v>142</v>
      </c>
      <c r="H10">
        <v>20331499</v>
      </c>
      <c r="I10">
        <v>37758495</v>
      </c>
      <c r="J10">
        <v>58089994</v>
      </c>
    </row>
    <row r="11" spans="7:10" x14ac:dyDescent="0.3">
      <c r="G11" s="3" t="s">
        <v>135</v>
      </c>
      <c r="H11">
        <v>3032673</v>
      </c>
      <c r="I11">
        <v>5632118</v>
      </c>
      <c r="J11">
        <v>8664791</v>
      </c>
    </row>
    <row r="12" spans="7:10" x14ac:dyDescent="0.3">
      <c r="G12" s="3" t="s">
        <v>91</v>
      </c>
      <c r="H12">
        <v>10240216</v>
      </c>
      <c r="I12">
        <v>19017532</v>
      </c>
      <c r="J12">
        <v>29257748</v>
      </c>
    </row>
    <row r="13" spans="7:10" x14ac:dyDescent="0.3">
      <c r="G13" s="3" t="s">
        <v>105</v>
      </c>
      <c r="H13">
        <v>188411905</v>
      </c>
      <c r="I13">
        <v>349907820</v>
      </c>
      <c r="J13">
        <v>538319725</v>
      </c>
    </row>
    <row r="14" spans="7:10" x14ac:dyDescent="0.3">
      <c r="G14" s="3" t="s">
        <v>299</v>
      </c>
      <c r="H14">
        <v>246661590</v>
      </c>
      <c r="I14">
        <v>458085787</v>
      </c>
      <c r="J14">
        <v>704747377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E4E26-6208-4CB7-84F7-3CEF3AC9F3E1}">
  <sheetPr>
    <tabColor rgb="FFFF0000"/>
  </sheetPr>
  <dimension ref="G7:K14"/>
  <sheetViews>
    <sheetView showGridLines="0" zoomScale="66" workbookViewId="0"/>
  </sheetViews>
  <sheetFormatPr defaultRowHeight="14.4" x14ac:dyDescent="0.3"/>
  <cols>
    <col min="6" max="6" width="16.88671875" bestFit="1" customWidth="1"/>
    <col min="7" max="7" width="23.33203125" bestFit="1" customWidth="1"/>
    <col min="8" max="8" width="22.5546875" bestFit="1" customWidth="1"/>
    <col min="9" max="9" width="15.88671875" bestFit="1" customWidth="1"/>
    <col min="10" max="10" width="27" customWidth="1"/>
    <col min="11" max="14" width="29.44140625" bestFit="1" customWidth="1"/>
    <col min="15" max="18" width="10.33203125" bestFit="1" customWidth="1"/>
    <col min="19" max="19" width="11" bestFit="1" customWidth="1"/>
    <col min="20" max="20" width="10" bestFit="1" customWidth="1"/>
    <col min="21" max="21" width="10.33203125" bestFit="1" customWidth="1"/>
    <col min="22" max="22" width="10" bestFit="1" customWidth="1"/>
    <col min="23" max="23" width="10.33203125" bestFit="1" customWidth="1"/>
    <col min="24" max="24" width="10" bestFit="1" customWidth="1"/>
    <col min="25" max="25" width="10.33203125" bestFit="1" customWidth="1"/>
    <col min="26" max="26" width="10" bestFit="1" customWidth="1"/>
    <col min="27" max="28" width="11" bestFit="1" customWidth="1"/>
    <col min="29" max="29" width="10.33203125" bestFit="1" customWidth="1"/>
    <col min="30" max="30" width="10" bestFit="1" customWidth="1"/>
    <col min="31" max="31" width="11" bestFit="1" customWidth="1"/>
    <col min="32" max="32" width="10.33203125" bestFit="1" customWidth="1"/>
    <col min="33" max="33" width="10" bestFit="1" customWidth="1"/>
    <col min="34" max="37" width="11" bestFit="1" customWidth="1"/>
  </cols>
  <sheetData>
    <row r="7" spans="7:11" x14ac:dyDescent="0.3">
      <c r="G7" s="4" t="s">
        <v>300</v>
      </c>
      <c r="H7" s="5" t="s">
        <v>331</v>
      </c>
      <c r="I7" s="5" t="s">
        <v>303</v>
      </c>
      <c r="J7" s="5" t="s">
        <v>334</v>
      </c>
      <c r="K7" t="s">
        <v>333</v>
      </c>
    </row>
    <row r="8" spans="7:11" x14ac:dyDescent="0.3">
      <c r="G8" s="3" t="s">
        <v>83</v>
      </c>
      <c r="H8">
        <v>36754545</v>
      </c>
      <c r="I8">
        <v>1216763603</v>
      </c>
      <c r="J8">
        <f>I8-H8</f>
        <v>1180009058</v>
      </c>
      <c r="K8">
        <f>J8/H8</f>
        <v>32.105119462096454</v>
      </c>
    </row>
    <row r="9" spans="7:11" x14ac:dyDescent="0.3">
      <c r="G9" s="3" t="s">
        <v>91</v>
      </c>
      <c r="H9">
        <v>26850315</v>
      </c>
      <c r="I9">
        <v>576665922</v>
      </c>
      <c r="J9">
        <f t="shared" ref="J9:J13" si="0">I9-H9</f>
        <v>549815607</v>
      </c>
      <c r="K9">
        <f t="shared" ref="K9:K13" si="1">J9/H9</f>
        <v>20.477063565176049</v>
      </c>
    </row>
    <row r="10" spans="7:11" x14ac:dyDescent="0.3">
      <c r="G10" s="3" t="s">
        <v>142</v>
      </c>
      <c r="H10">
        <v>12355363</v>
      </c>
      <c r="I10">
        <v>823228322</v>
      </c>
      <c r="J10">
        <f t="shared" si="0"/>
        <v>810872959</v>
      </c>
      <c r="K10">
        <f t="shared" si="1"/>
        <v>65.629229914167638</v>
      </c>
    </row>
    <row r="11" spans="7:11" x14ac:dyDescent="0.3">
      <c r="G11" s="3" t="s">
        <v>105</v>
      </c>
      <c r="H11">
        <v>126081421</v>
      </c>
      <c r="I11">
        <v>6192886503</v>
      </c>
      <c r="J11">
        <f t="shared" si="0"/>
        <v>6066805082</v>
      </c>
      <c r="K11">
        <f t="shared" si="1"/>
        <v>48.118152808572802</v>
      </c>
    </row>
    <row r="12" spans="7:11" x14ac:dyDescent="0.3">
      <c r="G12" s="3" t="s">
        <v>76</v>
      </c>
      <c r="H12">
        <v>3406761</v>
      </c>
      <c r="I12">
        <v>297326312</v>
      </c>
      <c r="J12">
        <f t="shared" si="0"/>
        <v>293919551</v>
      </c>
      <c r="K12">
        <f t="shared" si="1"/>
        <v>86.275365662575098</v>
      </c>
    </row>
    <row r="13" spans="7:11" x14ac:dyDescent="0.3">
      <c r="G13" s="3" t="s">
        <v>135</v>
      </c>
      <c r="H13">
        <v>1642558</v>
      </c>
      <c r="I13">
        <v>113951000</v>
      </c>
      <c r="J13">
        <f t="shared" si="0"/>
        <v>112308442</v>
      </c>
      <c r="K13">
        <f t="shared" si="1"/>
        <v>68.37411038149034</v>
      </c>
    </row>
    <row r="14" spans="7:11" x14ac:dyDescent="0.3">
      <c r="G14" s="3" t="s">
        <v>299</v>
      </c>
      <c r="H14">
        <v>207090963</v>
      </c>
      <c r="I14">
        <v>9220821662</v>
      </c>
      <c r="J14">
        <f>SUM(Table2[(revnue-marketing) Cost])</f>
        <v>9013730699</v>
      </c>
      <c r="K14">
        <f>SUM(Table2[MARKETING_ROI])</f>
        <v>320.9790417940784</v>
      </c>
    </row>
  </sheetData>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B800B8-335F-4A05-A69B-683EF10B2D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Q1-Q4</vt:lpstr>
      <vt:lpstr>DASHBOARD </vt:lpstr>
      <vt:lpstr>1)Profitability Status</vt:lpstr>
      <vt:lpstr>2)Top Bottom Store </vt:lpstr>
      <vt:lpstr>3)Quaterly Revenue </vt:lpstr>
      <vt:lpstr>4)Omni channel </vt:lpstr>
      <vt:lpstr>5)COGS_Analysis </vt:lpstr>
      <vt:lpstr>6)Sales_Analysis</vt:lpstr>
      <vt:lpstr>7)Category_Analysis </vt:lpstr>
      <vt:lpstr>8)HR_Analysis</vt:lpstr>
      <vt:lpstr>9)Supply chain analysis </vt:lpstr>
      <vt:lpstr>10)MARKETING_ROI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 Vishwakarma</dc:creator>
  <cp:lastModifiedBy>ayesha shaikh</cp:lastModifiedBy>
  <cp:lastPrinted>2026-03-18T09:06:09Z</cp:lastPrinted>
  <dcterms:created xsi:type="dcterms:W3CDTF">2015-06-05T18:17:20Z</dcterms:created>
  <dcterms:modified xsi:type="dcterms:W3CDTF">2026-03-29T15:47:57Z</dcterms:modified>
</cp:coreProperties>
</file>