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0" yWindow="760" windowWidth="26780" windowHeight="20400" tabRatio="600" firstSheet="0" activeTab="1" autoFilterDateGrouping="1"/>
  </bookViews>
  <sheets>
    <sheet name="July " sheetId="1" state="visible" r:id="rId1"/>
    <sheet name="August" sheetId="2" state="visible" r:id="rId2"/>
    <sheet name="Sheet7" sheetId="3" state="visible" r:id="rId3"/>
    <sheet name="Industry Preferences" sheetId="4" state="visible" r:id="rId4"/>
    <sheet name="Industry Preferences with Formulas" sheetId="5" state="visible" r:id="rId5"/>
    <sheet name="Formula Guide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ptos Narrow"/>
      <family val="2"/>
      <color theme="1"/>
      <sz val="12"/>
      <scheme val="minor"/>
    </font>
    <font>
      <name val="Helvetica Neue"/>
      <family val="2"/>
      <color rgb="FF000000"/>
      <sz val="10"/>
    </font>
    <font>
      <name val="Helvetica Neue"/>
      <family val="2"/>
      <b val="1"/>
      <color rgb="FF000000"/>
      <sz val="10"/>
    </font>
    <font>
      <name val="Helvetica"/>
      <family val="2"/>
      <color theme="1"/>
      <sz val="12"/>
    </font>
    <font>
      <name val="Helvetica Neue"/>
      <family val="2"/>
      <color rgb="FF000000"/>
      <sz val="10"/>
      <u val="single"/>
    </font>
    <font>
      <name val="Aptos Narrow"/>
      <family val="2"/>
      <color theme="10"/>
      <sz val="12"/>
      <u val="single"/>
      <scheme val="minor"/>
    </font>
    <font>
      <name val="Helvetica"/>
      <family val="2"/>
      <color theme="1"/>
      <sz val="10"/>
    </font>
    <font>
      <name val="Helvetica Neue"/>
      <family val="2"/>
      <color theme="1"/>
      <sz val="10"/>
    </font>
    <font>
      <name val="Aptos Narrow"/>
      <family val="2"/>
      <color theme="10"/>
      <sz val="10"/>
      <u val="single"/>
      <scheme val="minor"/>
    </font>
    <font>
      <name val="Aptos Narrow"/>
      <family val="2"/>
      <color rgb="FF000000"/>
      <sz val="11"/>
      <scheme val="minor"/>
    </font>
    <font>
      <name val="Aptos Narrow"/>
      <b val="1"/>
      <color rgb="FF000000"/>
      <sz val="11"/>
      <scheme val="minor"/>
    </font>
    <font>
      <name val="Helvetica"/>
      <family val="2"/>
      <color rgb="FF181C32"/>
      <sz val="11"/>
    </font>
    <font>
      <name val="Aptos Narrow"/>
      <b val="1"/>
      <color rgb="FF000000"/>
      <sz val="12"/>
      <scheme val="minor"/>
    </font>
    <font>
      <b val="1"/>
      <sz val="16"/>
    </font>
    <font>
      <b val="1"/>
      <sz val="12"/>
    </font>
    <font>
      <b val="1"/>
    </font>
  </fonts>
  <fills count="10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00E6E6FA"/>
        <bgColor rgb="00E6E6FA"/>
      </patternFill>
    </fill>
    <fill>
      <patternFill patternType="solid">
        <fgColor rgb="00CCCCCC"/>
        <bgColor rgb="00CCCCCC"/>
      </patternFill>
    </fill>
    <fill>
      <patternFill patternType="solid">
        <fgColor rgb="00FFFF99"/>
        <bgColor rgb="00FFFF99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2">
    <xf numFmtId="0" fontId="0" fillId="0" borderId="0"/>
    <xf numFmtId="0" fontId="5" fillId="0" borderId="0"/>
  </cellStyleXfs>
  <cellXfs count="69">
    <xf numFmtId="0" fontId="0" fillId="0" borderId="0" pivotButton="0" quotePrefix="0" xfId="0"/>
    <xf numFmtId="0" fontId="0" fillId="2" borderId="0" pivotButton="0" quotePrefix="0" xfId="0"/>
    <xf numFmtId="0" fontId="2" fillId="2" borderId="2" pivotButton="0" quotePrefix="0" xfId="0"/>
    <xf numFmtId="0" fontId="1" fillId="2" borderId="0" pivotButton="0" quotePrefix="0" xfId="0"/>
    <xf numFmtId="0" fontId="5" fillId="2" borderId="0" pivotButton="0" quotePrefix="0" xfId="1"/>
    <xf numFmtId="0" fontId="3" fillId="2" borderId="0" pivotButton="0" quotePrefix="0" xfId="0"/>
    <xf numFmtId="0" fontId="1" fillId="2" borderId="4" pivotButton="0" quotePrefix="0" xfId="0"/>
    <xf numFmtId="0" fontId="3" fillId="2" borderId="4" pivotButton="0" quotePrefix="0" xfId="0"/>
    <xf numFmtId="0" fontId="4" fillId="2" borderId="0" pivotButton="0" quotePrefix="0" xfId="0"/>
    <xf numFmtId="0" fontId="5" fillId="2" borderId="5" pivotButton="0" quotePrefix="0" xfId="1"/>
    <xf numFmtId="0" fontId="2" fillId="3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0" fontId="5" fillId="0" borderId="0" pivotButton="0" quotePrefix="0" xfId="1"/>
    <xf numFmtId="0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left" wrapText="1"/>
    </xf>
    <xf numFmtId="0" fontId="6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left"/>
    </xf>
    <xf numFmtId="0" fontId="1" fillId="4" borderId="0" applyAlignment="1" pivotButton="0" quotePrefix="0" xfId="0">
      <alignment horizontal="left"/>
    </xf>
    <xf numFmtId="0" fontId="8" fillId="2" borderId="0" applyAlignment="1" pivotButton="0" quotePrefix="0" xfId="1">
      <alignment horizontal="left"/>
    </xf>
    <xf numFmtId="0" fontId="6" fillId="2" borderId="0" applyAlignment="1" pivotButton="0" quotePrefix="0" xfId="0">
      <alignment horizontal="left" wrapText="1"/>
    </xf>
    <xf numFmtId="0" fontId="1" fillId="2" borderId="0" applyAlignment="1" pivotButton="0" quotePrefix="1" xfId="0">
      <alignment horizontal="left"/>
    </xf>
    <xf numFmtId="0" fontId="1" fillId="2" borderId="0" applyAlignment="1" pivotButton="0" quotePrefix="0" xfId="0">
      <alignment horizontal="right"/>
    </xf>
    <xf numFmtId="0" fontId="3" fillId="2" borderId="0" applyAlignment="1" pivotButton="0" quotePrefix="0" xfId="0">
      <alignment horizontal="right"/>
    </xf>
    <xf numFmtId="0" fontId="0" fillId="2" borderId="0" applyAlignment="1" pivotButton="0" quotePrefix="0" xfId="0">
      <alignment horizontal="right"/>
    </xf>
    <xf numFmtId="0" fontId="3" fillId="2" borderId="0" applyAlignment="1" pivotButton="0" quotePrefix="0" xfId="0">
      <alignment horizontal="left"/>
    </xf>
    <xf numFmtId="0" fontId="1" fillId="2" borderId="5" applyAlignment="1" pivotButton="0" quotePrefix="0" xfId="0">
      <alignment horizontal="left"/>
    </xf>
    <xf numFmtId="0" fontId="0" fillId="2" borderId="0" applyAlignment="1" pivotButton="0" quotePrefix="0" xfId="0">
      <alignment horizontal="left"/>
    </xf>
    <xf numFmtId="0" fontId="2" fillId="2" borderId="0" pivotButton="0" quotePrefix="0" xfId="0"/>
    <xf numFmtId="0" fontId="1" fillId="2" borderId="0" pivotButton="0" quotePrefix="0" xfId="0"/>
    <xf numFmtId="0" fontId="3" fillId="2" borderId="0" pivotButton="0" quotePrefix="0" xfId="0"/>
    <xf numFmtId="0" fontId="1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left"/>
    </xf>
    <xf numFmtId="0" fontId="2" fillId="2" borderId="2" applyAlignment="1" pivotButton="0" quotePrefix="0" xfId="0">
      <alignment horizontal="left"/>
    </xf>
    <xf numFmtId="0" fontId="2" fillId="2" borderId="3" applyAlignment="1" pivotButton="0" quotePrefix="0" xfId="0">
      <alignment horizontal="left"/>
    </xf>
    <xf numFmtId="0" fontId="1" fillId="2" borderId="5" applyAlignment="1" pivotButton="0" quotePrefix="0" xfId="0">
      <alignment horizontal="left" wrapText="1"/>
    </xf>
    <xf numFmtId="0" fontId="6" fillId="2" borderId="5" applyAlignment="1" pivotButton="0" quotePrefix="0" xfId="0">
      <alignment horizontal="left"/>
    </xf>
    <xf numFmtId="0" fontId="7" fillId="2" borderId="5" applyAlignment="1" pivotButton="0" quotePrefix="0" xfId="0">
      <alignment horizontal="left"/>
    </xf>
    <xf numFmtId="0" fontId="6" fillId="2" borderId="4" applyAlignment="1" pivotButton="0" quotePrefix="0" xfId="0">
      <alignment horizontal="left"/>
    </xf>
    <xf numFmtId="0" fontId="1" fillId="2" borderId="4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left" wrapText="1"/>
    </xf>
    <xf numFmtId="0" fontId="6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left"/>
    </xf>
    <xf numFmtId="0" fontId="2" fillId="2" borderId="1" pivotButton="0" quotePrefix="0" xfId="0"/>
    <xf numFmtId="0" fontId="2" fillId="2" borderId="1" applyAlignment="1" pivotButton="0" quotePrefix="0" xfId="0">
      <alignment horizontal="left"/>
    </xf>
    <xf numFmtId="0" fontId="2" fillId="2" borderId="1" applyAlignment="1" pivotButton="0" quotePrefix="0" xfId="0">
      <alignment horizontal="right"/>
    </xf>
    <xf numFmtId="0" fontId="5" fillId="2" borderId="0" pivotButton="0" quotePrefix="0" xfId="1"/>
    <xf numFmtId="0" fontId="1" fillId="5" borderId="0" applyAlignment="1" pivotButton="0" quotePrefix="0" xfId="0">
      <alignment horizontal="left"/>
    </xf>
    <xf numFmtId="0" fontId="2" fillId="3" borderId="0" pivotButton="0" quotePrefix="0" xfId="0"/>
    <xf numFmtId="0" fontId="2" fillId="3" borderId="0" applyAlignment="1" pivotButton="0" quotePrefix="0" xfId="0">
      <alignment horizontal="left" wrapText="1"/>
    </xf>
    <xf numFmtId="0" fontId="10" fillId="4" borderId="8" applyAlignment="1" pivotButton="0" quotePrefix="0" xfId="0">
      <alignment horizontal="center"/>
    </xf>
    <xf numFmtId="0" fontId="11" fillId="4" borderId="9" pivotButton="0" quotePrefix="0" xfId="0"/>
    <xf numFmtId="0" fontId="12" fillId="4" borderId="10" applyAlignment="1" pivotButton="0" quotePrefix="0" xfId="0">
      <alignment horizontal="center"/>
    </xf>
    <xf numFmtId="0" fontId="11" fillId="4" borderId="11" pivotButton="0" quotePrefix="0" xfId="0"/>
    <xf numFmtId="0" fontId="9" fillId="6" borderId="6" applyAlignment="1" pivotButton="0" quotePrefix="0" xfId="0">
      <alignment horizontal="left" wrapText="1"/>
    </xf>
    <xf numFmtId="0" fontId="9" fillId="6" borderId="7" applyAlignment="1" pivotButton="0" quotePrefix="0" xfId="0">
      <alignment horizontal="left" wrapText="1"/>
    </xf>
    <xf numFmtId="0" fontId="9" fillId="6" borderId="12" applyAlignment="1" pivotButton="0" quotePrefix="0" xfId="0">
      <alignment horizontal="left" wrapText="1"/>
    </xf>
    <xf numFmtId="0" fontId="0" fillId="0" borderId="7" pivotButton="0" quotePrefix="0" xfId="0"/>
    <xf numFmtId="0" fontId="13" fillId="0" borderId="15" applyAlignment="1" pivotButton="0" quotePrefix="0" xfId="0">
      <alignment horizontal="center"/>
    </xf>
    <xf numFmtId="0" fontId="0" fillId="0" borderId="15" pivotButton="0" quotePrefix="0" xfId="0"/>
    <xf numFmtId="0" fontId="14" fillId="7" borderId="15" applyAlignment="1" pivotButton="0" quotePrefix="0" xfId="0">
      <alignment horizontal="center"/>
    </xf>
    <xf numFmtId="0" fontId="15" fillId="8" borderId="15" applyAlignment="1" pivotButton="0" quotePrefix="0" xfId="0">
      <alignment horizontal="center"/>
    </xf>
    <xf numFmtId="0" fontId="15" fillId="0" borderId="15" pivotButton="0" quotePrefix="0" xfId="0"/>
    <xf numFmtId="0" fontId="0" fillId="0" borderId="18" pivotButton="0" quotePrefix="0" xfId="0"/>
    <xf numFmtId="0" fontId="0" fillId="0" borderId="19" pivotButton="0" quotePrefix="0" xfId="0"/>
    <xf numFmtId="0" fontId="15" fillId="9" borderId="15" pivotButton="0" quotePrefix="0" xfId="0"/>
    <xf numFmtId="0" fontId="13" fillId="0" borderId="0" applyAlignment="1" pivotButton="0" quotePrefix="0" xfId="0">
      <alignment horizontal="center"/>
    </xf>
    <xf numFmtId="0" fontId="15" fillId="8" borderId="0" pivotButton="0" quotePrefix="0" xfId="0"/>
    <xf numFmtId="0" fontId="14" fillId="7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ashe0758@uni.sydney.edu.au" TargetMode="External" Id="rId1" /><Relationship Type="http://schemas.openxmlformats.org/officeDocument/2006/relationships/hyperlink" Target="mailto:akaw0307@uni.sydney.edu.au" TargetMode="External" Id="rId2" /><Relationship Type="http://schemas.openxmlformats.org/officeDocument/2006/relationships/hyperlink" Target="mailto:akam0978@uni.sydney.edu.au" TargetMode="External" Id="rId3" /><Relationship Type="http://schemas.openxmlformats.org/officeDocument/2006/relationships/hyperlink" Target="mailto:amat0369@uni.sydney.edu.au" TargetMode="External" Id="rId4" /><Relationship Type="http://schemas.openxmlformats.org/officeDocument/2006/relationships/hyperlink" Target="mailto:avar0029@uni.sydney.edu.au" TargetMode="External" Id="rId5" /><Relationship Type="http://schemas.openxmlformats.org/officeDocument/2006/relationships/hyperlink" Target="mailto:asve0009@uni.sydney.edu.au" TargetMode="External" Id="rId6" /><Relationship Type="http://schemas.openxmlformats.org/officeDocument/2006/relationships/hyperlink" Target="mailto:andr3804@uni.sydney.edu.au" TargetMode="External" Id="rId7" /><Relationship Type="http://schemas.openxmlformats.org/officeDocument/2006/relationships/hyperlink" Target="https://careerhub.sydney.edu.au/s/careers-centre/events?page=9&amp;studentSiteId=3" TargetMode="External" Id="rId8" /><Relationship Type="http://schemas.openxmlformats.org/officeDocument/2006/relationships/hyperlink" Target="mailto:apra0996@uni.sydney.edu.au" TargetMode="External" Id="rId9" /><Relationship Type="http://schemas.openxmlformats.org/officeDocument/2006/relationships/hyperlink" Target="https://app.thecareersdepartment.com/" TargetMode="External" Id="rId10" /><Relationship Type="http://schemas.openxmlformats.org/officeDocument/2006/relationships/hyperlink" Target="mailto:akhu0798@uni.sydney.edu.au" TargetMode="External" Id="rId11" /><Relationship Type="http://schemas.openxmlformats.org/officeDocument/2006/relationships/hyperlink" Target="https://careerhub.sydney.edu.au/s/careers-centre/resources/search/?order=Relevance&amp;topicsUseAnd=true" TargetMode="External" Id="rId12" /><Relationship Type="http://schemas.openxmlformats.org/officeDocument/2006/relationships/hyperlink" Target="mailto:asan0436@uni.sydney.edu.au" TargetMode="External" Id="rId13" /><Relationship Type="http://schemas.openxmlformats.org/officeDocument/2006/relationships/hyperlink" Target="mailto:swan0244@uni.sydney.edu.au" TargetMode="External" Id="rId14" /><Relationship Type="http://schemas.openxmlformats.org/officeDocument/2006/relationships/hyperlink" Target="mailto:asin0208@uni.sydney.edu.au" TargetMode="External" Id="rId15" /><Relationship Type="http://schemas.openxmlformats.org/officeDocument/2006/relationships/hyperlink" Target="https://careerhub.sydney.edu.au/s/careers-centre" TargetMode="External" Id="rId16" /><Relationship Type="http://schemas.openxmlformats.org/officeDocument/2006/relationships/hyperlink" Target="mailto:bsub0921@uni.sydney.edu.au" TargetMode="External" Id="rId17" /><Relationship Type="http://schemas.openxmlformats.org/officeDocument/2006/relationships/hyperlink" Target="mailto:bvar9733@uni.sydney.edu.au" TargetMode="External" Id="rId18" /><Relationship Type="http://schemas.openxmlformats.org/officeDocument/2006/relationships/hyperlink" Target="https://careerhub.sydney.edu.au/s/careers-centre/events" TargetMode="External" Id="rId19" /><Relationship Type="http://schemas.openxmlformats.org/officeDocument/2006/relationships/hyperlink" Target="mailto:bqui0058@uni.sydney.edu.au" TargetMode="External" Id="rId20" /><Relationship Type="http://schemas.openxmlformats.org/officeDocument/2006/relationships/hyperlink" Target="https://careerhub.sydney.edu.au/s/careers-centre/events?page=2&amp;studentSiteId=3" TargetMode="External" Id="rId21" /><Relationship Type="http://schemas.openxmlformats.org/officeDocument/2006/relationships/hyperlink" Target="mailto:clam0550@uni.sydney.edu.au" TargetMode="External" Id="rId22" /><Relationship Type="http://schemas.openxmlformats.org/officeDocument/2006/relationships/hyperlink" Target="https://careerhub.sydney.edu.au/" TargetMode="External" Id="rId23" /><Relationship Type="http://schemas.openxmlformats.org/officeDocument/2006/relationships/hyperlink" Target="mailto:cfan0281@uni.sydney.edu.au" TargetMode="External" Id="rId24" /><Relationship Type="http://schemas.openxmlformats.org/officeDocument/2006/relationships/hyperlink" Target="mailto:ccha0660@uni.sydney.edu.au" TargetMode="External" Id="rId25" /><Relationship Type="http://schemas.openxmlformats.org/officeDocument/2006/relationships/hyperlink" Target="https://www.thecareersdepartment.com/" TargetMode="External" Id="rId26" /><Relationship Type="http://schemas.openxmlformats.org/officeDocument/2006/relationships/hyperlink" Target="mailto:chli0464@uni.sydney.edu.au" TargetMode="External" Id="rId27" /><Relationship Type="http://schemas.openxmlformats.org/officeDocument/2006/relationships/hyperlink" Target="mailto:djag0867@uni.sydney.edu.au" TargetMode="External" Id="rId28" /><Relationship Type="http://schemas.openxmlformats.org/officeDocument/2006/relationships/hyperlink" Target="mailto:yzho0254@uni.sydney.edu.au" TargetMode="External" Id="rId29" /><Relationship Type="http://schemas.openxmlformats.org/officeDocument/2006/relationships/hyperlink" Target="https://careerhub.sydney.edu.au/s/careers-centre/events" TargetMode="External" Id="rId30" /><Relationship Type="http://schemas.openxmlformats.org/officeDocument/2006/relationships/hyperlink" Target="mailto:derd0098@uni.sydney.edu.au" TargetMode="External" Id="rId31" /><Relationship Type="http://schemas.openxmlformats.org/officeDocument/2006/relationships/hyperlink" Target="https://www.thecareersdepartment.com/" TargetMode="External" Id="rId32" /><Relationship Type="http://schemas.openxmlformats.org/officeDocument/2006/relationships/hyperlink" Target="mailto:dsha0767@uni.sydney.edu.au" TargetMode="External" Id="rId33" /><Relationship Type="http://schemas.openxmlformats.org/officeDocument/2006/relationships/hyperlink" Target="https://app.thecareersdepartment.com/" TargetMode="External" Id="rId34" /><Relationship Type="http://schemas.openxmlformats.org/officeDocument/2006/relationships/hyperlink" Target="mailto:dtru0671@uni.sydney.edu.au" TargetMode="External" Id="rId35" /><Relationship Type="http://schemas.openxmlformats.org/officeDocument/2006/relationships/hyperlink" Target="https://www.tcd-modules-9.com/" TargetMode="External" Id="rId36" /><Relationship Type="http://schemas.openxmlformats.org/officeDocument/2006/relationships/hyperlink" Target="mailto:ezho0358@uni.sydney.edu.au" TargetMode="External" Id="rId37" /><Relationship Type="http://schemas.openxmlformats.org/officeDocument/2006/relationships/hyperlink" Target="https://careerhub.sydney.edu.au/s/careers-centre/events?filterId=134&amp;page=1&amp;studentSiteId=3&amp;text=virtual" TargetMode="External" Id="rId38" /><Relationship Type="http://schemas.openxmlformats.org/officeDocument/2006/relationships/hyperlink" Target="mailto:fanb0069@uni.sydney.edu.au" TargetMode="External" Id="rId39" /><Relationship Type="http://schemas.openxmlformats.org/officeDocument/2006/relationships/hyperlink" Target="https://www.google.com/" TargetMode="External" Id="rId40" /><Relationship Type="http://schemas.openxmlformats.org/officeDocument/2006/relationships/hyperlink" Target="mailto:fzha0276@uni.sydney.edu.au" TargetMode="External" Id="rId41" /><Relationship Type="http://schemas.openxmlformats.org/officeDocument/2006/relationships/hyperlink" Target="mailto:ghen7929@uni.sydney.edu.au" TargetMode="External" Id="rId42" /><Relationship Type="http://schemas.openxmlformats.org/officeDocument/2006/relationships/hyperlink" Target="mailto:gbha0804@uni.sydney.edu.au" TargetMode="External" Id="rId43" /><Relationship Type="http://schemas.openxmlformats.org/officeDocument/2006/relationships/hyperlink" Target="mailto:gcha0596@uni.sydney.edu.au" TargetMode="External" Id="rId44" /><Relationship Type="http://schemas.openxmlformats.org/officeDocument/2006/relationships/hyperlink" Target="mailto:gcul0153@uni.sydney.edu.au" TargetMode="External" Id="rId45" /><Relationship Type="http://schemas.openxmlformats.org/officeDocument/2006/relationships/hyperlink" Target="mailto:hmal0760@uni.sydney.edu.au" TargetMode="External" Id="rId46" /><Relationship Type="http://schemas.openxmlformats.org/officeDocument/2006/relationships/hyperlink" Target="mailto:haff0869@uni.sydney.edu.au" TargetMode="External" Id="rId47" /><Relationship Type="http://schemas.openxmlformats.org/officeDocument/2006/relationships/hyperlink" Target="mailto:isih.0033@uni.sydney.edu.au" TargetMode="External" Id="rId48" /><Relationship Type="http://schemas.openxmlformats.org/officeDocument/2006/relationships/hyperlink" Target="mailto:jili0696@uni.sydney.edu.au" TargetMode="External" Id="rId49" /><Relationship Type="http://schemas.openxmlformats.org/officeDocument/2006/relationships/hyperlink" Target="mailto:jzhe0224@uni.sydney.edu.au" TargetMode="External" Id="rId50" /><Relationship Type="http://schemas.openxmlformats.org/officeDocument/2006/relationships/hyperlink" Target="mailto:jlin0409@uni.sydney.edu.au" TargetMode="External" Id="rId51" /><Relationship Type="http://schemas.openxmlformats.org/officeDocument/2006/relationships/hyperlink" Target="https://portfolio.thecareersdepartment.com/" TargetMode="External" Id="rId52" /><Relationship Type="http://schemas.openxmlformats.org/officeDocument/2006/relationships/hyperlink" Target="mailto:jlee0194@uni.sydney.edu.au" TargetMode="External" Id="rId53" /><Relationship Type="http://schemas.openxmlformats.org/officeDocument/2006/relationships/hyperlink" Target="mailto:jchr4402@uni.sydney.edu.au" TargetMode="External" Id="rId54" /><Relationship Type="http://schemas.openxmlformats.org/officeDocument/2006/relationships/hyperlink" Target="mailto:jwil0808@uni.sydney.edu.au" TargetMode="External" Id="rId55" /><Relationship Type="http://schemas.openxmlformats.org/officeDocument/2006/relationships/hyperlink" Target="mailto:ksue7046@uni.sydney.edu.au" TargetMode="External" Id="rId56" /><Relationship Type="http://schemas.openxmlformats.org/officeDocument/2006/relationships/hyperlink" Target="https://www.thecareersdepartment.com/" TargetMode="External" Id="rId57" /><Relationship Type="http://schemas.openxmlformats.org/officeDocument/2006/relationships/hyperlink" Target="mailto:kgur0060@uni.sydney.edu.au" TargetMode="External" Id="rId58" /><Relationship Type="http://schemas.openxmlformats.org/officeDocument/2006/relationships/hyperlink" Target="mailto:kcon0192@uni.sydney.edu.au" TargetMode="External" Id="rId59" /><Relationship Type="http://schemas.openxmlformats.org/officeDocument/2006/relationships/hyperlink" Target="mailto:kluk0001@uni.sydney.edu.au" TargetMode="External" Id="rId60" /><Relationship Type="http://schemas.openxmlformats.org/officeDocument/2006/relationships/hyperlink" Target="mailto:lmax0928@uni.sydney.edu.au" TargetMode="External" Id="rId61" /><Relationship Type="http://schemas.openxmlformats.org/officeDocument/2006/relationships/hyperlink" Target="mailto:yiwu7015@uni.sydney.edu.au" TargetMode="External" Id="rId62" /><Relationship Type="http://schemas.openxmlformats.org/officeDocument/2006/relationships/hyperlink" Target="https://www.tcd-modules-9.com/" TargetMode="External" Id="rId63" /><Relationship Type="http://schemas.openxmlformats.org/officeDocument/2006/relationships/hyperlink" Target="mailto:liye0963@uni.sydney.edu.au" TargetMode="External" Id="rId64" /><Relationship Type="http://schemas.openxmlformats.org/officeDocument/2006/relationships/hyperlink" Target="mailto:lhan0123@uni.sydney.edu.au" TargetMode="External" Id="rId65" /><Relationship Type="http://schemas.openxmlformats.org/officeDocument/2006/relationships/hyperlink" Target="mailto:lfar0911@uni.sydney.edu.au" TargetMode="External" Id="rId66" /><Relationship Type="http://schemas.openxmlformats.org/officeDocument/2006/relationships/hyperlink" Target="https://careerhub.sydney.edu.au/s/careers-centre/events?page=6&amp;studentSiteId=3" TargetMode="External" Id="rId67" /><Relationship Type="http://schemas.openxmlformats.org/officeDocument/2006/relationships/hyperlink" Target="mailto:mros0153@uni.sydney.edu.au" TargetMode="External" Id="rId68" /><Relationship Type="http://schemas.openxmlformats.org/officeDocument/2006/relationships/hyperlink" Target="https://careerhub.sydney.edu.au/s/careers-centre" TargetMode="External" Id="rId69" /><Relationship Type="http://schemas.openxmlformats.org/officeDocument/2006/relationships/hyperlink" Target="mailto:mgro0481@uni.sydney.edu.au" TargetMode="External" Id="rId70" /><Relationship Type="http://schemas.openxmlformats.org/officeDocument/2006/relationships/hyperlink" Target="mailto:mtsu0527@uni.sydney.edu.au" TargetMode="External" Id="rId71" /><Relationship Type="http://schemas.openxmlformats.org/officeDocument/2006/relationships/hyperlink" Target="mailto:mshe0324@uni.sydney.edu.au" TargetMode="External" Id="rId72" /><Relationship Type="http://schemas.openxmlformats.org/officeDocument/2006/relationships/hyperlink" Target="mailto:mngu0910@uni.sydney.edu.au" TargetMode="External" Id="rId73" /><Relationship Type="http://schemas.openxmlformats.org/officeDocument/2006/relationships/hyperlink" Target="https://www.tcd-modules-9.com/" TargetMode="External" Id="rId74" /><Relationship Type="http://schemas.openxmlformats.org/officeDocument/2006/relationships/hyperlink" Target="mailto:mala0565@uni.sydney.edu.au" TargetMode="External" Id="rId75" /><Relationship Type="http://schemas.openxmlformats.org/officeDocument/2006/relationships/hyperlink" Target="mailto:naan0956@uni.sydney.edu.au" TargetMode="External" Id="rId76" /><Relationship Type="http://schemas.openxmlformats.org/officeDocument/2006/relationships/hyperlink" Target="mailto:njar0264@uni.sydney.edu.au" TargetMode="External" Id="rId77" /><Relationship Type="http://schemas.openxmlformats.org/officeDocument/2006/relationships/hyperlink" Target="https://www.thecareersdepartment.com/" TargetMode="External" Id="rId78" /><Relationship Type="http://schemas.openxmlformats.org/officeDocument/2006/relationships/hyperlink" Target="mailto:nefe0237@uni.sydney.edu.au" TargetMode="External" Id="rId79" /><Relationship Type="http://schemas.openxmlformats.org/officeDocument/2006/relationships/hyperlink" Target="mailto:nkha0356@uni.sydney.edu.au" TargetMode="External" Id="rId80" /><Relationship Type="http://schemas.openxmlformats.org/officeDocument/2006/relationships/hyperlink" Target="https://portfolio.thecareersdepartment.com/" TargetMode="External" Id="rId81" /><Relationship Type="http://schemas.openxmlformats.org/officeDocument/2006/relationships/hyperlink" Target="mailto:pkud0841@uni.sydney.edu.au" TargetMode="External" Id="rId82" /><Relationship Type="http://schemas.openxmlformats.org/officeDocument/2006/relationships/hyperlink" Target="mailto:pvha0335@uni.sydney.edu.au" TargetMode="External" Id="rId83" /><Relationship Type="http://schemas.openxmlformats.org/officeDocument/2006/relationships/hyperlink" Target="mailto:rarv0797@uni.sydney.edu.au" TargetMode="External" Id="rId84" /><Relationship Type="http://schemas.openxmlformats.org/officeDocument/2006/relationships/hyperlink" Target="mailto:rwan0858@uni.sydney.edu.au" TargetMode="External" Id="rId85" /><Relationship Type="http://schemas.openxmlformats.org/officeDocument/2006/relationships/hyperlink" Target="mailto:djay0399@uni.sydney.edu.au" TargetMode="External" Id="rId86" /><Relationship Type="http://schemas.openxmlformats.org/officeDocument/2006/relationships/hyperlink" Target="mailto:tzha0424@uni.sydney.edu.au" TargetMode="External" Id="rId87" /><Relationship Type="http://schemas.openxmlformats.org/officeDocument/2006/relationships/hyperlink" Target="mailto:toye0626@uni.sydney.edu.au" TargetMode="External" Id="rId88" /><Relationship Type="http://schemas.openxmlformats.org/officeDocument/2006/relationships/hyperlink" Target="mailto:vasu0930@uni.sydney.edu.au" TargetMode="External" Id="rId89" /><Relationship Type="http://schemas.openxmlformats.org/officeDocument/2006/relationships/hyperlink" Target="mailto:xzho0148@uni.sydney.edu.au" TargetMode="External" Id="rId90" /><Relationship Type="http://schemas.openxmlformats.org/officeDocument/2006/relationships/hyperlink" Target="https://careerhub.sydney.edu.au/s/careers-centre" TargetMode="External" Id="rId91" /><Relationship Type="http://schemas.openxmlformats.org/officeDocument/2006/relationships/hyperlink" Target="mailto:xwan0917@uni.sydney.edu.au" TargetMode="External" Id="rId92" /><Relationship Type="http://schemas.openxmlformats.org/officeDocument/2006/relationships/hyperlink" Target="mailto:yliu0010@uni.sydney.edu.au" TargetMode="External" Id="rId93" /><Relationship Type="http://schemas.openxmlformats.org/officeDocument/2006/relationships/hyperlink" Target="mailto:yhua0320@uni.sydney.edu.au" TargetMode="External" Id="rId94" /><Relationship Type="http://schemas.openxmlformats.org/officeDocument/2006/relationships/hyperlink" Target="mailto:ychu9189@uni.sydney.edu.au" TargetMode="External" Id="rId95" /><Relationship Type="http://schemas.openxmlformats.org/officeDocument/2006/relationships/hyperlink" Target="https://careerhub.sydney.edu.au/s/careers-centre/Events/Detail/7736643" TargetMode="External" Id="rId96" /><Relationship Type="http://schemas.openxmlformats.org/officeDocument/2006/relationships/hyperlink" Target="mailto:zras0872@uni.sydney.edu.au" TargetMode="External" Id="rId97" /><Relationship Type="http://schemas.openxmlformats.org/officeDocument/2006/relationships/hyperlink" Target="mailto:zhqi0036@uni.sydney.edu.au" TargetMode="External" Id="rId98" /><Relationship Type="http://schemas.openxmlformats.org/officeDocument/2006/relationships/hyperlink" Target="mailto:zzho0960@uni.sydney.edu.au" TargetMode="External" Id="rId99" /><Relationship Type="http://schemas.openxmlformats.org/officeDocument/2006/relationships/hyperlink" Target="mailto:uada0760@uni.sydney.edu.au" TargetMode="External" Id="rId100" /><Relationship Type="http://schemas.openxmlformats.org/officeDocument/2006/relationships/hyperlink" Target="mailto:ywan0960@uni.sydney.edu.au" TargetMode="External" Id="rId101" /><Relationship Type="http://schemas.openxmlformats.org/officeDocument/2006/relationships/hyperlink" Target="mailto:aman0118@uni.sydney.edu.au" TargetMode="External" Id="rId102" /><Relationship Type="http://schemas.openxmlformats.org/officeDocument/2006/relationships/hyperlink" Target="https://careerhub.sydney.edu.au/s/careers-centre/Workflows/Detail/45" TargetMode="External" Id="rId103" /><Relationship Type="http://schemas.openxmlformats.org/officeDocument/2006/relationships/hyperlink" Target="mailto:abah0923@uni.sydney.edu.au" TargetMode="External" Id="rId104" /><Relationship Type="http://schemas.openxmlformats.org/officeDocument/2006/relationships/hyperlink" Target="mailto:asin0601@uni.sydney.edu.au" TargetMode="External" Id="rId105" /><Relationship Type="http://schemas.openxmlformats.org/officeDocument/2006/relationships/hyperlink" Target="mailto:kdin3505@uni.sydney.edu.au" TargetMode="External" Id="rId106" /><Relationship Type="http://schemas.openxmlformats.org/officeDocument/2006/relationships/hyperlink" Target="mailto:djha1000@uni.sydney.edu.au" TargetMode="External" Id="rId107" /><Relationship Type="http://schemas.openxmlformats.org/officeDocument/2006/relationships/hyperlink" Target="mailto:esuw5153@uni.sydney.edu.au" TargetMode="External" Id="rId108" /><Relationship Type="http://schemas.openxmlformats.org/officeDocument/2006/relationships/hyperlink" Target="https://careerhub.sydney.edu.au/s/careers-centre/Workflows/Detail/45" TargetMode="External" Id="rId109" /><Relationship Type="http://schemas.openxmlformats.org/officeDocument/2006/relationships/hyperlink" Target="mailto:este0478@uni.sydney.edu.au" TargetMode="External" Id="rId110" /><Relationship Type="http://schemas.openxmlformats.org/officeDocument/2006/relationships/hyperlink" Target="mailto:xdin0238@uni.sydney.edu.au" TargetMode="External" Id="rId111" /><Relationship Type="http://schemas.openxmlformats.org/officeDocument/2006/relationships/hyperlink" Target="mailto:elai0072@uni.sydney.edu.au" TargetMode="External" Id="rId112" /><Relationship Type="http://schemas.openxmlformats.org/officeDocument/2006/relationships/hyperlink" Target="mailto:jili0651@uni.sydney.edu.au" TargetMode="External" Id="rId113" /><Relationship Type="http://schemas.openxmlformats.org/officeDocument/2006/relationships/hyperlink" Target="mailto:ftan5203@uni.sydney.edu.au" TargetMode="External" Id="rId114" /><Relationship Type="http://schemas.openxmlformats.org/officeDocument/2006/relationships/hyperlink" Target="https://www.thecareersdepartment.com/" TargetMode="External" Id="rId115" /><Relationship Type="http://schemas.openxmlformats.org/officeDocument/2006/relationships/hyperlink" Target="mailto:fzam0326@uni.sydney.edu.au" TargetMode="External" Id="rId116" /><Relationship Type="http://schemas.openxmlformats.org/officeDocument/2006/relationships/hyperlink" Target="mailto:hche0081@uni.sydney.edu.au" TargetMode="External" Id="rId117" /><Relationship Type="http://schemas.openxmlformats.org/officeDocument/2006/relationships/hyperlink" Target="mailto:hgub0362@uni.sydney.edu.au" TargetMode="External" Id="rId118" /><Relationship Type="http://schemas.openxmlformats.org/officeDocument/2006/relationships/hyperlink" Target="mailto:hali0131@uni.sydney.edu.au" TargetMode="External" Id="rId119" /><Relationship Type="http://schemas.openxmlformats.org/officeDocument/2006/relationships/hyperlink" Target="mailto:hiso0078@uni.sydney.edu.au" TargetMode="External" Id="rId120" /><Relationship Type="http://schemas.openxmlformats.org/officeDocument/2006/relationships/hyperlink" Target="mailto:jkum0739@uni.sydney.edu.au" TargetMode="External" Id="rId121" /><Relationship Type="http://schemas.openxmlformats.org/officeDocument/2006/relationships/hyperlink" Target="mailto:jfen0943@uni.sydney.edu.au" TargetMode="External" Id="rId122" /><Relationship Type="http://schemas.openxmlformats.org/officeDocument/2006/relationships/hyperlink" Target="mailto:ksin0894@uni.sydney.edu.au" TargetMode="External" Id="rId123" /><Relationship Type="http://schemas.openxmlformats.org/officeDocument/2006/relationships/hyperlink" Target="mailto:kban0301@uni.sydney.edu.au" TargetMode="External" Id="rId124" /><Relationship Type="http://schemas.openxmlformats.org/officeDocument/2006/relationships/hyperlink" Target="mailto:meff0906@uni.sydney.edu.au" TargetMode="External" Id="rId125" /><Relationship Type="http://schemas.openxmlformats.org/officeDocument/2006/relationships/hyperlink" Target="mailto:mmun0984@uni.sydney.edu.au" TargetMode="External" Id="rId126" /><Relationship Type="http://schemas.openxmlformats.org/officeDocument/2006/relationships/hyperlink" Target="mailto:mfan0390@uni.sydney.edu.au" TargetMode="External" Id="rId127" /><Relationship Type="http://schemas.openxmlformats.org/officeDocument/2006/relationships/hyperlink" Target="mailto:nngu3377@uni.sydney.edu.au" TargetMode="External" Id="rId128" /><Relationship Type="http://schemas.openxmlformats.org/officeDocument/2006/relationships/hyperlink" Target="mailto:mald0954@uni.sydney.edu.au" TargetMode="External" Id="rId129" /><Relationship Type="http://schemas.openxmlformats.org/officeDocument/2006/relationships/hyperlink" Target="mailto:psha0374@uni.sydney.edu.au" TargetMode="External" Id="rId130" /><Relationship Type="http://schemas.openxmlformats.org/officeDocument/2006/relationships/hyperlink" Target="mailto:reva0301@uni.sydney.edu.au" TargetMode="External" Id="rId131" /><Relationship Type="http://schemas.openxmlformats.org/officeDocument/2006/relationships/hyperlink" Target="mailto:rana0829@uni.sydney.edu.au" TargetMode="External" Id="rId132" /><Relationship Type="http://schemas.openxmlformats.org/officeDocument/2006/relationships/hyperlink" Target="mailto:rliu0288@uni.sydney.edu.au" TargetMode="External" Id="rId133" /><Relationship Type="http://schemas.openxmlformats.org/officeDocument/2006/relationships/hyperlink" Target="mailto:rnag0014@uni.sydney.edu.au" TargetMode="External" Id="rId134" /><Relationship Type="http://schemas.openxmlformats.org/officeDocument/2006/relationships/hyperlink" Target="https://www.google.com/" TargetMode="External" Id="rId135" /><Relationship Type="http://schemas.openxmlformats.org/officeDocument/2006/relationships/hyperlink" Target="mailto:ssin0398@uni.sydney.edu.au" TargetMode="External" Id="rId136" /><Relationship Type="http://schemas.openxmlformats.org/officeDocument/2006/relationships/hyperlink" Target="mailto:shod0732@uni.sydney.edu.au" TargetMode="External" Id="rId137" /><Relationship Type="http://schemas.openxmlformats.org/officeDocument/2006/relationships/hyperlink" Target="mailto:spri0833@uni.sydney.edu.au" TargetMode="External" Id="rId138" /><Relationship Type="http://schemas.openxmlformats.org/officeDocument/2006/relationships/hyperlink" Target="mailto:sche0542@uni.sydney.edu.au" TargetMode="External" Id="rId139" /><Relationship Type="http://schemas.openxmlformats.org/officeDocument/2006/relationships/hyperlink" Target="mailto:svin0736@uni.sydney.edu.au" TargetMode="External" Id="rId140" /><Relationship Type="http://schemas.openxmlformats.org/officeDocument/2006/relationships/hyperlink" Target="mailto:mngu0728@uni.sydney.edu.au" TargetMode="External" Id="rId141" /><Relationship Type="http://schemas.openxmlformats.org/officeDocument/2006/relationships/hyperlink" Target="mailto:ytia0619@uni.sydney.edu.au" TargetMode="External" Id="rId142" /><Relationship Type="http://schemas.openxmlformats.org/officeDocument/2006/relationships/hyperlink" Target="mailto:vzho0083@uni.sydney.edu.au" TargetMode="External" Id="rId143" /><Relationship Type="http://schemas.openxmlformats.org/officeDocument/2006/relationships/hyperlink" Target="https://careerhub.sydney.edu.au/s/careers-centre" TargetMode="External" Id="rId144" /><Relationship Type="http://schemas.openxmlformats.org/officeDocument/2006/relationships/hyperlink" Target="mailto:wlab0013@uni.sydney.edu.au" TargetMode="External" Id="rId145" /><Relationship Type="http://schemas.openxmlformats.org/officeDocument/2006/relationships/hyperlink" Target="https://www.thecareersdepartment.com/" TargetMode="External" Id="rId146" /><Relationship Type="http://schemas.openxmlformats.org/officeDocument/2006/relationships/hyperlink" Target="mailto:wzhu0406@uni.sydney.edu.au" TargetMode="External" Id="rId147" /><Relationship Type="http://schemas.openxmlformats.org/officeDocument/2006/relationships/hyperlink" Target="mailto:wzhu0349@uni.sydney.edu.au" TargetMode="External" Id="rId148" /><Relationship Type="http://schemas.openxmlformats.org/officeDocument/2006/relationships/hyperlink" Target="mailto:wema0811@uni.sydney.edu.au" TargetMode="External" Id="rId149" /><Relationship Type="http://schemas.openxmlformats.org/officeDocument/2006/relationships/hyperlink" Target="mailto:wnas0089@uni.sydney.edu.au" TargetMode="External" Id="rId150" /><Relationship Type="http://schemas.openxmlformats.org/officeDocument/2006/relationships/hyperlink" Target="mailto:xche7150@uni.sydney.edu.au" TargetMode="External" Id="rId151" /><Relationship Type="http://schemas.openxmlformats.org/officeDocument/2006/relationships/hyperlink" Target="mailto:xlin0463@uni.sydney.edu.au" TargetMode="External" Id="rId152" /><Relationship Type="http://schemas.openxmlformats.org/officeDocument/2006/relationships/hyperlink" Target="mailto:ywan0706@uni.sydney.edu.au" TargetMode="External" Id="rId153" /><Relationship Type="http://schemas.openxmlformats.org/officeDocument/2006/relationships/hyperlink" Target="mailto:yyan0660@uni.sydney.edu.au" TargetMode="External" Id="rId154" /><Relationship Type="http://schemas.openxmlformats.org/officeDocument/2006/relationships/hyperlink" Target="mailto:yima0254@uni.sydney.edu.au" TargetMode="External" Id="rId155" /><Relationship Type="http://schemas.openxmlformats.org/officeDocument/2006/relationships/hyperlink" Target="mailto:yzha0051@uni.sydney.edu.au" TargetMode="External" Id="rId156" /><Relationship Type="http://schemas.openxmlformats.org/officeDocument/2006/relationships/hyperlink" Target="mailto:yzho0933@uni.sydney.edu.au" TargetMode="External" Id="rId157" /><Relationship Type="http://schemas.openxmlformats.org/officeDocument/2006/relationships/hyperlink" Target="mailto:yuhu0189@uni.sydney.edu.au" TargetMode="External" Id="rId158" /><Relationship Type="http://schemas.openxmlformats.org/officeDocument/2006/relationships/hyperlink" Target="mailto:zzam0446@uni.sydney.edu.au" TargetMode="External" Id="rId159" /><Relationship Type="http://schemas.openxmlformats.org/officeDocument/2006/relationships/hyperlink" Target="mailto:zixu0905@uni.sydney.edu.au" TargetMode="External" Id="rId160" /><Relationship Type="http://schemas.openxmlformats.org/officeDocument/2006/relationships/hyperlink" Target="mailto:zche5226@uni.sydney.edu.au" TargetMode="External" Id="rId161" /></Relationships>
</file>

<file path=xl/worksheets/_rels/sheet2.xml.rels><Relationships xmlns="http://schemas.openxmlformats.org/package/2006/relationships"><Relationship Type="http://schemas.openxmlformats.org/officeDocument/2006/relationships/hyperlink" Target="mailto:vasu0930@uni.sydney.edu.au" TargetMode="External" Id="rId1" /><Relationship Type="http://schemas.openxmlformats.org/officeDocument/2006/relationships/hyperlink" Target="mailto:ztia7270@uni.sydney.edu.au" TargetMode="External" Id="rId2" /><Relationship Type="http://schemas.openxmlformats.org/officeDocument/2006/relationships/hyperlink" Target="mailto:ccha0660@uni.sydney.edu.au" TargetMode="External" Id="rId3" /><Relationship Type="http://schemas.openxmlformats.org/officeDocument/2006/relationships/hyperlink" Target="https://www.thecareersdepartment.com/" TargetMode="External" Id="rId4" /><Relationship Type="http://schemas.openxmlformats.org/officeDocument/2006/relationships/hyperlink" Target="mailto:avar0029@uni.sydney.edu.au" TargetMode="External" Id="rId5" /><Relationship Type="http://schemas.openxmlformats.org/officeDocument/2006/relationships/hyperlink" Target="mailto:gcha0596@uni.sydney.edu.au" TargetMode="External" Id="rId6" /><Relationship Type="http://schemas.openxmlformats.org/officeDocument/2006/relationships/hyperlink" Target="mailto:dsha0767@uni.sydney.edu.au" TargetMode="External" Id="rId7" /><Relationship Type="http://schemas.openxmlformats.org/officeDocument/2006/relationships/hyperlink" Target="https://app.thecareersdepartment.com/" TargetMode="External" Id="rId8" /><Relationship Type="http://schemas.openxmlformats.org/officeDocument/2006/relationships/hyperlink" Target="mailto:yuli0766@uni.sydney.edu.au" TargetMode="External" Id="rId9" /><Relationship Type="http://schemas.openxmlformats.org/officeDocument/2006/relationships/hyperlink" Target="mailto:aphi0710@uni.sydney.edu.au" TargetMode="External" Id="rId10" /><Relationship Type="http://schemas.openxmlformats.org/officeDocument/2006/relationships/hyperlink" Target="mailto:pvha0335@uni.sydney.edu.au" TargetMode="External" Id="rId11" /><Relationship Type="http://schemas.openxmlformats.org/officeDocument/2006/relationships/hyperlink" Target="mailto:lmax0928@uni.sydney.edu.au" TargetMode="External" Id="rId12" /><Relationship Type="http://schemas.openxmlformats.org/officeDocument/2006/relationships/hyperlink" Target="mailto:hsen8672@uni.sydney.edu.au" TargetMode="External" Id="rId13" /><Relationship Type="http://schemas.openxmlformats.org/officeDocument/2006/relationships/hyperlink" Target="https://www.thecareersdepartment.com/" TargetMode="External" Id="rId14" /><Relationship Type="http://schemas.openxmlformats.org/officeDocument/2006/relationships/hyperlink" Target="mailto:agup0664@uni.sydney.edu.au" TargetMode="External" Id="rId15" /><Relationship Type="http://schemas.openxmlformats.org/officeDocument/2006/relationships/hyperlink" Target="https://careerhub.sydney.edu.au/s/careers-centre" TargetMode="External" Id="rId16" /><Relationship Type="http://schemas.openxmlformats.org/officeDocument/2006/relationships/hyperlink" Target="mailto:lfar0911@uni.sydney.edu.au" TargetMode="External" Id="rId17" /><Relationship Type="http://schemas.openxmlformats.org/officeDocument/2006/relationships/hyperlink" Target="https://careerhub.sydney.edu.au/s/careers-centre/events?page=6&amp;studentSiteId=3" TargetMode="External" Id="rId18" /><Relationship Type="http://schemas.openxmlformats.org/officeDocument/2006/relationships/hyperlink" Target="mailto:asaj0271@uni.sydney.edu.au" TargetMode="External" Id="rId19" /><Relationship Type="http://schemas.openxmlformats.org/officeDocument/2006/relationships/hyperlink" Target="mailto:asna0190@uni.sydney.edu.au" TargetMode="External" Id="rId20" /><Relationship Type="http://schemas.openxmlformats.org/officeDocument/2006/relationships/hyperlink" Target="https://careerhub.sydney.edu.au/s/careers-centre" TargetMode="External" Id="rId21" /><Relationship Type="http://schemas.openxmlformats.org/officeDocument/2006/relationships/hyperlink" Target="mailto:asin0208@uni.sydney.edu.au" TargetMode="External" Id="rId22" /><Relationship Type="http://schemas.openxmlformats.org/officeDocument/2006/relationships/hyperlink" Target="https://careerhub.sydney.edu.au/s/careers-centre" TargetMode="External" Id="rId23" /><Relationship Type="http://schemas.openxmlformats.org/officeDocument/2006/relationships/hyperlink" Target="mailto:naan0956@uni.sydney.edu.au" TargetMode="External" Id="rId24" /><Relationship Type="http://schemas.openxmlformats.org/officeDocument/2006/relationships/hyperlink" Target="mailto:asve0009@uni.sydney.edu.au" TargetMode="External" Id="rId25" /><Relationship Type="http://schemas.openxmlformats.org/officeDocument/2006/relationships/hyperlink" Target="mailto:kcon0192@uni.sydney.edu.au" TargetMode="External" Id="rId26" /><Relationship Type="http://schemas.openxmlformats.org/officeDocument/2006/relationships/hyperlink" Target="mailto:ashe0758@uni.sydney.edu.au" TargetMode="External" Id="rId27" /><Relationship Type="http://schemas.openxmlformats.org/officeDocument/2006/relationships/hyperlink" Target="mailto:nngu3377@uni.sydney.edu.au" TargetMode="External" Id="rId28" /><Relationship Type="http://schemas.openxmlformats.org/officeDocument/2006/relationships/hyperlink" Target="mailto:zras0872@uni.sydney.edu.au" TargetMode="External" Id="rId29" /><Relationship Type="http://schemas.openxmlformats.org/officeDocument/2006/relationships/hyperlink" Target="mailto:gbha0804@uni.sydney.edu.au" TargetMode="External" Id="rId30" /><Relationship Type="http://schemas.openxmlformats.org/officeDocument/2006/relationships/hyperlink" Target="mailto:mlaz0028@uni.sydney.edu.au" TargetMode="External" Id="rId31" /><Relationship Type="http://schemas.openxmlformats.org/officeDocument/2006/relationships/hyperlink" Target="mailto:hcao0416@uni.sydney.edu.au" TargetMode="External" Id="rId32" /><Relationship Type="http://schemas.openxmlformats.org/officeDocument/2006/relationships/hyperlink" Target="https://www.google.com/" TargetMode="External" Id="rId33" /><Relationship Type="http://schemas.openxmlformats.org/officeDocument/2006/relationships/hyperlink" Target="mailto:jche0308@uni.sydney.edu.au" TargetMode="External" Id="rId34" /><Relationship Type="http://schemas.openxmlformats.org/officeDocument/2006/relationships/hyperlink" Target="https://careerhub.sydney.edu.au/" TargetMode="External" Id="rId35" /><Relationship Type="http://schemas.openxmlformats.org/officeDocument/2006/relationships/hyperlink" Target="mailto:vdin0137@uni.sydney.edu.au" TargetMode="External" Id="rId36" /><Relationship Type="http://schemas.openxmlformats.org/officeDocument/2006/relationships/hyperlink" Target="https://careerhub.sydney.edu.au/" TargetMode="External" Id="rId37" /><Relationship Type="http://schemas.openxmlformats.org/officeDocument/2006/relationships/hyperlink" Target="mailto:xooi0494@uni.sydney.edu.au" TargetMode="External" Id="rId38" /><Relationship Type="http://schemas.openxmlformats.org/officeDocument/2006/relationships/hyperlink" Target="https://careerhub.sydney.edu.au/s/careers-centre/events?page=1&amp;studentSiteId=3" TargetMode="External" Id="rId39" /><Relationship Type="http://schemas.openxmlformats.org/officeDocument/2006/relationships/hyperlink" Target="mailto:georgia@uni.sydney.edu.au" TargetMode="External" Id="rId40" /><Relationship Type="http://schemas.openxmlformats.org/officeDocument/2006/relationships/hyperlink" Target="mailto:ftan5203@uni.sydney.edu.au" TargetMode="External" Id="rId41" /><Relationship Type="http://schemas.openxmlformats.org/officeDocument/2006/relationships/hyperlink" Target="https://www.thecareersdepartment.com/" TargetMode="External" Id="rId42" /><Relationship Type="http://schemas.openxmlformats.org/officeDocument/2006/relationships/hyperlink" Target="mailto:ysun8900@uni.sydney.edu.au" TargetMode="External" Id="rId43" /><Relationship Type="http://schemas.openxmlformats.org/officeDocument/2006/relationships/hyperlink" Target="mailto:zhli0742@uni.sydney.edu.au" TargetMode="External" Id="rId44" /><Relationship Type="http://schemas.openxmlformats.org/officeDocument/2006/relationships/hyperlink" Target="mailto:jzho0102@uni.sydney.edu.au" TargetMode="External" Id="rId45" /><Relationship Type="http://schemas.openxmlformats.org/officeDocument/2006/relationships/hyperlink" Target="mailto:yche0751@uni.sydney.edu.au" TargetMode="External" Id="rId46" /><Relationship Type="http://schemas.openxmlformats.org/officeDocument/2006/relationships/hyperlink" Target="mailto:etso0196@uni.sydney.edu.au" TargetMode="External" Id="rId47" /><Relationship Type="http://schemas.openxmlformats.org/officeDocument/2006/relationships/hyperlink" Target="mailto:mzhu0436@uni.sydney.edu.au" TargetMode="External" Id="rId48" /><Relationship Type="http://schemas.openxmlformats.org/officeDocument/2006/relationships/hyperlink" Target="mailto:zzho0189@uni.sydney.edu.au" TargetMode="External" Id="rId49" /><Relationship Type="http://schemas.openxmlformats.org/officeDocument/2006/relationships/hyperlink" Target="https://careerhub.sydney.edu.au/Form.aspx?id=7743677" TargetMode="External" Id="rId50" /><Relationship Type="http://schemas.openxmlformats.org/officeDocument/2006/relationships/hyperlink" Target="mailto:ssus0617@uni.sydney.edu.au" TargetMode="External" Id="rId51" /><Relationship Type="http://schemas.openxmlformats.org/officeDocument/2006/relationships/hyperlink" Target="mailto:scho0912@uni.sydney.edu.au" TargetMode="External" Id="rId52" /><Relationship Type="http://schemas.openxmlformats.org/officeDocument/2006/relationships/hyperlink" Target="https://careerhub.sydney.edu.au/Form.aspx?id=7743677" TargetMode="External" Id="rId53" /><Relationship Type="http://schemas.openxmlformats.org/officeDocument/2006/relationships/hyperlink" Target="mailto:nkha0356@uni.sydney.edu.au" TargetMode="External" Id="rId54" /><Relationship Type="http://schemas.openxmlformats.org/officeDocument/2006/relationships/hyperlink" Target="https://portfolio.thecareersdepartment.com/" TargetMode="External" Id="rId55" /><Relationship Type="http://schemas.openxmlformats.org/officeDocument/2006/relationships/hyperlink" Target="mailto:aman0118@uni.sydney.edu.au" TargetMode="External" Id="rId56" /><Relationship Type="http://schemas.openxmlformats.org/officeDocument/2006/relationships/hyperlink" Target="https://careerhub.sydney.edu.au/s/careers-centre/Workflows/Detail/45" TargetMode="External" Id="rId57" /><Relationship Type="http://schemas.openxmlformats.org/officeDocument/2006/relationships/hyperlink" Target="mailto:bqui0058@uni.sydney.edu.au" TargetMode="External" Id="rId58" /><Relationship Type="http://schemas.openxmlformats.org/officeDocument/2006/relationships/hyperlink" Target="https://careerhub.sydney.edu.au/s/careers-centre/events?page=2&amp;studentSiteId=3" TargetMode="External" Id="rId59" /><Relationship Type="http://schemas.openxmlformats.org/officeDocument/2006/relationships/hyperlink" Target="mailto:lhon0847@uni.sydney.edu.au" TargetMode="External" Id="rId60" /><Relationship Type="http://schemas.openxmlformats.org/officeDocument/2006/relationships/hyperlink" Target="mailto:stap0492@uni.sydney.edu.au" TargetMode="External" Id="rId61" /><Relationship Type="http://schemas.openxmlformats.org/officeDocument/2006/relationships/hyperlink" Target="mailto:rwan0858@uni.sydney.edu.au" TargetMode="External" Id="rId62" /><Relationship Type="http://schemas.openxmlformats.org/officeDocument/2006/relationships/hyperlink" Target="mailto:gcul0153@uni.sydney.edu.au" TargetMode="External" Id="rId63" /><Relationship Type="http://schemas.openxmlformats.org/officeDocument/2006/relationships/hyperlink" Target="mailto:haff0869@uni.sydney.edu.au" TargetMode="External" Id="rId64" /><Relationship Type="http://schemas.openxmlformats.org/officeDocument/2006/relationships/hyperlink" Target="mailto:vzho0083@uni.sydney.edu.au" TargetMode="External" Id="rId65" /><Relationship Type="http://schemas.openxmlformats.org/officeDocument/2006/relationships/hyperlink" Target="https://careerhub.sydney.edu.au/s/careers-centre" TargetMode="External" Id="rId66" /><Relationship Type="http://schemas.openxmlformats.org/officeDocument/2006/relationships/hyperlink" Target="mailto:pkul0840@uni.sydney.edu.au" TargetMode="External" Id="rId67" /><Relationship Type="http://schemas.openxmlformats.org/officeDocument/2006/relationships/hyperlink" Target="mailto:jkong6786@uni.sydney.edu.au" TargetMode="External" Id="rId68" /><Relationship Type="http://schemas.openxmlformats.org/officeDocument/2006/relationships/hyperlink" Target="https://careerhub.sydney.edu.au/" TargetMode="External" Id="rId69" /><Relationship Type="http://schemas.openxmlformats.org/officeDocument/2006/relationships/hyperlink" Target="mailto:asin0919@uni.sydney.edu.au" TargetMode="External" Id="rId70" /><Relationship Type="http://schemas.openxmlformats.org/officeDocument/2006/relationships/hyperlink" Target="mailto:agau7123@uni.sydney.edu.au" TargetMode="External" Id="rId71" /><Relationship Type="http://schemas.openxmlformats.org/officeDocument/2006/relationships/hyperlink" Target="mailto:jtan0173@uni.sydney.edu.au" TargetMode="External" Id="rId72" /><Relationship Type="http://schemas.openxmlformats.org/officeDocument/2006/relationships/hyperlink" Target="mailto:apra0996@uni.sydney.edu.au" TargetMode="External" Id="rId73" /><Relationship Type="http://schemas.openxmlformats.org/officeDocument/2006/relationships/hyperlink" Target="https://app.thecareersdepartment.com/" TargetMode="External" Id="rId74" /><Relationship Type="http://schemas.openxmlformats.org/officeDocument/2006/relationships/hyperlink" Target="mailto:adah7932@uni.sydney.edu.au" TargetMode="External" Id="rId75" /><Relationship Type="http://schemas.openxmlformats.org/officeDocument/2006/relationships/hyperlink" Target="https://careerhub.sydney.edu.au/s/careers-centre/jobs/search?bBoxBottom=-37.50528&amp;bBoxLeft=140.999279&amp;bBoxRight=159.105444&amp;bBoxTop=-28.15702&amp;countryCode=AU&amp;distanceKm=100&amp;location=New" TargetMode="External" Id="rId76" /><Relationship Type="http://schemas.openxmlformats.org/officeDocument/2006/relationships/hyperlink" Target="mailto:mala0565@uni.sydney.edu.au" TargetMode="External" Id="rId77" /><Relationship Type="http://schemas.openxmlformats.org/officeDocument/2006/relationships/hyperlink" Target="mailto:xigu0262@uni.sydney.edu.au" TargetMode="External" Id="rId78" /><Relationship Type="http://schemas.openxmlformats.org/officeDocument/2006/relationships/hyperlink" Target="mailto:uada0760@uni.sydney.edu.au" TargetMode="External" Id="rId79" /><Relationship Type="http://schemas.openxmlformats.org/officeDocument/2006/relationships/hyperlink" Target="mailto:bogu7809@uni.sydney.edu.au" TargetMode="External" Id="rId80" /><Relationship Type="http://schemas.openxmlformats.org/officeDocument/2006/relationships/hyperlink" Target="mailto:seli6857@uni.sydney.edu.au" TargetMode="External" Id="rId81" /><Relationship Type="http://schemas.openxmlformats.org/officeDocument/2006/relationships/hyperlink" Target="mailto:oals0235@uni.sydney.edu.au" TargetMode="External" Id="rId82" /><Relationship Type="http://schemas.openxmlformats.org/officeDocument/2006/relationships/hyperlink" Target="mailto:vkla0986@uni.sydney.edu.au" TargetMode="External" Id="rId83" /><Relationship Type="http://schemas.openxmlformats.org/officeDocument/2006/relationships/hyperlink" Target="mailto:aani0815@uni.sydney.edu.au" TargetMode="External" Id="rId84" /><Relationship Type="http://schemas.openxmlformats.org/officeDocument/2006/relationships/hyperlink" Target="mailto:pkud0841@uni.sydney.edu.au" TargetMode="External" Id="rId85" /><Relationship Type="http://schemas.openxmlformats.org/officeDocument/2006/relationships/hyperlink" Target="mailto:yzha0988@uni.sydney.edu.au" TargetMode="External" Id="rId86" /><Relationship Type="http://schemas.openxmlformats.org/officeDocument/2006/relationships/hyperlink" Target="mailto:mfan0390@uni.sydney.edu.au" TargetMode="External" Id="rId87" /><Relationship Type="http://schemas.openxmlformats.org/officeDocument/2006/relationships/hyperlink" Target="mailto:yhua0320@uni.sydney.edu.au" TargetMode="External" Id="rId88" /><Relationship Type="http://schemas.openxmlformats.org/officeDocument/2006/relationships/hyperlink" Target="mailto:djag0867@uni.sydney.edu.au" TargetMode="External" Id="rId89" /><Relationship Type="http://schemas.openxmlformats.org/officeDocument/2006/relationships/hyperlink" Target="mailto:liye0963@uni.sydney.edu.au" TargetMode="External" Id="rId90" /><Relationship Type="http://schemas.openxmlformats.org/officeDocument/2006/relationships/hyperlink" Target="mailto:asin0601@uni.sydney.edu.au" TargetMode="External" Id="rId91" /><Relationship Type="http://schemas.openxmlformats.org/officeDocument/2006/relationships/hyperlink" Target="mailto:akam0978@uni.sydney.edu.au" TargetMode="External" Id="rId92" /><Relationship Type="http://schemas.openxmlformats.org/officeDocument/2006/relationships/hyperlink" Target="mailto:bsub0921@uni.sydney.edu.au" TargetMode="External" Id="rId93" /><Relationship Type="http://schemas.openxmlformats.org/officeDocument/2006/relationships/hyperlink" Target="mailto:clam0550@uni.sydney.edu.au" TargetMode="External" Id="rId94" /><Relationship Type="http://schemas.openxmlformats.org/officeDocument/2006/relationships/hyperlink" Target="https://careerhub.sydney.edu.au/" TargetMode="External" Id="rId95" /><Relationship Type="http://schemas.openxmlformats.org/officeDocument/2006/relationships/hyperlink" Target="mailto:cfan0281@uni.sydney.edu.au" TargetMode="External" Id="rId96" /><Relationship Type="http://schemas.openxmlformats.org/officeDocument/2006/relationships/hyperlink" Target="mailto:chli0464@uni.sydney.edu.au" TargetMode="External" Id="rId97" /><Relationship Type="http://schemas.openxmlformats.org/officeDocument/2006/relationships/hyperlink" Target="mailto:kdan0856@uni.sydney.edu.au" TargetMode="External" Id="rId98" /><Relationship Type="http://schemas.openxmlformats.org/officeDocument/2006/relationships/hyperlink" Target="mailto:ghen7929@uni.sydney.edu.au" TargetMode="External" Id="rId99" /><Relationship Type="http://schemas.openxmlformats.org/officeDocument/2006/relationships/hyperlink" Target="mailto:hbai0645@uni.sydney.edu.au" TargetMode="External" Id="rId100" /><Relationship Type="http://schemas.openxmlformats.org/officeDocument/2006/relationships/hyperlink" Target="https://app.thecareersdepartment.com/" TargetMode="External" Id="rId101" /><Relationship Type="http://schemas.openxmlformats.org/officeDocument/2006/relationships/hyperlink" Target="mailto:hmal0760@uni.sydney.edu.au" TargetMode="External" Id="rId102" /><Relationship Type="http://schemas.openxmlformats.org/officeDocument/2006/relationships/hyperlink" Target="mailto:yiwu7015@uni.sydney.edu.au" TargetMode="External" Id="rId103" /><Relationship Type="http://schemas.openxmlformats.org/officeDocument/2006/relationships/hyperlink" Target="https://www.tcd-modules-9.com/" TargetMode="External" Id="rId104" /><Relationship Type="http://schemas.openxmlformats.org/officeDocument/2006/relationships/hyperlink" Target="mailto:mtsu0527@uni.sydney.edu.au" TargetMode="External" Id="rId105" /><Relationship Type="http://schemas.openxmlformats.org/officeDocument/2006/relationships/hyperlink" Target="mailto:mngu0910@uni.sydney.edu.au" TargetMode="External" Id="rId106" /><Relationship Type="http://schemas.openxmlformats.org/officeDocument/2006/relationships/hyperlink" Target="https://www.tcd-modules-9.com/" TargetMode="External" Id="rId107" /><Relationship Type="http://schemas.openxmlformats.org/officeDocument/2006/relationships/hyperlink" Target="mailto:mald0954@uni.sydney.edu.au" TargetMode="External" Id="rId108" /><Relationship Type="http://schemas.openxmlformats.org/officeDocument/2006/relationships/hyperlink" Target="mailto:nefe0237@uni.sydney.edu.au" TargetMode="External" Id="rId109" /><Relationship Type="http://schemas.openxmlformats.org/officeDocument/2006/relationships/hyperlink" Target="mailto:pbar0803@uni.sydney.edu.au" TargetMode="External" Id="rId110" /><Relationship Type="http://schemas.openxmlformats.org/officeDocument/2006/relationships/hyperlink" Target="mailto:rtah6634@uni.sydney.edu.au" TargetMode="External" Id="rId111" /><Relationship Type="http://schemas.openxmlformats.org/officeDocument/2006/relationships/hyperlink" Target="https://careerhub.sydney.edu.au/" TargetMode="External" Id="rId112" /><Relationship Type="http://schemas.openxmlformats.org/officeDocument/2006/relationships/hyperlink" Target="mailto:rana0829@uni.sydney.edu.au" TargetMode="External" Id="rId113" /><Relationship Type="http://schemas.openxmlformats.org/officeDocument/2006/relationships/hyperlink" Target="mailto:djay0399@uni.sydney.edu.au" TargetMode="External" Id="rId114" /><Relationship Type="http://schemas.openxmlformats.org/officeDocument/2006/relationships/hyperlink" Target="mailto:ytia0619@uni.sydney.edu.au" TargetMode="External" Id="rId115" /><Relationship Type="http://schemas.openxmlformats.org/officeDocument/2006/relationships/hyperlink" Target="mailto:wlab0013@uni.sydney.edu.au" TargetMode="External" Id="rId116" /><Relationship Type="http://schemas.openxmlformats.org/officeDocument/2006/relationships/hyperlink" Target="https://www.thecareersdepartment.com/" TargetMode="External" Id="rId117" /><Relationship Type="http://schemas.openxmlformats.org/officeDocument/2006/relationships/hyperlink" Target="mailto:ywan0706@uni.sydney.edu.au" TargetMode="External" Id="rId118" /><Relationship Type="http://schemas.openxmlformats.org/officeDocument/2006/relationships/hyperlink" Target="mailto:zhqi0036@uni.sydney.edu.au" TargetMode="External" Id="rId119" /><Relationship Type="http://schemas.openxmlformats.org/officeDocument/2006/relationships/hyperlink" Target="mailto:zzho0960@uni.sydney.edu.au" TargetMode="External" Id="rId120" /><Relationship Type="http://schemas.openxmlformats.org/officeDocument/2006/relationships/hyperlink" Target="mailto:kkat0725@uni.sydney.edu.au" TargetMode="External" Id="rId121" /><Relationship Type="http://schemas.openxmlformats.org/officeDocument/2006/relationships/hyperlink" Target="https://careerhub.sydney.edu.au/s/careers-centre" TargetMode="External" Id="rId122" /><Relationship Type="http://schemas.openxmlformats.org/officeDocument/2006/relationships/hyperlink" Target="mailto:rarv0797@uni.sydney.edu.au" TargetMode="External" Id="rId123" /><Relationship Type="http://schemas.openxmlformats.org/officeDocument/2006/relationships/hyperlink" Target="mailto:jili0696@uni.sydney.edu.au" TargetMode="External" Id="rId124" /><Relationship Type="http://schemas.openxmlformats.org/officeDocument/2006/relationships/hyperlink" Target="mailto:cton0506@uni.sydney.edu.au" TargetMode="External" Id="rId125" /><Relationship Type="http://schemas.openxmlformats.org/officeDocument/2006/relationships/hyperlink" Target="https://careerhub.sydney.edu.au/Form.aspx?id=7743677" TargetMode="External" Id="rId126" /><Relationship Type="http://schemas.openxmlformats.org/officeDocument/2006/relationships/hyperlink" Target="mailto:kdin3505@uni.sydney.edu.au" TargetMode="External" Id="rId127" /><Relationship Type="http://schemas.openxmlformats.org/officeDocument/2006/relationships/hyperlink" Target="mailto:mlam4273@uni.sydney.edu.au" TargetMode="External" Id="rId128" /><Relationship Type="http://schemas.openxmlformats.org/officeDocument/2006/relationships/hyperlink" Target="https://www.thecareersdepartment.com/" TargetMode="External" Id="rId129" /><Relationship Type="http://schemas.openxmlformats.org/officeDocument/2006/relationships/hyperlink" Target="mailto:yzho0254@uni.sydney.edu.au" TargetMode="External" Id="rId130" /><Relationship Type="http://schemas.openxmlformats.org/officeDocument/2006/relationships/hyperlink" Target="https://careerhub.sydney.edu.au/s/careers-centre/events" TargetMode="External" Id="rId131" /><Relationship Type="http://schemas.openxmlformats.org/officeDocument/2006/relationships/hyperlink" Target="mailto:dtru0671@uni.sydney.edu.au" TargetMode="External" Id="rId132" /><Relationship Type="http://schemas.openxmlformats.org/officeDocument/2006/relationships/hyperlink" Target="https://www.tcd-modules-9.com/" TargetMode="External" Id="rId133" /><Relationship Type="http://schemas.openxmlformats.org/officeDocument/2006/relationships/hyperlink" Target="mailto:nsab7998@uni.sydney.edu.au" TargetMode="External" Id="rId134" /><Relationship Type="http://schemas.openxmlformats.org/officeDocument/2006/relationships/hyperlink" Target="mailto:mngu0728@uni.sydney.edu.au" TargetMode="External" Id="rId135" /><Relationship Type="http://schemas.openxmlformats.org/officeDocument/2006/relationships/hyperlink" Target="mailto:xche7150@uni.sydney.edu.au" TargetMode="External" Id="rId136" /><Relationship Type="http://schemas.openxmlformats.org/officeDocument/2006/relationships/hyperlink" Target="mailto:ezho0358@uni.sydney.edu.au" TargetMode="External" Id="rId137" /><Relationship Type="http://schemas.openxmlformats.org/officeDocument/2006/relationships/hyperlink" Target="https://careerhub.sydney.edu.au/s/careers-centre/events?filterId=134&amp;page=1&amp;studentSiteId=3&amp;text=virtual" TargetMode="External" Id="rId138" /><Relationship Type="http://schemas.openxmlformats.org/officeDocument/2006/relationships/hyperlink" Target="mailto:jsha0335@uni.sydney.edu.au" TargetMode="External" Id="rId139" /><Relationship Type="http://schemas.openxmlformats.org/officeDocument/2006/relationships/hyperlink" Target="mailto:ksin0894@uni.sydney.edu.au" TargetMode="External" Id="rId140" /><Relationship Type="http://schemas.openxmlformats.org/officeDocument/2006/relationships/hyperlink" Target="mailto:awoo3526@uni.sydney.edu.au" TargetMode="External" Id="rId141" /><Relationship Type="http://schemas.openxmlformats.org/officeDocument/2006/relationships/hyperlink" Target="mailto:este0478@uni.sydney.edu.au" TargetMode="External" Id="rId142" /><Relationship Type="http://schemas.openxmlformats.org/officeDocument/2006/relationships/hyperlink" Target="mailto:fzam0326@uni.sydney.edu.au" TargetMode="External" Id="rId143" /><Relationship Type="http://schemas.openxmlformats.org/officeDocument/2006/relationships/hyperlink" Target="mailto:hzho8444@uni.sydney.edu.au" TargetMode="External" Id="rId144" /><Relationship Type="http://schemas.openxmlformats.org/officeDocument/2006/relationships/hyperlink" Target="mailto:hiso0078@uni.sydney.edu.au" TargetMode="External" Id="rId145" /><Relationship Type="http://schemas.openxmlformats.org/officeDocument/2006/relationships/hyperlink" Target="mailto:mmun0984@uni.sydney.edu.au" TargetMode="External" Id="rId146" /><Relationship Type="http://schemas.openxmlformats.org/officeDocument/2006/relationships/hyperlink" Target="mailto:wzhu0349@uni.sydney.edu.au" TargetMode="External" Id="rId147" /><Relationship Type="http://schemas.openxmlformats.org/officeDocument/2006/relationships/hyperlink" Target="mailto:yzha0051@uni.sydney.edu.au" TargetMode="External" Id="rId148" /><Relationship Type="http://schemas.openxmlformats.org/officeDocument/2006/relationships/hyperlink" Target="mailto:zzam0446@uni.sydney.edu.au" TargetMode="External" Id="rId149" /><Relationship Type="http://schemas.openxmlformats.org/officeDocument/2006/relationships/hyperlink" Target="mailto:llie0608@uni.sydney.edu.au" TargetMode="External" Id="rId150" /><Relationship Type="http://schemas.openxmlformats.org/officeDocument/2006/relationships/hyperlink" Target="https://careerhub.sydney.edu.au/s/careers-centre" TargetMode="External" Id="rId151" /><Relationship Type="http://schemas.openxmlformats.org/officeDocument/2006/relationships/hyperlink" Target="mailto:akhu0798@uni.sydney.edu.au" TargetMode="External" Id="rId152" /><Relationship Type="http://schemas.openxmlformats.org/officeDocument/2006/relationships/hyperlink" Target="https://careerhub.sydney.edu.au/s/careers-centre/resources/search/?order=Relevance&amp;topicsUseAnd=true" TargetMode="External" Id="rId153" /><Relationship Type="http://schemas.openxmlformats.org/officeDocument/2006/relationships/hyperlink" Target="mailto:kgur0060@uni.sydney.edu.au" TargetMode="External" Id="rId154" /><Relationship Type="http://schemas.openxmlformats.org/officeDocument/2006/relationships/hyperlink" Target="mailto:ggir0015@uni.sydney.edu.au" TargetMode="External" Id="rId155" /><Relationship Type="http://schemas.openxmlformats.org/officeDocument/2006/relationships/hyperlink" Target="https://statics.teams.cdn.office.net/" TargetMode="External" Id="rId156" /><Relationship Type="http://schemas.openxmlformats.org/officeDocument/2006/relationships/hyperlink" Target="mailto:moxl7377@uni.sydney.edu.au" TargetMode="External" Id="rId157" /><Relationship Type="http://schemas.openxmlformats.org/officeDocument/2006/relationships/hyperlink" Target="https://careerhub.sydney.edu.au/s/careers-centre/notifications" TargetMode="External" Id="rId158" /><Relationship Type="http://schemas.openxmlformats.org/officeDocument/2006/relationships/hyperlink" Target="mailto:zisu2742@uni.sydney.edu.au" TargetMode="External" Id="rId159" /><Relationship Type="http://schemas.openxmlformats.org/officeDocument/2006/relationships/hyperlink" Target="https://careerhub.sydney.edu.au/s/careers-centre" TargetMode="External" Id="rId160" /><Relationship Type="http://schemas.openxmlformats.org/officeDocument/2006/relationships/hyperlink" Target="mailto:asch0361@uni.sydney.edu.au" TargetMode="External" Id="rId161" /><Relationship Type="http://schemas.openxmlformats.org/officeDocument/2006/relationships/hyperlink" Target="https://careerhub.sydney.edu.au/" TargetMode="External" Id="rId162" /><Relationship Type="http://schemas.openxmlformats.org/officeDocument/2006/relationships/hyperlink" Target="mailto:asai2145@uni.sydney.edu.au" TargetMode="External" Id="rId163" /><Relationship Type="http://schemas.openxmlformats.org/officeDocument/2006/relationships/hyperlink" Target="https://careerhub.sydney.edu.au/s/careers-centre" TargetMode="External" Id="rId164" /><Relationship Type="http://schemas.openxmlformats.org/officeDocument/2006/relationships/hyperlink" Target="mailto:gtra9018@uni.sydney.edu.au" TargetMode="External" Id="rId165" /><Relationship Type="http://schemas.openxmlformats.org/officeDocument/2006/relationships/hyperlink" Target="https://careerhub.sydney.edu.au/s/careers-centre/events?eventTypeIds=13&amp;page=1&amp;studentSiteId=3&amp;text=education" TargetMode="External" Id="rId166" /><Relationship Type="http://schemas.openxmlformats.org/officeDocument/2006/relationships/hyperlink" Target="mailto:jsta2759@uni.sydney.edu.au" TargetMode="External" Id="rId167" /><Relationship Type="http://schemas.openxmlformats.org/officeDocument/2006/relationships/hyperlink" Target="https://careerhub.sydney.edu.au/s/careers-centre" TargetMode="External" Id="rId168" /><Relationship Type="http://schemas.openxmlformats.org/officeDocument/2006/relationships/hyperlink" Target="mailto:jkas7748@uni.sydney.edu.au" TargetMode="External" Id="rId169" /><Relationship Type="http://schemas.openxmlformats.org/officeDocument/2006/relationships/hyperlink" Target="mailto:jzou0498@uni.sydney.edu.au" TargetMode="External" Id="rId170" /><Relationship Type="http://schemas.openxmlformats.org/officeDocument/2006/relationships/hyperlink" Target="mailto:aduj0976@uni.sydney.edu.au" TargetMode="External" Id="rId171" /><Relationship Type="http://schemas.openxmlformats.org/officeDocument/2006/relationships/hyperlink" Target="mailto:mvil0826@uni.sydney.edu.au" TargetMode="External" Id="rId172" /><Relationship Type="http://schemas.openxmlformats.org/officeDocument/2006/relationships/hyperlink" Target="https://careerhub.sydney.edu.au/s/careers-centre" TargetMode="External" Id="rId173" /><Relationship Type="http://schemas.openxmlformats.org/officeDocument/2006/relationships/hyperlink" Target="mailto:ychu9189@uni.sydney.edu.au" TargetMode="External" Id="rId174" /><Relationship Type="http://schemas.openxmlformats.org/officeDocument/2006/relationships/hyperlink" Target="https://careerhub.sydney.edu.au/s/careers-centre/Events/Detail/7736643" TargetMode="External" Id="rId175" /><Relationship Type="http://schemas.openxmlformats.org/officeDocument/2006/relationships/hyperlink" Target="mailto:zkha0480@uni.sydney.edu.au" TargetMode="External" Id="rId176" /><Relationship Type="http://schemas.openxmlformats.org/officeDocument/2006/relationships/hyperlink" Target="https://careerhub.sydney.edu.au/s/careers-centre/events?page=5&amp;studentSiteId=3&amp;text=" TargetMode="External" Id="rId177" /><Relationship Type="http://schemas.openxmlformats.org/officeDocument/2006/relationships/hyperlink" Target="mailto:hker5241@uni.sydney.edu.au" TargetMode="External" Id="rId178" /><Relationship Type="http://schemas.openxmlformats.org/officeDocument/2006/relationships/hyperlink" Target="https://careerhub.sydney.edu.au/s/careers-centre" TargetMode="External" Id="rId179" /><Relationship Type="http://schemas.openxmlformats.org/officeDocument/2006/relationships/hyperlink" Target="mailto:amui0321@uni.sydney.edu.au" TargetMode="External" Id="rId180" /><Relationship Type="http://schemas.openxmlformats.org/officeDocument/2006/relationships/hyperlink" Target="mailto:asar0804@uni.sydney.edu.au" TargetMode="External" Id="rId181" /><Relationship Type="http://schemas.openxmlformats.org/officeDocument/2006/relationships/hyperlink" Target="https://www.thecareersdepartment.com/" TargetMode="External" Id="rId182" /><Relationship Type="http://schemas.openxmlformats.org/officeDocument/2006/relationships/hyperlink" Target="mailto:mros0153@uni.sydney.edu.au" TargetMode="External" Id="rId183" /><Relationship Type="http://schemas.openxmlformats.org/officeDocument/2006/relationships/hyperlink" Target="https://careerhub.sydney.edu.au/s/careers-centre" TargetMode="External" Id="rId184" /><Relationship Type="http://schemas.openxmlformats.org/officeDocument/2006/relationships/hyperlink" Target="mailto:sqia0403@uni.sydney.edu.au" TargetMode="External" Id="rId185" /><Relationship Type="http://schemas.openxmlformats.org/officeDocument/2006/relationships/hyperlink" Target="https://careerhub.sydney.edu.au/s/careers-centre/jobs" TargetMode="External" Id="rId186" /><Relationship Type="http://schemas.openxmlformats.org/officeDocument/2006/relationships/hyperlink" Target="mailto:xwan0917@uni.sydney.edu.au" TargetMode="External" Id="rId187" /><Relationship Type="http://schemas.openxmlformats.org/officeDocument/2006/relationships/hyperlink" Target="mailto:lhan0123@uni.sydney.edu.au" TargetMode="External" Id="rId188" /><Relationship Type="http://schemas.openxmlformats.org/officeDocument/2006/relationships/hyperlink" Target="mailto:zhli0548@uni.sydney.edu.au" TargetMode="External" Id="rId189" /><Relationship Type="http://schemas.openxmlformats.org/officeDocument/2006/relationships/hyperlink" Target="mailto:hcha2877@uni.sydney.edu.au" TargetMode="External" Id="rId190" /><Relationship Type="http://schemas.openxmlformats.org/officeDocument/2006/relationships/hyperlink" Target="mailto:esuw5153@uni.sydney.edu.au" TargetMode="External" Id="rId191" /><Relationship Type="http://schemas.openxmlformats.org/officeDocument/2006/relationships/hyperlink" Target="https://careerhub.sydney.edu.au/s/careers-centre/Workflows/Detail/45" TargetMode="External" Id="rId192" /><Relationship Type="http://schemas.openxmlformats.org/officeDocument/2006/relationships/hyperlink" Target="mailto:vnai0441@uni.sydney.edu.au" TargetMode="External" Id="rId193" /><Relationship Type="http://schemas.openxmlformats.org/officeDocument/2006/relationships/hyperlink" Target="mailto:elim0961@uni.sydney.edu.au" TargetMode="External" Id="rId194" /><Relationship Type="http://schemas.openxmlformats.org/officeDocument/2006/relationships/hyperlink" Target="mailto:xuye0809@uni.sydney.edu.au" TargetMode="External" Id="rId195" /><Relationship Type="http://schemas.openxmlformats.org/officeDocument/2006/relationships/hyperlink" Target="mailto:jfan3707@uni.sydney.edu.au" TargetMode="External" Id="rId196" /><Relationship Type="http://schemas.openxmlformats.org/officeDocument/2006/relationships/hyperlink" Target="mailto:vdoa0556@uni.sydney.edu.au" TargetMode="External" Id="rId197" /><Relationship Type="http://schemas.openxmlformats.org/officeDocument/2006/relationships/hyperlink" Target="mailto:mama0048@uni.sydney.edu.au" TargetMode="External" Id="rId198" /><Relationship Type="http://schemas.openxmlformats.org/officeDocument/2006/relationships/hyperlink" Target="https://careerhub.sydney.edu.au/s/careers-centre/resources/search/?order=Relevance&amp;topicsUseAnd=true&amp;topics=Interview" TargetMode="External" Id="rId199" /><Relationship Type="http://schemas.openxmlformats.org/officeDocument/2006/relationships/hyperlink" Target="mailto:xhou0541@uni.sydney.edu.au" TargetMode="External" Id="rId200" /><Relationship Type="http://schemas.openxmlformats.org/officeDocument/2006/relationships/hyperlink" Target="mailto:yilu0479@uni.sydney.edu.au" TargetMode="External" Id="rId201" /><Relationship Type="http://schemas.openxmlformats.org/officeDocument/2006/relationships/hyperlink" Target="mailto:njar0264@uni.sydney.edu.au" TargetMode="External" Id="rId202" /><Relationship Type="http://schemas.openxmlformats.org/officeDocument/2006/relationships/hyperlink" Target="https://www.thecareersdepartment.com/" TargetMode="External" Id="rId203" /><Relationship Type="http://schemas.openxmlformats.org/officeDocument/2006/relationships/hyperlink" Target="mailto:kudh0424@uni.sydney.edu.au" TargetMode="External" Id="rId204" /><Relationship Type="http://schemas.openxmlformats.org/officeDocument/2006/relationships/hyperlink" Target="mailto:derd0098@uni.sydney.edu.au" TargetMode="External" Id="rId205" /><Relationship Type="http://schemas.openxmlformats.org/officeDocument/2006/relationships/hyperlink" Target="https://www.thecareersdepartment.com/" TargetMode="External" Id="rId206" /><Relationship Type="http://schemas.openxmlformats.org/officeDocument/2006/relationships/hyperlink" Target="mailto:gboh0705@uni.sydney.edu.au" TargetMode="External" Id="rId207" /><Relationship Type="http://schemas.openxmlformats.org/officeDocument/2006/relationships/hyperlink" Target="mailto:swan0244@uni.sydney.edu.au" TargetMode="External" Id="rId208" /><Relationship Type="http://schemas.openxmlformats.org/officeDocument/2006/relationships/hyperlink" Target="mailto:mgro0481@uni.sydney.edu.au" TargetMode="External" Id="rId209" /><Relationship Type="http://schemas.openxmlformats.org/officeDocument/2006/relationships/hyperlink" Target="mailto:jchr4402@uni.sydney.edu.au" TargetMode="External" Id="rId210" /><Relationship Type="http://schemas.openxmlformats.org/officeDocument/2006/relationships/hyperlink" Target="mailto:wliu0407@uni.sydney.edu.au" TargetMode="External" Id="rId211" /><Relationship Type="http://schemas.openxmlformats.org/officeDocument/2006/relationships/hyperlink" Target="mailto:mkha0689@uni.sydney.edu.au" TargetMode="External" Id="rId212" /><Relationship Type="http://schemas.openxmlformats.org/officeDocument/2006/relationships/hyperlink" Target="mailto:yche0768@uni.sydney.edu.au" TargetMode="External" Id="rId213" /><Relationship Type="http://schemas.openxmlformats.org/officeDocument/2006/relationships/hyperlink" Target="https://careerhub.sydney.edu.au/s/careers-centre/events?page=1&amp;start=StartsWithinSevenDays&amp;studentSiteId=3" TargetMode="External" Id="rId214" /><Relationship Type="http://schemas.openxmlformats.org/officeDocument/2006/relationships/hyperlink" Target="mailto:kcal0349@uni.sydney.edu.au" TargetMode="External" Id="rId215" /><Relationship Type="http://schemas.openxmlformats.org/officeDocument/2006/relationships/hyperlink" Target="https://careerhub.sydney.edu.au/" TargetMode="External" Id="rId216" /><Relationship Type="http://schemas.openxmlformats.org/officeDocument/2006/relationships/hyperlink" Target="mailto:xrui0804@uni.sydney.edu.au" TargetMode="External" Id="rId217" /><Relationship Type="http://schemas.openxmlformats.org/officeDocument/2006/relationships/hyperlink" Target="mailto:fwen0112@uni.sydney.edu.au" TargetMode="External" Id="rId218" /><Relationship Type="http://schemas.openxmlformats.org/officeDocument/2006/relationships/hyperlink" Target="https://careerhub.sydney.edu.au/s/careers-centre/resources/search/?order=Relevance&amp;topicsUseAnd=true" TargetMode="External" Id="rId219" /><Relationship Type="http://schemas.openxmlformats.org/officeDocument/2006/relationships/hyperlink" Target="mailto:syan0125@uni.sydney.edu.au" TargetMode="External" Id="rId220" /><Relationship Type="http://schemas.openxmlformats.org/officeDocument/2006/relationships/hyperlink" Target="mailto:aaga0722@uni.sydney.edu.au" TargetMode="External" Id="rId221" /><Relationship Type="http://schemas.openxmlformats.org/officeDocument/2006/relationships/hyperlink" Target="mailto:ckor0812@uni.sydney.edu.au" TargetMode="External" Id="rId222" /><Relationship Type="http://schemas.openxmlformats.org/officeDocument/2006/relationships/hyperlink" Target="https://careerhub.sydney.edu.au/s/careers-centre/Workflows/Detail/45" TargetMode="External" Id="rId223" /><Relationship Type="http://schemas.openxmlformats.org/officeDocument/2006/relationships/hyperlink" Target="mailto:ajon0998@uni.sydney.edu.au" TargetMode="External" Id="rId224" /><Relationship Type="http://schemas.openxmlformats.org/officeDocument/2006/relationships/hyperlink" Target="https://careerhub.sydney.edu.au/Form.aspx?id=7743677" TargetMode="External" Id="rId225" /><Relationship Type="http://schemas.openxmlformats.org/officeDocument/2006/relationships/hyperlink" Target="mailto:ayou0580@uni.sydney.edu.au" TargetMode="External" Id="rId226" /><Relationship Type="http://schemas.openxmlformats.org/officeDocument/2006/relationships/hyperlink" Target="mailto:jlui4800@uni.sydney.edu.au" TargetMode="External" Id="rId227" /><Relationship Type="http://schemas.openxmlformats.org/officeDocument/2006/relationships/hyperlink" Target="https://www.thecareersdepartment.com/" TargetMode="External" Id="rId228" /><Relationship Type="http://schemas.openxmlformats.org/officeDocument/2006/relationships/hyperlink" Target="mailto:aban0265@uni.sydney.edu.au" TargetMode="External" Id="rId229" /><Relationship Type="http://schemas.openxmlformats.org/officeDocument/2006/relationships/hyperlink" Target="https://careerhub.sydney.edu.au/" TargetMode="External" Id="rId230" /><Relationship Type="http://schemas.openxmlformats.org/officeDocument/2006/relationships/hyperlink" Target="mailto:msha0174@uni.sydney.edu.au" TargetMode="External" Id="rId231" /><Relationship Type="http://schemas.openxmlformats.org/officeDocument/2006/relationships/hyperlink" Target="mailto:mtya0791@uni.sydney.edu.au" TargetMode="External" Id="rId232" /><Relationship Type="http://schemas.openxmlformats.org/officeDocument/2006/relationships/hyperlink" Target="mailto:ykuo0511@uni.sydney.edu.au" TargetMode="External" Id="rId233" /><Relationship Type="http://schemas.openxmlformats.org/officeDocument/2006/relationships/hyperlink" Target="mailto:akha0107@uni.sydney.edu.au" TargetMode="External" Id="rId234" /><Relationship Type="http://schemas.openxmlformats.org/officeDocument/2006/relationships/hyperlink" Target="https://portfolio.thecareersdepartment.com/" TargetMode="External" Id="rId235" /><Relationship Type="http://schemas.openxmlformats.org/officeDocument/2006/relationships/hyperlink" Target="mailto:jlim0114@uni.sydney.edu.au" TargetMode="External" Id="rId236" /><Relationship Type="http://schemas.openxmlformats.org/officeDocument/2006/relationships/hyperlink" Target="mailto:kkat0363@uni.sydney.edu.au" TargetMode="External" Id="rId237" /><Relationship Type="http://schemas.openxmlformats.org/officeDocument/2006/relationships/hyperlink" Target="mailto:fanb0069@uni.sydney.edu.au" TargetMode="External" Id="rId238" /><Relationship Type="http://schemas.openxmlformats.org/officeDocument/2006/relationships/hyperlink" Target="https://www.google.com/" TargetMode="External" Id="rId239" /><Relationship Type="http://schemas.openxmlformats.org/officeDocument/2006/relationships/hyperlink" Target="mailto:zeli0384@uni.sydney.edu.au" TargetMode="External" Id="rId240" /><Relationship Type="http://schemas.openxmlformats.org/officeDocument/2006/relationships/hyperlink" Target="mailto:nmut0448@uni.sydney.edu.au" TargetMode="External" Id="rId241" /><Relationship Type="http://schemas.openxmlformats.org/officeDocument/2006/relationships/hyperlink" Target="https://careerhub.sydney.edu.au/" TargetMode="External" Id="rId242" /><Relationship Type="http://schemas.openxmlformats.org/officeDocument/2006/relationships/hyperlink" Target="mailto:wsha0193@uni.sydney.edu.au" TargetMode="External" Id="rId243" /><Relationship Type="http://schemas.openxmlformats.org/officeDocument/2006/relationships/hyperlink" Target="mailto:fgao0506@uni.sydney.edu.au" TargetMode="External" Id="rId244" /><Relationship Type="http://schemas.openxmlformats.org/officeDocument/2006/relationships/hyperlink" Target="mailto:yliu0010@uni.sydney.edu.au" TargetMode="External" Id="rId245" /><Relationship Type="http://schemas.openxmlformats.org/officeDocument/2006/relationships/hyperlink" Target="mailto:yliu0010@uni.sydney.edu.au" TargetMode="External" Id="rId246" /><Relationship Type="http://schemas.openxmlformats.org/officeDocument/2006/relationships/hyperlink" Target="mailto:misl5443@uni.sydney.edu.au" TargetMode="External" Id="rId247" /><Relationship Type="http://schemas.openxmlformats.org/officeDocument/2006/relationships/hyperlink" Target="mailto:ycui0519@uni.sydney.edu.au" TargetMode="External" Id="rId248" /><Relationship Type="http://schemas.openxmlformats.org/officeDocument/2006/relationships/hyperlink" Target="mailto:asan0436@uni.sydney.edu.au" TargetMode="External" Id="rId249" /><Relationship Type="http://schemas.openxmlformats.org/officeDocument/2006/relationships/hyperlink" Target="mailto:yeyu0870@uni.sydney.edu.au" TargetMode="External" Id="rId250" /><Relationship Type="http://schemas.openxmlformats.org/officeDocument/2006/relationships/hyperlink" Target="mailto:xilu0014@uni.sydney.edu.au" TargetMode="External" Id="rId251" /><Relationship Type="http://schemas.openxmlformats.org/officeDocument/2006/relationships/hyperlink" Target="mailto:wshi0055@uni.sydney.edu.au" TargetMode="External" Id="rId252" /><Relationship Type="http://schemas.openxmlformats.org/officeDocument/2006/relationships/hyperlink" Target="mailto:elai0072@uni.sydney.edu.au" TargetMode="External" Id="rId253" /><Relationship Type="http://schemas.openxmlformats.org/officeDocument/2006/relationships/hyperlink" Target="mailto:hyan6993@uni.sydney.edu.au" TargetMode="External" Id="rId254" /><Relationship Type="http://schemas.openxmlformats.org/officeDocument/2006/relationships/hyperlink" Target="mailto:gson0702@uni.sydney.edu.au" TargetMode="External" Id="rId255" /><Relationship Type="http://schemas.openxmlformats.org/officeDocument/2006/relationships/hyperlink" Target="mailto:ywan0434@uni.sydney.edu.au" TargetMode="External" Id="rId256" /><Relationship Type="http://schemas.openxmlformats.org/officeDocument/2006/relationships/hyperlink" Target="mailto:roxu0463@uni.sydney.edu.au" TargetMode="External" Id="rId257" /><Relationship Type="http://schemas.openxmlformats.org/officeDocument/2006/relationships/hyperlink" Target="mailto:lsch0177@uni.sydney.edu.au" TargetMode="External" Id="rId258" /><Relationship Type="http://schemas.openxmlformats.org/officeDocument/2006/relationships/hyperlink" Target="https://careerhub.sydney.edu.au/" TargetMode="External" Id="rId259" /><Relationship Type="http://schemas.openxmlformats.org/officeDocument/2006/relationships/hyperlink" Target="mailto:zixu0905@uni.sydney.edu.au" TargetMode="External" Id="rId260" /><Relationship Type="http://schemas.openxmlformats.org/officeDocument/2006/relationships/hyperlink" Target="mailto:rjia0735@uni.sydney.edu.au" TargetMode="External" Id="rId261" /><Relationship Type="http://schemas.openxmlformats.org/officeDocument/2006/relationships/hyperlink" Target="mailto:hham0997@uni.sydney.edu.au" TargetMode="External" Id="rId262" /><Relationship Type="http://schemas.openxmlformats.org/officeDocument/2006/relationships/hyperlink" Target="mailto:ndin0382@uni.sydney.edu.au" TargetMode="External" Id="rId263" /><Relationship Type="http://schemas.openxmlformats.org/officeDocument/2006/relationships/hyperlink" Target="mailto:djha1000@uni.sydney.edu.au" TargetMode="External" Id="rId264" /><Relationship Type="http://schemas.openxmlformats.org/officeDocument/2006/relationships/hyperlink" Target="mailto:xdin0238@uni.sydney.edu.au" TargetMode="External" Id="rId265" /><Relationship Type="http://schemas.openxmlformats.org/officeDocument/2006/relationships/hyperlink" Target="mailto:xdin0238@uni.sydney.edu.au" TargetMode="External" Id="rId266" /><Relationship Type="http://schemas.openxmlformats.org/officeDocument/2006/relationships/hyperlink" Target="mailto:jili0651@uni.sydney.edu.au" TargetMode="External" Id="rId267" /><Relationship Type="http://schemas.openxmlformats.org/officeDocument/2006/relationships/hyperlink" Target="mailto:hali0131@uni.sydney.edu.au" TargetMode="External" Id="rId268" /><Relationship Type="http://schemas.openxmlformats.org/officeDocument/2006/relationships/hyperlink" Target="mailto:meff0906@uni.sydney.edu.au" TargetMode="External" Id="rId269" /><Relationship Type="http://schemas.openxmlformats.org/officeDocument/2006/relationships/hyperlink" Target="mailto:slee8092@uni.sydney.edu.au" TargetMode="External" Id="rId270" /><Relationship Type="http://schemas.openxmlformats.org/officeDocument/2006/relationships/hyperlink" Target="mailto:yzho0933@uni.sydney.edu.au" TargetMode="External" Id="rId271" /><Relationship Type="http://schemas.openxmlformats.org/officeDocument/2006/relationships/hyperlink" Target="mailto:asab0071@uni.sydney.edu.au" TargetMode="External" Id="rId272" /><Relationship Type="http://schemas.openxmlformats.org/officeDocument/2006/relationships/hyperlink" Target="mailto:aali0251@uni.sydney.edu.au" TargetMode="External" Id="rId273" /><Relationship Type="http://schemas.openxmlformats.org/officeDocument/2006/relationships/hyperlink" Target="https://careerhub.sydney.edu.au/s/careers-centre" TargetMode="External" Id="rId274" /><Relationship Type="http://schemas.openxmlformats.org/officeDocument/2006/relationships/hyperlink" Target="mailto:aham0127@uni.sydney.edu.au" TargetMode="External" Id="rId275" /><Relationship Type="http://schemas.openxmlformats.org/officeDocument/2006/relationships/hyperlink" Target="mailto:aseb0376@uni.sydney.edu.au" TargetMode="External" Id="rId276" /><Relationship Type="http://schemas.openxmlformats.org/officeDocument/2006/relationships/hyperlink" Target="mailto:akam0073@uni.sydney.edu.au" TargetMode="External" Id="rId277" /><Relationship Type="http://schemas.openxmlformats.org/officeDocument/2006/relationships/hyperlink" Target="mailto:avar0614@uni.sydney.edu.au" TargetMode="External" Id="rId278" /><Relationship Type="http://schemas.openxmlformats.org/officeDocument/2006/relationships/hyperlink" Target="mailto:akaw0307@uni.sydney.edu.au" TargetMode="External" Id="rId279" /><Relationship Type="http://schemas.openxmlformats.org/officeDocument/2006/relationships/hyperlink" Target="mailto:amat0369@uni.sydney.edu.au" TargetMode="External" Id="rId280" /><Relationship Type="http://schemas.openxmlformats.org/officeDocument/2006/relationships/hyperlink" Target="mailto:akha0532@uni.sydney.edu.au" TargetMode="External" Id="rId281" /><Relationship Type="http://schemas.openxmlformats.org/officeDocument/2006/relationships/hyperlink" Target="mailto:amas0399@uni.sydney.edu.au" TargetMode="External" Id="rId282" /><Relationship Type="http://schemas.openxmlformats.org/officeDocument/2006/relationships/hyperlink" Target="mailto:abah0923@uni.sydney.edu.au" TargetMode="External" Id="rId283" /><Relationship Type="http://schemas.openxmlformats.org/officeDocument/2006/relationships/hyperlink" Target="mailto:andr3804@uni.sydney.edu.au" TargetMode="External" Id="rId284" /><Relationship Type="http://schemas.openxmlformats.org/officeDocument/2006/relationships/hyperlink" Target="https://careerhub.sydney.edu.au/s/careers-centre/events?page=9&amp;studentSiteId=3" TargetMode="External" Id="rId285" /><Relationship Type="http://schemas.openxmlformats.org/officeDocument/2006/relationships/hyperlink" Target="mailto:alin0754@uni.sydney.edu.au" TargetMode="External" Id="rId286" /><Relationship Type="http://schemas.openxmlformats.org/officeDocument/2006/relationships/hyperlink" Target="mailto:xngu8505@uni.sydney.edu.au" TargetMode="External" Id="rId287" /><Relationship Type="http://schemas.openxmlformats.org/officeDocument/2006/relationships/hyperlink" Target="mailto:ajaw0192@uni.sydney.edu.au" TargetMode="External" Id="rId288" /><Relationship Type="http://schemas.openxmlformats.org/officeDocument/2006/relationships/hyperlink" Target="mailto:abor0822@uni.sydney.edu.au" TargetMode="External" Id="rId289" /><Relationship Type="http://schemas.openxmlformats.org/officeDocument/2006/relationships/hyperlink" Target="mailto:bvar9733@uni.sydney.edu.au" TargetMode="External" Id="rId290" /><Relationship Type="http://schemas.openxmlformats.org/officeDocument/2006/relationships/hyperlink" Target="https://careerhub.sydney.edu.au/s/careers-centre/events" TargetMode="External" Id="rId291" /><Relationship Type="http://schemas.openxmlformats.org/officeDocument/2006/relationships/hyperlink" Target="mailto:bche0143@uni.sydney.edu.au" TargetMode="External" Id="rId292" /><Relationship Type="http://schemas.openxmlformats.org/officeDocument/2006/relationships/hyperlink" Target="mailto:cjin0495@uni.sydney.edu.au" TargetMode="External" Id="rId293" /><Relationship Type="http://schemas.openxmlformats.org/officeDocument/2006/relationships/hyperlink" Target="mailto:kkol0313@uni.sydney.edu.au" TargetMode="External" Id="rId294" /><Relationship Type="http://schemas.openxmlformats.org/officeDocument/2006/relationships/hyperlink" Target="mailto:chyi0205@uni.sydney.edu.au" TargetMode="External" Id="rId295" /><Relationship Type="http://schemas.openxmlformats.org/officeDocument/2006/relationships/hyperlink" Target="mailto:ebat0063@uni.sydney.edu.au" TargetMode="External" Id="rId296" /><Relationship Type="http://schemas.openxmlformats.org/officeDocument/2006/relationships/hyperlink" Target="mailto:fzha0276@uni.sydney.edu.au" TargetMode="External" Id="rId297" /><Relationship Type="http://schemas.openxmlformats.org/officeDocument/2006/relationships/hyperlink" Target="mailto:fche0060@uni.sydney.edu.au" TargetMode="External" Id="rId298" /><Relationship Type="http://schemas.openxmlformats.org/officeDocument/2006/relationships/hyperlink" Target="mailto:ywan0802@uni.sydney.edu.au" TargetMode="External" Id="rId299" /><Relationship Type="http://schemas.openxmlformats.org/officeDocument/2006/relationships/hyperlink" Target="mailto:jzhe0224@uni.sydney.edu.au" TargetMode="External" Id="rId300" /><Relationship Type="http://schemas.openxmlformats.org/officeDocument/2006/relationships/hyperlink" Target="mailto:jlin0409@uni.sydney.edu.au" TargetMode="External" Id="rId301" /><Relationship Type="http://schemas.openxmlformats.org/officeDocument/2006/relationships/hyperlink" Target="https://portfolio.thecareersdepartment.com/" TargetMode="External" Id="rId302" /><Relationship Type="http://schemas.openxmlformats.org/officeDocument/2006/relationships/hyperlink" Target="mailto:jsha0533@uni.sydney.edu.au" TargetMode="External" Id="rId303" /><Relationship Type="http://schemas.openxmlformats.org/officeDocument/2006/relationships/hyperlink" Target="mailto:jidu0987@uni.sydney.edu.au" TargetMode="External" Id="rId304" /><Relationship Type="http://schemas.openxmlformats.org/officeDocument/2006/relationships/hyperlink" Target="https://app.thecareersdepartment.com/" TargetMode="External" Id="rId305" /><Relationship Type="http://schemas.openxmlformats.org/officeDocument/2006/relationships/hyperlink" Target="mailto:jzhe0070@uni.sydney.edu.au" TargetMode="External" Id="rId306" /><Relationship Type="http://schemas.openxmlformats.org/officeDocument/2006/relationships/hyperlink" Target="mailto:jixu0122@uni.sydney.edu.au" TargetMode="External" Id="rId307" /><Relationship Type="http://schemas.openxmlformats.org/officeDocument/2006/relationships/hyperlink" Target="https://careerhub.sydney.edu.au/" TargetMode="External" Id="rId308" /><Relationship Type="http://schemas.openxmlformats.org/officeDocument/2006/relationships/hyperlink" Target="mailto:jlee0194@uni.sydney.edu.au" TargetMode="External" Id="rId309" /><Relationship Type="http://schemas.openxmlformats.org/officeDocument/2006/relationships/hyperlink" Target="mailto:jjoh0483@uni.sydney.edu.au" TargetMode="External" Id="rId310" /><Relationship Type="http://schemas.openxmlformats.org/officeDocument/2006/relationships/hyperlink" Target="mailto:jmul0737@uni.sydney.edu.au" TargetMode="External" Id="rId311" /><Relationship Type="http://schemas.openxmlformats.org/officeDocument/2006/relationships/hyperlink" Target="mailto:jkhu7102@uni.sydney.edu.au" TargetMode="External" Id="rId312" /><Relationship Type="http://schemas.openxmlformats.org/officeDocument/2006/relationships/hyperlink" Target="mailto:jwil0808@uni.sydney.edu.au" TargetMode="External" Id="rId313" /><Relationship Type="http://schemas.openxmlformats.org/officeDocument/2006/relationships/hyperlink" Target="mailto:kluk0001@uni.sydney.edu.au" TargetMode="External" Id="rId314" /><Relationship Type="http://schemas.openxmlformats.org/officeDocument/2006/relationships/hyperlink" Target="mailto:lrua7283@uni.sydney.edu.au" TargetMode="External" Id="rId315" /><Relationship Type="http://schemas.openxmlformats.org/officeDocument/2006/relationships/hyperlink" Target="mailto:hmin0149@uni.sydney.edu.au" TargetMode="External" Id="rId316" /><Relationship Type="http://schemas.openxmlformats.org/officeDocument/2006/relationships/hyperlink" Target="mailto:mval0359@uni.sydney.edu.au" TargetMode="External" Id="rId317" /><Relationship Type="http://schemas.openxmlformats.org/officeDocument/2006/relationships/hyperlink" Target="mailto:miye0361@uni.sydney.edu.au" TargetMode="External" Id="rId318" /><Relationship Type="http://schemas.openxmlformats.org/officeDocument/2006/relationships/hyperlink" Target="mailto:mshe0324@uni.sydney.edu.au" TargetMode="External" Id="rId319" /><Relationship Type="http://schemas.openxmlformats.org/officeDocument/2006/relationships/hyperlink" Target="mailto:mouy0957@uni.sydney.edu.au" TargetMode="External" Id="rId320" /><Relationship Type="http://schemas.openxmlformats.org/officeDocument/2006/relationships/hyperlink" Target="mailto:msea0447@uni.sydney.edu.au" TargetMode="External" Id="rId321" /><Relationship Type="http://schemas.openxmlformats.org/officeDocument/2006/relationships/hyperlink" Target="mailto:mmub0864@uni.sydney.edu.au" TargetMode="External" Id="rId322" /><Relationship Type="http://schemas.openxmlformats.org/officeDocument/2006/relationships/hyperlink" Target="https://www.thecareersdepartment.com/" TargetMode="External" Id="rId323" /><Relationship Type="http://schemas.openxmlformats.org/officeDocument/2006/relationships/hyperlink" Target="mailto:malk0627@uni.sydney.edu.au" TargetMode="External" Id="rId324" /><Relationship Type="http://schemas.openxmlformats.org/officeDocument/2006/relationships/hyperlink" Target="https://careerhub.sydney.edu.au/Form.aspx?id=7743677" TargetMode="External" Id="rId325" /><Relationship Type="http://schemas.openxmlformats.org/officeDocument/2006/relationships/hyperlink" Target="mailto:ycai0901@uni.sydney.edu.au" TargetMode="External" Id="rId326" /><Relationship Type="http://schemas.openxmlformats.org/officeDocument/2006/relationships/hyperlink" Target="mailto:nche0372@uni.sydney.edu.au" TargetMode="External" Id="rId327" /><Relationship Type="http://schemas.openxmlformats.org/officeDocument/2006/relationships/hyperlink" Target="mailto:pbha0066@uni.sydney.edu.au" TargetMode="External" Id="rId328" /><Relationship Type="http://schemas.openxmlformats.org/officeDocument/2006/relationships/hyperlink" Target="https://careerhub.sydney.edu.au/Form.aspx?id=7743677" TargetMode="External" Id="rId329" /><Relationship Type="http://schemas.openxmlformats.org/officeDocument/2006/relationships/hyperlink" Target="mailto:pput0940@uni.sydney.edu.au" TargetMode="External" Id="rId330" /><Relationship Type="http://schemas.openxmlformats.org/officeDocument/2006/relationships/hyperlink" Target="https://www.thecareersdepartment.com/" TargetMode="External" Id="rId331" /><Relationship Type="http://schemas.openxmlformats.org/officeDocument/2006/relationships/hyperlink" Target="mailto:qili0307@uni.sydney.edu.au" TargetMode="External" Id="rId332" /><Relationship Type="http://schemas.openxmlformats.org/officeDocument/2006/relationships/hyperlink" Target="mailto:jshi0881@uni.sydney.edu.au" TargetMode="External" Id="rId333" /><Relationship Type="http://schemas.openxmlformats.org/officeDocument/2006/relationships/hyperlink" Target="mailto:rram0672@uni.sydney.edu.au" TargetMode="External" Id="rId334" /><Relationship Type="http://schemas.openxmlformats.org/officeDocument/2006/relationships/hyperlink" Target="https://careerhub.sydney.edu.au/Form.aspx?id=7743677" TargetMode="External" Id="rId335" /><Relationship Type="http://schemas.openxmlformats.org/officeDocument/2006/relationships/hyperlink" Target="mailto:rzho3437@uni.sydney.edu.au" TargetMode="External" Id="rId336" /><Relationship Type="http://schemas.openxmlformats.org/officeDocument/2006/relationships/hyperlink" Target="mailto:shaz0913@uni.sydney.edu.au" TargetMode="External" Id="rId337" /><Relationship Type="http://schemas.openxmlformats.org/officeDocument/2006/relationships/hyperlink" Target="mailto:shod0732@uni.sydney.edu.au" TargetMode="External" Id="rId338" /><Relationship Type="http://schemas.openxmlformats.org/officeDocument/2006/relationships/hyperlink" Target="mailto:sgar0400@uni.sydney.edu.au" TargetMode="External" Id="rId339" /><Relationship Type="http://schemas.openxmlformats.org/officeDocument/2006/relationships/hyperlink" Target="mailto:shan0161@uni.sydney.edu.au" TargetMode="External" Id="rId340" /><Relationship Type="http://schemas.openxmlformats.org/officeDocument/2006/relationships/hyperlink" Target="mailto:shdi0195@uni.sydney.edu.au" TargetMode="External" Id="rId341" /><Relationship Type="http://schemas.openxmlformats.org/officeDocument/2006/relationships/hyperlink" Target="https://careerhub.sydney.edu.au/s/careers-centre" TargetMode="External" Id="rId342" /><Relationship Type="http://schemas.openxmlformats.org/officeDocument/2006/relationships/hyperlink" Target="mailto:xcai0421@uni.sydney.edu.au" TargetMode="External" Id="rId343" /><Relationship Type="http://schemas.openxmlformats.org/officeDocument/2006/relationships/hyperlink" Target="mailto:sche0747@uni.sydney.edu.au" TargetMode="External" Id="rId344" /><Relationship Type="http://schemas.openxmlformats.org/officeDocument/2006/relationships/hyperlink" Target="mailto:sxie0762@uni.sydney.edu.au" TargetMode="External" Id="rId345" /><Relationship Type="http://schemas.openxmlformats.org/officeDocument/2006/relationships/hyperlink" Target="mailto:sche0542@uni.sydney.edu.au" TargetMode="External" Id="rId346" /><Relationship Type="http://schemas.openxmlformats.org/officeDocument/2006/relationships/hyperlink" Target="mailto:skal0853@uni.sydney.edu.au" TargetMode="External" Id="rId347" /><Relationship Type="http://schemas.openxmlformats.org/officeDocument/2006/relationships/hyperlink" Target="mailto:svin0736@uni.sydney.edu.au" TargetMode="External" Id="rId348" /><Relationship Type="http://schemas.openxmlformats.org/officeDocument/2006/relationships/hyperlink" Target="mailto:tzha0424@uni.sydney.edu.au" TargetMode="External" Id="rId349" /><Relationship Type="http://schemas.openxmlformats.org/officeDocument/2006/relationships/hyperlink" Target="mailto:toye0626@uni.sydney.edu.au" TargetMode="External" Id="rId350" /><Relationship Type="http://schemas.openxmlformats.org/officeDocument/2006/relationships/hyperlink" Target="mailto:ttra0882@uni.sydney.edu.au" TargetMode="External" Id="rId351" /><Relationship Type="http://schemas.openxmlformats.org/officeDocument/2006/relationships/hyperlink" Target="mailto:vsaw0439@uni.sydney.edu.au" TargetMode="External" Id="rId352" /><Relationship Type="http://schemas.openxmlformats.org/officeDocument/2006/relationships/hyperlink" Target="mailto:wcha0938@uni.sydney.edu.au" TargetMode="External" Id="rId353" /><Relationship Type="http://schemas.openxmlformats.org/officeDocument/2006/relationships/hyperlink" Target="mailto:wzhu0406@uni.sydney.edu.au" TargetMode="External" Id="rId354" /><Relationship Type="http://schemas.openxmlformats.org/officeDocument/2006/relationships/hyperlink" Target="mailto:wgao0186@uni.sydney.edu.au" TargetMode="External" Id="rId355" /><Relationship Type="http://schemas.openxmlformats.org/officeDocument/2006/relationships/hyperlink" Target="mailto:wnas0089@uni.sydney.edu.au" TargetMode="External" Id="rId356" /><Relationship Type="http://schemas.openxmlformats.org/officeDocument/2006/relationships/hyperlink" Target="mailto:xzho0148@uni.sydney.edu.au" TargetMode="External" Id="rId357" /><Relationship Type="http://schemas.openxmlformats.org/officeDocument/2006/relationships/hyperlink" Target="https://careerhub.sydney.edu.au/s/careers-centre" TargetMode="External" Id="rId358" /><Relationship Type="http://schemas.openxmlformats.org/officeDocument/2006/relationships/hyperlink" Target="mailto:xigu0953@uni.sydney.edu.au" TargetMode="External" Id="rId359" /><Relationship Type="http://schemas.openxmlformats.org/officeDocument/2006/relationships/hyperlink" Target="https://careerhub.sydney.edu.au/s/careers-centre/Events/Detail/7736643" TargetMode="External" Id="rId360" /><Relationship Type="http://schemas.openxmlformats.org/officeDocument/2006/relationships/hyperlink" Target="mailto:ypar0816@uni.sydney.edu.au" TargetMode="External" Id="rId361" /><Relationship Type="http://schemas.openxmlformats.org/officeDocument/2006/relationships/hyperlink" Target="mailto:yyan0660@uni.sydney.edu.au" TargetMode="External" Id="rId362" /><Relationship Type="http://schemas.openxmlformats.org/officeDocument/2006/relationships/hyperlink" Target="mailto:ywan0102@uni.sydney.edu.au" TargetMode="External" Id="rId363" /><Relationship Type="http://schemas.openxmlformats.org/officeDocument/2006/relationships/hyperlink" Target="mailto:yili7095@uni.sydney.edu.au" TargetMode="External" Id="rId364" /><Relationship Type="http://schemas.openxmlformats.org/officeDocument/2006/relationships/hyperlink" Target="mailto:yshe0292@uni.sydney.edu.au" TargetMode="External" Id="rId365" /><Relationship Type="http://schemas.openxmlformats.org/officeDocument/2006/relationships/hyperlink" Target="mailto:xzha0509@uni.sydney.edu.au" TargetMode="External" Id="rId366" /><Relationship Type="http://schemas.openxmlformats.org/officeDocument/2006/relationships/hyperlink" Target="mailto:yuhu0189@uni.sydney.edu.au" TargetMode="External" Id="rId367" /><Relationship Type="http://schemas.openxmlformats.org/officeDocument/2006/relationships/hyperlink" Target="mailto:zhxu0203@uni.sydney.edu.au" TargetMode="External" Id="rId368" /><Relationship Type="http://schemas.openxmlformats.org/officeDocument/2006/relationships/hyperlink" Target="mailto:zhua0219@uni.sydney.edu.au" TargetMode="External" Id="rId369" /><Relationship Type="http://schemas.openxmlformats.org/officeDocument/2006/relationships/hyperlink" Target="https://careerhub.sydney.edu.au/s/careers-centre/Workflows/Detail/45" TargetMode="External" Id="rId370" /><Relationship Type="http://schemas.openxmlformats.org/officeDocument/2006/relationships/hyperlink" Target="mailto:zche5226@uni.sydney.edu.au" TargetMode="External" Id="rId371" /><Relationship Type="http://schemas.openxmlformats.org/officeDocument/2006/relationships/hyperlink" Target="mailto:kban0301@uni.sydney.edu.au" TargetMode="External" Id="rId372" /><Relationship Type="http://schemas.openxmlformats.org/officeDocument/2006/relationships/hyperlink" Target="mailto:npat0091@uni.sydney.edu.au" TargetMode="External" Id="rId373" /><Relationship Type="http://schemas.openxmlformats.org/officeDocument/2006/relationships/hyperlink" Target="mailto:rnag0014@uni.sydney.edu.au" TargetMode="External" Id="rId374" /><Relationship Type="http://schemas.openxmlformats.org/officeDocument/2006/relationships/hyperlink" Target="https://www.google.com/" TargetMode="External" Id="rId375" /><Relationship Type="http://schemas.openxmlformats.org/officeDocument/2006/relationships/hyperlink" Target="mailto:yyan0639@uni.sydney.edu.au" TargetMode="External" Id="rId376" /><Relationship Type="http://schemas.openxmlformats.org/officeDocument/2006/relationships/hyperlink" Target="mailto:asit0546@uni.sydney.edu.au" TargetMode="External" Id="rId377" /><Relationship Type="http://schemas.openxmlformats.org/officeDocument/2006/relationships/hyperlink" Target="mailto:catherine@uni.sydney.edu.au" TargetMode="External" Id="rId378" /><Relationship Type="http://schemas.openxmlformats.org/officeDocument/2006/relationships/hyperlink" Target="mailto:dcai0974@uni.sydney.edu.au" TargetMode="External" Id="rId379" /><Relationship Type="http://schemas.openxmlformats.org/officeDocument/2006/relationships/hyperlink" Target="https://careerhub.sydney.edu.au/Form.aspx?id=7743677" TargetMode="External" Id="rId380" /><Relationship Type="http://schemas.openxmlformats.org/officeDocument/2006/relationships/hyperlink" Target="mailto:slas0590@uni.sydney.edu.au" TargetMode="External" Id="rId381" /><Relationship Type="http://schemas.openxmlformats.org/officeDocument/2006/relationships/hyperlink" Target="mailto:rliu0288@uni.sydney.edu.au" TargetMode="External" Id="rId382" /><Relationship Type="http://schemas.openxmlformats.org/officeDocument/2006/relationships/hyperlink" Target="mailto:wema0811@uni.sydney.edu.au" TargetMode="External" Id="rId383" /><Relationship Type="http://schemas.openxmlformats.org/officeDocument/2006/relationships/hyperlink" Target="mailto:zdon0179@uni.sydney.edu.au" TargetMode="External" Id="rId384" /><Relationship Type="http://schemas.openxmlformats.org/officeDocument/2006/relationships/hyperlink" Target="https://careerhub.sydney.edu.au/Form.aspx?id=7743677" TargetMode="External" Id="rId385" /><Relationship Type="http://schemas.openxmlformats.org/officeDocument/2006/relationships/hyperlink" Target="mailto:gsil0905@uni.sydney.edu.au" TargetMode="External" Id="rId386" /><Relationship Type="http://schemas.openxmlformats.org/officeDocument/2006/relationships/hyperlink" Target="https://sydney.edu.au/" TargetMode="External" Id="rId387" /><Relationship Type="http://schemas.openxmlformats.org/officeDocument/2006/relationships/hyperlink" Target="mailto:ywan0960@uni.sydney.edu.au" TargetMode="External" Id="rId388" /><Relationship Type="http://schemas.openxmlformats.org/officeDocument/2006/relationships/hyperlink" Target="mailto:isih.0033@uni.sydney.edu.au" TargetMode="External" Id="rId389" /><Relationship Type="http://schemas.openxmlformats.org/officeDocument/2006/relationships/hyperlink" Target="mailto:mban0274@uni.sydney.edu.au" TargetMode="External" Id="rId390" /><Relationship Type="http://schemas.openxmlformats.org/officeDocument/2006/relationships/hyperlink" Target="mailto:fsha0101@uni.sydney.edu.au" TargetMode="External" Id="rId391" /><Relationship Type="http://schemas.openxmlformats.org/officeDocument/2006/relationships/hyperlink" Target="mailto:iela0355@uni.sydney.edu.au" TargetMode="External" Id="rId392" /><Relationship Type="http://schemas.openxmlformats.org/officeDocument/2006/relationships/hyperlink" Target="mailto:ksue7046@uni.sydney.edu.au" TargetMode="External" Id="rId393" /><Relationship Type="http://schemas.openxmlformats.org/officeDocument/2006/relationships/hyperlink" Target="https://www.thecareersdepartment.com/" TargetMode="External" Id="rId394" /><Relationship Type="http://schemas.openxmlformats.org/officeDocument/2006/relationships/hyperlink" Target="mailto:cmck0803@uni.sydney.edu.au" TargetMode="External" Id="rId395" /><Relationship Type="http://schemas.openxmlformats.org/officeDocument/2006/relationships/hyperlink" Target="https://www.google.com/" TargetMode="External" Id="rId396" /><Relationship Type="http://schemas.openxmlformats.org/officeDocument/2006/relationships/hyperlink" Target="mailto:scar7278@uni.sydney.edu.au" TargetMode="External" Id="rId397" /><Relationship Type="http://schemas.openxmlformats.org/officeDocument/2006/relationships/hyperlink" Target="mailto:pcha0598@uni.sydney.edu.au" TargetMode="External" Id="rId398" /><Relationship Type="http://schemas.openxmlformats.org/officeDocument/2006/relationships/hyperlink" Target="https://careerhub.sydney.edu.au/" TargetMode="External" Id="rId399" /><Relationship Type="http://schemas.openxmlformats.org/officeDocument/2006/relationships/hyperlink" Target="mailto:asan5850@uni.sydney.edu.au" TargetMode="External" Id="rId400" /><Relationship Type="http://schemas.openxmlformats.org/officeDocument/2006/relationships/hyperlink" Target="mailto:ytan2217@uni.sydney.edu.au" TargetMode="External" Id="rId401" /><Relationship Type="http://schemas.openxmlformats.org/officeDocument/2006/relationships/hyperlink" Target="https://careerhub.sydney.edu.au/s/careers-centre" TargetMode="External" Id="rId402" /><Relationship Type="http://schemas.openxmlformats.org/officeDocument/2006/relationships/hyperlink" Target="mailto:mhir0728@uni.sydney.edu.au" TargetMode="External" Id="rId403" /><Relationship Type="http://schemas.openxmlformats.org/officeDocument/2006/relationships/hyperlink" Target="https://careerhub.sydney.edu.au/s/careers-centre" TargetMode="External" Id="rId404" /><Relationship Type="http://schemas.openxmlformats.org/officeDocument/2006/relationships/hyperlink" Target="mailto:mama0672@uni.sydney.edu.au" TargetMode="External" Id="rId405" /><Relationship Type="http://schemas.openxmlformats.org/officeDocument/2006/relationships/hyperlink" Target="mailto:yzho0254@uni.sydney.edu.au" TargetMode="External" Id="rId406" /><Relationship Type="http://schemas.openxmlformats.org/officeDocument/2006/relationships/hyperlink" Target="https://careerhub.sydney.edu.au/s/careers-centre/events" TargetMode="External" Id="rId407" /><Relationship Type="http://schemas.openxmlformats.org/officeDocument/2006/relationships/hyperlink" Target="mailto:geva0292@uni.sydney.edu.au" TargetMode="External" Id="rId408" /><Relationship Type="http://schemas.openxmlformats.org/officeDocument/2006/relationships/hyperlink" Target="https://careerhub.sydney.edu.au/s/careers-centre" TargetMode="External" Id="rId409" /><Relationship Type="http://schemas.openxmlformats.org/officeDocument/2006/relationships/hyperlink" Target="mailto:arai0352@uni.sydney.edu.au" TargetMode="External" Id="rId410" /><Relationship Type="http://schemas.openxmlformats.org/officeDocument/2006/relationships/hyperlink" Target="https://careerhub.sydney.edu.au/s/careers-centre/resources/search/?order=Relevance&amp;topicsUseAnd=true" TargetMode="External" Id="rId411" /><Relationship Type="http://schemas.openxmlformats.org/officeDocument/2006/relationships/hyperlink" Target="mailto:rgha0214@uni.sydney.edu.au" TargetMode="External" Id="rId412" /><Relationship Type="http://schemas.openxmlformats.org/officeDocument/2006/relationships/hyperlink" Target="https://careerhub.sydney.edu.au/s/careers-centre" TargetMode="External" Id="rId413" /><Relationship Type="http://schemas.openxmlformats.org/officeDocument/2006/relationships/hyperlink" Target="mailto:tlin0302@uni.sydney.edu.au" TargetMode="External" Id="rId414" /><Relationship Type="http://schemas.openxmlformats.org/officeDocument/2006/relationships/hyperlink" Target="mailto:eaga0743@uni.sydney.edu.au" TargetMode="External" Id="rId415" /><Relationship Type="http://schemas.openxmlformats.org/officeDocument/2006/relationships/hyperlink" Target="https://careerhub.sydney.edu.au/s/careers-centre/events?page=4&amp;studentSiteId=3" TargetMode="External" Id="rId416" /><Relationship Type="http://schemas.openxmlformats.org/officeDocument/2006/relationships/hyperlink" Target="mailto:dkho0094@uni.sydney.edu.au" TargetMode="External" Id="rId417" /><Relationship Type="http://schemas.openxmlformats.org/officeDocument/2006/relationships/hyperlink" Target="https://careerhub.sydney.edu.au/s/careers-centre" TargetMode="External" Id="rId418" /><Relationship Type="http://schemas.openxmlformats.org/officeDocument/2006/relationships/hyperlink" Target="mailto:jhuh5407@uni.sydney.edu.au" TargetMode="External" Id="rId419" /><Relationship Type="http://schemas.openxmlformats.org/officeDocument/2006/relationships/hyperlink" Target="https://careerhub.sydney.edu.au/s/careers-centre/events" TargetMode="External" Id="rId420" /><Relationship Type="http://schemas.openxmlformats.org/officeDocument/2006/relationships/hyperlink" Target="mailto:cmet0501@uni.sydney.edu.au" TargetMode="External" Id="rId421" /><Relationship Type="http://schemas.openxmlformats.org/officeDocument/2006/relationships/hyperlink" Target="mailto:asud0034@uni.sydney.edu.au" TargetMode="External" Id="rId422" /><Relationship Type="http://schemas.openxmlformats.org/officeDocument/2006/relationships/hyperlink" Target="https://careerhub.sydney.edu.au/s/careers-centre/Events/Detail/7736643" TargetMode="External" Id="rId423" /><Relationship Type="http://schemas.openxmlformats.org/officeDocument/2006/relationships/hyperlink" Target="mailto:sdal0571@uni.sydney.edu.au" TargetMode="External" Id="rId424" /><Relationship Type="http://schemas.openxmlformats.org/officeDocument/2006/relationships/hyperlink" Target="mailto:wzha0274@uni.sydney.edu.au" TargetMode="External" Id="rId425" /><Relationship Type="http://schemas.openxmlformats.org/officeDocument/2006/relationships/hyperlink" Target="https://www.thecareersdepartment.com/" TargetMode="External" Id="rId426" /><Relationship Type="http://schemas.openxmlformats.org/officeDocument/2006/relationships/hyperlink" Target="mailto:eian0093@uni.sydney.edu.au" TargetMode="External" Id="rId427" /><Relationship Type="http://schemas.openxmlformats.org/officeDocument/2006/relationships/hyperlink" Target="https://www.thecareersdepartment.com/" TargetMode="External" Id="rId428" /><Relationship Type="http://schemas.openxmlformats.org/officeDocument/2006/relationships/hyperlink" Target="mailto:vngu3121@uni.sydney.edu.au" TargetMode="External" Id="rId429" /><Relationship Type="http://schemas.openxmlformats.org/officeDocument/2006/relationships/hyperlink" Target="https://www.thecareersdepartment.com/" TargetMode="External" Id="rId430" /><Relationship Type="http://schemas.openxmlformats.org/officeDocument/2006/relationships/hyperlink" Target="mailto:hzha6647@uni.sydney.edu.au" TargetMode="External" Id="rId431" /><Relationship Type="http://schemas.openxmlformats.org/officeDocument/2006/relationships/hyperlink" Target="https://careerhub.sydney.edu.au/s/careers-centre/Workflows/Detail/41" TargetMode="External" Id="rId432" /><Relationship Type="http://schemas.openxmlformats.org/officeDocument/2006/relationships/hyperlink" Target="mailto:smis0953@uni.sydney.edu.au" TargetMode="External" Id="rId433" /><Relationship Type="http://schemas.openxmlformats.org/officeDocument/2006/relationships/hyperlink" Target="mailto:yzha0459@uni.sydney.edu.au" TargetMode="External" Id="rId434" /><Relationship Type="http://schemas.openxmlformats.org/officeDocument/2006/relationships/hyperlink" Target="https://careerhub.sydney.edu.au/s/careers-centre/jobs" TargetMode="External" Id="rId435" /><Relationship Type="http://schemas.openxmlformats.org/officeDocument/2006/relationships/hyperlink" Target="mailto:tana0017@uni.sydney.edu.au" TargetMode="External" Id="rId436" /><Relationship Type="http://schemas.openxmlformats.org/officeDocument/2006/relationships/hyperlink" Target="https://careerhub.sydney.edu.au/" TargetMode="External" Id="rId437" /><Relationship Type="http://schemas.openxmlformats.org/officeDocument/2006/relationships/hyperlink" Target="mailto:xyan0872@uni.sydney.edu.au" TargetMode="External" Id="rId438" /><Relationship Type="http://schemas.openxmlformats.org/officeDocument/2006/relationships/hyperlink" Target="mailto:dtan7448@uni.sydney.edu.au" TargetMode="External" Id="rId439" /><Relationship Type="http://schemas.openxmlformats.org/officeDocument/2006/relationships/hyperlink" Target="https://app.thecareersdepartment.com/" TargetMode="External" Id="rId440" /><Relationship Type="http://schemas.openxmlformats.org/officeDocument/2006/relationships/hyperlink" Target="mailto:cbar7006@uni.sydney.edu.au" TargetMode="External" Id="rId441" /><Relationship Type="http://schemas.openxmlformats.org/officeDocument/2006/relationships/hyperlink" Target="https://careerhub.sydney.edu.au/s/careers-centre/events" TargetMode="External" Id="rId442" /><Relationship Type="http://schemas.openxmlformats.org/officeDocument/2006/relationships/hyperlink" Target="mailto:amut0057@uni.sydney.edu.au" TargetMode="External" Id="rId443" /><Relationship Type="http://schemas.openxmlformats.org/officeDocument/2006/relationships/hyperlink" Target="mailto:alav0137@uni.sydney.edu.au" TargetMode="External" Id="rId444" /><Relationship Type="http://schemas.openxmlformats.org/officeDocument/2006/relationships/hyperlink" Target="mailto:dtao0405@uni.sydney.edu.au" TargetMode="External" Id="rId445" /><Relationship Type="http://schemas.openxmlformats.org/officeDocument/2006/relationships/hyperlink" Target="mailto:ejar6779@uni.sydney.edu.au" TargetMode="External" Id="rId446" /><Relationship Type="http://schemas.openxmlformats.org/officeDocument/2006/relationships/hyperlink" Target="mailto:hche0081@uni.sydney.edu.au" TargetMode="External" Id="rId447" /><Relationship Type="http://schemas.openxmlformats.org/officeDocument/2006/relationships/hyperlink" Target="mailto:hgub0362@uni.sydney.edu.au" TargetMode="External" Id="rId448" /><Relationship Type="http://schemas.openxmlformats.org/officeDocument/2006/relationships/hyperlink" Target="mailto:jfen0943@uni.sydney.edu.au" TargetMode="External" Id="rId449" /><Relationship Type="http://schemas.openxmlformats.org/officeDocument/2006/relationships/hyperlink" Target="mailto:jchi0751@uni.sydney.edu.au" TargetMode="External" Id="rId450" /><Relationship Type="http://schemas.openxmlformats.org/officeDocument/2006/relationships/hyperlink" Target="mailto:mkim0066@uni.sydney.edu.au" TargetMode="External" Id="rId451" /><Relationship Type="http://schemas.openxmlformats.org/officeDocument/2006/relationships/hyperlink" Target="mailto:mguo0242@uni.sydney.edu.au" TargetMode="External" Id="rId452" /><Relationship Type="http://schemas.openxmlformats.org/officeDocument/2006/relationships/hyperlink" Target="mailto:pmis0486@uni.sydney.edu.au" TargetMode="External" Id="rId453" /><Relationship Type="http://schemas.openxmlformats.org/officeDocument/2006/relationships/hyperlink" Target="mailto:psub0466@uni.sydney.edu.au" TargetMode="External" Id="rId454" /><Relationship Type="http://schemas.openxmlformats.org/officeDocument/2006/relationships/hyperlink" Target="mailto:psha0374@uni.sydney.edu.au" TargetMode="External" Id="rId455" /><Relationship Type="http://schemas.openxmlformats.org/officeDocument/2006/relationships/hyperlink" Target="mailto:reva0301@uni.sydney.edu.au" TargetMode="External" Id="rId456" /><Relationship Type="http://schemas.openxmlformats.org/officeDocument/2006/relationships/hyperlink" Target="mailto:smes0801@uni.sydney.edu.au" TargetMode="External" Id="rId457" /><Relationship Type="http://schemas.openxmlformats.org/officeDocument/2006/relationships/hyperlink" Target="mailto:ssin0398@uni.sydney.edu.au" TargetMode="External" Id="rId458" /><Relationship Type="http://schemas.openxmlformats.org/officeDocument/2006/relationships/hyperlink" Target="mailto:spri0833@uni.sydney.edu.au" TargetMode="External" Id="rId459" /><Relationship Type="http://schemas.openxmlformats.org/officeDocument/2006/relationships/hyperlink" Target="mailto:slin0483@uni.sydney.edu.au" TargetMode="External" Id="rId460" /><Relationship Type="http://schemas.openxmlformats.org/officeDocument/2006/relationships/hyperlink" Target="mailto:sche0650@uni.sydney.edu.au" TargetMode="External" Id="rId461" /><Relationship Type="http://schemas.openxmlformats.org/officeDocument/2006/relationships/hyperlink" Target="mailto:scha0751@uni.sydney.edu.au" TargetMode="External" Id="rId462" /><Relationship Type="http://schemas.openxmlformats.org/officeDocument/2006/relationships/hyperlink" Target="mailto:sshi0487@uni.sydney.edu.au" TargetMode="External" Id="rId463" /><Relationship Type="http://schemas.openxmlformats.org/officeDocument/2006/relationships/hyperlink" Target="mailto:thos2391@uni.sydney.edu.au" TargetMode="External" Id="rId464" /><Relationship Type="http://schemas.openxmlformats.org/officeDocument/2006/relationships/hyperlink" Target="mailto:wwan0971@uni.sydney.edu.au" TargetMode="External" Id="rId465" /><Relationship Type="http://schemas.openxmlformats.org/officeDocument/2006/relationships/hyperlink" Target="mailto:xcai0330@uni.sydney.edu.au" TargetMode="External" Id="rId466" /><Relationship Type="http://schemas.openxmlformats.org/officeDocument/2006/relationships/hyperlink" Target="mailto:xlyu0534@uni.sydney.edu.au" TargetMode="External" Id="rId467" /><Relationship Type="http://schemas.openxmlformats.org/officeDocument/2006/relationships/hyperlink" Target="mailto:xlin0463@uni.sydney.edu.au" TargetMode="External" Id="rId468" /><Relationship Type="http://schemas.openxmlformats.org/officeDocument/2006/relationships/hyperlink" Target="mailto:yima0254@uni.sydney.edu.au" TargetMode="External" Id="rId469" /><Relationship Type="http://schemas.openxmlformats.org/officeDocument/2006/relationships/hyperlink" Target="mailto:ylyu9121@uni.sydney.edu.au" TargetMode="External" Id="rId470" /><Relationship Type="http://schemas.openxmlformats.org/officeDocument/2006/relationships/hyperlink" Target="mailto:yzhu0471@uni.sydney.edu.au" TargetMode="External" Id="rId471" /><Relationship Type="http://schemas.openxmlformats.org/officeDocument/2006/relationships/hyperlink" Target="mailto:caro0149@uni.sydney.edu.au" TargetMode="External" Id="rId472" /><Relationship Type="http://schemas.openxmlformats.org/officeDocument/2006/relationships/hyperlink" Target="mailto:ebar0297@uni.sydney.edu.au" TargetMode="External" Id="rId473" /><Relationship Type="http://schemas.openxmlformats.org/officeDocument/2006/relationships/hyperlink" Target="mailto:mbal0820@uni.sydney.edu.au" TargetMode="External" Id="rId474" /><Relationship Type="http://schemas.openxmlformats.org/officeDocument/2006/relationships/hyperlink" Target="mailto:mwan0366@uni.sydney.edu.au" TargetMode="External" Id="rId475" /><Relationship Type="http://schemas.openxmlformats.org/officeDocument/2006/relationships/hyperlink" Target="mailto:seha0635@uni.sydney.edu.au" TargetMode="External" Id="rId476" /><Relationship Type="http://schemas.openxmlformats.org/officeDocument/2006/relationships/hyperlink" Target="mailto:sam@uni.sydney.edu.au" TargetMode="External" Id="rId47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32"/>
  <sheetViews>
    <sheetView topLeftCell="E1" workbookViewId="0">
      <selection activeCell="K24" sqref="K1:K1048576"/>
    </sheetView>
  </sheetViews>
  <sheetFormatPr baseColWidth="10" defaultRowHeight="16"/>
  <cols>
    <col width="10.83203125" customWidth="1" style="1" min="1" max="4"/>
    <col width="89.1640625" customWidth="1" style="1" min="5" max="5"/>
    <col width="10.83203125" customWidth="1" style="1" min="6" max="13"/>
    <col width="33" customWidth="1" style="1" min="14" max="14"/>
    <col width="10.83203125" customWidth="1" style="1" min="15" max="16384"/>
  </cols>
  <sheetData>
    <row r="1">
      <c r="A1" s="10" t="inlineStr">
        <is>
          <t>First name</t>
        </is>
      </c>
      <c r="B1" s="48" t="inlineStr">
        <is>
          <t>Email</t>
        </is>
      </c>
      <c r="C1" s="10" t="inlineStr">
        <is>
          <t>Login Count</t>
        </is>
      </c>
      <c r="D1" s="10" t="inlineStr">
        <is>
          <t>Avg Login Time</t>
        </is>
      </c>
      <c r="E1" s="49" t="inlineStr">
        <is>
          <t>Person tag</t>
        </is>
      </c>
      <c r="F1" s="10" t="inlineStr">
        <is>
          <t>Referral URL</t>
        </is>
      </c>
      <c r="G1" s="10" t="inlineStr">
        <is>
          <t>Gender</t>
        </is>
      </c>
      <c r="H1" s="10" t="inlineStr">
        <is>
          <t>Country</t>
        </is>
      </c>
      <c r="I1" s="10" t="inlineStr">
        <is>
          <t>State</t>
        </is>
      </c>
      <c r="J1" s="10" t="inlineStr">
        <is>
          <t>Industries</t>
        </is>
      </c>
      <c r="K1" s="10" t="inlineStr">
        <is>
          <t>Virtual Work Experience</t>
        </is>
      </c>
      <c r="L1" s="10" t="inlineStr">
        <is>
          <t xml:space="preserve">Profiling </t>
        </is>
      </c>
      <c r="M1" s="10" t="inlineStr">
        <is>
          <t>Skills Training</t>
        </is>
      </c>
      <c r="N1" s="10" t="inlineStr">
        <is>
          <t>Faculty</t>
        </is>
      </c>
      <c r="O1" s="10" t="inlineStr">
        <is>
          <t>Course Year</t>
        </is>
      </c>
      <c r="P1" s="10" t="inlineStr">
        <is>
          <t>Experience</t>
        </is>
      </c>
      <c r="Q1" s="10" t="inlineStr">
        <is>
          <t>International Status</t>
        </is>
      </c>
      <c r="R1" s="10" t="inlineStr">
        <is>
          <t>USYD Survey 1</t>
        </is>
      </c>
    </row>
    <row r="2">
      <c r="A2" s="39" t="inlineStr">
        <is>
          <t>Abhyudaya</t>
        </is>
      </c>
      <c r="B2" s="12" t="inlineStr">
        <is>
          <t>ashe0758@uni.sydney.edu.au</t>
        </is>
      </c>
      <c r="C2" s="31" t="n">
        <v>1</v>
      </c>
      <c r="D2" s="31" t="n">
        <v>71</v>
      </c>
      <c r="E2" s="40" t="inlineStr">
        <is>
          <t>"Video Profiling,MAU_2025JUL,VWE Engaged"</t>
        </is>
      </c>
      <c r="F2" s="41" t="n"/>
      <c r="G2" s="31" t="inlineStr">
        <is>
          <t>Male</t>
        </is>
      </c>
      <c r="H2" s="31" t="inlineStr">
        <is>
          <t>Australia</t>
        </is>
      </c>
      <c r="I2" s="31" t="inlineStr">
        <is>
          <t>New South Wales</t>
        </is>
      </c>
      <c r="J2" s="31" t="inlineStr">
        <is>
          <t>'|7|14|14|7|</t>
        </is>
      </c>
      <c r="K2" s="42" t="n">
        <v>1</v>
      </c>
      <c r="L2" s="42" t="inlineStr">
        <is>
          <t>Y</t>
        </is>
      </c>
      <c r="M2" s="42" t="n"/>
      <c r="N2" s="31" t="inlineStr">
        <is>
          <t>'|Faculty of Engineering|</t>
        </is>
      </c>
      <c r="O2" s="31" t="inlineStr">
        <is>
          <t>'|2nd Year|</t>
        </is>
      </c>
      <c r="P2" s="31" t="inlineStr">
        <is>
          <t>'|None of the above|</t>
        </is>
      </c>
      <c r="Q2" s="31" t="inlineStr">
        <is>
          <t>'|International|</t>
        </is>
      </c>
      <c r="R2" s="41" t="n"/>
    </row>
    <row r="3">
      <c r="A3" s="39" t="inlineStr">
        <is>
          <t>Aina</t>
        </is>
      </c>
      <c r="B3" s="12" t="inlineStr">
        <is>
          <t>akaw0307@uni.sydney.edu.au</t>
        </is>
      </c>
      <c r="C3" s="31" t="n">
        <v>1</v>
      </c>
      <c r="D3" s="31" t="n">
        <v>71</v>
      </c>
      <c r="E3" s="40" t="inlineStr">
        <is>
          <t>"Career Profiling Engaged,Completed USYD Survey 1 - Ask 1,Job Suggestions,Video Profiling"</t>
        </is>
      </c>
      <c r="F3" s="41" t="n"/>
      <c r="G3" s="31" t="inlineStr">
        <is>
          <t>Female</t>
        </is>
      </c>
      <c r="H3" s="31" t="inlineStr">
        <is>
          <t>Australia</t>
        </is>
      </c>
      <c r="I3" s="31" t="inlineStr">
        <is>
          <t>New South Wales</t>
        </is>
      </c>
      <c r="J3" s="31" t="inlineStr">
        <is>
          <t>'|14|26|</t>
        </is>
      </c>
      <c r="K3" s="42" t="n"/>
      <c r="L3" s="17" t="inlineStr">
        <is>
          <t>Y</t>
        </is>
      </c>
      <c r="M3" s="42" t="n"/>
      <c r="N3" s="31" t="inlineStr">
        <is>
          <t>'|Faculty of Engineering|</t>
        </is>
      </c>
      <c r="O3" s="31" t="inlineStr">
        <is>
          <t>'|1st Year|</t>
        </is>
      </c>
      <c r="P3" s="31" t="inlineStr">
        <is>
          <t>'|None of the above|</t>
        </is>
      </c>
      <c r="Q3" s="31" t="inlineStr">
        <is>
          <t>'|International|</t>
        </is>
      </c>
      <c r="R3" s="31" t="inlineStr">
        <is>
          <t>I'm interested in my degree but not sure how it links to a career or the related career options.</t>
        </is>
      </c>
    </row>
    <row r="4">
      <c r="A4" s="39" t="inlineStr">
        <is>
          <t>Akashdeep</t>
        </is>
      </c>
      <c r="B4" s="12" t="inlineStr">
        <is>
          <t>akam0978@uni.sydney.edu.au</t>
        </is>
      </c>
      <c r="C4" s="31" t="n">
        <v>2</v>
      </c>
      <c r="D4" s="31" t="n">
        <v>71</v>
      </c>
      <c r="E4" s="40" t="inlineStr">
        <is>
          <t>"Career Profiling Engaged,Completed USYD Survey 1 - Ask 1,MAU_2025JUL,Video Profiling"</t>
        </is>
      </c>
      <c r="F4" s="41" t="n"/>
      <c r="G4" s="31" t="inlineStr">
        <is>
          <t>Male</t>
        </is>
      </c>
      <c r="H4" s="31" t="inlineStr">
        <is>
          <t>Australia</t>
        </is>
      </c>
      <c r="I4" s="31" t="inlineStr">
        <is>
          <t>New South Wales</t>
        </is>
      </c>
      <c r="J4" s="31" t="inlineStr">
        <is>
          <t>'|7|14|30|25|</t>
        </is>
      </c>
      <c r="K4" s="42" t="n">
        <v>1</v>
      </c>
      <c r="L4" s="17" t="inlineStr">
        <is>
          <t>Y</t>
        </is>
      </c>
      <c r="M4" s="42" t="n"/>
      <c r="N4" s="31" t="inlineStr">
        <is>
          <t>'|Faculty of Engineering|</t>
        </is>
      </c>
      <c r="O4" s="31" t="inlineStr">
        <is>
          <t>'|2nd Year|</t>
        </is>
      </c>
      <c r="P4" s="31" t="inlineStr">
        <is>
          <t>'|Internship|Casual or part-time work in a technical role|Work placement as part of my degree|</t>
        </is>
      </c>
      <c r="Q4" s="31" t="inlineStr">
        <is>
          <t>'|International|</t>
        </is>
      </c>
      <c r="R4" s="31" t="inlineStr">
        <is>
          <t>I'm enjoying my studies and have some ideas for my career.</t>
        </is>
      </c>
    </row>
    <row r="5" ht="29" customHeight="1">
      <c r="A5" s="39" t="inlineStr">
        <is>
          <t>Akshat</t>
        </is>
      </c>
      <c r="B5" s="12" t="inlineStr">
        <is>
          <t>amat0369@uni.sydney.edu.au</t>
        </is>
      </c>
      <c r="C5" s="31" t="n">
        <v>1</v>
      </c>
      <c r="D5" s="31" t="n">
        <v>71</v>
      </c>
      <c r="E5" s="40" t="inlineStr">
        <is>
          <t>"Career Profiling Engaged,Completed USYD Survey 1 - Ask 1,MAU_2025JUL,Job Suggestions,28 Engaged,Video Profiling,VWE Engaged"</t>
        </is>
      </c>
      <c r="F5" s="41" t="n"/>
      <c r="G5" s="31" t="inlineStr">
        <is>
          <t>Male</t>
        </is>
      </c>
      <c r="H5" s="31" t="inlineStr">
        <is>
          <t>Australia</t>
        </is>
      </c>
      <c r="I5" s="31" t="inlineStr">
        <is>
          <t>New South Wales</t>
        </is>
      </c>
      <c r="J5" s="31" t="inlineStr">
        <is>
          <t>'|28|</t>
        </is>
      </c>
      <c r="K5" s="42" t="n">
        <v>1</v>
      </c>
      <c r="L5" s="17" t="inlineStr">
        <is>
          <t>Y</t>
        </is>
      </c>
      <c r="M5" s="42" t="n"/>
      <c r="N5" s="31" t="inlineStr">
        <is>
          <t>'|Faculty of Engineering|</t>
        </is>
      </c>
      <c r="O5" s="31" t="inlineStr">
        <is>
          <t>'|1st Year|</t>
        </is>
      </c>
      <c r="P5" s="31" t="inlineStr">
        <is>
          <t>'|Internship|</t>
        </is>
      </c>
      <c r="Q5" s="31" t="inlineStr">
        <is>
          <t>'|International|</t>
        </is>
      </c>
      <c r="R5" s="31" t="inlineStr">
        <is>
          <t>I'm enjoying my studies and have some ideas for my career.</t>
        </is>
      </c>
    </row>
    <row r="6">
      <c r="A6" s="39" t="inlineStr">
        <is>
          <t>Alaukika</t>
        </is>
      </c>
      <c r="B6" s="12" t="inlineStr">
        <is>
          <t>avar0029@uni.sydney.edu.au</t>
        </is>
      </c>
      <c r="C6" s="31" t="n">
        <v>1</v>
      </c>
      <c r="D6" s="31" t="n">
        <v>71</v>
      </c>
      <c r="E6" s="40" t="inlineStr">
        <is>
          <t>"28 Engaged,Career Profiling Engaged"</t>
        </is>
      </c>
      <c r="F6" s="41" t="n"/>
      <c r="G6" s="31" t="inlineStr">
        <is>
          <t>Female</t>
        </is>
      </c>
      <c r="H6" s="31" t="inlineStr">
        <is>
          <t>Australia</t>
        </is>
      </c>
      <c r="I6" s="31" t="inlineStr">
        <is>
          <t>New South Wales</t>
        </is>
      </c>
      <c r="J6" s="31" t="inlineStr">
        <is>
          <t>'|14|13|28|27|</t>
        </is>
      </c>
      <c r="K6" s="42" t="n"/>
      <c r="L6" s="42" t="inlineStr">
        <is>
          <t>Y</t>
        </is>
      </c>
      <c r="M6" s="42" t="n"/>
      <c r="N6" s="31" t="inlineStr">
        <is>
          <t>'|Faculty of Engineering|</t>
        </is>
      </c>
      <c r="O6" s="31" t="inlineStr">
        <is>
          <t>'|1st Year|</t>
        </is>
      </c>
      <c r="P6" s="31" t="inlineStr">
        <is>
          <t>'|None of the above|</t>
        </is>
      </c>
      <c r="Q6" s="31" t="inlineStr">
        <is>
          <t>'|International|</t>
        </is>
      </c>
      <c r="R6" s="41" t="n"/>
    </row>
    <row r="7">
      <c r="A7" s="39" t="inlineStr">
        <is>
          <t>Alva</t>
        </is>
      </c>
      <c r="B7" s="12" t="inlineStr">
        <is>
          <t>asve0009@uni.sydney.edu.au</t>
        </is>
      </c>
      <c r="C7" s="31" t="n">
        <v>3</v>
      </c>
      <c r="D7" s="31" t="n">
        <v>742</v>
      </c>
      <c r="E7" s="40" t="inlineStr">
        <is>
          <t>"Career Profiling Engaged"</t>
        </is>
      </c>
      <c r="F7" s="41" t="n"/>
      <c r="G7" s="31" t="inlineStr">
        <is>
          <t>Female</t>
        </is>
      </c>
      <c r="H7" s="31" t="inlineStr">
        <is>
          <t>Australia</t>
        </is>
      </c>
      <c r="I7" s="31" t="inlineStr">
        <is>
          <t>New South Wales</t>
        </is>
      </c>
      <c r="J7" s="31" t="inlineStr">
        <is>
          <t>'|14|</t>
        </is>
      </c>
      <c r="K7" s="42" t="n"/>
      <c r="L7" s="42" t="inlineStr">
        <is>
          <t>Y</t>
        </is>
      </c>
      <c r="M7" s="42" t="n"/>
      <c r="N7" s="31" t="inlineStr">
        <is>
          <t>'|Faculty of Engineering|</t>
        </is>
      </c>
      <c r="O7" s="31" t="inlineStr">
        <is>
          <t>'|1st Year|</t>
        </is>
      </c>
      <c r="P7" s="31" t="inlineStr">
        <is>
          <t>'|Casual or part-time work|</t>
        </is>
      </c>
      <c r="Q7" s="31" t="inlineStr">
        <is>
          <t>'|International|</t>
        </is>
      </c>
      <c r="R7" s="41" t="n"/>
    </row>
    <row r="8">
      <c r="A8" s="39" t="inlineStr">
        <is>
          <t>Andrew</t>
        </is>
      </c>
      <c r="B8" s="12" t="inlineStr">
        <is>
          <t>andr3804@uni.sydney.edu.au</t>
        </is>
      </c>
      <c r="C8" s="31" t="n">
        <v>1</v>
      </c>
      <c r="D8" s="31" t="n">
        <v>71</v>
      </c>
      <c r="E8" s="40" t="inlineStr">
        <is>
          <t>"Completed USYD Survey 1 - Ask 1,MAU_2025JUL,VWE Engaged,28 Engaged,Video Profiling"</t>
        </is>
      </c>
      <c r="F8" s="18" t="inlineStr">
        <is>
          <t>https://careerhub.sydney.edu.au/s/careers-centre/events?page=9&amp;studentSiteId=3</t>
        </is>
      </c>
      <c r="G8" s="31" t="inlineStr">
        <is>
          <t>Male</t>
        </is>
      </c>
      <c r="H8" s="31" t="inlineStr">
        <is>
          <t>Australia</t>
        </is>
      </c>
      <c r="I8" s="31" t="inlineStr">
        <is>
          <t>New South Wales</t>
        </is>
      </c>
      <c r="J8" s="31" t="inlineStr">
        <is>
          <t>'|8|12|14|15|28|27|</t>
        </is>
      </c>
      <c r="K8" s="42" t="n">
        <v>1</v>
      </c>
      <c r="L8" s="17" t="inlineStr">
        <is>
          <t>Y</t>
        </is>
      </c>
      <c r="M8" s="42" t="n"/>
      <c r="N8" s="31" t="inlineStr">
        <is>
          <t>'|Faculty of Engineering|</t>
        </is>
      </c>
      <c r="O8" s="31" t="inlineStr">
        <is>
          <t>'|2nd Year|</t>
        </is>
      </c>
      <c r="P8" s="31" t="inlineStr">
        <is>
          <t>'|Internship|Casual or part-time work in a technical role|Casual or part-time work|Research experience at university|</t>
        </is>
      </c>
      <c r="Q8" s="31" t="inlineStr">
        <is>
          <t>'|International|</t>
        </is>
      </c>
      <c r="R8" s="31" t="inlineStr">
        <is>
          <t>I'm enjoying my studies and have some ideas for my career.</t>
        </is>
      </c>
    </row>
    <row r="9">
      <c r="A9" s="39" t="inlineStr">
        <is>
          <t>Anirudha</t>
        </is>
      </c>
      <c r="B9" s="12" t="inlineStr">
        <is>
          <t>apra0996@uni.sydney.edu.au</t>
        </is>
      </c>
      <c r="C9" s="31" t="n">
        <v>2</v>
      </c>
      <c r="D9" s="31" t="n">
        <v>654</v>
      </c>
      <c r="E9" s="40" t="inlineStr">
        <is>
          <t>"Video Profiling 5,Career Profiling Engaged,Job Suggestions,Video Profiling,VWE Engaged"</t>
        </is>
      </c>
      <c r="F9" s="18" t="inlineStr">
        <is>
          <t>https://app.thecareersdepartment.com/</t>
        </is>
      </c>
      <c r="G9" s="31" t="inlineStr">
        <is>
          <t>Male</t>
        </is>
      </c>
      <c r="H9" s="31" t="inlineStr">
        <is>
          <t>Australia</t>
        </is>
      </c>
      <c r="I9" s="31" t="inlineStr">
        <is>
          <t>New South Wales</t>
        </is>
      </c>
      <c r="J9" s="31" t="inlineStr">
        <is>
          <t>'|14|27|28|</t>
        </is>
      </c>
      <c r="K9" s="42" t="n">
        <v>1</v>
      </c>
      <c r="L9" s="42" t="inlineStr">
        <is>
          <t>Y</t>
        </is>
      </c>
      <c r="M9" s="42" t="n"/>
      <c r="N9" s="31" t="inlineStr">
        <is>
          <t>'|Faculty of Engineering|</t>
        </is>
      </c>
      <c r="O9" s="31" t="inlineStr">
        <is>
          <t>'|1st Year|</t>
        </is>
      </c>
      <c r="P9" s="31" t="inlineStr">
        <is>
          <t>'|Casual or part-time work|</t>
        </is>
      </c>
      <c r="Q9" s="31" t="inlineStr">
        <is>
          <t>'|International|</t>
        </is>
      </c>
      <c r="R9" s="41" t="n"/>
    </row>
    <row r="10" ht="29" customHeight="1">
      <c r="A10" s="39" t="inlineStr">
        <is>
          <t>Anu-Ujin</t>
        </is>
      </c>
      <c r="B10" s="12" t="inlineStr">
        <is>
          <t>akhu0798@uni.sydney.edu.au</t>
        </is>
      </c>
      <c r="C10" s="31" t="n">
        <v>1</v>
      </c>
      <c r="D10" s="31" t="n">
        <v>8052</v>
      </c>
      <c r="E10" s="40" t="inlineStr">
        <is>
          <t>"Video Profiling 5,Career Profiling Engaged,Completed USYD Survey 1 - Ask 1,VWE Engaged,Job Suggestions,Video Profiling,VWE Engaged"</t>
        </is>
      </c>
      <c r="F10" s="18" t="inlineStr">
        <is>
          <t>https://careerhub.sydney.edu.au/s/careers-centre/resources/search/?order=Relevance&amp;topicsUseAnd=true</t>
        </is>
      </c>
      <c r="G10" s="31" t="inlineStr">
        <is>
          <t>Female</t>
        </is>
      </c>
      <c r="H10" s="31" t="inlineStr">
        <is>
          <t>Australia</t>
        </is>
      </c>
      <c r="I10" s="31" t="inlineStr">
        <is>
          <t>New South Wales</t>
        </is>
      </c>
      <c r="J10" s="31" t="inlineStr">
        <is>
          <t>'|12|6|8|10|21|</t>
        </is>
      </c>
      <c r="K10" s="42" t="n">
        <v>1</v>
      </c>
      <c r="L10" s="17" t="inlineStr">
        <is>
          <t>Y</t>
        </is>
      </c>
      <c r="M10" s="42" t="n"/>
      <c r="N10" s="31" t="inlineStr">
        <is>
          <t>'|Faculty of Arts and Social Sciences|</t>
        </is>
      </c>
      <c r="O10" s="31" t="inlineStr">
        <is>
          <t>'|2nd Year|</t>
        </is>
      </c>
      <c r="P10" s="31" t="inlineStr">
        <is>
          <t>'|None of the above|Casual or part-time work in a technical role|</t>
        </is>
      </c>
      <c r="Q10" s="31" t="inlineStr">
        <is>
          <t>'|International|</t>
        </is>
      </c>
      <c r="R10" s="31" t="inlineStr">
        <is>
          <t>I'm interested in my degree but not sure how it links to a career or the related career options.</t>
        </is>
      </c>
    </row>
    <row r="11">
      <c r="A11" s="39" t="inlineStr">
        <is>
          <t>Apsara</t>
        </is>
      </c>
      <c r="B11" s="12" t="inlineStr">
        <is>
          <t>asan0436@uni.sydney.edu.au</t>
        </is>
      </c>
      <c r="C11" s="31" t="n">
        <v>1</v>
      </c>
      <c r="D11" s="31" t="n">
        <v>256</v>
      </c>
      <c r="E11" s="40" t="inlineStr">
        <is>
          <t>"Career Profiling Engaged,Completed USYD Survey 1 - Ask 1,MAU_2025JUL,Video Profiling"</t>
        </is>
      </c>
      <c r="F11" s="41" t="n"/>
      <c r="G11" s="31" t="inlineStr">
        <is>
          <t>Female</t>
        </is>
      </c>
      <c r="H11" s="31" t="inlineStr">
        <is>
          <t>Australia</t>
        </is>
      </c>
      <c r="I11" s="31" t="inlineStr">
        <is>
          <t>New South Wales</t>
        </is>
      </c>
      <c r="J11" s="31" t="inlineStr">
        <is>
          <t>'|14|7|</t>
        </is>
      </c>
      <c r="K11" s="42" t="n">
        <v>1</v>
      </c>
      <c r="L11" s="17" t="inlineStr">
        <is>
          <t>Y</t>
        </is>
      </c>
      <c r="M11" s="42" t="n"/>
      <c r="N11" s="31" t="inlineStr">
        <is>
          <t>'|Faculty of Engineering|</t>
        </is>
      </c>
      <c r="O11" s="31" t="inlineStr">
        <is>
          <t>'|2nd Year|</t>
        </is>
      </c>
      <c r="P11" s="31" t="inlineStr">
        <is>
          <t>'|Internship|Casual or part-time work|</t>
        </is>
      </c>
      <c r="Q11" s="31" t="inlineStr">
        <is>
          <t>'|International|</t>
        </is>
      </c>
      <c r="R11" s="31" t="inlineStr">
        <is>
          <t>I love my degree and have a clear career plan.</t>
        </is>
      </c>
    </row>
    <row r="12" ht="29" customHeight="1">
      <c r="A12" s="39" t="inlineStr">
        <is>
          <t>Arthur</t>
        </is>
      </c>
      <c r="B12" s="12" t="inlineStr">
        <is>
          <t>swan0244@uni.sydney.edu.au</t>
        </is>
      </c>
      <c r="C12" s="31" t="n">
        <v>1</v>
      </c>
      <c r="D12" s="31" t="n">
        <v>3010</v>
      </c>
      <c r="E12" s="40" t="inlineStr">
        <is>
          <t>"Video Profiling 5,Career Profiling Engaged,MAU_2025JUL,Video Profiling 10,Video Profiling 15,Video Profiling,VWE Engaged"</t>
        </is>
      </c>
      <c r="F12" s="41" t="n"/>
      <c r="G12" s="31" t="inlineStr">
        <is>
          <t>Male</t>
        </is>
      </c>
      <c r="H12" s="31" t="inlineStr">
        <is>
          <t>Australia</t>
        </is>
      </c>
      <c r="I12" s="31" t="inlineStr">
        <is>
          <t>New South Wales</t>
        </is>
      </c>
      <c r="J12" s="31" t="inlineStr">
        <is>
          <t>'|1|14|33|35|3|10|16|17|21|</t>
        </is>
      </c>
      <c r="K12" s="42" t="n">
        <v>1</v>
      </c>
      <c r="L12" s="42" t="inlineStr">
        <is>
          <t>Y</t>
        </is>
      </c>
      <c r="M12" s="42" t="n"/>
      <c r="N12" s="31" t="inlineStr">
        <is>
          <t>'|Faculty of Engineering|</t>
        </is>
      </c>
      <c r="O12" s="31" t="inlineStr">
        <is>
          <t>'|2nd Year|</t>
        </is>
      </c>
      <c r="P12" s="31" t="inlineStr">
        <is>
          <t>'|Internship|Casual or part-time work|</t>
        </is>
      </c>
      <c r="Q12" s="31" t="inlineStr">
        <is>
          <t>'|International|</t>
        </is>
      </c>
      <c r="R12" s="41" t="n"/>
    </row>
    <row r="13" ht="29" customHeight="1">
      <c r="A13" s="39" t="inlineStr">
        <is>
          <t>Aryaman</t>
        </is>
      </c>
      <c r="B13" s="12" t="inlineStr">
        <is>
          <t>asin0208@uni.sydney.edu.au</t>
        </is>
      </c>
      <c r="C13" s="31" t="n">
        <v>1</v>
      </c>
      <c r="D13" s="31" t="n">
        <v>1542</v>
      </c>
      <c r="E13" s="19" t="inlineStr">
        <is>
          <t>"Career Profiling Engaged,Completed USYD Survey 1 - Ask 1,15 Engaged,VWE Engaged,26 Engaged,Video Profiling,VWE Engaged"</t>
        </is>
      </c>
      <c r="F13" s="18" t="inlineStr">
        <is>
          <t>https://careerhub.sydney.edu.au/s/careers-centre</t>
        </is>
      </c>
      <c r="G13" s="31" t="inlineStr">
        <is>
          <t>Male</t>
        </is>
      </c>
      <c r="H13" s="31" t="inlineStr">
        <is>
          <t>Australia</t>
        </is>
      </c>
      <c r="I13" s="31" t="inlineStr">
        <is>
          <t>New South Wales</t>
        </is>
      </c>
      <c r="J13" s="31" t="inlineStr">
        <is>
          <t>'|14|7|5|15|17|28|42|</t>
        </is>
      </c>
      <c r="K13" s="42" t="n">
        <v>1</v>
      </c>
      <c r="L13" s="42" t="inlineStr">
        <is>
          <t>Y</t>
        </is>
      </c>
      <c r="M13" s="42" t="n"/>
      <c r="N13" s="31" t="inlineStr">
        <is>
          <t>'|Faculty of Engineering|</t>
        </is>
      </c>
      <c r="O13" s="31" t="inlineStr">
        <is>
          <t>'|1st Year|</t>
        </is>
      </c>
      <c r="P13" s="31" t="inlineStr">
        <is>
          <t>'|None of the above|</t>
        </is>
      </c>
      <c r="Q13" s="31" t="inlineStr">
        <is>
          <t>'|International|</t>
        </is>
      </c>
      <c r="R13" s="41" t="n"/>
    </row>
    <row r="14">
      <c r="A14" s="39" t="inlineStr">
        <is>
          <t>Bathrinathan</t>
        </is>
      </c>
      <c r="B14" s="12" t="inlineStr">
        <is>
          <t>bsub0921@uni.sydney.edu.au</t>
        </is>
      </c>
      <c r="C14" s="31" t="n">
        <v>2</v>
      </c>
      <c r="D14" s="31" t="n">
        <v>71</v>
      </c>
      <c r="E14" s="40" t="inlineStr">
        <is>
          <t>"Video Profiling"</t>
        </is>
      </c>
      <c r="F14" s="41" t="n"/>
      <c r="G14" s="31" t="inlineStr">
        <is>
          <t>Male</t>
        </is>
      </c>
      <c r="H14" s="31" t="inlineStr">
        <is>
          <t>Australia</t>
        </is>
      </c>
      <c r="I14" s="31" t="inlineStr">
        <is>
          <t>New South Wales</t>
        </is>
      </c>
      <c r="J14" s="31" t="inlineStr">
        <is>
          <t>'|1|2|3|8|12|14|15|16|21|28|26|25|34|19|23|</t>
        </is>
      </c>
      <c r="K14" s="42" t="n"/>
      <c r="L14" s="17" t="inlineStr">
        <is>
          <t>Y</t>
        </is>
      </c>
      <c r="M14" s="42" t="n"/>
      <c r="N14" s="31" t="inlineStr">
        <is>
          <t>'|Faculty of Engineering|</t>
        </is>
      </c>
      <c r="O14" s="31" t="inlineStr">
        <is>
          <t>'|1st Year|</t>
        </is>
      </c>
      <c r="P14" s="31" t="inlineStr">
        <is>
          <t>'|None of the above|</t>
        </is>
      </c>
      <c r="Q14" s="31" t="inlineStr">
        <is>
          <t>'|International|</t>
        </is>
      </c>
      <c r="R14" s="41" t="n"/>
    </row>
    <row r="15" ht="29" customHeight="1">
      <c r="A15" s="39" t="inlineStr">
        <is>
          <t>Benjamin</t>
        </is>
      </c>
      <c r="B15" s="12" t="inlineStr">
        <is>
          <t>bvar9733@uni.sydney.edu.au</t>
        </is>
      </c>
      <c r="C15" s="31" t="n">
        <v>1</v>
      </c>
      <c r="D15" s="31" t="n">
        <v>71</v>
      </c>
      <c r="E15" s="40" t="inlineStr">
        <is>
          <t>"Career Profiling Engaged,Completed USYD Survey 1 - Ask 1,MAU_2025JUL,SFC Engaged,14 Engaged,34 Engaged,SFC Pilot Instructor GT,23 Engaged"</t>
        </is>
      </c>
      <c r="F15" s="18" t="inlineStr">
        <is>
          <t>https://careerhub.sydney.edu.au/s/careers-centre/events</t>
        </is>
      </c>
      <c r="G15" s="31" t="inlineStr">
        <is>
          <t>Male</t>
        </is>
      </c>
      <c r="H15" s="31" t="inlineStr">
        <is>
          <t>Australia</t>
        </is>
      </c>
      <c r="I15" s="31" t="inlineStr">
        <is>
          <t>New South Wales</t>
        </is>
      </c>
      <c r="J15" s="31" t="inlineStr">
        <is>
          <t>'|14|23|27|</t>
        </is>
      </c>
      <c r="K15" s="42" t="n"/>
      <c r="L15" s="42" t="inlineStr">
        <is>
          <t>Y</t>
        </is>
      </c>
      <c r="M15" s="42" t="n"/>
      <c r="N15" s="31" t="inlineStr">
        <is>
          <t>'|Faculty of Engineering|</t>
        </is>
      </c>
      <c r="O15" s="31" t="inlineStr">
        <is>
          <t>'|3rd Year|</t>
        </is>
      </c>
      <c r="P15" s="31" t="inlineStr">
        <is>
          <t>'|Research experience at university|</t>
        </is>
      </c>
      <c r="Q15" s="31" t="inlineStr">
        <is>
          <t>'|Domestic|</t>
        </is>
      </c>
      <c r="R15" s="31" t="inlineStr">
        <is>
          <t>I'm enjoying my studies and have some ideas for my career.</t>
        </is>
      </c>
    </row>
    <row r="16">
      <c r="A16" s="39" t="inlineStr">
        <is>
          <t>Byron</t>
        </is>
      </c>
      <c r="B16" s="12" t="inlineStr">
        <is>
          <t>bqui0058@uni.sydney.edu.au</t>
        </is>
      </c>
      <c r="C16" s="31" t="n">
        <v>2</v>
      </c>
      <c r="D16" s="31" t="n">
        <v>3000</v>
      </c>
      <c r="E16" s="40" t="inlineStr">
        <is>
          <t>"Completed USYD Survey 1 - Ask 1,MAU_2025JUL,12 Engaged,Resume Builder Engaged,Video Profiling"</t>
        </is>
      </c>
      <c r="F16" s="18" t="inlineStr">
        <is>
          <t>https://careerhub.sydney.edu.au/s/careers-centre/events?page=2&amp;studentSiteId=3</t>
        </is>
      </c>
      <c r="G16" s="31" t="inlineStr">
        <is>
          <t>Male</t>
        </is>
      </c>
      <c r="H16" s="31" t="inlineStr">
        <is>
          <t>Australia</t>
        </is>
      </c>
      <c r="I16" s="31" t="inlineStr">
        <is>
          <t>New South Wales</t>
        </is>
      </c>
      <c r="J16" s="31" t="inlineStr">
        <is>
          <t>'|9|19|23|28|34|12|</t>
        </is>
      </c>
      <c r="K16" s="42" t="n">
        <v>1</v>
      </c>
      <c r="L16" s="17" t="inlineStr">
        <is>
          <t>Y</t>
        </is>
      </c>
      <c r="M16" s="42" t="n"/>
      <c r="N16" s="31" t="inlineStr">
        <is>
          <t>'|Faculty of Engineering|</t>
        </is>
      </c>
      <c r="O16" s="31" t="inlineStr">
        <is>
          <t>'|1st Year|</t>
        </is>
      </c>
      <c r="P16" s="31" t="inlineStr">
        <is>
          <t>'|None of the above|</t>
        </is>
      </c>
      <c r="Q16" s="31" t="inlineStr">
        <is>
          <t>'|International|</t>
        </is>
      </c>
      <c r="R16" s="31" t="inlineStr">
        <is>
          <t>I'm enjoying my studies and have some ideas for my career.</t>
        </is>
      </c>
    </row>
    <row r="17">
      <c r="A17" s="39" t="inlineStr">
        <is>
          <t>Cheng</t>
        </is>
      </c>
      <c r="B17" s="12" t="inlineStr">
        <is>
          <t>clam0550@uni.sydney.edu.au</t>
        </is>
      </c>
      <c r="C17" s="31" t="n">
        <v>2</v>
      </c>
      <c r="D17" s="31" t="n">
        <v>71</v>
      </c>
      <c r="E17" s="40" t="inlineStr">
        <is>
          <t>"MAU_2025JUL,VWE Engaged,Video Profiling"</t>
        </is>
      </c>
      <c r="F17" s="18" t="inlineStr">
        <is>
          <t>https://careerhub.sydney.edu.au/</t>
        </is>
      </c>
      <c r="G17" s="31" t="inlineStr">
        <is>
          <t>Male</t>
        </is>
      </c>
      <c r="H17" s="31" t="inlineStr">
        <is>
          <t>Australia</t>
        </is>
      </c>
      <c r="I17" s="31" t="inlineStr">
        <is>
          <t>New South Wales</t>
        </is>
      </c>
      <c r="J17" s="31" t="inlineStr">
        <is>
          <t>'|14|28|</t>
        </is>
      </c>
      <c r="K17" s="42" t="n">
        <v>1</v>
      </c>
      <c r="L17" s="17" t="inlineStr">
        <is>
          <t>Y</t>
        </is>
      </c>
      <c r="M17" s="42" t="n"/>
      <c r="N17" s="31" t="inlineStr">
        <is>
          <t>'|Faculty of Engineering|</t>
        </is>
      </c>
      <c r="O17" s="31" t="inlineStr">
        <is>
          <t>'|4th Year|</t>
        </is>
      </c>
      <c r="P17" s="31" t="inlineStr">
        <is>
          <t>'|Internship|</t>
        </is>
      </c>
      <c r="Q17" s="31" t="inlineStr">
        <is>
          <t>'|International|</t>
        </is>
      </c>
      <c r="R17" s="41" t="n"/>
    </row>
    <row r="18">
      <c r="A18" s="39" t="inlineStr">
        <is>
          <t>Chenghao</t>
        </is>
      </c>
      <c r="B18" s="12" t="inlineStr">
        <is>
          <t>cfan0281@uni.sydney.edu.au</t>
        </is>
      </c>
      <c r="C18" s="31" t="n">
        <v>2</v>
      </c>
      <c r="D18" s="31" t="n">
        <v>71</v>
      </c>
      <c r="E18" s="40" t="inlineStr">
        <is>
          <t>"MAU_2025JUL,Video Profiling,VWE Engaged"</t>
        </is>
      </c>
      <c r="F18" s="41" t="n"/>
      <c r="G18" s="31" t="inlineStr">
        <is>
          <t>Male</t>
        </is>
      </c>
      <c r="H18" s="31" t="inlineStr">
        <is>
          <t>Australia</t>
        </is>
      </c>
      <c r="I18" s="31" t="inlineStr">
        <is>
          <t>New South Wales</t>
        </is>
      </c>
      <c r="J18" s="31" t="inlineStr">
        <is>
          <t>'|28|14|</t>
        </is>
      </c>
      <c r="K18" s="42" t="n">
        <v>1</v>
      </c>
      <c r="L18" s="42" t="inlineStr">
        <is>
          <t>Y</t>
        </is>
      </c>
      <c r="M18" s="42" t="n"/>
      <c r="N18" s="31" t="inlineStr">
        <is>
          <t>'|Faculty of Engineering|</t>
        </is>
      </c>
      <c r="O18" s="31" t="inlineStr">
        <is>
          <t>'|1st Year|</t>
        </is>
      </c>
      <c r="P18" s="31" t="inlineStr">
        <is>
          <t>'|None of the above|</t>
        </is>
      </c>
      <c r="Q18" s="31" t="inlineStr">
        <is>
          <t>'|International|</t>
        </is>
      </c>
      <c r="R18" s="41" t="n"/>
    </row>
    <row r="19">
      <c r="A19" s="39" t="inlineStr">
        <is>
          <t>Chiedza</t>
        </is>
      </c>
      <c r="B19" s="12" t="inlineStr">
        <is>
          <t>ccha0660@uni.sydney.edu.au</t>
        </is>
      </c>
      <c r="C19" s="31" t="n">
        <v>1</v>
      </c>
      <c r="D19" s="31" t="n">
        <v>71</v>
      </c>
      <c r="E19" s="40" t="inlineStr">
        <is>
          <t>"Completed USYD Survey 1 - Ask 1,MAU_2025JUL,ST Engaged,Video Profiling"</t>
        </is>
      </c>
      <c r="F19" s="18" t="inlineStr">
        <is>
          <t>https://www.thecareersdepartment.com/</t>
        </is>
      </c>
      <c r="G19" s="31" t="inlineStr">
        <is>
          <t>Female</t>
        </is>
      </c>
      <c r="H19" s="31" t="inlineStr">
        <is>
          <t>Australia</t>
        </is>
      </c>
      <c r="I19" s="31" t="inlineStr">
        <is>
          <t>New South Wales</t>
        </is>
      </c>
      <c r="J19" s="31" t="inlineStr">
        <is>
          <t>'|11|14|15|17|23|27|28|22|</t>
        </is>
      </c>
      <c r="K19" s="42" t="n"/>
      <c r="L19" s="17" t="inlineStr">
        <is>
          <t>Y</t>
        </is>
      </c>
      <c r="M19" s="42" t="n"/>
      <c r="N19" s="31" t="inlineStr">
        <is>
          <t>'|Faculty of Engineering|</t>
        </is>
      </c>
      <c r="O19" s="31" t="inlineStr">
        <is>
          <t>'|1st Year|</t>
        </is>
      </c>
      <c r="P19" s="31" t="inlineStr">
        <is>
          <t>'|None of the above|</t>
        </is>
      </c>
      <c r="Q19" s="31" t="inlineStr">
        <is>
          <t>'|International|</t>
        </is>
      </c>
      <c r="R19" s="31" t="inlineStr">
        <is>
          <t>I'm enjoying my studies and have some ideas for my career.</t>
        </is>
      </c>
    </row>
    <row r="20">
      <c r="A20" s="39" t="inlineStr">
        <is>
          <t>Christy</t>
        </is>
      </c>
      <c r="B20" s="12" t="inlineStr">
        <is>
          <t>chli0464@uni.sydney.edu.au</t>
        </is>
      </c>
      <c r="C20" s="31" t="n">
        <v>2</v>
      </c>
      <c r="D20" s="31" t="n">
        <v>71</v>
      </c>
      <c r="E20" s="40" t="inlineStr">
        <is>
          <t>"Completed USYD Survey 1 - Ask 1,MAU_2025JUL,VWE Engaged,28 Engaged,Video Profiling,VWE Engaged"</t>
        </is>
      </c>
      <c r="F20" s="41" t="n"/>
      <c r="G20" s="31" t="inlineStr">
        <is>
          <t>Female</t>
        </is>
      </c>
      <c r="H20" s="31" t="inlineStr">
        <is>
          <t>Australia</t>
        </is>
      </c>
      <c r="I20" s="31" t="inlineStr">
        <is>
          <t>New South Wales</t>
        </is>
      </c>
      <c r="J20" s="31" t="inlineStr">
        <is>
          <t>'|28|14|</t>
        </is>
      </c>
      <c r="K20" s="42" t="n">
        <v>1</v>
      </c>
      <c r="L20" s="17" t="inlineStr">
        <is>
          <t>Y</t>
        </is>
      </c>
      <c r="M20" s="42" t="n"/>
      <c r="N20" s="31" t="inlineStr">
        <is>
          <t>'|Faculty of Engineering|</t>
        </is>
      </c>
      <c r="O20" s="31" t="inlineStr">
        <is>
          <t>'|2nd Year|</t>
        </is>
      </c>
      <c r="P20" s="31" t="inlineStr">
        <is>
          <t>'|None of the above|</t>
        </is>
      </c>
      <c r="Q20" s="31" t="inlineStr">
        <is>
          <t>'|International|</t>
        </is>
      </c>
      <c r="R20" s="31" t="inlineStr">
        <is>
          <t>I love my degree and have a clear career plan.</t>
        </is>
      </c>
    </row>
    <row r="21">
      <c r="A21" s="39" t="inlineStr">
        <is>
          <t>Danidu</t>
        </is>
      </c>
      <c r="B21" s="12" t="inlineStr">
        <is>
          <t>djag0867@uni.sydney.edu.au</t>
        </is>
      </c>
      <c r="C21" s="31" t="n">
        <v>2</v>
      </c>
      <c r="D21" s="31" t="n">
        <v>108</v>
      </c>
      <c r="E21" s="40" t="inlineStr">
        <is>
          <t>"MAU_2025JUL,VWE Engaged,Video Profiling"</t>
        </is>
      </c>
      <c r="F21" s="41" t="n"/>
      <c r="G21" s="31" t="inlineStr">
        <is>
          <t>Male</t>
        </is>
      </c>
      <c r="H21" s="31" t="inlineStr">
        <is>
          <t>Australia</t>
        </is>
      </c>
      <c r="I21" s="31" t="inlineStr">
        <is>
          <t>New South Wales</t>
        </is>
      </c>
      <c r="J21" s="31" t="inlineStr">
        <is>
          <t>'|14|16|22|30|7|</t>
        </is>
      </c>
      <c r="K21" s="42" t="n">
        <v>2</v>
      </c>
      <c r="L21" s="42" t="inlineStr">
        <is>
          <t>Y</t>
        </is>
      </c>
      <c r="M21" s="42" t="n"/>
      <c r="N21" s="31" t="inlineStr">
        <is>
          <t>'|Faculty of Engineering|</t>
        </is>
      </c>
      <c r="O21" s="31" t="inlineStr">
        <is>
          <t>'|1st Year|</t>
        </is>
      </c>
      <c r="P21" s="31" t="inlineStr">
        <is>
          <t>'|Internship|Casual or part-time work in a technical role|Work placement as part of my degree|Casual or part-time work|Research experience at university|</t>
        </is>
      </c>
      <c r="Q21" s="31" t="inlineStr">
        <is>
          <t>'|International|</t>
        </is>
      </c>
      <c r="R21" s="41" t="n"/>
    </row>
    <row r="22">
      <c r="A22" s="39" t="inlineStr">
        <is>
          <t>Diana</t>
        </is>
      </c>
      <c r="B22" s="12" t="inlineStr">
        <is>
          <t>yzho0254@uni.sydney.edu.au</t>
        </is>
      </c>
      <c r="C22" s="31" t="n">
        <v>2</v>
      </c>
      <c r="D22" s="31" t="n">
        <v>71</v>
      </c>
      <c r="E22" s="40" t="inlineStr">
        <is>
          <t>"Video Profiling"</t>
        </is>
      </c>
      <c r="F22" s="18" t="inlineStr">
        <is>
          <t>https://careerhub.sydney.edu.au/s/careers-centre/events</t>
        </is>
      </c>
      <c r="G22" s="31" t="inlineStr">
        <is>
          <t>Female</t>
        </is>
      </c>
      <c r="H22" s="31" t="inlineStr">
        <is>
          <t>Australia</t>
        </is>
      </c>
      <c r="I22" s="31" t="inlineStr">
        <is>
          <t>New South Wales</t>
        </is>
      </c>
      <c r="J22" s="31" t="inlineStr">
        <is>
          <t>'|20|19|23|28|27|</t>
        </is>
      </c>
      <c r="K22" s="42" t="n"/>
      <c r="L22" s="17" t="inlineStr">
        <is>
          <t>Y</t>
        </is>
      </c>
      <c r="M22" s="42" t="n"/>
      <c r="N22" s="31" t="inlineStr">
        <is>
          <t>'|Sydney Law School|</t>
        </is>
      </c>
      <c r="O22" s="31" t="inlineStr">
        <is>
          <t>'|1st Year|</t>
        </is>
      </c>
      <c r="P22" s="31" t="inlineStr">
        <is>
          <t>'|Research experience at university|Casual or part-time work|</t>
        </is>
      </c>
      <c r="Q22" s="31" t="inlineStr">
        <is>
          <t>'|International|</t>
        </is>
      </c>
      <c r="R22" s="41" t="n"/>
    </row>
    <row r="23" ht="29" customHeight="1">
      <c r="A23" s="39" t="inlineStr">
        <is>
          <t>Dulguun</t>
        </is>
      </c>
      <c r="B23" s="12" t="inlineStr">
        <is>
          <t>derd0098@uni.sydney.edu.au</t>
        </is>
      </c>
      <c r="C23" s="31" t="n">
        <v>1</v>
      </c>
      <c r="D23" s="31" t="n">
        <v>3957</v>
      </c>
      <c r="E23" s="40" t="inlineStr">
        <is>
          <t>"Career Profiling Engaged,Completed USYD Survey 1 - Ask 1,MAU_2025JUL,15 Engaged,28 Engaged,9 Engaged,VWE Engaged,ST Engaged,Resume Builder Engaged,ePortfolio Engaged,Video Profiling"</t>
        </is>
      </c>
      <c r="F23" s="18" t="inlineStr">
        <is>
          <t>https://www.thecareersdepartment.com/</t>
        </is>
      </c>
      <c r="G23" s="31" t="inlineStr">
        <is>
          <t>Female</t>
        </is>
      </c>
      <c r="H23" s="31" t="inlineStr">
        <is>
          <t>Australia</t>
        </is>
      </c>
      <c r="I23" s="31" t="inlineStr">
        <is>
          <t>New South Wales</t>
        </is>
      </c>
      <c r="J23" s="31" t="inlineStr">
        <is>
          <t>'|8|9|14|28|</t>
        </is>
      </c>
      <c r="K23" s="31" t="n">
        <v>2</v>
      </c>
      <c r="L23" s="42" t="inlineStr">
        <is>
          <t>Y</t>
        </is>
      </c>
      <c r="M23" s="42" t="n"/>
      <c r="N23" s="31" t="inlineStr">
        <is>
          <t>'|Faculty of Engineering|</t>
        </is>
      </c>
      <c r="O23" s="31" t="inlineStr">
        <is>
          <t>'|2nd Year|</t>
        </is>
      </c>
      <c r="P23" s="31" t="inlineStr">
        <is>
          <t>'|Casual or part-time work|</t>
        </is>
      </c>
      <c r="Q23" s="31" t="inlineStr">
        <is>
          <t>'|International|</t>
        </is>
      </c>
      <c r="R23" s="31" t="inlineStr">
        <is>
          <t>I'm interested in my degree but not sure how it links to a career or the related career options.</t>
        </is>
      </c>
    </row>
    <row r="24" ht="29" customHeight="1">
      <c r="A24" s="39" t="inlineStr">
        <is>
          <t>Dvij</t>
        </is>
      </c>
      <c r="B24" s="12" t="inlineStr">
        <is>
          <t>dsha0767@uni.sydney.edu.au</t>
        </is>
      </c>
      <c r="C24" s="31" t="n">
        <v>2</v>
      </c>
      <c r="D24" s="31" t="n">
        <v>439</v>
      </c>
      <c r="E24" s="40" t="inlineStr">
        <is>
          <t>"Video Profiling 5,Career Profiling Engaged,Completed USYD Survey 1 - Ask 1,MAU_2025JUL,ST Engaged,Video Profiling,VWE Engaged"</t>
        </is>
      </c>
      <c r="F24" s="18" t="inlineStr">
        <is>
          <t>https://app.thecareersdepartment.com/</t>
        </is>
      </c>
      <c r="G24" s="31" t="inlineStr">
        <is>
          <t>Male</t>
        </is>
      </c>
      <c r="H24" s="31" t="inlineStr">
        <is>
          <t>Australia</t>
        </is>
      </c>
      <c r="I24" s="31" t="inlineStr">
        <is>
          <t>New South Wales</t>
        </is>
      </c>
      <c r="J24" s="31" t="inlineStr">
        <is>
          <t>'|28|14|27|</t>
        </is>
      </c>
      <c r="K24" s="42" t="n">
        <v>1</v>
      </c>
      <c r="L24" s="42" t="inlineStr">
        <is>
          <t>Y</t>
        </is>
      </c>
      <c r="M24" s="42" t="n"/>
      <c r="N24" s="31" t="inlineStr">
        <is>
          <t>'|Faculty of Engineering|</t>
        </is>
      </c>
      <c r="O24" s="31" t="inlineStr">
        <is>
          <t>'|1st Year|</t>
        </is>
      </c>
      <c r="P24" s="31" t="inlineStr">
        <is>
          <t>'|None of the above|</t>
        </is>
      </c>
      <c r="Q24" s="31" t="inlineStr">
        <is>
          <t>'|International|</t>
        </is>
      </c>
      <c r="R24" s="31" t="inlineStr">
        <is>
          <t>I'm interested in my degree but not sure how it links to a career or the related career options.</t>
        </is>
      </c>
    </row>
    <row r="25" ht="29" customHeight="1">
      <c r="A25" s="39" t="inlineStr">
        <is>
          <t>Dylan</t>
        </is>
      </c>
      <c r="B25" s="12" t="inlineStr">
        <is>
          <t>dtru0671@uni.sydney.edu.au</t>
        </is>
      </c>
      <c r="C25" s="31" t="n">
        <v>2</v>
      </c>
      <c r="D25" s="31" t="n">
        <v>14376</v>
      </c>
      <c r="E25" s="40" t="inlineStr">
        <is>
          <t>"Completed USYD Survey 1 - Ask 1,MAU_2025JUL,37 38 39 40 41 Engaged,Job Suggestions,8 Engaged,VWE Engaged,ePortfolio Engaged,Video Profiling,7 Engaged"</t>
        </is>
      </c>
      <c r="F25" s="18" t="inlineStr">
        <is>
          <t>https://www.tcd-modules-9.com/</t>
        </is>
      </c>
      <c r="G25" s="31" t="inlineStr">
        <is>
          <t>Male</t>
        </is>
      </c>
      <c r="H25" s="31" t="inlineStr">
        <is>
          <t>Australia</t>
        </is>
      </c>
      <c r="I25" s="31" t="inlineStr">
        <is>
          <t>New South Wales</t>
        </is>
      </c>
      <c r="J25" s="31" t="inlineStr">
        <is>
          <t>'|14|</t>
        </is>
      </c>
      <c r="K25" s="31" t="n">
        <v>2</v>
      </c>
      <c r="L25" s="42" t="inlineStr">
        <is>
          <t>Y</t>
        </is>
      </c>
      <c r="M25" s="42" t="n"/>
      <c r="N25" s="31" t="inlineStr">
        <is>
          <t>'|Sydney School of Architecture, Design and Planning|Faculty of Engineering|</t>
        </is>
      </c>
      <c r="O25" s="31" t="inlineStr">
        <is>
          <t>'|2nd Year|</t>
        </is>
      </c>
      <c r="P25" s="31" t="inlineStr">
        <is>
          <t>'|Internship|Casual or part-time work in a technical role|Casual or part-time work|Work placement as part of my degree|</t>
        </is>
      </c>
      <c r="Q25" s="31" t="inlineStr">
        <is>
          <t>'|Domestic|</t>
        </is>
      </c>
      <c r="R25" s="31" t="inlineStr">
        <is>
          <t>I'm enjoying my studies and have some ideas for my career.</t>
        </is>
      </c>
    </row>
    <row r="26">
      <c r="A26" s="39" t="inlineStr">
        <is>
          <t>Emily</t>
        </is>
      </c>
      <c r="B26" s="12" t="inlineStr">
        <is>
          <t>ezho0358@uni.sydney.edu.au</t>
        </is>
      </c>
      <c r="C26" s="31" t="n">
        <v>1</v>
      </c>
      <c r="D26" s="31" t="n">
        <v>71</v>
      </c>
      <c r="E26" s="40" t="inlineStr">
        <is>
          <t>"Completed USYD Survey 1 - Ask 1,14 Engaged,VWE Engaged,Video Profiling"</t>
        </is>
      </c>
      <c r="F26" s="18" t="inlineStr">
        <is>
          <t>https://careerhub.sydney.edu.au/s/careers-centre/events?filterId=134&amp;page=1&amp;studentSiteId=3&amp;text=virtual work</t>
        </is>
      </c>
      <c r="G26" s="31" t="inlineStr">
        <is>
          <t>Female</t>
        </is>
      </c>
      <c r="H26" s="31" t="inlineStr">
        <is>
          <t>Australia</t>
        </is>
      </c>
      <c r="I26" s="31" t="inlineStr">
        <is>
          <t>New South Wales</t>
        </is>
      </c>
      <c r="J26" s="31" t="inlineStr">
        <is>
          <t>'|14|5|11|27|42|</t>
        </is>
      </c>
      <c r="K26" s="42" t="n">
        <v>2</v>
      </c>
      <c r="L26" s="42" t="inlineStr">
        <is>
          <t>Y</t>
        </is>
      </c>
      <c r="M26" s="42" t="n"/>
      <c r="N26" s="20" t="inlineStr">
        <is>
          <t>|Faculty of Engineering|</t>
        </is>
      </c>
      <c r="O26" s="31" t="inlineStr">
        <is>
          <t>'|1st Year|</t>
        </is>
      </c>
      <c r="P26" s="31" t="inlineStr">
        <is>
          <t>'|Casual or part-time work|</t>
        </is>
      </c>
      <c r="Q26" s="31" t="inlineStr">
        <is>
          <t>'|Domestic|</t>
        </is>
      </c>
      <c r="R26" s="31" t="inlineStr">
        <is>
          <t>I'm enjoying my studies and have some ideas for my career.</t>
        </is>
      </c>
    </row>
    <row r="27" ht="29" customHeight="1">
      <c r="A27" s="39" t="inlineStr">
        <is>
          <t>Fabliha</t>
        </is>
      </c>
      <c r="B27" s="12" t="inlineStr">
        <is>
          <t>fanb0069@uni.sydney.edu.au</t>
        </is>
      </c>
      <c r="C27" s="31" t="n">
        <v>1</v>
      </c>
      <c r="D27" s="31" t="n">
        <v>640</v>
      </c>
      <c r="E27" s="40" t="inlineStr">
        <is>
          <t>"Video Profiling 5,Career Profiling Engaged,Completed USYD Survey 1 - Ask 1,MAU_2025JUL,Video Profiling 10,Job Suggestions,IND Resume Basics LES,IND Engaged,Video Profiling"</t>
        </is>
      </c>
      <c r="F27" s="18" t="inlineStr">
        <is>
          <t>https://www.google.com/</t>
        </is>
      </c>
      <c r="G27" s="31" t="inlineStr">
        <is>
          <t>Female</t>
        </is>
      </c>
      <c r="H27" s="31" t="inlineStr">
        <is>
          <t>Australia</t>
        </is>
      </c>
      <c r="I27" s="31" t="inlineStr">
        <is>
          <t>New South Wales</t>
        </is>
      </c>
      <c r="J27" s="31" t="inlineStr">
        <is>
          <t>'|7|11|14|25|</t>
        </is>
      </c>
      <c r="K27" s="42" t="n"/>
      <c r="L27" s="42" t="inlineStr">
        <is>
          <t>Y</t>
        </is>
      </c>
      <c r="M27" s="42" t="n"/>
      <c r="N27" s="31" t="inlineStr">
        <is>
          <t>'|Faculty of Engineering|</t>
        </is>
      </c>
      <c r="O27" s="31" t="inlineStr">
        <is>
          <t>'|1st Year|</t>
        </is>
      </c>
      <c r="P27" s="31" t="inlineStr">
        <is>
          <t>'|None of the above|</t>
        </is>
      </c>
      <c r="Q27" s="31" t="inlineStr">
        <is>
          <t>'|International|</t>
        </is>
      </c>
      <c r="R27" s="31" t="inlineStr">
        <is>
          <t>I'm enjoying my studies and have some ideas for my career.</t>
        </is>
      </c>
    </row>
    <row r="28">
      <c r="A28" s="39" t="inlineStr">
        <is>
          <t>Fanqi</t>
        </is>
      </c>
      <c r="B28" s="12" t="inlineStr">
        <is>
          <t>fzha0276@uni.sydney.edu.au</t>
        </is>
      </c>
      <c r="C28" s="31" t="n">
        <v>1</v>
      </c>
      <c r="D28" s="31" t="n">
        <v>71</v>
      </c>
      <c r="E28" s="40" t="inlineStr">
        <is>
          <t>"Completed USYD Survey 1 - Ask 1,MAU_2025JUL,Video Profiling"</t>
        </is>
      </c>
      <c r="F28" s="41" t="n"/>
      <c r="G28" s="31" t="inlineStr">
        <is>
          <t>Male</t>
        </is>
      </c>
      <c r="H28" s="31" t="inlineStr">
        <is>
          <t>Australia</t>
        </is>
      </c>
      <c r="I28" s="31" t="inlineStr">
        <is>
          <t>New South Wales</t>
        </is>
      </c>
      <c r="J28" s="31" t="inlineStr">
        <is>
          <t>'|14|17|27|28|42|2|3|8|12|</t>
        </is>
      </c>
      <c r="K28" s="42" t="n">
        <v>1</v>
      </c>
      <c r="L28" s="17" t="inlineStr">
        <is>
          <t>Y</t>
        </is>
      </c>
      <c r="M28" s="42" t="n"/>
      <c r="N28" s="31" t="inlineStr">
        <is>
          <t>'|Faculty of Engineering|</t>
        </is>
      </c>
      <c r="O28" s="31" t="inlineStr">
        <is>
          <t>'|2nd Year|</t>
        </is>
      </c>
      <c r="P28" s="31" t="inlineStr">
        <is>
          <t>'|Internship|</t>
        </is>
      </c>
      <c r="Q28" s="31" t="inlineStr">
        <is>
          <t>'|International|</t>
        </is>
      </c>
      <c r="R28" s="31" t="inlineStr">
        <is>
          <t>I'm interested in my degree but not sure how it links to a career or the related career options.</t>
        </is>
      </c>
    </row>
    <row r="29">
      <c r="A29" s="39" t="inlineStr">
        <is>
          <t>Gabby</t>
        </is>
      </c>
      <c r="B29" s="12" t="inlineStr">
        <is>
          <t>ghen7929@uni.sydney.edu.au</t>
        </is>
      </c>
      <c r="C29" s="31" t="n">
        <v>2</v>
      </c>
      <c r="D29" s="31" t="n">
        <v>71</v>
      </c>
      <c r="E29" s="40" t="inlineStr">
        <is>
          <t>"Career Profiling Engaged,Completed USYD Survey 1 - Ask 1,VWE Engaged,Video Profiling"</t>
        </is>
      </c>
      <c r="F29" s="41" t="n"/>
      <c r="G29" s="31" t="inlineStr">
        <is>
          <t>Female</t>
        </is>
      </c>
      <c r="H29" s="31" t="inlineStr">
        <is>
          <t>Australia</t>
        </is>
      </c>
      <c r="I29" s="31" t="inlineStr">
        <is>
          <t>New South Wales</t>
        </is>
      </c>
      <c r="J29" s="31" t="inlineStr">
        <is>
          <t>'|3|7|11|14|27|28|42|</t>
        </is>
      </c>
      <c r="K29" s="42" t="n">
        <v>2</v>
      </c>
      <c r="L29" s="42" t="inlineStr">
        <is>
          <t>Y</t>
        </is>
      </c>
      <c r="M29" s="42" t="n"/>
      <c r="N29" s="31" t="inlineStr">
        <is>
          <t>'|Faculty of Engineering|</t>
        </is>
      </c>
      <c r="O29" s="31" t="inlineStr">
        <is>
          <t>'|3rd Year|</t>
        </is>
      </c>
      <c r="P29" s="31" t="inlineStr">
        <is>
          <t>'|Casual or part-time work|Research experience at university|</t>
        </is>
      </c>
      <c r="Q29" s="31" t="inlineStr">
        <is>
          <t>'|Domestic|</t>
        </is>
      </c>
      <c r="R29" s="31" t="inlineStr">
        <is>
          <t>I'm enjoying my studies and have some ideas for my career.</t>
        </is>
      </c>
    </row>
    <row r="30" ht="29" customHeight="1">
      <c r="A30" s="39" t="inlineStr">
        <is>
          <t>Gaurav</t>
        </is>
      </c>
      <c r="B30" s="12" t="inlineStr">
        <is>
          <t>gbha0804@uni.sydney.edu.au</t>
        </is>
      </c>
      <c r="C30" s="31" t="n">
        <v>3</v>
      </c>
      <c r="D30" s="31" t="n">
        <v>71</v>
      </c>
      <c r="E30" s="40" t="inlineStr">
        <is>
          <t>"Career Profiling Engaged,Completed USYD Survey 1 - Ask 1,MAU_2025JUL,Job Suggestions,14 Engaged,Video Profiling"</t>
        </is>
      </c>
      <c r="F30" s="41" t="n"/>
      <c r="G30" s="31" t="inlineStr">
        <is>
          <t>Male</t>
        </is>
      </c>
      <c r="H30" s="31" t="inlineStr">
        <is>
          <t>Australia</t>
        </is>
      </c>
      <c r="I30" s="31" t="inlineStr">
        <is>
          <t>New South Wales</t>
        </is>
      </c>
      <c r="J30" s="31" t="inlineStr">
        <is>
          <t>'|14|28|33|</t>
        </is>
      </c>
      <c r="K30" s="42" t="n"/>
      <c r="L30" s="42" t="inlineStr">
        <is>
          <t>Y</t>
        </is>
      </c>
      <c r="M30" s="42" t="n"/>
      <c r="N30" s="31" t="inlineStr">
        <is>
          <t>'|Faculty of Engineering|</t>
        </is>
      </c>
      <c r="O30" s="31" t="inlineStr">
        <is>
          <t>'|1st Year|</t>
        </is>
      </c>
      <c r="P30" s="31" t="inlineStr">
        <is>
          <t>'|None of the above|</t>
        </is>
      </c>
      <c r="Q30" s="31" t="inlineStr">
        <is>
          <t>'|International|</t>
        </is>
      </c>
      <c r="R30" s="31" t="inlineStr">
        <is>
          <t>I'm enjoying my studies and have some ideas for my career.</t>
        </is>
      </c>
    </row>
    <row r="31" ht="29" customHeight="1">
      <c r="A31" s="39" t="inlineStr">
        <is>
          <t>Gourab</t>
        </is>
      </c>
      <c r="B31" s="12" t="inlineStr">
        <is>
          <t>gcha0596@uni.sydney.edu.au</t>
        </is>
      </c>
      <c r="C31" s="31" t="n">
        <v>5</v>
      </c>
      <c r="D31" s="31" t="n">
        <v>8023</v>
      </c>
      <c r="E31" s="40" t="inlineStr">
        <is>
          <t>"Video Profiling 5,Career Profiling Engaged,Completed USYD Survey 1 - Ask 1,Job Suggestions,VWE Engaged,Resume Builder Engaged,Video Profiling"</t>
        </is>
      </c>
      <c r="F31" s="41" t="n"/>
      <c r="G31" s="31" t="inlineStr">
        <is>
          <t>Male</t>
        </is>
      </c>
      <c r="H31" s="31" t="inlineStr">
        <is>
          <t>Australia</t>
        </is>
      </c>
      <c r="I31" s="31" t="inlineStr">
        <is>
          <t>New South Wales</t>
        </is>
      </c>
      <c r="J31" s="31" t="inlineStr">
        <is>
          <t>'|28|14|12|</t>
        </is>
      </c>
      <c r="K31" s="42" t="n">
        <v>1</v>
      </c>
      <c r="L31" s="17" t="inlineStr">
        <is>
          <t>Y</t>
        </is>
      </c>
      <c r="M31" s="42" t="n"/>
      <c r="N31" s="31" t="inlineStr">
        <is>
          <t>'|Faculty of Engineering|</t>
        </is>
      </c>
      <c r="O31" s="31" t="inlineStr">
        <is>
          <t>'|1st Year|</t>
        </is>
      </c>
      <c r="P31" s="31" t="inlineStr">
        <is>
          <t>'|None of the above|</t>
        </is>
      </c>
      <c r="Q31" s="31" t="inlineStr">
        <is>
          <t>'|International|</t>
        </is>
      </c>
      <c r="R31" s="31" t="inlineStr">
        <is>
          <t>I'm enjoying my studies and have some ideas for my career.</t>
        </is>
      </c>
    </row>
    <row r="32">
      <c r="A32" s="39" t="inlineStr">
        <is>
          <t>Guner</t>
        </is>
      </c>
      <c r="B32" s="12" t="inlineStr">
        <is>
          <t>gcul0153@uni.sydney.edu.au</t>
        </is>
      </c>
      <c r="C32" s="31" t="n">
        <v>2</v>
      </c>
      <c r="D32" s="31" t="n">
        <v>1644</v>
      </c>
      <c r="E32" s="40" t="inlineStr">
        <is>
          <t>"Career Profiling Engaged,Video Profiling"</t>
        </is>
      </c>
      <c r="F32" s="41" t="n"/>
      <c r="G32" s="31" t="inlineStr">
        <is>
          <t>Male</t>
        </is>
      </c>
      <c r="H32" s="31" t="inlineStr">
        <is>
          <t>Australia</t>
        </is>
      </c>
      <c r="I32" s="31" t="inlineStr">
        <is>
          <t>New South Wales</t>
        </is>
      </c>
      <c r="J32" s="31" t="inlineStr">
        <is>
          <t>'|14|28|42|37|</t>
        </is>
      </c>
      <c r="K32" s="42" t="n"/>
      <c r="L32" s="17" t="inlineStr">
        <is>
          <t>Y</t>
        </is>
      </c>
      <c r="M32" s="42" t="n"/>
      <c r="N32" s="31" t="inlineStr">
        <is>
          <t>'|Faculty of Engineering|</t>
        </is>
      </c>
      <c r="O32" s="31" t="inlineStr">
        <is>
          <t>'|1st Year|</t>
        </is>
      </c>
      <c r="P32" s="31" t="inlineStr">
        <is>
          <t>'|None of the above|</t>
        </is>
      </c>
      <c r="Q32" s="31" t="inlineStr">
        <is>
          <t>'|International|</t>
        </is>
      </c>
      <c r="R32" s="41" t="n"/>
    </row>
    <row r="33">
      <c r="A33" s="39" t="inlineStr">
        <is>
          <t>Hooria</t>
        </is>
      </c>
      <c r="B33" s="12" t="inlineStr">
        <is>
          <t>hmal0760@uni.sydney.edu.au</t>
        </is>
      </c>
      <c r="C33" s="31" t="n">
        <v>2</v>
      </c>
      <c r="D33" s="31" t="n">
        <v>71</v>
      </c>
      <c r="E33" s="40" t="inlineStr">
        <is>
          <t>"Career Profiling Engaged"</t>
        </is>
      </c>
      <c r="F33" s="41" t="n"/>
      <c r="G33" s="31" t="inlineStr">
        <is>
          <t>Female</t>
        </is>
      </c>
      <c r="H33" s="31" t="inlineStr">
        <is>
          <t>Australia</t>
        </is>
      </c>
      <c r="I33" s="31" t="inlineStr">
        <is>
          <t>New South Wales</t>
        </is>
      </c>
      <c r="J33" s="31" t="inlineStr">
        <is>
          <t>'|14|23|42|14|19|23|28|27|42|</t>
        </is>
      </c>
      <c r="K33" s="42" t="n">
        <v>1</v>
      </c>
      <c r="L33" s="42" t="inlineStr">
        <is>
          <t>Y</t>
        </is>
      </c>
      <c r="M33" s="42" t="n"/>
      <c r="N33" s="31" t="inlineStr">
        <is>
          <t>'|Faculty of Engineering|</t>
        </is>
      </c>
      <c r="O33" s="31" t="inlineStr">
        <is>
          <t>'|1st Year|</t>
        </is>
      </c>
      <c r="P33" s="31" t="inlineStr">
        <is>
          <t>'|None of the above|</t>
        </is>
      </c>
      <c r="Q33" s="31" t="inlineStr">
        <is>
          <t>'|Domestic|</t>
        </is>
      </c>
      <c r="R33" s="41" t="n"/>
    </row>
    <row r="34">
      <c r="A34" s="39" t="inlineStr">
        <is>
          <t>Huabiao</t>
        </is>
      </c>
      <c r="B34" s="12" t="inlineStr">
        <is>
          <t>haff0869@uni.sydney.edu.au</t>
        </is>
      </c>
      <c r="C34" s="31" t="n">
        <v>1</v>
      </c>
      <c r="D34" s="31" t="n">
        <v>1513</v>
      </c>
      <c r="E34" s="40" t="inlineStr">
        <is>
          <t>"Resume Builder Engaged,Completed USYD Survey 1 - Ask 1,MAU_2025JUL,VWE Engaged,Video Profiling"</t>
        </is>
      </c>
      <c r="F34" s="41" t="n"/>
      <c r="G34" s="31" t="inlineStr">
        <is>
          <t>Male</t>
        </is>
      </c>
      <c r="H34" s="31" t="inlineStr">
        <is>
          <t>Australia</t>
        </is>
      </c>
      <c r="I34" s="31" t="inlineStr">
        <is>
          <t>New South Wales</t>
        </is>
      </c>
      <c r="J34" s="31" t="inlineStr">
        <is>
          <t>'|14|28|</t>
        </is>
      </c>
      <c r="K34" s="42" t="n">
        <v>1</v>
      </c>
      <c r="L34" s="42" t="inlineStr">
        <is>
          <t>Y</t>
        </is>
      </c>
      <c r="M34" s="42" t="n"/>
      <c r="N34" s="31" t="inlineStr">
        <is>
          <t>'|Faculty of Engineering|</t>
        </is>
      </c>
      <c r="O34" s="31" t="inlineStr">
        <is>
          <t>'|5th Year|</t>
        </is>
      </c>
      <c r="P34" s="31" t="inlineStr">
        <is>
          <t>'|Casual or part-time work|</t>
        </is>
      </c>
      <c r="Q34" s="31" t="inlineStr">
        <is>
          <t>'|International|</t>
        </is>
      </c>
      <c r="R34" s="31" t="inlineStr">
        <is>
          <t>I'm interested in my degree but not sure how it links to a career or the related career options.</t>
        </is>
      </c>
    </row>
    <row r="35" ht="29" customHeight="1">
      <c r="A35" s="39" t="inlineStr">
        <is>
          <t>Irene</t>
        </is>
      </c>
      <c r="B35" s="12" t="inlineStr">
        <is>
          <t>isih.0033@uni.sydney.edu.au</t>
        </is>
      </c>
      <c r="C35" s="31" t="n">
        <v>1</v>
      </c>
      <c r="D35" s="31" t="n">
        <v>2803</v>
      </c>
      <c r="E35" s="40" t="inlineStr">
        <is>
          <t>"Video Profiling 5,Career Profiling Engaged,Completed USYD Survey 1 - Ask 1,MAU_2025JUL,Job Suggestions,VWE Engaged,Video Profiling"</t>
        </is>
      </c>
      <c r="F35" s="41" t="n"/>
      <c r="G35" s="31" t="inlineStr">
        <is>
          <t>Female</t>
        </is>
      </c>
      <c r="H35" s="31" t="inlineStr">
        <is>
          <t>Australia</t>
        </is>
      </c>
      <c r="I35" s="31" t="inlineStr">
        <is>
          <t>New South Wales</t>
        </is>
      </c>
      <c r="J35" s="20" t="inlineStr">
        <is>
          <t>|14|18|23|27|35|42|28|22|</t>
        </is>
      </c>
      <c r="K35" s="31" t="n">
        <v>2</v>
      </c>
      <c r="L35" s="42" t="inlineStr">
        <is>
          <t>Y</t>
        </is>
      </c>
      <c r="M35" s="42" t="n"/>
      <c r="N35" s="20" t="inlineStr">
        <is>
          <t>|Faculty of Engineering|Faculty of Medicine and Health|</t>
        </is>
      </c>
      <c r="O35" s="31" t="inlineStr">
        <is>
          <t>'|1st Year|</t>
        </is>
      </c>
      <c r="P35" s="31" t="inlineStr">
        <is>
          <t>'|None of the above|</t>
        </is>
      </c>
      <c r="Q35" s="31" t="inlineStr">
        <is>
          <t>'|International|</t>
        </is>
      </c>
      <c r="R35" s="31" t="inlineStr">
        <is>
          <t>I'm interested in my degree but not sure how it links to a career or the related career options.</t>
        </is>
      </c>
    </row>
    <row r="36" ht="29" customHeight="1">
      <c r="A36" s="39" t="inlineStr">
        <is>
          <t>Iris</t>
        </is>
      </c>
      <c r="B36" s="12" t="inlineStr">
        <is>
          <t>jili0696@uni.sydney.edu.au</t>
        </is>
      </c>
      <c r="C36" s="31" t="n">
        <v>1</v>
      </c>
      <c r="D36" s="31" t="n">
        <v>71</v>
      </c>
      <c r="E36" s="40" t="inlineStr">
        <is>
          <t>"Career Profiling Engaged,Completed USYD Survey 1 - Ask 1,Job Suggestions,14 Engaged,Video Profiling,VWE Engaged"</t>
        </is>
      </c>
      <c r="F36" s="41" t="n"/>
      <c r="G36" s="31" t="inlineStr">
        <is>
          <t>Female</t>
        </is>
      </c>
      <c r="H36" s="31" t="inlineStr">
        <is>
          <t>Australia</t>
        </is>
      </c>
      <c r="I36" s="31" t="inlineStr">
        <is>
          <t>New South Wales</t>
        </is>
      </c>
      <c r="J36" s="31" t="inlineStr">
        <is>
          <t>'|3|7|11|14|</t>
        </is>
      </c>
      <c r="K36" s="42" t="n">
        <v>1</v>
      </c>
      <c r="L36" s="42" t="inlineStr">
        <is>
          <t>Y</t>
        </is>
      </c>
      <c r="M36" s="42" t="n"/>
      <c r="N36" s="31" t="inlineStr">
        <is>
          <t>'|Faculty of Engineering|Sydney School of Architecture, Design and Planning|</t>
        </is>
      </c>
      <c r="O36" s="31" t="inlineStr">
        <is>
          <t>'|1st Year|</t>
        </is>
      </c>
      <c r="P36" s="31" t="inlineStr">
        <is>
          <t>'|Casual or part-time work|</t>
        </is>
      </c>
      <c r="Q36" s="31" t="inlineStr">
        <is>
          <t>'|Domestic|</t>
        </is>
      </c>
      <c r="R36" s="31" t="inlineStr">
        <is>
          <t>I’m not sure I would want a career that relates to what I am studying.</t>
        </is>
      </c>
    </row>
    <row r="37">
      <c r="A37" s="39" t="inlineStr">
        <is>
          <t>Jane</t>
        </is>
      </c>
      <c r="B37" s="12" t="inlineStr">
        <is>
          <t>jzhe0224@uni.sydney.edu.au</t>
        </is>
      </c>
      <c r="C37" s="31" t="n">
        <v>1</v>
      </c>
      <c r="D37" s="31" t="n">
        <v>71</v>
      </c>
      <c r="E37" s="40" t="inlineStr">
        <is>
          <t>"MAU_2025JUL,Video Profiling,VWE Engaged"</t>
        </is>
      </c>
      <c r="F37" s="41" t="n"/>
      <c r="G37" s="31" t="inlineStr">
        <is>
          <t>Female</t>
        </is>
      </c>
      <c r="H37" s="31" t="inlineStr">
        <is>
          <t>Australia</t>
        </is>
      </c>
      <c r="I37" s="31" t="inlineStr">
        <is>
          <t>New South Wales</t>
        </is>
      </c>
      <c r="J37" s="31" t="inlineStr">
        <is>
          <t>'|14|28|1|8|12|13|</t>
        </is>
      </c>
      <c r="K37" s="42" t="n">
        <v>1</v>
      </c>
      <c r="L37" s="17" t="inlineStr">
        <is>
          <t>Y</t>
        </is>
      </c>
      <c r="M37" s="42" t="n"/>
      <c r="N37" s="31" t="inlineStr">
        <is>
          <t>'|Faculty of Engineering|</t>
        </is>
      </c>
      <c r="O37" s="31" t="inlineStr">
        <is>
          <t>'|2nd Year|</t>
        </is>
      </c>
      <c r="P37" s="31" t="inlineStr">
        <is>
          <t>'|Internship|</t>
        </is>
      </c>
      <c r="Q37" s="31" t="inlineStr">
        <is>
          <t>'|International|</t>
        </is>
      </c>
      <c r="R37" s="41" t="n"/>
    </row>
    <row r="38" ht="29" customHeight="1">
      <c r="A38" s="39" t="inlineStr">
        <is>
          <t>Jasmine</t>
        </is>
      </c>
      <c r="B38" s="12" t="inlineStr">
        <is>
          <t>jlin0409@uni.sydney.edu.au</t>
        </is>
      </c>
      <c r="C38" s="31" t="n">
        <v>1</v>
      </c>
      <c r="D38" s="31" t="n">
        <v>71</v>
      </c>
      <c r="E38" s="40" t="inlineStr">
        <is>
          <t>"Career Profiling Engaged,Completed USYD Survey 1 - Ask 1,MAU_2025JUL,Job Suggestions,3 Engaged,14 Engaged,VWE Engaged,ST Engaged,ePortfolio Engaged,Video Profiling"</t>
        </is>
      </c>
      <c r="F38" s="18" t="inlineStr">
        <is>
          <t>https://portfolio.thecareersdepartment.com/</t>
        </is>
      </c>
      <c r="G38" s="31" t="inlineStr">
        <is>
          <t>Female</t>
        </is>
      </c>
      <c r="H38" s="31" t="inlineStr">
        <is>
          <t>Australia</t>
        </is>
      </c>
      <c r="I38" s="31" t="inlineStr">
        <is>
          <t>New South Wales</t>
        </is>
      </c>
      <c r="J38" s="31" t="inlineStr">
        <is>
          <t>'|3|7|13|14|24|34|</t>
        </is>
      </c>
      <c r="K38" s="42" t="n">
        <v>1</v>
      </c>
      <c r="L38" s="42" t="inlineStr">
        <is>
          <t>Y</t>
        </is>
      </c>
      <c r="M38" s="42" t="n"/>
      <c r="N38" s="31" t="inlineStr">
        <is>
          <t>'|Faculty of Engineering|</t>
        </is>
      </c>
      <c r="O38" s="31" t="inlineStr">
        <is>
          <t>'|1st Year|</t>
        </is>
      </c>
      <c r="P38" s="31" t="inlineStr">
        <is>
          <t>'|Casual or part-time work|</t>
        </is>
      </c>
      <c r="Q38" s="31" t="inlineStr">
        <is>
          <t>'|Domestic|</t>
        </is>
      </c>
      <c r="R38" s="31" t="inlineStr">
        <is>
          <t>I’m not sure I would want a career that relates to what I am studying.</t>
        </is>
      </c>
    </row>
    <row r="39">
      <c r="A39" s="39" t="inlineStr">
        <is>
          <t>Jiwon</t>
        </is>
      </c>
      <c r="B39" s="12" t="inlineStr">
        <is>
          <t>jlee0194@uni.sydney.edu.au</t>
        </is>
      </c>
      <c r="C39" s="31" t="n">
        <v>1</v>
      </c>
      <c r="D39" s="31" t="n">
        <v>71</v>
      </c>
      <c r="E39" s="40" t="inlineStr">
        <is>
          <t>"Career Profiling Engaged,VWE Engaged"</t>
        </is>
      </c>
      <c r="F39" s="41" t="n"/>
      <c r="G39" s="31" t="inlineStr">
        <is>
          <t>Male</t>
        </is>
      </c>
      <c r="H39" s="31" t="inlineStr">
        <is>
          <t>Australia</t>
        </is>
      </c>
      <c r="I39" s="31" t="inlineStr">
        <is>
          <t>New South Wales</t>
        </is>
      </c>
      <c r="J39" s="31" t="inlineStr">
        <is>
          <t>'|14|</t>
        </is>
      </c>
      <c r="K39" s="42" t="n">
        <v>2</v>
      </c>
      <c r="L39" s="42" t="inlineStr">
        <is>
          <t>Y</t>
        </is>
      </c>
      <c r="M39" s="42" t="n"/>
      <c r="N39" s="31" t="inlineStr">
        <is>
          <t>'|Faculty of Engineering|</t>
        </is>
      </c>
      <c r="O39" s="31" t="inlineStr">
        <is>
          <t>'|1st Year|</t>
        </is>
      </c>
      <c r="P39" s="31" t="inlineStr">
        <is>
          <t>'|None of the above|</t>
        </is>
      </c>
      <c r="Q39" s="31" t="inlineStr">
        <is>
          <t>'|International|</t>
        </is>
      </c>
      <c r="R39" s="41" t="n"/>
    </row>
    <row r="40" ht="29" customHeight="1">
      <c r="A40" s="39" t="inlineStr">
        <is>
          <t>Joshua</t>
        </is>
      </c>
      <c r="B40" s="12" t="inlineStr">
        <is>
          <t>jchr4402@uni.sydney.edu.au</t>
        </is>
      </c>
      <c r="C40" s="31" t="n">
        <v>1</v>
      </c>
      <c r="D40" s="31" t="n">
        <v>2879</v>
      </c>
      <c r="E40" s="40" t="inlineStr">
        <is>
          <t>"Video Profiling 5,Career Profiling Engaged,Completed USYD Survey 1 - Ask 1,MAU_2025JUL,Video Profiling 10,Job Suggestions,VWE Engaged,Video Profiling"</t>
        </is>
      </c>
      <c r="F40" s="41" t="n"/>
      <c r="G40" s="31" t="inlineStr">
        <is>
          <t>Male</t>
        </is>
      </c>
      <c r="H40" s="31" t="inlineStr">
        <is>
          <t>Australia</t>
        </is>
      </c>
      <c r="I40" s="31" t="inlineStr">
        <is>
          <t>New South Wales</t>
        </is>
      </c>
      <c r="J40" s="31" t="inlineStr">
        <is>
          <t>'|7|21|34|</t>
        </is>
      </c>
      <c r="K40" s="31" t="n">
        <v>2</v>
      </c>
      <c r="L40" s="42" t="inlineStr">
        <is>
          <t>Y</t>
        </is>
      </c>
      <c r="M40" s="42" t="n"/>
      <c r="N40" s="31" t="inlineStr">
        <is>
          <t>'|Faculty of Engineering|</t>
        </is>
      </c>
      <c r="O40" s="31" t="inlineStr">
        <is>
          <t>'|3rd Year|</t>
        </is>
      </c>
      <c r="P40" s="31" t="inlineStr">
        <is>
          <t>'|Internship|Work placement as part of my degree|Casual or part-time work|</t>
        </is>
      </c>
      <c r="Q40" s="31" t="inlineStr">
        <is>
          <t>'|Domestic|</t>
        </is>
      </c>
      <c r="R40" s="31" t="inlineStr">
        <is>
          <t>I'm enjoying my studies and have some ideas for my career.</t>
        </is>
      </c>
    </row>
    <row r="41">
      <c r="A41" s="39" t="inlineStr">
        <is>
          <t>Justin</t>
        </is>
      </c>
      <c r="B41" s="12" t="inlineStr">
        <is>
          <t>jwil0808@uni.sydney.edu.au</t>
        </is>
      </c>
      <c r="C41" s="31" t="n">
        <v>1</v>
      </c>
      <c r="D41" s="31" t="n">
        <v>71</v>
      </c>
      <c r="E41" s="40" t="inlineStr">
        <is>
          <t>"Career Profiling Engaged,Completed USYD Survey 1 - Ask 1,Video Profiling,VWE Engaged"</t>
        </is>
      </c>
      <c r="F41" s="41" t="n"/>
      <c r="G41" s="31" t="inlineStr">
        <is>
          <t>Male</t>
        </is>
      </c>
      <c r="H41" s="31" t="inlineStr">
        <is>
          <t>Australia</t>
        </is>
      </c>
      <c r="I41" s="31" t="inlineStr">
        <is>
          <t>New South Wales</t>
        </is>
      </c>
      <c r="J41" s="31" t="inlineStr">
        <is>
          <t>'|14|19|22|23|27|</t>
        </is>
      </c>
      <c r="K41" s="42" t="n">
        <v>1</v>
      </c>
      <c r="L41" s="42" t="inlineStr">
        <is>
          <t>Y</t>
        </is>
      </c>
      <c r="M41" s="42" t="n"/>
      <c r="N41" s="31" t="inlineStr">
        <is>
          <t>'|Faculty of Engineering|</t>
        </is>
      </c>
      <c r="O41" s="31" t="inlineStr">
        <is>
          <t>'|1st Year|</t>
        </is>
      </c>
      <c r="P41" s="31" t="inlineStr">
        <is>
          <t>'|None of the above|</t>
        </is>
      </c>
      <c r="Q41" s="31" t="inlineStr">
        <is>
          <t>'|International|</t>
        </is>
      </c>
      <c r="R41" s="31" t="inlineStr">
        <is>
          <t>I'm interested in my degree but not sure how it links to a career or the related career options.</t>
        </is>
      </c>
    </row>
    <row r="42" ht="29" customHeight="1">
      <c r="A42" s="39" t="inlineStr">
        <is>
          <t>Keziah</t>
        </is>
      </c>
      <c r="B42" s="12" t="inlineStr">
        <is>
          <t>ksue7046@uni.sydney.edu.au</t>
        </is>
      </c>
      <c r="C42" s="31" t="n">
        <v>1</v>
      </c>
      <c r="D42" s="31" t="n">
        <v>2856</v>
      </c>
      <c r="E42" s="40" t="inlineStr">
        <is>
          <t>"Video Profiling 5,Career Profiling Engaged,Completed USYD Survey 1 - Ask 1,MAU_2025JUL,Video Profiling 10,17 Engaged,Job Suggestions,VWE Engaged,Video Profiling"</t>
        </is>
      </c>
      <c r="F42" s="18" t="inlineStr">
        <is>
          <t>https://www.thecareersdepartment.com/</t>
        </is>
      </c>
      <c r="G42" s="31" t="inlineStr">
        <is>
          <t>Female</t>
        </is>
      </c>
      <c r="H42" s="31" t="inlineStr">
        <is>
          <t>Australia</t>
        </is>
      </c>
      <c r="I42" s="31" t="inlineStr">
        <is>
          <t>New South Wales</t>
        </is>
      </c>
      <c r="J42" s="31" t="inlineStr">
        <is>
          <t>'|35|17|13|8|42|</t>
        </is>
      </c>
      <c r="K42" s="20" t="n">
        <v>1</v>
      </c>
      <c r="L42" s="42" t="inlineStr">
        <is>
          <t>Y</t>
        </is>
      </c>
      <c r="M42" s="31" t="n">
        <v>2</v>
      </c>
      <c r="N42" s="31" t="inlineStr">
        <is>
          <t>'|Faculty of Engineering|University of Sydney Business School|</t>
        </is>
      </c>
      <c r="O42" s="31" t="inlineStr">
        <is>
          <t>'|4th Year|</t>
        </is>
      </c>
      <c r="P42" s="31" t="inlineStr">
        <is>
          <t>'|Work placement as part of my degree|Casual or part-time work|</t>
        </is>
      </c>
      <c r="Q42" s="31" t="inlineStr">
        <is>
          <t>'|Domestic|</t>
        </is>
      </c>
      <c r="R42" s="31" t="inlineStr">
        <is>
          <t>I'm enjoying my studies and have some ideas for my career.</t>
        </is>
      </c>
    </row>
    <row r="43" ht="29" customHeight="1">
      <c r="A43" s="39" t="inlineStr">
        <is>
          <t>khushi</t>
        </is>
      </c>
      <c r="B43" s="12" t="inlineStr">
        <is>
          <t>kgur0060@uni.sydney.edu.au</t>
        </is>
      </c>
      <c r="C43" s="31" t="n">
        <v>1</v>
      </c>
      <c r="D43" s="31" t="n">
        <v>7117</v>
      </c>
      <c r="E43" s="40" t="inlineStr">
        <is>
          <t>"Video Profiling 5,Career Profiling Engaged,Completed USYD Survey 1 - Ask 1,MAU_2025JUL,Job Suggestions,VWE Engaged,26 Engaged,Video Profiling"</t>
        </is>
      </c>
      <c r="F43" s="41" t="n"/>
      <c r="G43" s="31" t="inlineStr">
        <is>
          <t>Female</t>
        </is>
      </c>
      <c r="H43" s="31" t="inlineStr">
        <is>
          <t>Australia</t>
        </is>
      </c>
      <c r="I43" s="31" t="inlineStr">
        <is>
          <t>New South Wales</t>
        </is>
      </c>
      <c r="J43" s="31" t="inlineStr">
        <is>
          <t>'|12|26|</t>
        </is>
      </c>
      <c r="K43" s="42" t="n">
        <v>1</v>
      </c>
      <c r="L43" s="42" t="inlineStr">
        <is>
          <t>Y</t>
        </is>
      </c>
      <c r="M43" s="42" t="n"/>
      <c r="N43" s="20" t="inlineStr">
        <is>
          <t>|Faculty of Arts and Social Sciences|</t>
        </is>
      </c>
      <c r="O43" s="31" t="inlineStr">
        <is>
          <t>'|2nd Year|</t>
        </is>
      </c>
      <c r="P43" s="31" t="inlineStr">
        <is>
          <t>'|Internship|</t>
        </is>
      </c>
      <c r="Q43" s="31" t="inlineStr">
        <is>
          <t>'|International|</t>
        </is>
      </c>
      <c r="R43" s="31" t="inlineStr">
        <is>
          <t>I'm interested in my degree but not sure how it links to a career or the related career options.</t>
        </is>
      </c>
    </row>
    <row r="44" ht="29" customHeight="1">
      <c r="A44" s="39" t="inlineStr">
        <is>
          <t>Kristen</t>
        </is>
      </c>
      <c r="B44" s="12" t="inlineStr">
        <is>
          <t>kcon0192@uni.sydney.edu.au</t>
        </is>
      </c>
      <c r="C44" s="31" t="n">
        <v>3</v>
      </c>
      <c r="D44" s="31" t="n">
        <v>388</v>
      </c>
      <c r="E44" s="40" t="inlineStr">
        <is>
          <t>"Career Profiling Engaged,Completed USYD Survey 1 - Ask 1,15 Engaged,VWE Engaged,28 Engaged,Video Profiling,VWE Engaged"</t>
        </is>
      </c>
      <c r="F44" s="41" t="n"/>
      <c r="G44" s="31" t="inlineStr">
        <is>
          <t>Female</t>
        </is>
      </c>
      <c r="H44" s="31" t="inlineStr">
        <is>
          <t>Australia</t>
        </is>
      </c>
      <c r="I44" s="31" t="inlineStr">
        <is>
          <t>New South Wales</t>
        </is>
      </c>
      <c r="J44" s="31" t="inlineStr">
        <is>
          <t>'|28|15|</t>
        </is>
      </c>
      <c r="K44" s="42" t="n">
        <v>1</v>
      </c>
      <c r="L44" s="17" t="inlineStr">
        <is>
          <t>Y</t>
        </is>
      </c>
      <c r="M44" s="42" t="n"/>
      <c r="N44" s="31" t="inlineStr">
        <is>
          <t>'|Faculty of Engineering|</t>
        </is>
      </c>
      <c r="O44" s="31" t="inlineStr">
        <is>
          <t>'|1st Year|</t>
        </is>
      </c>
      <c r="P44" s="31" t="inlineStr">
        <is>
          <t>'|None of the above|</t>
        </is>
      </c>
      <c r="Q44" s="31" t="inlineStr">
        <is>
          <t>'|International|</t>
        </is>
      </c>
      <c r="R44" s="31" t="inlineStr">
        <is>
          <t>I'm enjoying my studies and have some ideas for my career.</t>
        </is>
      </c>
    </row>
    <row r="45">
      <c r="A45" s="39" t="inlineStr">
        <is>
          <t>Kristy</t>
        </is>
      </c>
      <c r="B45" s="12" t="inlineStr">
        <is>
          <t>kluk0001@uni.sydney.edu.au</t>
        </is>
      </c>
      <c r="C45" s="31" t="n">
        <v>1</v>
      </c>
      <c r="D45" s="31" t="n">
        <v>71</v>
      </c>
      <c r="E45" s="40" t="inlineStr">
        <is>
          <t>"Career Profiling Engaged,Completed USYD Survey 1 - Ask 1,MAU_2025JUL,Video Profiling,VWE Engaged"</t>
        </is>
      </c>
      <c r="F45" s="41" t="n"/>
      <c r="G45" s="31" t="inlineStr">
        <is>
          <t>Female</t>
        </is>
      </c>
      <c r="H45" s="31" t="inlineStr">
        <is>
          <t>Australia</t>
        </is>
      </c>
      <c r="I45" s="31" t="inlineStr">
        <is>
          <t>New South Wales</t>
        </is>
      </c>
      <c r="J45" s="31" t="inlineStr">
        <is>
          <t>'|14|16|27|42|3|</t>
        </is>
      </c>
      <c r="K45" s="42" t="n">
        <v>1</v>
      </c>
      <c r="L45" s="42" t="inlineStr">
        <is>
          <t>Y</t>
        </is>
      </c>
      <c r="M45" s="42" t="n"/>
      <c r="N45" s="31" t="inlineStr">
        <is>
          <t>'|Faculty of Engineering|</t>
        </is>
      </c>
      <c r="O45" s="31" t="inlineStr">
        <is>
          <t>'|1st Year|</t>
        </is>
      </c>
      <c r="P45" s="31" t="inlineStr">
        <is>
          <t>'|None of the above|</t>
        </is>
      </c>
      <c r="Q45" s="31" t="inlineStr">
        <is>
          <t>'|International|</t>
        </is>
      </c>
      <c r="R45" s="31" t="inlineStr">
        <is>
          <t>I’m not sure I would want a career that relates to what I am studying.</t>
        </is>
      </c>
    </row>
    <row r="46">
      <c r="A46" s="39" t="inlineStr">
        <is>
          <t>Leila</t>
        </is>
      </c>
      <c r="B46" s="12" t="inlineStr">
        <is>
          <t>lmax0928@uni.sydney.edu.au</t>
        </is>
      </c>
      <c r="C46" s="31" t="n">
        <v>1</v>
      </c>
      <c r="D46" s="31" t="n">
        <v>71</v>
      </c>
      <c r="E46" s="40" t="inlineStr">
        <is>
          <t>"MAU_2025JUL,Video Profiling,VWE Engaged"</t>
        </is>
      </c>
      <c r="F46" s="41" t="n"/>
      <c r="G46" s="31" t="inlineStr">
        <is>
          <t>Female</t>
        </is>
      </c>
      <c r="H46" s="31" t="inlineStr">
        <is>
          <t>Australia</t>
        </is>
      </c>
      <c r="I46" s="31" t="inlineStr">
        <is>
          <t>New South Wales</t>
        </is>
      </c>
      <c r="J46" s="31" t="inlineStr">
        <is>
          <t>'|14|17|3|9|27|</t>
        </is>
      </c>
      <c r="K46" s="42" t="n">
        <v>1</v>
      </c>
      <c r="L46" s="42" t="inlineStr">
        <is>
          <t>Y</t>
        </is>
      </c>
      <c r="M46" s="42" t="n"/>
      <c r="N46" s="31" t="inlineStr">
        <is>
          <t>'|Faculty of Engineering|</t>
        </is>
      </c>
      <c r="O46" s="31" t="inlineStr">
        <is>
          <t>'|1st Year|</t>
        </is>
      </c>
      <c r="P46" s="31" t="inlineStr">
        <is>
          <t>'|Casual or part-time work|</t>
        </is>
      </c>
      <c r="Q46" s="31" t="inlineStr">
        <is>
          <t>'|Domestic|</t>
        </is>
      </c>
      <c r="R46" s="41" t="n"/>
    </row>
    <row r="47" ht="29" customHeight="1">
      <c r="A47" s="39" t="inlineStr">
        <is>
          <t>Lexa</t>
        </is>
      </c>
      <c r="B47" s="12" t="inlineStr">
        <is>
          <t>yiwu7015@uni.sydney.edu.au</t>
        </is>
      </c>
      <c r="C47" s="31" t="n">
        <v>2</v>
      </c>
      <c r="D47" s="31" t="n">
        <v>71</v>
      </c>
      <c r="E47" s="40" t="inlineStr">
        <is>
          <t>"Career Profiling Engaged,Completed USYD Survey 1 - Ask 1,MAU_2025JUL,Job Suggestions,14 Engaged,8 Engaged,VWE Engaged,ePortfolio Engaged,Video Profiling"</t>
        </is>
      </c>
      <c r="F47" s="18" t="inlineStr">
        <is>
          <t>https://www.tcd-modules-9.com/</t>
        </is>
      </c>
      <c r="G47" s="31" t="inlineStr">
        <is>
          <t>Female</t>
        </is>
      </c>
      <c r="H47" s="31" t="inlineStr">
        <is>
          <t>Australia</t>
        </is>
      </c>
      <c r="I47" s="31" t="inlineStr">
        <is>
          <t>New South Wales</t>
        </is>
      </c>
      <c r="J47" s="31" t="inlineStr">
        <is>
          <t>'|7|14|25|</t>
        </is>
      </c>
      <c r="K47" s="42" t="n">
        <v>1</v>
      </c>
      <c r="L47" s="42" t="inlineStr">
        <is>
          <t>Y</t>
        </is>
      </c>
      <c r="M47" s="42" t="n"/>
      <c r="N47" s="31" t="inlineStr">
        <is>
          <t>'|Faculty of Engineering|</t>
        </is>
      </c>
      <c r="O47" s="31" t="inlineStr">
        <is>
          <t>'|3rd Year|</t>
        </is>
      </c>
      <c r="P47" s="31" t="inlineStr">
        <is>
          <t>'|None of the above|</t>
        </is>
      </c>
      <c r="Q47" s="31" t="inlineStr">
        <is>
          <t>'|International|</t>
        </is>
      </c>
      <c r="R47" s="31" t="inlineStr">
        <is>
          <t>I’m not sure I would want a career that relates to what I am studying.</t>
        </is>
      </c>
    </row>
    <row r="48">
      <c r="A48" s="39" t="inlineStr">
        <is>
          <t>LinJie</t>
        </is>
      </c>
      <c r="B48" s="12" t="inlineStr">
        <is>
          <t>liye0963@uni.sydney.edu.au</t>
        </is>
      </c>
      <c r="C48" s="31" t="n">
        <v>1</v>
      </c>
      <c r="D48" s="31" t="n">
        <v>71</v>
      </c>
      <c r="E48" s="40" t="inlineStr">
        <is>
          <t>"Video Profiling,VWE Engaged"</t>
        </is>
      </c>
      <c r="F48" s="41" t="n"/>
      <c r="G48" s="31" t="inlineStr">
        <is>
          <t>Female</t>
        </is>
      </c>
      <c r="H48" s="31" t="inlineStr">
        <is>
          <t>Australia</t>
        </is>
      </c>
      <c r="I48" s="31" t="inlineStr">
        <is>
          <t>New South Wales</t>
        </is>
      </c>
      <c r="J48" s="31" t="inlineStr">
        <is>
          <t>'|3|14|27|28|42|</t>
        </is>
      </c>
      <c r="K48" s="42" t="n">
        <v>1</v>
      </c>
      <c r="L48" s="42" t="inlineStr">
        <is>
          <t>Y</t>
        </is>
      </c>
      <c r="M48" s="42" t="n"/>
      <c r="N48" s="31" t="inlineStr">
        <is>
          <t>'|Faculty of Engineering|</t>
        </is>
      </c>
      <c r="O48" s="31" t="inlineStr">
        <is>
          <t>'|2nd Year|</t>
        </is>
      </c>
      <c r="P48" s="31" t="inlineStr">
        <is>
          <t>'|Internship|Casual or part-time work|Work placement as part of my degree|</t>
        </is>
      </c>
      <c r="Q48" s="31" t="inlineStr">
        <is>
          <t>'|International|</t>
        </is>
      </c>
      <c r="R48" s="41" t="n"/>
    </row>
    <row r="49" ht="29" customHeight="1">
      <c r="A49" s="39" t="inlineStr">
        <is>
          <t>Lu</t>
        </is>
      </c>
      <c r="B49" s="12" t="inlineStr">
        <is>
          <t>lhan0123@uni.sydney.edu.au</t>
        </is>
      </c>
      <c r="C49" s="31" t="n">
        <v>1</v>
      </c>
      <c r="D49" s="31" t="n">
        <v>17371</v>
      </c>
      <c r="E49" s="40" t="inlineStr">
        <is>
          <t>"Video Profiling 5,Career Profiling Engaged,Completed USYD Survey 1 - Ask 1,MAU_2025JUL,Video Profiling 10,Video Profiling 15,Job Suggestions,14 Engaged,VWE Engaged,Video Profiling"</t>
        </is>
      </c>
      <c r="F49" s="41" t="n"/>
      <c r="G49" s="31" t="inlineStr">
        <is>
          <t>Female</t>
        </is>
      </c>
      <c r="H49" s="31" t="inlineStr">
        <is>
          <t>Australia</t>
        </is>
      </c>
      <c r="I49" s="31" t="inlineStr">
        <is>
          <t>New South Wales</t>
        </is>
      </c>
      <c r="J49" s="31" t="inlineStr">
        <is>
          <t>'|14|28|30|</t>
        </is>
      </c>
      <c r="K49" s="42" t="n">
        <v>1</v>
      </c>
      <c r="L49" s="17" t="inlineStr">
        <is>
          <t>Y</t>
        </is>
      </c>
      <c r="M49" s="42" t="n"/>
      <c r="N49" s="31" t="inlineStr">
        <is>
          <t>'|Faculty of Engineering|</t>
        </is>
      </c>
      <c r="O49" s="31" t="inlineStr">
        <is>
          <t>'|1st Year|</t>
        </is>
      </c>
      <c r="P49" s="31" t="inlineStr">
        <is>
          <t>'|Internship|Casual or part-time work in a technical role|Work placement as part of my degree|Casual or part-time work|Research experience at university|</t>
        </is>
      </c>
      <c r="Q49" s="31" t="inlineStr">
        <is>
          <t>'|International|</t>
        </is>
      </c>
      <c r="R49" s="31" t="inlineStr">
        <is>
          <t>I'm enjoying my studies and have some ideas for my career.</t>
        </is>
      </c>
    </row>
    <row r="50">
      <c r="A50" s="39" t="inlineStr">
        <is>
          <t>Luke</t>
        </is>
      </c>
      <c r="B50" s="12" t="inlineStr">
        <is>
          <t>lfar0911@uni.sydney.edu.au</t>
        </is>
      </c>
      <c r="C50" s="31" t="n">
        <v>3</v>
      </c>
      <c r="D50" s="31" t="n">
        <v>2262</v>
      </c>
      <c r="E50" s="40" t="inlineStr">
        <is>
          <t>"15 Engaged,12 Engaged,MG Engaged,30 Engaged,Video Profiling"</t>
        </is>
      </c>
      <c r="F50" s="18" t="inlineStr">
        <is>
          <t>https://careerhub.sydney.edu.au/s/careers-centre/events?page=6&amp;studentSiteId=3</t>
        </is>
      </c>
      <c r="G50" s="31" t="inlineStr">
        <is>
          <t>Male</t>
        </is>
      </c>
      <c r="H50" s="31" t="inlineStr">
        <is>
          <t>Australia</t>
        </is>
      </c>
      <c r="I50" s="31" t="inlineStr">
        <is>
          <t>New South Wales</t>
        </is>
      </c>
      <c r="J50" s="31" t="inlineStr">
        <is>
          <t>'|1|8|12|15|42|</t>
        </is>
      </c>
      <c r="K50" s="42" t="n">
        <v>1</v>
      </c>
      <c r="L50" s="42" t="inlineStr">
        <is>
          <t>Y</t>
        </is>
      </c>
      <c r="M50" s="42" t="n"/>
      <c r="N50" s="31" t="inlineStr">
        <is>
          <t>'|Faculty of Arts and Social Sciences|University of Sydney Business School|</t>
        </is>
      </c>
      <c r="O50" s="31" t="inlineStr">
        <is>
          <t>'|3rd Year|</t>
        </is>
      </c>
      <c r="P50" s="31" t="inlineStr">
        <is>
          <t>'|Casual or part-time work in a technical role|Casual or part-time work|</t>
        </is>
      </c>
      <c r="Q50" s="31" t="inlineStr">
        <is>
          <t>'|International|</t>
        </is>
      </c>
      <c r="R50" s="41" t="n"/>
    </row>
    <row r="51">
      <c r="A51" s="39" t="inlineStr">
        <is>
          <t>Matilda</t>
        </is>
      </c>
      <c r="B51" s="12" t="inlineStr">
        <is>
          <t>mros0153@uni.sydney.edu.au</t>
        </is>
      </c>
      <c r="C51" s="31" t="n">
        <v>1</v>
      </c>
      <c r="D51" s="31" t="n">
        <v>71</v>
      </c>
      <c r="E51" s="40" t="inlineStr">
        <is>
          <t>"Completed USYD Survey 1 - Ask 1,MAU_2025JUL,VWE Engaged,Video Profiling"</t>
        </is>
      </c>
      <c r="F51" s="18" t="inlineStr">
        <is>
          <t>https://careerhub.sydney.edu.au/s/careers-centre</t>
        </is>
      </c>
      <c r="G51" s="31" t="inlineStr">
        <is>
          <t>Female</t>
        </is>
      </c>
      <c r="H51" s="31" t="inlineStr">
        <is>
          <t>Australia</t>
        </is>
      </c>
      <c r="I51" s="31" t="inlineStr">
        <is>
          <t>New South Wales</t>
        </is>
      </c>
      <c r="J51" s="31" t="inlineStr">
        <is>
          <t>'|3|4|27|</t>
        </is>
      </c>
      <c r="K51" s="42" t="n">
        <v>1</v>
      </c>
      <c r="L51" s="17" t="inlineStr">
        <is>
          <t>Y</t>
        </is>
      </c>
      <c r="M51" s="42" t="n"/>
      <c r="N51" s="31" t="inlineStr">
        <is>
          <t>'|Faculty of Arts and Social Sciences|Sydney School of Architecture, Design and Planning|Faculty of Engineering|Faculty of Medicine and Health|University of Sydney Business School|Sydney Law School|</t>
        </is>
      </c>
      <c r="O51" s="31" t="inlineStr">
        <is>
          <t>'|2nd Year|</t>
        </is>
      </c>
      <c r="P51" s="31" t="inlineStr">
        <is>
          <t>'|Research experience at university|</t>
        </is>
      </c>
      <c r="Q51" s="31" t="inlineStr">
        <is>
          <t>'|Domestic|</t>
        </is>
      </c>
      <c r="R51" s="31" t="inlineStr">
        <is>
          <t>I'm enjoying my studies and have some ideas for my career.</t>
        </is>
      </c>
    </row>
    <row r="52">
      <c r="A52" s="39" t="inlineStr">
        <is>
          <t>maya</t>
        </is>
      </c>
      <c r="B52" s="12" t="inlineStr">
        <is>
          <t>mgro0481@uni.sydney.edu.au</t>
        </is>
      </c>
      <c r="C52" s="31" t="n">
        <v>1</v>
      </c>
      <c r="D52" s="31" t="n">
        <v>2985</v>
      </c>
      <c r="E52" s="40" t="inlineStr">
        <is>
          <t>"Career Profiling Engaged,Completed USYD Survey 1 - Ask 1,MAU_2025JUL,ePortfolio Engaged,Video Profiling"</t>
        </is>
      </c>
      <c r="F52" s="41" t="n"/>
      <c r="G52" s="31" t="inlineStr">
        <is>
          <t>Female</t>
        </is>
      </c>
      <c r="H52" s="31" t="inlineStr">
        <is>
          <t>Australia</t>
        </is>
      </c>
      <c r="I52" s="31" t="inlineStr">
        <is>
          <t>New South Wales</t>
        </is>
      </c>
      <c r="J52" s="31" t="inlineStr">
        <is>
          <t>'|3|4|5|6|7|14|</t>
        </is>
      </c>
      <c r="K52" s="42" t="n"/>
      <c r="L52" s="42" t="inlineStr">
        <is>
          <t>Y</t>
        </is>
      </c>
      <c r="M52" s="42" t="n"/>
      <c r="N52" s="31" t="inlineStr">
        <is>
          <t>'|Faculty of Engineering|</t>
        </is>
      </c>
      <c r="O52" s="31" t="inlineStr">
        <is>
          <t>'|1st Year|</t>
        </is>
      </c>
      <c r="P52" s="31" t="inlineStr">
        <is>
          <t>'|Casual or part-time work|</t>
        </is>
      </c>
      <c r="Q52" s="31" t="inlineStr">
        <is>
          <t>'|Domestic|</t>
        </is>
      </c>
      <c r="R52" s="31" t="inlineStr">
        <is>
          <t>I'm enjoying my studies and have some ideas for my career.</t>
        </is>
      </c>
    </row>
    <row r="53">
      <c r="A53" s="39" t="inlineStr">
        <is>
          <t>Mayu</t>
        </is>
      </c>
      <c r="B53" s="12" t="inlineStr">
        <is>
          <t>mtsu0527@uni.sydney.edu.au</t>
        </is>
      </c>
      <c r="C53" s="31" t="n">
        <v>2</v>
      </c>
      <c r="D53" s="31" t="n">
        <v>71</v>
      </c>
      <c r="E53" s="40" t="inlineStr">
        <is>
          <t>"MAU_2025JUL,Video Profiling,VWE Engaged"</t>
        </is>
      </c>
      <c r="F53" s="41" t="n"/>
      <c r="G53" s="31" t="inlineStr">
        <is>
          <t>Female</t>
        </is>
      </c>
      <c r="H53" s="31" t="inlineStr">
        <is>
          <t>Australia</t>
        </is>
      </c>
      <c r="I53" s="31" t="inlineStr">
        <is>
          <t>New South Wales</t>
        </is>
      </c>
      <c r="J53" s="31" t="inlineStr">
        <is>
          <t>'|14|19|27|28|12|17|23|</t>
        </is>
      </c>
      <c r="K53" s="42" t="n">
        <v>1</v>
      </c>
      <c r="L53" s="17" t="inlineStr">
        <is>
          <t>Y</t>
        </is>
      </c>
      <c r="M53" s="42" t="n"/>
      <c r="N53" s="31" t="inlineStr">
        <is>
          <t>'|Faculty of Engineering|</t>
        </is>
      </c>
      <c r="O53" s="31" t="inlineStr">
        <is>
          <t>'|1st Year|</t>
        </is>
      </c>
      <c r="P53" s="31" t="inlineStr">
        <is>
          <t>'|Internship|Work placement as part of my degree|Research experience at university|Casual or part-time work|Casual or part-time work in a technical role|</t>
        </is>
      </c>
      <c r="Q53" s="31" t="inlineStr">
        <is>
          <t>'|International|</t>
        </is>
      </c>
      <c r="R53" s="41" t="n"/>
    </row>
    <row r="54">
      <c r="A54" s="39" t="inlineStr">
        <is>
          <t>Mingyu</t>
        </is>
      </c>
      <c r="B54" s="12" t="inlineStr">
        <is>
          <t>mshe0324@uni.sydney.edu.au</t>
        </is>
      </c>
      <c r="C54" s="31" t="n">
        <v>1</v>
      </c>
      <c r="D54" s="31" t="n">
        <v>71</v>
      </c>
      <c r="E54" s="40" t="inlineStr">
        <is>
          <t>"MAU_2025JUL,VWE Engaged,Video Profiling"</t>
        </is>
      </c>
      <c r="F54" s="41" t="n"/>
      <c r="G54" s="31" t="inlineStr">
        <is>
          <t>Male</t>
        </is>
      </c>
      <c r="H54" s="31" t="inlineStr">
        <is>
          <t>Australia</t>
        </is>
      </c>
      <c r="I54" s="31" t="inlineStr">
        <is>
          <t>New South Wales</t>
        </is>
      </c>
      <c r="J54" s="31" t="inlineStr">
        <is>
          <t>'|14|22|28|</t>
        </is>
      </c>
      <c r="K54" s="42" t="n">
        <v>1</v>
      </c>
      <c r="L54" s="17" t="inlineStr">
        <is>
          <t>Y</t>
        </is>
      </c>
      <c r="M54" s="42" t="n"/>
      <c r="N54" s="31" t="inlineStr">
        <is>
          <t>'|Faculty of Engineering|</t>
        </is>
      </c>
      <c r="O54" s="31" t="inlineStr">
        <is>
          <t>'|1st Year|</t>
        </is>
      </c>
      <c r="P54" s="31" t="inlineStr">
        <is>
          <t>'|Internship|</t>
        </is>
      </c>
      <c r="Q54" s="31" t="inlineStr">
        <is>
          <t>'|International|</t>
        </is>
      </c>
      <c r="R54" s="41" t="n"/>
    </row>
    <row r="55" ht="29" customHeight="1">
      <c r="A55" s="39" t="inlineStr">
        <is>
          <t>Minh</t>
        </is>
      </c>
      <c r="B55" s="12" t="inlineStr">
        <is>
          <t>mngu0910@uni.sydney.edu.au</t>
        </is>
      </c>
      <c r="C55" s="31" t="n">
        <v>2</v>
      </c>
      <c r="D55" s="31" t="n">
        <v>71</v>
      </c>
      <c r="E55" s="40" t="inlineStr">
        <is>
          <t>"Completed USYD Survey 1 - Ask 1,MAU_2025JUL,8 Engaged,VWE Engaged,ST Engaged,Resume Builder Engaged,ePortfolio Engaged,Video Profiling"</t>
        </is>
      </c>
      <c r="F55" s="18" t="inlineStr">
        <is>
          <t>https://www.tcd-modules-9.com/</t>
        </is>
      </c>
      <c r="G55" s="31" t="inlineStr">
        <is>
          <t>Male</t>
        </is>
      </c>
      <c r="H55" s="31" t="inlineStr">
        <is>
          <t>Australia</t>
        </is>
      </c>
      <c r="I55" s="31" t="inlineStr">
        <is>
          <t>New South Wales</t>
        </is>
      </c>
      <c r="J55" s="31" t="inlineStr">
        <is>
          <t>'|1|5|7|8|11|14|</t>
        </is>
      </c>
      <c r="K55" s="31" t="n">
        <v>2</v>
      </c>
      <c r="L55" s="42" t="inlineStr">
        <is>
          <t>Y</t>
        </is>
      </c>
      <c r="M55" s="42" t="n"/>
      <c r="N55" s="31" t="inlineStr">
        <is>
          <t>'|Faculty of Engineering|</t>
        </is>
      </c>
      <c r="O55" s="31" t="inlineStr">
        <is>
          <t>'|2nd Year|</t>
        </is>
      </c>
      <c r="P55" s="31" t="inlineStr">
        <is>
          <t>'|Casual or part-time work|</t>
        </is>
      </c>
      <c r="Q55" s="31" t="inlineStr">
        <is>
          <t>'|Domestic|</t>
        </is>
      </c>
      <c r="R55" s="31" t="inlineStr">
        <is>
          <t>I'm interested in my degree but not sure how it links to a career or the related career options.</t>
        </is>
      </c>
    </row>
    <row r="56">
      <c r="A56" s="39" t="inlineStr">
        <is>
          <t>Mohammad</t>
        </is>
      </c>
      <c r="B56" s="12" t="inlineStr">
        <is>
          <t>mala0565@uni.sydney.edu.au</t>
        </is>
      </c>
      <c r="C56" s="31" t="n">
        <v>1</v>
      </c>
      <c r="D56" s="31" t="n">
        <v>502</v>
      </c>
      <c r="E56" s="40" t="inlineStr">
        <is>
          <t>"Completed USYD Survey 1 - Ask 1,MAU_2025JUL,Video Profiling,VWE Engaged"</t>
        </is>
      </c>
      <c r="F56" s="41" t="n"/>
      <c r="G56" s="31" t="inlineStr">
        <is>
          <t>Male</t>
        </is>
      </c>
      <c r="H56" s="31" t="inlineStr">
        <is>
          <t>Australia</t>
        </is>
      </c>
      <c r="I56" s="31" t="inlineStr">
        <is>
          <t>New South Wales</t>
        </is>
      </c>
      <c r="J56" s="31" t="inlineStr">
        <is>
          <t>'|14|28|15|</t>
        </is>
      </c>
      <c r="K56" s="42" t="n">
        <v>1</v>
      </c>
      <c r="L56" s="42" t="inlineStr">
        <is>
          <t>Y</t>
        </is>
      </c>
      <c r="M56" s="42" t="n"/>
      <c r="N56" s="31" t="inlineStr">
        <is>
          <t>'|Faculty of Engineering|</t>
        </is>
      </c>
      <c r="O56" s="31" t="inlineStr">
        <is>
          <t>'|1st Year|</t>
        </is>
      </c>
      <c r="P56" s="31" t="inlineStr">
        <is>
          <t>'|None of the above|</t>
        </is>
      </c>
      <c r="Q56" s="31" t="inlineStr">
        <is>
          <t>'|International|</t>
        </is>
      </c>
      <c r="R56" s="31" t="inlineStr">
        <is>
          <t>I'm interested in my degree but not sure how it links to a career or the related career options.</t>
        </is>
      </c>
    </row>
    <row r="57">
      <c r="A57" s="39" t="inlineStr">
        <is>
          <t>NAN</t>
        </is>
      </c>
      <c r="B57" s="12" t="inlineStr">
        <is>
          <t>naan0956@uni.sydney.edu.au</t>
        </is>
      </c>
      <c r="C57" s="31" t="n">
        <v>2</v>
      </c>
      <c r="D57" s="31" t="n">
        <v>753</v>
      </c>
      <c r="E57" s="40" t="inlineStr">
        <is>
          <t>"Video Profiling"</t>
        </is>
      </c>
      <c r="F57" s="41" t="n"/>
      <c r="G57" s="31" t="inlineStr">
        <is>
          <t>Male</t>
        </is>
      </c>
      <c r="H57" s="31" t="inlineStr">
        <is>
          <t>Australia</t>
        </is>
      </c>
      <c r="I57" s="31" t="inlineStr">
        <is>
          <t>New South Wales</t>
        </is>
      </c>
      <c r="J57" s="31" t="inlineStr">
        <is>
          <t>'|28|14|27|</t>
        </is>
      </c>
      <c r="K57" s="42" t="n">
        <v>1</v>
      </c>
      <c r="L57" s="17" t="inlineStr">
        <is>
          <t>Y</t>
        </is>
      </c>
      <c r="M57" s="42" t="n"/>
      <c r="N57" s="31" t="inlineStr">
        <is>
          <t>'|Faculty of Engineering|</t>
        </is>
      </c>
      <c r="O57" s="31" t="inlineStr">
        <is>
          <t>'|1st Year|</t>
        </is>
      </c>
      <c r="P57" s="31" t="inlineStr">
        <is>
          <t>'|Internship|Casual or part-time work in a technical role|</t>
        </is>
      </c>
      <c r="Q57" s="31" t="inlineStr">
        <is>
          <t>'|International|</t>
        </is>
      </c>
      <c r="R57" s="41" t="n"/>
    </row>
    <row r="58">
      <c r="A58" s="39" t="inlineStr">
        <is>
          <t>Narmandakh</t>
        </is>
      </c>
      <c r="B58" s="12" t="inlineStr">
        <is>
          <t>njar0264@uni.sydney.edu.au</t>
        </is>
      </c>
      <c r="C58" s="31" t="n">
        <v>1</v>
      </c>
      <c r="D58" s="31" t="n">
        <v>4874</v>
      </c>
      <c r="E58" s="40" t="inlineStr">
        <is>
          <t>"MAU_2025JUL,Video Profiling,VWE Engaged"</t>
        </is>
      </c>
      <c r="F58" s="18" t="inlineStr">
        <is>
          <t>https://www.thecareersdepartment.com/</t>
        </is>
      </c>
      <c r="G58" s="31" t="inlineStr">
        <is>
          <t>Male</t>
        </is>
      </c>
      <c r="H58" s="31" t="inlineStr">
        <is>
          <t>Australia</t>
        </is>
      </c>
      <c r="I58" s="31" t="inlineStr">
        <is>
          <t>New South Wales</t>
        </is>
      </c>
      <c r="J58" s="31" t="inlineStr">
        <is>
          <t>'|14|5|7|20|</t>
        </is>
      </c>
      <c r="K58" s="42" t="n">
        <v>1</v>
      </c>
      <c r="L58" s="42" t="inlineStr">
        <is>
          <t>Y</t>
        </is>
      </c>
      <c r="M58" s="42" t="n"/>
      <c r="N58" s="31" t="inlineStr">
        <is>
          <t>'|Faculty of Engineering|</t>
        </is>
      </c>
      <c r="O58" s="31" t="inlineStr">
        <is>
          <t>'|1st Year|</t>
        </is>
      </c>
      <c r="P58" s="31" t="inlineStr">
        <is>
          <t>'|Internship|</t>
        </is>
      </c>
      <c r="Q58" s="31" t="inlineStr">
        <is>
          <t>'|International|</t>
        </is>
      </c>
      <c r="R58" s="41" t="n"/>
    </row>
    <row r="59">
      <c r="A59" s="39" t="inlineStr">
        <is>
          <t>Nayla</t>
        </is>
      </c>
      <c r="B59" s="12" t="inlineStr">
        <is>
          <t>nefe0237@uni.sydney.edu.au</t>
        </is>
      </c>
      <c r="C59" s="31" t="n">
        <v>2</v>
      </c>
      <c r="D59" s="31" t="n">
        <v>71</v>
      </c>
      <c r="E59" s="40" t="inlineStr">
        <is>
          <t>"MAU_2025JUL,Video Profiling,VWE Engaged,3 Engaged"</t>
        </is>
      </c>
      <c r="F59" s="41" t="n"/>
      <c r="G59" s="31" t="inlineStr">
        <is>
          <t>Female</t>
        </is>
      </c>
      <c r="H59" s="31" t="inlineStr">
        <is>
          <t>Australia</t>
        </is>
      </c>
      <c r="I59" s="31" t="inlineStr">
        <is>
          <t>New South Wales</t>
        </is>
      </c>
      <c r="J59" s="31" t="inlineStr">
        <is>
          <t>'|3|6|14|17|21|27|28|42|</t>
        </is>
      </c>
      <c r="K59" s="42" t="n">
        <v>1</v>
      </c>
      <c r="L59" s="42" t="inlineStr">
        <is>
          <t>Y</t>
        </is>
      </c>
      <c r="M59" s="42" t="n"/>
      <c r="N59" s="31" t="inlineStr">
        <is>
          <t>'|Faculty of Engineering|</t>
        </is>
      </c>
      <c r="O59" s="31" t="inlineStr">
        <is>
          <t>'|1st Year|</t>
        </is>
      </c>
      <c r="P59" s="31" t="inlineStr">
        <is>
          <t>'|None of the above|</t>
        </is>
      </c>
      <c r="Q59" s="31" t="inlineStr">
        <is>
          <t>'|International|</t>
        </is>
      </c>
      <c r="R59" s="41" t="n"/>
    </row>
    <row r="60">
      <c r="A60" s="39" t="inlineStr">
        <is>
          <t>Noel</t>
        </is>
      </c>
      <c r="B60" s="12" t="inlineStr">
        <is>
          <t>nkha0356@uni.sydney.edu.au</t>
        </is>
      </c>
      <c r="C60" s="31" t="n">
        <v>2</v>
      </c>
      <c r="D60" s="31" t="n">
        <v>2918</v>
      </c>
      <c r="E60" s="40" t="inlineStr">
        <is>
          <t>"Career Profiling Engaged,Completed USYD Survey 1 - Ask 1,ePortfolio Engaged,VWE Engaged"</t>
        </is>
      </c>
      <c r="F60" s="18" t="inlineStr">
        <is>
          <t>https://portfolio.thecareersdepartment.com/</t>
        </is>
      </c>
      <c r="G60" s="31" t="inlineStr">
        <is>
          <t>Male</t>
        </is>
      </c>
      <c r="H60" s="31" t="inlineStr">
        <is>
          <t>Australia</t>
        </is>
      </c>
      <c r="I60" s="31" t="inlineStr">
        <is>
          <t>New South Wales</t>
        </is>
      </c>
      <c r="J60" s="31" t="inlineStr">
        <is>
          <t>'|14|22|27|28|</t>
        </is>
      </c>
      <c r="K60" s="42" t="n">
        <v>1</v>
      </c>
      <c r="L60" s="42" t="inlineStr">
        <is>
          <t>Y</t>
        </is>
      </c>
      <c r="M60" s="42" t="n"/>
      <c r="N60" s="31" t="inlineStr">
        <is>
          <t>'|Faculty of Engineering|</t>
        </is>
      </c>
      <c r="O60" s="31" t="inlineStr">
        <is>
          <t>'|1st Year|</t>
        </is>
      </c>
      <c r="P60" s="31" t="inlineStr">
        <is>
          <t>'|Internship|Work placement as part of my degree|Casual or part-time work in a technical role|Casual or part-time work|Research experience at university|</t>
        </is>
      </c>
      <c r="Q60" s="31" t="inlineStr">
        <is>
          <t>'|Domestic|</t>
        </is>
      </c>
      <c r="R60" s="31" t="inlineStr">
        <is>
          <t>I'm enjoying my studies and have some ideas for my career.</t>
        </is>
      </c>
    </row>
    <row r="61">
      <c r="A61" s="39" t="inlineStr">
        <is>
          <t>Parth</t>
        </is>
      </c>
      <c r="B61" s="12" t="inlineStr">
        <is>
          <t>pkud0841@uni.sydney.edu.au</t>
        </is>
      </c>
      <c r="C61" s="31" t="n">
        <v>1</v>
      </c>
      <c r="D61" s="31" t="n">
        <v>210</v>
      </c>
      <c r="E61" s="40" t="inlineStr">
        <is>
          <t>"28 Engaged,MAU_2025JUL,Video Profiling,VWE Engaged"</t>
        </is>
      </c>
      <c r="F61" s="41" t="n"/>
      <c r="G61" s="31" t="inlineStr">
        <is>
          <t>Male</t>
        </is>
      </c>
      <c r="H61" s="31" t="inlineStr">
        <is>
          <t>Australia</t>
        </is>
      </c>
      <c r="I61" s="31" t="inlineStr">
        <is>
          <t>New South Wales</t>
        </is>
      </c>
      <c r="J61" s="31" t="inlineStr">
        <is>
          <t>'|28|22|14|12|15|27|</t>
        </is>
      </c>
      <c r="K61" s="42" t="n">
        <v>1</v>
      </c>
      <c r="L61" s="42" t="inlineStr">
        <is>
          <t>Y</t>
        </is>
      </c>
      <c r="M61" s="42" t="n"/>
      <c r="N61" s="31" t="inlineStr">
        <is>
          <t>'|Faculty of Engineering|</t>
        </is>
      </c>
      <c r="O61" s="31" t="inlineStr">
        <is>
          <t>'|1st Year|</t>
        </is>
      </c>
      <c r="P61" s="31" t="inlineStr">
        <is>
          <t>'|None of the above|</t>
        </is>
      </c>
      <c r="Q61" s="31" t="inlineStr">
        <is>
          <t>'|International|</t>
        </is>
      </c>
      <c r="R61" s="41" t="n"/>
    </row>
    <row r="62" ht="29" customHeight="1">
      <c r="A62" s="39" t="inlineStr">
        <is>
          <t>Prachi</t>
        </is>
      </c>
      <c r="B62" s="12" t="inlineStr">
        <is>
          <t>pvha0335@uni.sydney.edu.au</t>
        </is>
      </c>
      <c r="C62" s="31" t="n">
        <v>3</v>
      </c>
      <c r="D62" s="31" t="n">
        <v>1474</v>
      </c>
      <c r="E62" s="40" t="inlineStr">
        <is>
          <t>"Video Profiling 5,Career Profiling Engaged,Video Profiling 10,Video Profiling 15,14 Engaged,Resume Builder Engaged,Video Profiling,VWE Engaged"</t>
        </is>
      </c>
      <c r="F62" s="41" t="n"/>
      <c r="G62" s="31" t="inlineStr">
        <is>
          <t>Female</t>
        </is>
      </c>
      <c r="H62" s="31" t="inlineStr">
        <is>
          <t>Australia</t>
        </is>
      </c>
      <c r="I62" s="31" t="inlineStr">
        <is>
          <t>New South Wales</t>
        </is>
      </c>
      <c r="J62" s="31" t="inlineStr">
        <is>
          <t>'|14|</t>
        </is>
      </c>
      <c r="K62" s="42" t="n">
        <v>1</v>
      </c>
      <c r="L62" s="17" t="inlineStr">
        <is>
          <t>Y</t>
        </is>
      </c>
      <c r="M62" s="42" t="n"/>
      <c r="N62" s="31" t="inlineStr">
        <is>
          <t>'|Faculty of Engineering|</t>
        </is>
      </c>
      <c r="O62" s="31" t="inlineStr">
        <is>
          <t>'|2nd Year|</t>
        </is>
      </c>
      <c r="P62" s="31" t="inlineStr">
        <is>
          <t>'|Internship|Work placement as part of my degree|Casual or part-time work in a technical role|Casual or part-time work|</t>
        </is>
      </c>
      <c r="Q62" s="31" t="inlineStr">
        <is>
          <t>'|International|</t>
        </is>
      </c>
      <c r="R62" s="41" t="n"/>
    </row>
    <row r="63">
      <c r="A63" s="39" t="inlineStr">
        <is>
          <t>Rickey</t>
        </is>
      </c>
      <c r="B63" s="12" t="inlineStr">
        <is>
          <t>rarv0797@uni.sydney.edu.au</t>
        </is>
      </c>
      <c r="C63" s="31" t="n">
        <v>2</v>
      </c>
      <c r="D63" s="31" t="n">
        <v>71</v>
      </c>
      <c r="E63" s="40" t="inlineStr">
        <is>
          <t>"MAU_2025JUL,VWE Engaged,Video Profiling"</t>
        </is>
      </c>
      <c r="F63" s="41" t="n"/>
      <c r="G63" s="31" t="inlineStr">
        <is>
          <t>Male</t>
        </is>
      </c>
      <c r="H63" s="31" t="inlineStr">
        <is>
          <t>Australia</t>
        </is>
      </c>
      <c r="I63" s="31" t="inlineStr">
        <is>
          <t>New South Wales</t>
        </is>
      </c>
      <c r="J63" s="31" t="inlineStr">
        <is>
          <t>'|4|4|14|14|23|23|28|28|27|27|</t>
        </is>
      </c>
      <c r="K63" s="42" t="n">
        <v>1</v>
      </c>
      <c r="L63" s="17" t="inlineStr">
        <is>
          <t>Y</t>
        </is>
      </c>
      <c r="M63" s="42" t="n"/>
      <c r="N63" s="31" t="inlineStr">
        <is>
          <t>'|Faculty of Engineering|Faculty of Engineering|</t>
        </is>
      </c>
      <c r="O63" s="20" t="inlineStr">
        <is>
          <t>|1st Year|</t>
        </is>
      </c>
      <c r="P63" s="31" t="inlineStr">
        <is>
          <t>'|Casual or part-time work|Casual or part-time work|</t>
        </is>
      </c>
      <c r="Q63" s="31" t="inlineStr">
        <is>
          <t>'|International|International|</t>
        </is>
      </c>
      <c r="R63" s="41" t="n"/>
    </row>
    <row r="64" ht="29" customHeight="1">
      <c r="A64" s="39" t="inlineStr">
        <is>
          <t>ruiting</t>
        </is>
      </c>
      <c r="B64" s="12" t="inlineStr">
        <is>
          <t>rwan0858@uni.sydney.edu.au</t>
        </is>
      </c>
      <c r="C64" s="31" t="n">
        <v>1</v>
      </c>
      <c r="D64" s="31" t="n">
        <v>2012</v>
      </c>
      <c r="E64" s="40" t="inlineStr">
        <is>
          <t>"Career Profiling Engaged,Completed USYD Survey 1 - Ask 1,MAU_2025JUL,1 Engaged,28 Engaged,8 Engaged,Video Profiling,VWE Engaged"</t>
        </is>
      </c>
      <c r="F64" s="41" t="n"/>
      <c r="G64" s="31" t="inlineStr">
        <is>
          <t>Female</t>
        </is>
      </c>
      <c r="H64" s="31" t="inlineStr">
        <is>
          <t>Australia</t>
        </is>
      </c>
      <c r="I64" s="31" t="inlineStr">
        <is>
          <t>New South Wales</t>
        </is>
      </c>
      <c r="J64" s="31" t="inlineStr">
        <is>
          <t>'|1|8|12|14|21|27|28|30|</t>
        </is>
      </c>
      <c r="K64" s="42" t="n">
        <v>1</v>
      </c>
      <c r="L64" s="17" t="inlineStr">
        <is>
          <t>Y</t>
        </is>
      </c>
      <c r="M64" s="42" t="n"/>
      <c r="N64" s="31" t="inlineStr">
        <is>
          <t>'|Faculty of Engineering|</t>
        </is>
      </c>
      <c r="O64" s="31" t="inlineStr">
        <is>
          <t>'|1st Year|</t>
        </is>
      </c>
      <c r="P64" s="31" t="inlineStr">
        <is>
          <t>'|Internship|Casual or part-time work in a technical role|Casual or part-time work|</t>
        </is>
      </c>
      <c r="Q64" s="31" t="inlineStr">
        <is>
          <t>'|International|</t>
        </is>
      </c>
      <c r="R64" s="31" t="inlineStr">
        <is>
          <t>I'm enjoying my studies and have some ideas for my career.</t>
        </is>
      </c>
    </row>
    <row r="65">
      <c r="A65" s="39" t="inlineStr">
        <is>
          <t>Shakyani</t>
        </is>
      </c>
      <c r="B65" s="12" t="inlineStr">
        <is>
          <t>djay0399@uni.sydney.edu.au</t>
        </is>
      </c>
      <c r="C65" s="31" t="n">
        <v>2</v>
      </c>
      <c r="D65" s="31" t="n">
        <v>71</v>
      </c>
      <c r="E65" s="40" t="inlineStr">
        <is>
          <t>"Video Profiling,MAU_2025JUN,VWE Engaged"</t>
        </is>
      </c>
      <c r="F65" s="41" t="n"/>
      <c r="G65" s="31" t="inlineStr">
        <is>
          <t>Female</t>
        </is>
      </c>
      <c r="H65" s="31" t="inlineStr">
        <is>
          <t>Australia</t>
        </is>
      </c>
      <c r="I65" s="31" t="inlineStr">
        <is>
          <t>New South Wales</t>
        </is>
      </c>
      <c r="J65" s="31" t="inlineStr">
        <is>
          <t>'|10|14|15|17|18|16|26|27|30|35|28|</t>
        </is>
      </c>
      <c r="K65" s="42" t="n">
        <v>1</v>
      </c>
      <c r="L65" s="42" t="inlineStr">
        <is>
          <t>Y</t>
        </is>
      </c>
      <c r="M65" s="42" t="n"/>
      <c r="N65" s="31" t="inlineStr">
        <is>
          <t>'|Faculty of Engineering|</t>
        </is>
      </c>
      <c r="O65" s="31" t="inlineStr">
        <is>
          <t>'|2nd Year|</t>
        </is>
      </c>
      <c r="P65" s="31" t="inlineStr">
        <is>
          <t>'|Internship|Work placement as part of my degree|Research experience at university|Casual or part-time work in a technical role|Casual or part-time work|</t>
        </is>
      </c>
      <c r="Q65" s="31" t="inlineStr">
        <is>
          <t>'|International|</t>
        </is>
      </c>
      <c r="R65" s="41" t="n"/>
    </row>
    <row r="66" ht="29" customHeight="1">
      <c r="A66" s="39" t="inlineStr">
        <is>
          <t>Tairan</t>
        </is>
      </c>
      <c r="B66" s="12" t="inlineStr">
        <is>
          <t>tzha0424@uni.sydney.edu.au</t>
        </is>
      </c>
      <c r="C66" s="31" t="n">
        <v>1</v>
      </c>
      <c r="D66" s="31" t="n">
        <v>71</v>
      </c>
      <c r="E66" s="40" t="inlineStr">
        <is>
          <t>"Video Profiling 5,Career Profiling Engaged,MAU_2025JUL,Video Profiling 10,Video Profiling 15,Video Profiling,VWE Engaged"</t>
        </is>
      </c>
      <c r="F66" s="41" t="n"/>
      <c r="G66" s="31" t="inlineStr">
        <is>
          <t>Male</t>
        </is>
      </c>
      <c r="H66" s="31" t="inlineStr">
        <is>
          <t>Australia</t>
        </is>
      </c>
      <c r="I66" s="31" t="inlineStr">
        <is>
          <t>New South Wales</t>
        </is>
      </c>
      <c r="J66" s="31" t="inlineStr">
        <is>
          <t>'|14|28|</t>
        </is>
      </c>
      <c r="K66" s="42" t="n">
        <v>1</v>
      </c>
      <c r="L66" s="17" t="inlineStr">
        <is>
          <t>Y</t>
        </is>
      </c>
      <c r="M66" s="42" t="n"/>
      <c r="N66" s="31" t="inlineStr">
        <is>
          <t>'|Faculty of Engineering|</t>
        </is>
      </c>
      <c r="O66" s="31" t="inlineStr">
        <is>
          <t>'|2nd Year|</t>
        </is>
      </c>
      <c r="P66" s="31" t="inlineStr">
        <is>
          <t>'|Internship|</t>
        </is>
      </c>
      <c r="Q66" s="31" t="inlineStr">
        <is>
          <t>'|International|</t>
        </is>
      </c>
      <c r="R66" s="41" t="n"/>
    </row>
    <row r="67">
      <c r="A67" s="39" t="inlineStr">
        <is>
          <t>Tongxin</t>
        </is>
      </c>
      <c r="B67" s="12" t="inlineStr">
        <is>
          <t>toye0626@uni.sydney.edu.au</t>
        </is>
      </c>
      <c r="C67" s="31" t="n">
        <v>1</v>
      </c>
      <c r="D67" s="31" t="n">
        <v>71</v>
      </c>
      <c r="E67" s="40" t="inlineStr">
        <is>
          <t>"MAU_2025JUL,Video Profiling,VWE Engaged"</t>
        </is>
      </c>
      <c r="F67" s="41" t="n"/>
      <c r="G67" s="31" t="inlineStr">
        <is>
          <t>Female</t>
        </is>
      </c>
      <c r="H67" s="31" t="inlineStr">
        <is>
          <t>Australia</t>
        </is>
      </c>
      <c r="I67" s="31" t="inlineStr">
        <is>
          <t>New South Wales</t>
        </is>
      </c>
      <c r="J67" s="31" t="inlineStr">
        <is>
          <t>'|14|22|</t>
        </is>
      </c>
      <c r="K67" s="42" t="n">
        <v>1</v>
      </c>
      <c r="L67" s="17" t="inlineStr">
        <is>
          <t>Y</t>
        </is>
      </c>
      <c r="M67" s="42" t="n"/>
      <c r="N67" s="31" t="inlineStr">
        <is>
          <t>'|Faculty of Engineering|</t>
        </is>
      </c>
      <c r="O67" s="31" t="inlineStr">
        <is>
          <t>'|2nd Year|</t>
        </is>
      </c>
      <c r="P67" s="31" t="inlineStr">
        <is>
          <t>'|None of the above|</t>
        </is>
      </c>
      <c r="Q67" s="31" t="inlineStr">
        <is>
          <t>'|International|</t>
        </is>
      </c>
      <c r="R67" s="41" t="n"/>
    </row>
    <row r="68" ht="29" customHeight="1">
      <c r="A68" s="39" t="inlineStr">
        <is>
          <t>Vito</t>
        </is>
      </c>
      <c r="B68" s="12" t="inlineStr">
        <is>
          <t>vasu0930@uni.sydney.edu.au</t>
        </is>
      </c>
      <c r="C68" s="31" t="n">
        <v>2</v>
      </c>
      <c r="D68" s="31" t="n">
        <v>29798</v>
      </c>
      <c r="E68" s="40" t="inlineStr">
        <is>
          <t>"Career Profiling Engaged,Completed USYD Survey 1 - Ask 1,VWE Engaged,Resume Builder Engaged,14 Engaged"</t>
        </is>
      </c>
      <c r="F68" s="41" t="n"/>
      <c r="G68" s="31" t="inlineStr">
        <is>
          <t>Male</t>
        </is>
      </c>
      <c r="H68" s="31" t="inlineStr">
        <is>
          <t>Australia</t>
        </is>
      </c>
      <c r="I68" s="31" t="inlineStr">
        <is>
          <t>New South Wales</t>
        </is>
      </c>
      <c r="J68" s="31" t="inlineStr">
        <is>
          <t>'|14|15|12|27|28|</t>
        </is>
      </c>
      <c r="K68" s="31" t="n">
        <v>2</v>
      </c>
      <c r="L68" s="31" t="inlineStr">
        <is>
          <t>Y</t>
        </is>
      </c>
      <c r="M68" s="42" t="n"/>
      <c r="N68" s="31" t="inlineStr">
        <is>
          <t>'|Faculty of Engineering|</t>
        </is>
      </c>
      <c r="O68" s="31" t="inlineStr">
        <is>
          <t>'|1st Year|</t>
        </is>
      </c>
      <c r="P68" s="31" t="inlineStr">
        <is>
          <t>'|None of the above|</t>
        </is>
      </c>
      <c r="Q68" s="31" t="inlineStr">
        <is>
          <t>'|International|</t>
        </is>
      </c>
      <c r="R68" s="31" t="inlineStr">
        <is>
          <t>I'm enjoying my studies and have some ideas for my career.</t>
        </is>
      </c>
    </row>
    <row r="69">
      <c r="A69" s="39" t="inlineStr">
        <is>
          <t>Xiang</t>
        </is>
      </c>
      <c r="B69" s="12" t="inlineStr">
        <is>
          <t>xzho0148@uni.sydney.edu.au</t>
        </is>
      </c>
      <c r="C69" s="31" t="n">
        <v>1</v>
      </c>
      <c r="D69" s="31" t="n">
        <v>71</v>
      </c>
      <c r="E69" s="40" t="inlineStr">
        <is>
          <t>"Completed USYD Survey 1 - Ask 1,MAU_2025JUL,14 Engaged,VWE Engaged,Video Profiling"</t>
        </is>
      </c>
      <c r="F69" s="18" t="inlineStr">
        <is>
          <t>https://careerhub.sydney.edu.au/s/careers-centre</t>
        </is>
      </c>
      <c r="G69" s="31" t="inlineStr">
        <is>
          <t>Male</t>
        </is>
      </c>
      <c r="H69" s="31" t="inlineStr">
        <is>
          <t>Australia</t>
        </is>
      </c>
      <c r="I69" s="31" t="inlineStr">
        <is>
          <t>New South Wales</t>
        </is>
      </c>
      <c r="J69" s="31" t="inlineStr">
        <is>
          <t>'|14|28|</t>
        </is>
      </c>
      <c r="K69" s="42" t="n">
        <v>1</v>
      </c>
      <c r="L69" s="42" t="inlineStr">
        <is>
          <t>Y</t>
        </is>
      </c>
      <c r="M69" s="42" t="n"/>
      <c r="N69" s="31" t="inlineStr">
        <is>
          <t>'|Faculty of Engineering|</t>
        </is>
      </c>
      <c r="O69" s="31" t="inlineStr">
        <is>
          <t>'|1st Year|</t>
        </is>
      </c>
      <c r="P69" s="31" t="inlineStr">
        <is>
          <t>'|None of the above|</t>
        </is>
      </c>
      <c r="Q69" s="31" t="inlineStr">
        <is>
          <t>'|International|</t>
        </is>
      </c>
      <c r="R69" s="31" t="inlineStr">
        <is>
          <t>I'm enjoying my studies and have some ideas for my career.</t>
        </is>
      </c>
    </row>
    <row r="70" ht="29" customHeight="1">
      <c r="A70" s="39" t="inlineStr">
        <is>
          <t>Xuyue</t>
        </is>
      </c>
      <c r="B70" s="12" t="inlineStr">
        <is>
          <t>xwan0917@uni.sydney.edu.au</t>
        </is>
      </c>
      <c r="C70" s="31" t="n">
        <v>1</v>
      </c>
      <c r="D70" s="31" t="n">
        <v>31815</v>
      </c>
      <c r="E70" s="40" t="inlineStr">
        <is>
          <t>"Video Profiling 5,Career Profiling Engaged,Completed USYD Survey 1 - Ask 1,MAU_2025JUL,Job Suggestions,14 Engaged,VWE Engaged,ePortfolio Engaged,Video Profiling,7 Engaged"</t>
        </is>
      </c>
      <c r="F70" s="41" t="n"/>
      <c r="G70" s="31" t="inlineStr">
        <is>
          <t>Male</t>
        </is>
      </c>
      <c r="H70" s="31" t="inlineStr">
        <is>
          <t>Australia</t>
        </is>
      </c>
      <c r="I70" s="31" t="inlineStr">
        <is>
          <t>New South Wales</t>
        </is>
      </c>
      <c r="J70" s="31" t="inlineStr">
        <is>
          <t>'|7|11|14|13|34|</t>
        </is>
      </c>
      <c r="K70" s="31" t="n">
        <v>2</v>
      </c>
      <c r="L70" s="42" t="inlineStr">
        <is>
          <t>Y</t>
        </is>
      </c>
      <c r="M70" s="42" t="n"/>
      <c r="N70" s="31" t="inlineStr">
        <is>
          <t>'|Faculty of Engineering|</t>
        </is>
      </c>
      <c r="O70" s="31" t="inlineStr">
        <is>
          <t>'|1st Year|</t>
        </is>
      </c>
      <c r="P70" s="31" t="inlineStr">
        <is>
          <t>'|None of the above|</t>
        </is>
      </c>
      <c r="Q70" s="31" t="inlineStr">
        <is>
          <t>'|International|</t>
        </is>
      </c>
      <c r="R70" s="31" t="inlineStr">
        <is>
          <t>I'm enjoying my studies and have some ideas for my career.</t>
        </is>
      </c>
    </row>
    <row r="71">
      <c r="A71" s="39" t="inlineStr">
        <is>
          <t>Yan</t>
        </is>
      </c>
      <c r="B71" s="12" t="inlineStr">
        <is>
          <t>yliu0010@uni.sydney.edu.au</t>
        </is>
      </c>
      <c r="C71" s="31" t="n">
        <v>1</v>
      </c>
      <c r="D71" s="31" t="n">
        <v>322</v>
      </c>
      <c r="E71" s="40" t="inlineStr">
        <is>
          <t>"Completed USYD Survey 1 - Ask 1,MAU_2025JUL,Video Profiling,VWE Engaged"</t>
        </is>
      </c>
      <c r="F71" s="41" t="n"/>
      <c r="G71" s="31" t="inlineStr">
        <is>
          <t>Male</t>
        </is>
      </c>
      <c r="H71" s="31" t="inlineStr">
        <is>
          <t>Australia</t>
        </is>
      </c>
      <c r="I71" s="31" t="inlineStr">
        <is>
          <t>New South Wales</t>
        </is>
      </c>
      <c r="J71" s="31" t="inlineStr">
        <is>
          <t>'|10|14|28|22|</t>
        </is>
      </c>
      <c r="K71" s="42" t="n">
        <v>1</v>
      </c>
      <c r="L71" s="17" t="inlineStr">
        <is>
          <t>Y</t>
        </is>
      </c>
      <c r="M71" s="42" t="n"/>
      <c r="N71" s="31" t="inlineStr">
        <is>
          <t>'|Faculty of Engineering|</t>
        </is>
      </c>
      <c r="O71" s="31" t="inlineStr">
        <is>
          <t>'|1st Year|</t>
        </is>
      </c>
      <c r="P71" s="31" t="inlineStr">
        <is>
          <t>'|Research experience at university|</t>
        </is>
      </c>
      <c r="Q71" s="31" t="inlineStr">
        <is>
          <t>'|International|</t>
        </is>
      </c>
      <c r="R71" s="31" t="inlineStr">
        <is>
          <t>I'm interested in my degree but not sure how it links to a career or the related career options.</t>
        </is>
      </c>
    </row>
    <row r="72">
      <c r="A72" s="39" t="inlineStr">
        <is>
          <t>YUN-CHEN</t>
        </is>
      </c>
      <c r="B72" s="12" t="inlineStr">
        <is>
          <t>yhua0320@uni.sydney.edu.au</t>
        </is>
      </c>
      <c r="C72" s="31" t="n">
        <v>1</v>
      </c>
      <c r="D72" s="31" t="n">
        <v>71</v>
      </c>
      <c r="E72" s="40" t="inlineStr">
        <is>
          <t>"Completed USYD Survey 1 - Ask 1,MAU_2025JUL,Video Profiling,VWE Engaged"</t>
        </is>
      </c>
      <c r="F72" s="41" t="n"/>
      <c r="G72" s="31" t="inlineStr">
        <is>
          <t>Male</t>
        </is>
      </c>
      <c r="H72" s="31" t="inlineStr">
        <is>
          <t>Australia</t>
        </is>
      </c>
      <c r="I72" s="31" t="inlineStr">
        <is>
          <t>New South Wales</t>
        </is>
      </c>
      <c r="J72" s="31" t="inlineStr">
        <is>
          <t>'|12|14|28|21|15|8|</t>
        </is>
      </c>
      <c r="K72" s="42" t="n">
        <v>1</v>
      </c>
      <c r="L72" s="17" t="inlineStr">
        <is>
          <t>Y</t>
        </is>
      </c>
      <c r="M72" s="42" t="n"/>
      <c r="N72" s="31" t="inlineStr">
        <is>
          <t>'|Faculty of Engineering|</t>
        </is>
      </c>
      <c r="O72" s="31" t="inlineStr">
        <is>
          <t>'|1st Year|</t>
        </is>
      </c>
      <c r="P72" s="31" t="inlineStr">
        <is>
          <t>'|Internship|</t>
        </is>
      </c>
      <c r="Q72" s="31" t="inlineStr">
        <is>
          <t>'|International|</t>
        </is>
      </c>
      <c r="R72" s="31" t="inlineStr">
        <is>
          <t>I’m not sure I would want a career that relates to what I am studying.</t>
        </is>
      </c>
    </row>
    <row r="73">
      <c r="A73" s="39" t="inlineStr">
        <is>
          <t>Yuree</t>
        </is>
      </c>
      <c r="B73" s="12" t="inlineStr">
        <is>
          <t>ychu9189@uni.sydney.edu.au</t>
        </is>
      </c>
      <c r="C73" s="31" t="n">
        <v>1</v>
      </c>
      <c r="D73" s="31" t="n">
        <v>71</v>
      </c>
      <c r="E73" s="40" t="inlineStr">
        <is>
          <t>"Completed USYD Survey 1 - Ask 1,VWE Engaged,Video Profiling"</t>
        </is>
      </c>
      <c r="F73" s="18" t="inlineStr">
        <is>
          <t>https://careerhub.sydney.edu.au/s/careers-centre/Events/Detail/7736643</t>
        </is>
      </c>
      <c r="G73" s="31" t="inlineStr">
        <is>
          <t>Female</t>
        </is>
      </c>
      <c r="H73" s="31" t="inlineStr">
        <is>
          <t>Australia</t>
        </is>
      </c>
      <c r="I73" s="31" t="inlineStr">
        <is>
          <t>New South Wales</t>
        </is>
      </c>
      <c r="J73" s="31" t="inlineStr">
        <is>
          <t>'|13|21|8|</t>
        </is>
      </c>
      <c r="K73" s="31" t="n">
        <v>2</v>
      </c>
      <c r="L73" s="17" t="inlineStr">
        <is>
          <t>Y</t>
        </is>
      </c>
      <c r="M73" s="42" t="n"/>
      <c r="N73" s="31" t="inlineStr">
        <is>
          <t>'|Faculty of Arts and Social Sciences|</t>
        </is>
      </c>
      <c r="O73" s="31" t="inlineStr">
        <is>
          <t>'|5th Year|</t>
        </is>
      </c>
      <c r="P73" s="31" t="inlineStr">
        <is>
          <t>'|Work placement as part of my degree|Casual or part-time work|Casual or part-time work in a technical role|</t>
        </is>
      </c>
      <c r="Q73" s="31" t="inlineStr">
        <is>
          <t>'|Domestic|</t>
        </is>
      </c>
      <c r="R73" s="31" t="inlineStr">
        <is>
          <t>I’m not sure I would want a career that relates to what I am studying.</t>
        </is>
      </c>
    </row>
    <row r="74">
      <c r="A74" s="39" t="inlineStr">
        <is>
          <t>Zainish</t>
        </is>
      </c>
      <c r="B74" s="12" t="inlineStr">
        <is>
          <t>zras0872@uni.sydney.edu.au</t>
        </is>
      </c>
      <c r="C74" s="31" t="n">
        <v>3</v>
      </c>
      <c r="D74" s="31" t="n">
        <v>141</v>
      </c>
      <c r="E74" s="40" t="inlineStr">
        <is>
          <t>"MAU_2025JUL,Video Profiling,VWE Engaged"</t>
        </is>
      </c>
      <c r="F74" s="41" t="n"/>
      <c r="G74" s="31" t="inlineStr">
        <is>
          <t>Female</t>
        </is>
      </c>
      <c r="H74" s="31" t="inlineStr">
        <is>
          <t>Australia</t>
        </is>
      </c>
      <c r="I74" s="31" t="inlineStr">
        <is>
          <t>New South Wales</t>
        </is>
      </c>
      <c r="J74" s="31" t="inlineStr">
        <is>
          <t>'|28|14|</t>
        </is>
      </c>
      <c r="K74" s="42" t="n">
        <v>1</v>
      </c>
      <c r="L74" s="42" t="inlineStr">
        <is>
          <t>Y</t>
        </is>
      </c>
      <c r="M74" s="42" t="n"/>
      <c r="N74" s="31" t="inlineStr">
        <is>
          <t>'|Faculty of Engineering|</t>
        </is>
      </c>
      <c r="O74" s="31" t="inlineStr">
        <is>
          <t>'|1st Year|</t>
        </is>
      </c>
      <c r="P74" s="31" t="inlineStr">
        <is>
          <t>'|None of the above|</t>
        </is>
      </c>
      <c r="Q74" s="31" t="inlineStr">
        <is>
          <t>'|International|</t>
        </is>
      </c>
      <c r="R74" s="41" t="n"/>
    </row>
    <row r="75">
      <c r="A75" s="39" t="inlineStr">
        <is>
          <t>Zhendi</t>
        </is>
      </c>
      <c r="B75" s="12" t="inlineStr">
        <is>
          <t>zhqi0036@uni.sydney.edu.au</t>
        </is>
      </c>
      <c r="C75" s="31" t="n">
        <v>2</v>
      </c>
      <c r="D75" s="31" t="n">
        <v>71</v>
      </c>
      <c r="E75" s="40" t="inlineStr">
        <is>
          <t>"MAU_2025JUL,Video Profiling,VWE Engaged"</t>
        </is>
      </c>
      <c r="F75" s="41" t="n"/>
      <c r="G75" s="31" t="inlineStr">
        <is>
          <t>Male</t>
        </is>
      </c>
      <c r="H75" s="31" t="inlineStr">
        <is>
          <t>Australia</t>
        </is>
      </c>
      <c r="I75" s="31" t="inlineStr">
        <is>
          <t>New South Wales</t>
        </is>
      </c>
      <c r="J75" s="31" t="inlineStr">
        <is>
          <t>'|28|8|12|</t>
        </is>
      </c>
      <c r="K75" s="42" t="n">
        <v>1</v>
      </c>
      <c r="L75" s="42" t="inlineStr">
        <is>
          <t>Y</t>
        </is>
      </c>
      <c r="M75" s="42" t="n"/>
      <c r="N75" s="31" t="inlineStr">
        <is>
          <t>'|Faculty of Engineering|</t>
        </is>
      </c>
      <c r="O75" s="31" t="inlineStr">
        <is>
          <t>'|2nd Year|</t>
        </is>
      </c>
      <c r="P75" s="31" t="inlineStr">
        <is>
          <t>'|None of the above|</t>
        </is>
      </c>
      <c r="Q75" s="31" t="inlineStr">
        <is>
          <t>'|International|</t>
        </is>
      </c>
      <c r="R75" s="41" t="n"/>
    </row>
    <row r="76">
      <c r="A76" s="39" t="inlineStr">
        <is>
          <t>Zhiwen</t>
        </is>
      </c>
      <c r="B76" s="12" t="inlineStr">
        <is>
          <t>zzho0960@uni.sydney.edu.au</t>
        </is>
      </c>
      <c r="C76" s="31" t="n">
        <v>2</v>
      </c>
      <c r="D76" s="31" t="n">
        <v>71</v>
      </c>
      <c r="E76" s="40" t="inlineStr">
        <is>
          <t>"Career Profiling Engaged"</t>
        </is>
      </c>
      <c r="F76" s="41" t="n"/>
      <c r="G76" s="31" t="inlineStr">
        <is>
          <t>Male</t>
        </is>
      </c>
      <c r="H76" s="31" t="inlineStr">
        <is>
          <t>Australia</t>
        </is>
      </c>
      <c r="I76" s="31" t="inlineStr">
        <is>
          <t>New South Wales</t>
        </is>
      </c>
      <c r="J76" s="31" t="inlineStr">
        <is>
          <t>'|14|28|42|27|17|</t>
        </is>
      </c>
      <c r="K76" s="42" t="n">
        <v>1</v>
      </c>
      <c r="L76" s="42" t="inlineStr">
        <is>
          <t>Y</t>
        </is>
      </c>
      <c r="M76" s="42" t="n"/>
      <c r="N76" s="31" t="inlineStr">
        <is>
          <t>'|Faculty of Engineering|</t>
        </is>
      </c>
      <c r="O76" s="31" t="inlineStr">
        <is>
          <t>'|2nd Year|</t>
        </is>
      </c>
      <c r="P76" s="31" t="inlineStr">
        <is>
          <t>'|Casual or part-time work|</t>
        </is>
      </c>
      <c r="Q76" s="31" t="inlineStr">
        <is>
          <t>'|International|</t>
        </is>
      </c>
      <c r="R76" s="31" t="inlineStr">
        <is>
          <t>I feel lost - I don't think my degree is right for me.</t>
        </is>
      </c>
    </row>
    <row r="77">
      <c r="A77" s="39" t="inlineStr">
        <is>
          <t>Adari</t>
        </is>
      </c>
      <c r="B77" s="12" t="inlineStr">
        <is>
          <t>uada0760@uni.sydney.edu.au</t>
        </is>
      </c>
      <c r="C77" s="31" t="n">
        <v>2</v>
      </c>
      <c r="D77" s="31" t="n">
        <v>401</v>
      </c>
      <c r="E77" s="40" t="inlineStr">
        <is>
          <t>"MAU_2025JUL,VWE Engaged"</t>
        </is>
      </c>
      <c r="F77" s="41" t="n"/>
      <c r="G77" s="31" t="inlineStr">
        <is>
          <t>Female</t>
        </is>
      </c>
      <c r="H77" s="31" t="inlineStr">
        <is>
          <t>Australia</t>
        </is>
      </c>
      <c r="I77" s="31" t="inlineStr">
        <is>
          <t>New South Wales</t>
        </is>
      </c>
      <c r="J77" s="31" t="inlineStr">
        <is>
          <t>'|13|14|15|28|2|34|</t>
        </is>
      </c>
      <c r="K77" s="42" t="n">
        <v>1</v>
      </c>
      <c r="L77" s="42" t="inlineStr">
        <is>
          <t>Z</t>
        </is>
      </c>
      <c r="M77" s="42" t="n"/>
      <c r="N77" s="31" t="inlineStr">
        <is>
          <t>'|Faculty of Engineering|</t>
        </is>
      </c>
      <c r="O77" s="31" t="inlineStr">
        <is>
          <t>'|2nd Year|</t>
        </is>
      </c>
      <c r="P77" s="31" t="inlineStr">
        <is>
          <t>'|None of the above|</t>
        </is>
      </c>
      <c r="Q77" s="31" t="inlineStr">
        <is>
          <t>'|International|</t>
        </is>
      </c>
      <c r="R77" s="41" t="n"/>
    </row>
    <row r="78">
      <c r="A78" s="39" t="inlineStr">
        <is>
          <t>Alioth</t>
        </is>
      </c>
      <c r="B78" s="12" t="inlineStr">
        <is>
          <t>ywan0960@uni.sydney.edu.au</t>
        </is>
      </c>
      <c r="C78" s="31" t="n">
        <v>1</v>
      </c>
      <c r="D78" s="31" t="n">
        <v>71</v>
      </c>
      <c r="E78" s="40" t="inlineStr">
        <is>
          <t>"MAU_2025JUL,VWE Engaged"</t>
        </is>
      </c>
      <c r="F78" s="41" t="n"/>
      <c r="G78" s="31" t="inlineStr">
        <is>
          <t>Female</t>
        </is>
      </c>
      <c r="H78" s="31" t="inlineStr">
        <is>
          <t>Australia</t>
        </is>
      </c>
      <c r="I78" s="31" t="inlineStr">
        <is>
          <t>New South Wales</t>
        </is>
      </c>
      <c r="J78" s="31" t="inlineStr">
        <is>
          <t>'|10|10|14|14|23|23|26|26|27|27|</t>
        </is>
      </c>
      <c r="K78" s="42" t="n">
        <v>3</v>
      </c>
      <c r="L78" s="42" t="inlineStr">
        <is>
          <t>Z</t>
        </is>
      </c>
      <c r="M78" s="42" t="n"/>
      <c r="N78" s="31" t="inlineStr">
        <is>
          <t>'|Faculty of Engineering|Faculty of Engineering|</t>
        </is>
      </c>
      <c r="O78" s="20" t="inlineStr">
        <is>
          <t>|4th Year|</t>
        </is>
      </c>
      <c r="P78" s="31" t="inlineStr">
        <is>
          <t>'|None of the above|None of the above|</t>
        </is>
      </c>
      <c r="Q78" s="31" t="inlineStr">
        <is>
          <t>'|International|International|</t>
        </is>
      </c>
      <c r="R78" s="41" t="n"/>
    </row>
    <row r="79" ht="29" customHeight="1">
      <c r="A79" s="39" t="inlineStr">
        <is>
          <t>Allen</t>
        </is>
      </c>
      <c r="B79" s="12" t="inlineStr">
        <is>
          <t>aman0118@uni.sydney.edu.au</t>
        </is>
      </c>
      <c r="C79" s="31" t="n">
        <v>2</v>
      </c>
      <c r="D79" s="31" t="n">
        <v>3283</v>
      </c>
      <c r="E79" s="40" t="inlineStr">
        <is>
          <t>"MAU_2025JUL,ST Engaged,28 Engaged,Resume Builder Engaged,ePortfolio Engaged,14 Engaged,VWE Engaged"</t>
        </is>
      </c>
      <c r="F79" s="18" t="inlineStr">
        <is>
          <t>https://careerhub.sydney.edu.au/s/careers-centre/Workflows/Detail/45</t>
        </is>
      </c>
      <c r="G79" s="31" t="inlineStr">
        <is>
          <t>Male</t>
        </is>
      </c>
      <c r="H79" s="31" t="inlineStr">
        <is>
          <t>Australia</t>
        </is>
      </c>
      <c r="I79" s="31" t="inlineStr">
        <is>
          <t>New South Wales</t>
        </is>
      </c>
      <c r="J79" s="31" t="inlineStr">
        <is>
          <t>'|14|</t>
        </is>
      </c>
      <c r="K79" s="42" t="n">
        <v>1</v>
      </c>
      <c r="L79" s="42" t="inlineStr">
        <is>
          <t>Z</t>
        </is>
      </c>
      <c r="M79" s="42" t="n"/>
      <c r="N79" s="31" t="inlineStr">
        <is>
          <t>'|Faculty of Engineering|</t>
        </is>
      </c>
      <c r="O79" s="31" t="inlineStr">
        <is>
          <t>'|2nd Year|</t>
        </is>
      </c>
      <c r="P79" s="31" t="inlineStr">
        <is>
          <t>'|Internship|Work placement as part of my degree|Casual or part-time work in a technical role|Casual or part-time work|Research experience at university|</t>
        </is>
      </c>
      <c r="Q79" s="31" t="inlineStr">
        <is>
          <t>'|International|</t>
        </is>
      </c>
      <c r="R79" s="41" t="n"/>
    </row>
    <row r="80">
      <c r="A80" s="39" t="inlineStr">
        <is>
          <t>Amir</t>
        </is>
      </c>
      <c r="B80" s="12" t="inlineStr">
        <is>
          <t>abah0923@uni.sydney.edu.au</t>
        </is>
      </c>
      <c r="C80" s="31" t="n">
        <v>1</v>
      </c>
      <c r="D80" s="31" t="n">
        <v>71</v>
      </c>
      <c r="E80" s="19" t="n"/>
      <c r="F80" s="41" t="n"/>
      <c r="G80" s="31" t="inlineStr">
        <is>
          <t>Male</t>
        </is>
      </c>
      <c r="H80" s="31" t="inlineStr">
        <is>
          <t>Australia</t>
        </is>
      </c>
      <c r="I80" s="31" t="inlineStr">
        <is>
          <t>New South Wales</t>
        </is>
      </c>
      <c r="J80" s="31" t="inlineStr">
        <is>
          <t>'|7|</t>
        </is>
      </c>
      <c r="K80" s="42" t="n">
        <v>1</v>
      </c>
      <c r="L80" s="42" t="inlineStr">
        <is>
          <t>Z</t>
        </is>
      </c>
      <c r="M80" s="42" t="n"/>
      <c r="N80" s="31" t="inlineStr">
        <is>
          <t>'|Faculty of Engineering|</t>
        </is>
      </c>
      <c r="O80" s="31" t="inlineStr">
        <is>
          <t>'|2nd Year|</t>
        </is>
      </c>
      <c r="P80" s="31" t="inlineStr">
        <is>
          <t>'|Casual or part-time work|</t>
        </is>
      </c>
      <c r="Q80" s="41" t="n"/>
      <c r="R80" s="41" t="n"/>
    </row>
    <row r="81">
      <c r="A81" s="39" t="inlineStr">
        <is>
          <t>Arpit</t>
        </is>
      </c>
      <c r="B81" s="12" t="inlineStr">
        <is>
          <t>asin0601@uni.sydney.edu.au</t>
        </is>
      </c>
      <c r="C81" s="31" t="n">
        <v>1</v>
      </c>
      <c r="D81" s="31" t="n">
        <v>71</v>
      </c>
      <c r="E81" s="40" t="inlineStr">
        <is>
          <t>"MAU_2025JUL,VWE Engaged"</t>
        </is>
      </c>
      <c r="F81" s="41" t="n"/>
      <c r="G81" s="31" t="inlineStr">
        <is>
          <t>Male</t>
        </is>
      </c>
      <c r="H81" s="31" t="inlineStr">
        <is>
          <t>Australia</t>
        </is>
      </c>
      <c r="I81" s="31" t="inlineStr">
        <is>
          <t>New South Wales</t>
        </is>
      </c>
      <c r="J81" s="31" t="inlineStr">
        <is>
          <t>'|14|</t>
        </is>
      </c>
      <c r="K81" s="42" t="n">
        <v>1</v>
      </c>
      <c r="L81" s="42" t="inlineStr">
        <is>
          <t>Z</t>
        </is>
      </c>
      <c r="M81" s="42" t="n"/>
      <c r="N81" s="31" t="inlineStr">
        <is>
          <t>'|Faculty of Engineering|</t>
        </is>
      </c>
      <c r="O81" s="31" t="inlineStr">
        <is>
          <t>'|1st Year|</t>
        </is>
      </c>
      <c r="P81" s="31" t="inlineStr">
        <is>
          <t>'|None of the above|</t>
        </is>
      </c>
      <c r="Q81" s="31" t="inlineStr">
        <is>
          <t>'|International|</t>
        </is>
      </c>
      <c r="R81" s="41" t="n"/>
    </row>
    <row r="82">
      <c r="A82" s="39" t="inlineStr">
        <is>
          <t>Cadence</t>
        </is>
      </c>
      <c r="B82" s="12" t="inlineStr">
        <is>
          <t>kdin3505@uni.sydney.edu.au</t>
        </is>
      </c>
      <c r="C82" s="31" t="n">
        <v>1</v>
      </c>
      <c r="D82" s="31" t="n">
        <v>71</v>
      </c>
      <c r="E82" s="40" t="inlineStr">
        <is>
          <t>"MAU_2025JUL,VWE Engaged"</t>
        </is>
      </c>
      <c r="F82" s="41" t="n"/>
      <c r="G82" s="31" t="inlineStr">
        <is>
          <t>Female</t>
        </is>
      </c>
      <c r="H82" s="31" t="inlineStr">
        <is>
          <t>Australia</t>
        </is>
      </c>
      <c r="I82" s="31" t="inlineStr">
        <is>
          <t>New South Wales</t>
        </is>
      </c>
      <c r="J82" s="31" t="inlineStr">
        <is>
          <t>'|1|8|14|28|27|</t>
        </is>
      </c>
      <c r="K82" s="42" t="n">
        <v>1</v>
      </c>
      <c r="L82" s="42" t="inlineStr">
        <is>
          <t>Z</t>
        </is>
      </c>
      <c r="M82" s="42" t="n"/>
      <c r="N82" s="31" t="inlineStr">
        <is>
          <t>'|Faculty of Engineering|University of Sydney Business School|</t>
        </is>
      </c>
      <c r="O82" s="31" t="inlineStr">
        <is>
          <t>'|1st Year|</t>
        </is>
      </c>
      <c r="P82" s="31" t="inlineStr">
        <is>
          <t>'|Casual or part-time work|</t>
        </is>
      </c>
      <c r="Q82" s="31" t="inlineStr">
        <is>
          <t>'|Domestic|</t>
        </is>
      </c>
      <c r="R82" s="41" t="n"/>
    </row>
    <row r="83">
      <c r="A83" s="39" t="inlineStr">
        <is>
          <t>Deepak</t>
        </is>
      </c>
      <c r="B83" s="12" t="inlineStr">
        <is>
          <t>djha1000@uni.sydney.edu.au</t>
        </is>
      </c>
      <c r="C83" s="31" t="n">
        <v>1</v>
      </c>
      <c r="D83" s="31" t="n">
        <v>141</v>
      </c>
      <c r="E83" s="40" t="inlineStr">
        <is>
          <t>"MAU_2025JUL,VWE Engaged"</t>
        </is>
      </c>
      <c r="F83" s="41" t="n"/>
      <c r="G83" s="31" t="inlineStr">
        <is>
          <t>Male</t>
        </is>
      </c>
      <c r="H83" s="31" t="inlineStr">
        <is>
          <t>Australia</t>
        </is>
      </c>
      <c r="I83" s="31" t="inlineStr">
        <is>
          <t>New South Wales</t>
        </is>
      </c>
      <c r="J83" s="31" t="inlineStr">
        <is>
          <t>'|1|2|7|8|5|</t>
        </is>
      </c>
      <c r="K83" s="42" t="n">
        <v>1</v>
      </c>
      <c r="L83" s="42" t="inlineStr">
        <is>
          <t>Z</t>
        </is>
      </c>
      <c r="M83" s="42" t="n"/>
      <c r="N83" s="31" t="inlineStr">
        <is>
          <t>'|Faculty of Engineering|</t>
        </is>
      </c>
      <c r="O83" s="31" t="inlineStr">
        <is>
          <t>'|1st Year|</t>
        </is>
      </c>
      <c r="P83" s="31" t="inlineStr">
        <is>
          <t>'|Internship|Work placement as part of my degree|</t>
        </is>
      </c>
      <c r="Q83" s="31" t="inlineStr">
        <is>
          <t>'|International|</t>
        </is>
      </c>
      <c r="R83" s="41" t="n"/>
    </row>
    <row r="84">
      <c r="A84" s="39" t="inlineStr">
        <is>
          <t>Edbert</t>
        </is>
      </c>
      <c r="B84" s="12" t="inlineStr">
        <is>
          <t>esuw5153@uni.sydney.edu.au</t>
        </is>
      </c>
      <c r="C84" s="31" t="n">
        <v>1</v>
      </c>
      <c r="D84" s="31" t="n">
        <v>10500</v>
      </c>
      <c r="E84" s="40" t="inlineStr">
        <is>
          <t>"28 Engaged,Resume Builder Engaged"</t>
        </is>
      </c>
      <c r="F84" s="18" t="inlineStr">
        <is>
          <t>https://careerhub.sydney.edu.au/s/careers-centre/Workflows/Detail/45</t>
        </is>
      </c>
      <c r="G84" s="31" t="inlineStr">
        <is>
          <t>Male</t>
        </is>
      </c>
      <c r="H84" s="31" t="inlineStr">
        <is>
          <t>Australia</t>
        </is>
      </c>
      <c r="I84" s="31" t="inlineStr">
        <is>
          <t>New South Wales</t>
        </is>
      </c>
      <c r="J84" s="31" t="inlineStr">
        <is>
          <t>'|14|28|</t>
        </is>
      </c>
      <c r="K84" s="42" t="n"/>
      <c r="L84" s="42" t="inlineStr">
        <is>
          <t>Z</t>
        </is>
      </c>
      <c r="M84" s="42" t="n"/>
      <c r="N84" s="31" t="inlineStr">
        <is>
          <t>'|Faculty of Engineering|</t>
        </is>
      </c>
      <c r="O84" s="31" t="inlineStr">
        <is>
          <t>'|3rd Year|</t>
        </is>
      </c>
      <c r="P84" s="31" t="inlineStr">
        <is>
          <t>'|Internship|Work placement as part of my degree|Casual or part-time work in a technical role|Casual or part-time work|Research experience at university|</t>
        </is>
      </c>
      <c r="Q84" s="31" t="inlineStr">
        <is>
          <t>'|International|</t>
        </is>
      </c>
      <c r="R84" s="41" t="n"/>
    </row>
    <row r="85">
      <c r="A85" s="39" t="inlineStr">
        <is>
          <t>Edeline</t>
        </is>
      </c>
      <c r="B85" s="12" t="inlineStr">
        <is>
          <t>este0478@uni.sydney.edu.au</t>
        </is>
      </c>
      <c r="C85" s="31" t="n">
        <v>2</v>
      </c>
      <c r="D85" s="31" t="n">
        <v>1</v>
      </c>
      <c r="E85" s="40" t="inlineStr">
        <is>
          <t>"MAU_2025JUL"</t>
        </is>
      </c>
      <c r="F85" s="41" t="n"/>
      <c r="G85" s="31" t="inlineStr">
        <is>
          <t>Female</t>
        </is>
      </c>
      <c r="H85" s="31" t="inlineStr">
        <is>
          <t>Australia</t>
        </is>
      </c>
      <c r="I85" s="31" t="inlineStr">
        <is>
          <t>New South Wales</t>
        </is>
      </c>
      <c r="J85" s="41" t="n"/>
      <c r="K85" s="42" t="n"/>
      <c r="L85" s="42" t="inlineStr">
        <is>
          <t>Z</t>
        </is>
      </c>
      <c r="M85" s="42" t="n"/>
      <c r="N85" s="41" t="n"/>
      <c r="O85" s="41" t="n"/>
      <c r="P85" s="41" t="n"/>
      <c r="Q85" s="41" t="n"/>
      <c r="R85" s="41" t="n"/>
    </row>
    <row r="86">
      <c r="A86" s="39" t="inlineStr">
        <is>
          <t>Edgar</t>
        </is>
      </c>
      <c r="B86" s="12" t="inlineStr">
        <is>
          <t>xdin0238@uni.sydney.edu.au</t>
        </is>
      </c>
      <c r="C86" s="31" t="n">
        <v>1</v>
      </c>
      <c r="D86" s="31" t="n">
        <v>141</v>
      </c>
      <c r="E86" s="40" t="inlineStr">
        <is>
          <t>"MAU_2025JUL,VWE Engaged"</t>
        </is>
      </c>
      <c r="F86" s="41" t="n"/>
      <c r="G86" s="31" t="inlineStr">
        <is>
          <t>Male</t>
        </is>
      </c>
      <c r="H86" s="31" t="inlineStr">
        <is>
          <t>Australia</t>
        </is>
      </c>
      <c r="I86" s="31" t="inlineStr">
        <is>
          <t>New South Wales</t>
        </is>
      </c>
      <c r="J86" s="31" t="inlineStr">
        <is>
          <t>'|9|14|</t>
        </is>
      </c>
      <c r="K86" s="42" t="n">
        <v>1</v>
      </c>
      <c r="L86" s="42" t="inlineStr">
        <is>
          <t>Z</t>
        </is>
      </c>
      <c r="M86" s="42" t="n"/>
      <c r="N86" s="31" t="inlineStr">
        <is>
          <t>'|Faculty of Engineering|</t>
        </is>
      </c>
      <c r="O86" s="31" t="inlineStr">
        <is>
          <t>'|1st Year|</t>
        </is>
      </c>
      <c r="P86" s="31" t="inlineStr">
        <is>
          <t>'|None of the above|</t>
        </is>
      </c>
      <c r="Q86" s="31" t="inlineStr">
        <is>
          <t>'|International|</t>
        </is>
      </c>
      <c r="R86" s="41" t="n"/>
    </row>
    <row r="87">
      <c r="A87" s="39" t="inlineStr">
        <is>
          <t>Elizabeth</t>
        </is>
      </c>
      <c r="B87" s="12" t="inlineStr">
        <is>
          <t>elai0072@uni.sydney.edu.au</t>
        </is>
      </c>
      <c r="C87" s="31" t="n">
        <v>1</v>
      </c>
      <c r="D87" s="31" t="n">
        <v>211</v>
      </c>
      <c r="E87" s="40" t="inlineStr">
        <is>
          <t>"MAU_2025JUL"</t>
        </is>
      </c>
      <c r="F87" s="41" t="n"/>
      <c r="G87" s="31" t="inlineStr">
        <is>
          <t>Female</t>
        </is>
      </c>
      <c r="H87" s="31" t="inlineStr">
        <is>
          <t>Australia</t>
        </is>
      </c>
      <c r="I87" s="31" t="inlineStr">
        <is>
          <t>New South Wales</t>
        </is>
      </c>
      <c r="J87" s="31" t="inlineStr">
        <is>
          <t>'|14|14|</t>
        </is>
      </c>
      <c r="K87" s="42" t="n"/>
      <c r="L87" s="42" t="inlineStr">
        <is>
          <t>Z</t>
        </is>
      </c>
      <c r="M87" s="42" t="n"/>
      <c r="N87" s="31" t="inlineStr">
        <is>
          <t>'|Faculty of Engineering|</t>
        </is>
      </c>
      <c r="O87" s="31" t="inlineStr">
        <is>
          <t>'|1st Year|</t>
        </is>
      </c>
      <c r="P87" s="31" t="inlineStr">
        <is>
          <t>'|None of the above|</t>
        </is>
      </c>
      <c r="Q87" s="31" t="inlineStr">
        <is>
          <t>'|International|</t>
        </is>
      </c>
      <c r="R87" s="41" t="n"/>
    </row>
    <row r="88">
      <c r="A88" s="39" t="inlineStr">
        <is>
          <t>Estela</t>
        </is>
      </c>
      <c r="B88" s="12" t="inlineStr">
        <is>
          <t>jili0651@uni.sydney.edu.au</t>
        </is>
      </c>
      <c r="C88" s="31" t="n">
        <v>1</v>
      </c>
      <c r="D88" s="31" t="n">
        <v>141</v>
      </c>
      <c r="E88" s="40" t="inlineStr">
        <is>
          <t>"MAU_2025JUL,VWE Engaged"</t>
        </is>
      </c>
      <c r="F88" s="41" t="n"/>
      <c r="G88" s="31" t="inlineStr">
        <is>
          <t>Female</t>
        </is>
      </c>
      <c r="H88" s="31" t="inlineStr">
        <is>
          <t>Australia</t>
        </is>
      </c>
      <c r="I88" s="31" t="inlineStr">
        <is>
          <t>New South Wales</t>
        </is>
      </c>
      <c r="J88" s="31" t="inlineStr">
        <is>
          <t>'|28|24|14|</t>
        </is>
      </c>
      <c r="K88" s="42" t="n">
        <v>1</v>
      </c>
      <c r="L88" s="42" t="inlineStr">
        <is>
          <t>Z</t>
        </is>
      </c>
      <c r="M88" s="42" t="n"/>
      <c r="N88" s="31" t="inlineStr">
        <is>
          <t>'|Faculty of Engineering|</t>
        </is>
      </c>
      <c r="O88" s="31" t="inlineStr">
        <is>
          <t>'|1st Year|</t>
        </is>
      </c>
      <c r="P88" s="31" t="inlineStr">
        <is>
          <t>'|Casual or part-time work|</t>
        </is>
      </c>
      <c r="Q88" s="31" t="inlineStr">
        <is>
          <t>'|Domestic|</t>
        </is>
      </c>
      <c r="R88" s="41" t="n"/>
    </row>
    <row r="89">
      <c r="A89" s="39" t="inlineStr">
        <is>
          <t>Feodora</t>
        </is>
      </c>
      <c r="B89" s="12" t="inlineStr">
        <is>
          <t>ftan5203@uni.sydney.edu.au</t>
        </is>
      </c>
      <c r="C89" s="31" t="n">
        <v>2</v>
      </c>
      <c r="D89" s="31" t="n">
        <v>71</v>
      </c>
      <c r="E89" s="40" t="inlineStr">
        <is>
          <t>"MAU_2025JUL"</t>
        </is>
      </c>
      <c r="F89" s="18" t="inlineStr">
        <is>
          <t>https://www.thecareersdepartment.com/</t>
        </is>
      </c>
      <c r="G89" s="31" t="inlineStr">
        <is>
          <t>Female</t>
        </is>
      </c>
      <c r="H89" s="31" t="inlineStr">
        <is>
          <t>Australia</t>
        </is>
      </c>
      <c r="I89" s="31" t="inlineStr">
        <is>
          <t>New South Wales</t>
        </is>
      </c>
      <c r="J89" s="31" t="inlineStr">
        <is>
          <t>'|2|6|8|10|</t>
        </is>
      </c>
      <c r="K89" s="42" t="n"/>
      <c r="L89" s="42" t="inlineStr">
        <is>
          <t>Z</t>
        </is>
      </c>
      <c r="M89" s="42" t="n"/>
      <c r="N89" s="31" t="inlineStr">
        <is>
          <t>'|Faculty of Arts and Social Sciences|</t>
        </is>
      </c>
      <c r="O89" s="31" t="inlineStr">
        <is>
          <t>'|3rd Year|</t>
        </is>
      </c>
      <c r="P89" s="31" t="inlineStr">
        <is>
          <t>'|Casual or part-time work|Casual or part-time work in a technical role|</t>
        </is>
      </c>
      <c r="Q89" s="31" t="inlineStr">
        <is>
          <t>'|International|</t>
        </is>
      </c>
      <c r="R89" s="41" t="n"/>
    </row>
    <row r="90">
      <c r="A90" s="39" t="inlineStr">
        <is>
          <t>Firas</t>
        </is>
      </c>
      <c r="B90" s="12" t="inlineStr">
        <is>
          <t>fzam0326@uni.sydney.edu.au</t>
        </is>
      </c>
      <c r="C90" s="31" t="n">
        <v>2</v>
      </c>
      <c r="D90" s="31" t="n">
        <v>1</v>
      </c>
      <c r="E90" s="40" t="inlineStr">
        <is>
          <t>"MAU_2025JUL"</t>
        </is>
      </c>
      <c r="F90" s="41" t="n"/>
      <c r="G90" s="31" t="inlineStr">
        <is>
          <t>Male</t>
        </is>
      </c>
      <c r="H90" s="31" t="inlineStr">
        <is>
          <t>Australia</t>
        </is>
      </c>
      <c r="I90" s="31" t="inlineStr">
        <is>
          <t>New South Wales</t>
        </is>
      </c>
      <c r="J90" s="41" t="n"/>
      <c r="K90" s="42" t="n"/>
      <c r="L90" s="42" t="inlineStr">
        <is>
          <t>Z</t>
        </is>
      </c>
      <c r="M90" s="42" t="n"/>
      <c r="N90" s="41" t="n"/>
      <c r="O90" s="41" t="n"/>
      <c r="P90" s="41" t="n"/>
      <c r="Q90" s="41" t="n"/>
      <c r="R90" s="41" t="n"/>
    </row>
    <row r="91">
      <c r="A91" s="39" t="inlineStr">
        <is>
          <t>HanLin</t>
        </is>
      </c>
      <c r="B91" s="12" t="inlineStr">
        <is>
          <t>hche0081@uni.sydney.edu.au</t>
        </is>
      </c>
      <c r="C91" s="31" t="n">
        <v>1</v>
      </c>
      <c r="D91" s="31" t="n">
        <v>1</v>
      </c>
      <c r="E91" s="40" t="inlineStr">
        <is>
          <t>"MAU_2025JUL,VWE Engaged"</t>
        </is>
      </c>
      <c r="F91" s="41" t="n"/>
      <c r="G91" s="31" t="inlineStr">
        <is>
          <t>Male</t>
        </is>
      </c>
      <c r="H91" s="31" t="inlineStr">
        <is>
          <t>Australia</t>
        </is>
      </c>
      <c r="I91" s="31" t="inlineStr">
        <is>
          <t>New South Wales</t>
        </is>
      </c>
      <c r="J91" s="31" t="inlineStr">
        <is>
          <t>'|14|</t>
        </is>
      </c>
      <c r="K91" s="42" t="n">
        <v>2</v>
      </c>
      <c r="L91" s="42" t="inlineStr">
        <is>
          <t>Z</t>
        </is>
      </c>
      <c r="M91" s="42" t="n"/>
      <c r="N91" s="41" t="n"/>
      <c r="O91" s="41" t="n"/>
      <c r="P91" s="41" t="n"/>
      <c r="Q91" s="41" t="n"/>
      <c r="R91" s="41" t="n"/>
    </row>
    <row r="92">
      <c r="A92" s="39" t="inlineStr">
        <is>
          <t>Hanson</t>
        </is>
      </c>
      <c r="B92" s="12" t="inlineStr">
        <is>
          <t>hgub0362@uni.sydney.edu.au</t>
        </is>
      </c>
      <c r="C92" s="31" t="n">
        <v>1</v>
      </c>
      <c r="D92" s="31" t="n">
        <v>1</v>
      </c>
      <c r="E92" s="40" t="inlineStr">
        <is>
          <t>"MAU_2025JUL,VWE Engaged"</t>
        </is>
      </c>
      <c r="F92" s="41" t="n"/>
      <c r="G92" s="31" t="inlineStr">
        <is>
          <t>Male</t>
        </is>
      </c>
      <c r="H92" s="31" t="inlineStr">
        <is>
          <t>Australia</t>
        </is>
      </c>
      <c r="I92" s="31" t="inlineStr">
        <is>
          <t>New South Wales</t>
        </is>
      </c>
      <c r="J92" s="20" t="inlineStr">
        <is>
          <t>|14|28|27|</t>
        </is>
      </c>
      <c r="K92" s="42" t="n">
        <v>1</v>
      </c>
      <c r="L92" s="42" t="inlineStr">
        <is>
          <t>Z</t>
        </is>
      </c>
      <c r="M92" s="42" t="n"/>
      <c r="N92" s="41" t="n"/>
      <c r="O92" s="41" t="n"/>
      <c r="P92" s="41" t="n"/>
      <c r="Q92" s="41" t="n"/>
      <c r="R92" s="41" t="n"/>
    </row>
    <row r="93">
      <c r="A93" s="39" t="inlineStr">
        <is>
          <t>Hayden</t>
        </is>
      </c>
      <c r="B93" s="12" t="inlineStr">
        <is>
          <t>hali0131@uni.sydney.edu.au</t>
        </is>
      </c>
      <c r="C93" s="31" t="n">
        <v>1</v>
      </c>
      <c r="D93" s="31" t="n">
        <v>141</v>
      </c>
      <c r="E93" s="40" t="inlineStr">
        <is>
          <t>"MAU_2025JUL"</t>
        </is>
      </c>
      <c r="F93" s="41" t="n"/>
      <c r="G93" s="31" t="inlineStr">
        <is>
          <t>Male</t>
        </is>
      </c>
      <c r="H93" s="31" t="inlineStr">
        <is>
          <t>Australia</t>
        </is>
      </c>
      <c r="I93" s="31" t="inlineStr">
        <is>
          <t>New South Wales</t>
        </is>
      </c>
      <c r="J93" s="31" t="inlineStr">
        <is>
          <t>'|2|14|23|27|</t>
        </is>
      </c>
      <c r="K93" s="42" t="n"/>
      <c r="L93" s="42" t="inlineStr">
        <is>
          <t>Z</t>
        </is>
      </c>
      <c r="M93" s="42" t="n"/>
      <c r="N93" s="31" t="inlineStr">
        <is>
          <t>'|Faculty of Engineering|</t>
        </is>
      </c>
      <c r="O93" s="31" t="inlineStr">
        <is>
          <t>'|1st Year|</t>
        </is>
      </c>
      <c r="P93" s="31" t="inlineStr">
        <is>
          <t>'|None of the above|</t>
        </is>
      </c>
      <c r="Q93" s="31" t="inlineStr">
        <is>
          <t>'|Domestic|</t>
        </is>
      </c>
      <c r="R93" s="41" t="n"/>
    </row>
    <row r="94">
      <c r="A94" s="39" t="inlineStr">
        <is>
          <t>Hugo</t>
        </is>
      </c>
      <c r="B94" s="12" t="inlineStr">
        <is>
          <t>hiso0078@uni.sydney.edu.au</t>
        </is>
      </c>
      <c r="C94" s="31" t="n">
        <v>2</v>
      </c>
      <c r="D94" s="31" t="n">
        <v>1</v>
      </c>
      <c r="E94" s="40" t="inlineStr">
        <is>
          <t>"MAU_2025JUL"</t>
        </is>
      </c>
      <c r="F94" s="41" t="n"/>
      <c r="G94" s="31" t="inlineStr">
        <is>
          <t>Male</t>
        </is>
      </c>
      <c r="H94" s="31" t="inlineStr">
        <is>
          <t>Australia</t>
        </is>
      </c>
      <c r="I94" s="31" t="inlineStr">
        <is>
          <t>New South Wales</t>
        </is>
      </c>
      <c r="J94" s="41" t="n"/>
      <c r="K94" s="42" t="n"/>
      <c r="L94" s="42" t="inlineStr">
        <is>
          <t>Z</t>
        </is>
      </c>
      <c r="M94" s="42" t="n"/>
      <c r="N94" s="41" t="n"/>
      <c r="O94" s="41" t="n"/>
      <c r="P94" s="41" t="n"/>
      <c r="Q94" s="41" t="n"/>
      <c r="R94" s="41" t="n"/>
    </row>
    <row r="95">
      <c r="A95" s="39" t="inlineStr">
        <is>
          <t>Jasmine</t>
        </is>
      </c>
      <c r="B95" s="12" t="inlineStr">
        <is>
          <t>jkum0739@uni.sydney.edu.au</t>
        </is>
      </c>
      <c r="C95" s="31" t="n">
        <v>1</v>
      </c>
      <c r="D95" s="31" t="n">
        <v>1</v>
      </c>
      <c r="E95" s="40" t="inlineStr">
        <is>
          <t>"MAU_2025JUL"</t>
        </is>
      </c>
      <c r="F95" s="41" t="n"/>
      <c r="G95" s="31" t="inlineStr">
        <is>
          <t>Female</t>
        </is>
      </c>
      <c r="H95" s="31" t="inlineStr">
        <is>
          <t>Australia</t>
        </is>
      </c>
      <c r="I95" s="31" t="inlineStr">
        <is>
          <t>New South Wales</t>
        </is>
      </c>
      <c r="J95" s="41" t="n"/>
      <c r="K95" s="42" t="n"/>
      <c r="L95" s="42" t="inlineStr">
        <is>
          <t>Z</t>
        </is>
      </c>
      <c r="M95" s="42" t="n"/>
      <c r="N95" s="41" t="n"/>
      <c r="O95" s="41" t="n"/>
      <c r="P95" s="41" t="n"/>
      <c r="Q95" s="41" t="n"/>
      <c r="R95" s="41" t="n"/>
    </row>
    <row r="96">
      <c r="A96" s="39" t="inlineStr">
        <is>
          <t>Jilong</t>
        </is>
      </c>
      <c r="B96" s="12" t="inlineStr">
        <is>
          <t>jfen0943@uni.sydney.edu.au</t>
        </is>
      </c>
      <c r="C96" s="31" t="n">
        <v>1</v>
      </c>
      <c r="D96" s="31" t="n">
        <v>1</v>
      </c>
      <c r="E96" s="40" t="inlineStr">
        <is>
          <t>"MAU_2025JUL"</t>
        </is>
      </c>
      <c r="F96" s="41" t="n"/>
      <c r="G96" s="31" t="inlineStr">
        <is>
          <t>Male</t>
        </is>
      </c>
      <c r="H96" s="31" t="inlineStr">
        <is>
          <t>Australia</t>
        </is>
      </c>
      <c r="I96" s="31" t="inlineStr">
        <is>
          <t>New South Wales</t>
        </is>
      </c>
      <c r="J96" s="41" t="n"/>
      <c r="K96" s="42" t="n"/>
      <c r="L96" s="42" t="inlineStr">
        <is>
          <t>Z</t>
        </is>
      </c>
      <c r="M96" s="42" t="n"/>
      <c r="N96" s="41" t="n"/>
      <c r="O96" s="41" t="n"/>
      <c r="P96" s="41" t="n"/>
      <c r="Q96" s="41" t="n"/>
      <c r="R96" s="41" t="n"/>
    </row>
    <row r="97">
      <c r="A97" s="39" t="inlineStr">
        <is>
          <t>Kanav</t>
        </is>
      </c>
      <c r="B97" s="12" t="inlineStr">
        <is>
          <t>ksin0894@uni.sydney.edu.au</t>
        </is>
      </c>
      <c r="C97" s="31" t="n">
        <v>2</v>
      </c>
      <c r="D97" s="31" t="n">
        <v>1</v>
      </c>
      <c r="E97" s="40" t="inlineStr">
        <is>
          <t>"MAU_2025JUL"</t>
        </is>
      </c>
      <c r="F97" s="41" t="n"/>
      <c r="G97" s="31" t="inlineStr">
        <is>
          <t>Male</t>
        </is>
      </c>
      <c r="H97" s="31" t="inlineStr">
        <is>
          <t>Australia</t>
        </is>
      </c>
      <c r="I97" s="31" t="inlineStr">
        <is>
          <t>New South Wales</t>
        </is>
      </c>
      <c r="J97" s="41" t="n"/>
      <c r="K97" s="42" t="n"/>
      <c r="L97" s="42" t="inlineStr">
        <is>
          <t>Z</t>
        </is>
      </c>
      <c r="M97" s="42" t="n"/>
      <c r="N97" s="41" t="n"/>
      <c r="O97" s="41" t="n"/>
      <c r="P97" s="41" t="n"/>
      <c r="Q97" s="41" t="n"/>
      <c r="R97" s="41" t="n"/>
    </row>
    <row r="98">
      <c r="A98" s="39" t="inlineStr">
        <is>
          <t>Kaushik</t>
        </is>
      </c>
      <c r="B98" s="12" t="inlineStr">
        <is>
          <t>kban0301@uni.sydney.edu.au</t>
        </is>
      </c>
      <c r="C98" s="31" t="n">
        <v>1</v>
      </c>
      <c r="D98" s="31" t="n">
        <v>1</v>
      </c>
      <c r="E98" s="40" t="inlineStr">
        <is>
          <t>"MAU_2025JUL,VWE Engaged"</t>
        </is>
      </c>
      <c r="F98" s="41" t="n"/>
      <c r="G98" s="31" t="inlineStr">
        <is>
          <t>Male</t>
        </is>
      </c>
      <c r="H98" s="31" t="inlineStr">
        <is>
          <t>Australia</t>
        </is>
      </c>
      <c r="I98" s="31" t="inlineStr">
        <is>
          <t>New South Wales</t>
        </is>
      </c>
      <c r="J98" s="31" t="inlineStr">
        <is>
          <t>'|14|22|27|28|</t>
        </is>
      </c>
      <c r="K98" s="42" t="n">
        <v>1</v>
      </c>
      <c r="L98" s="42" t="inlineStr">
        <is>
          <t>Z</t>
        </is>
      </c>
      <c r="M98" s="42" t="n"/>
      <c r="N98" s="41" t="n"/>
      <c r="O98" s="41" t="n"/>
      <c r="P98" s="41" t="n"/>
      <c r="Q98" s="41" t="n"/>
      <c r="R98" s="41" t="n"/>
    </row>
    <row r="99">
      <c r="A99" s="39" t="inlineStr">
        <is>
          <t>Matthew</t>
        </is>
      </c>
      <c r="B99" s="12" t="inlineStr">
        <is>
          <t>meff0906@uni.sydney.edu.au</t>
        </is>
      </c>
      <c r="C99" s="31" t="n">
        <v>1</v>
      </c>
      <c r="D99" s="31" t="n">
        <v>141</v>
      </c>
      <c r="E99" s="40" t="inlineStr">
        <is>
          <t>"MAU_2025JUL"</t>
        </is>
      </c>
      <c r="F99" s="41" t="n"/>
      <c r="G99" s="31" t="inlineStr">
        <is>
          <t>Male</t>
        </is>
      </c>
      <c r="H99" s="31" t="inlineStr">
        <is>
          <t>Australia</t>
        </is>
      </c>
      <c r="I99" s="31" t="inlineStr">
        <is>
          <t>New South Wales</t>
        </is>
      </c>
      <c r="J99" s="31" t="inlineStr">
        <is>
          <t>'|8|15|14|</t>
        </is>
      </c>
      <c r="K99" s="42" t="n"/>
      <c r="L99" s="42" t="inlineStr">
        <is>
          <t>Z</t>
        </is>
      </c>
      <c r="M99" s="42" t="n"/>
      <c r="N99" s="31" t="inlineStr">
        <is>
          <t>'|Faculty of Engineering|</t>
        </is>
      </c>
      <c r="O99" s="31" t="inlineStr">
        <is>
          <t>'|1st Year|</t>
        </is>
      </c>
      <c r="P99" s="31" t="inlineStr">
        <is>
          <t>'|None of the above|</t>
        </is>
      </c>
      <c r="Q99" s="31" t="inlineStr">
        <is>
          <t>'|Domestic|</t>
        </is>
      </c>
      <c r="R99" s="41" t="n"/>
    </row>
    <row r="100">
      <c r="A100" s="39" t="inlineStr">
        <is>
          <t>Meersha</t>
        </is>
      </c>
      <c r="B100" s="12" t="inlineStr">
        <is>
          <t>mmun0984@uni.sydney.edu.au</t>
        </is>
      </c>
      <c r="C100" s="31" t="n">
        <v>2</v>
      </c>
      <c r="D100" s="31" t="n">
        <v>1</v>
      </c>
      <c r="E100" s="40" t="inlineStr">
        <is>
          <t>"MAU_2025JUL"</t>
        </is>
      </c>
      <c r="F100" s="41" t="n"/>
      <c r="G100" s="31" t="inlineStr">
        <is>
          <t>Female</t>
        </is>
      </c>
      <c r="H100" s="31" t="inlineStr">
        <is>
          <t>Australia</t>
        </is>
      </c>
      <c r="I100" s="31" t="inlineStr">
        <is>
          <t>New South Wales</t>
        </is>
      </c>
      <c r="J100" s="41" t="n"/>
      <c r="K100" s="42" t="n"/>
      <c r="L100" s="42" t="inlineStr">
        <is>
          <t>Z</t>
        </is>
      </c>
      <c r="M100" s="42" t="n"/>
      <c r="N100" s="41" t="n"/>
      <c r="O100" s="41" t="n"/>
      <c r="P100" s="41" t="n"/>
      <c r="Q100" s="41" t="n"/>
      <c r="R100" s="41" t="n"/>
    </row>
    <row r="101">
      <c r="A101" s="39" t="inlineStr">
        <is>
          <t>MINGMING</t>
        </is>
      </c>
      <c r="B101" s="12" t="inlineStr">
        <is>
          <t>mfan0390@uni.sydney.edu.au</t>
        </is>
      </c>
      <c r="C101" s="31" t="n">
        <v>2</v>
      </c>
      <c r="D101" s="31" t="n">
        <v>139</v>
      </c>
      <c r="E101" s="40" t="inlineStr">
        <is>
          <t>"MAU_2025JUL,VWE Engaged"</t>
        </is>
      </c>
      <c r="F101" s="41" t="n"/>
      <c r="G101" s="31" t="inlineStr">
        <is>
          <t>Male</t>
        </is>
      </c>
      <c r="H101" s="31" t="inlineStr">
        <is>
          <t>Australia</t>
        </is>
      </c>
      <c r="I101" s="31" t="inlineStr">
        <is>
          <t>New South Wales</t>
        </is>
      </c>
      <c r="J101" s="31" t="inlineStr">
        <is>
          <t>'|14|</t>
        </is>
      </c>
      <c r="K101" s="42" t="n">
        <v>1</v>
      </c>
      <c r="L101" s="42" t="inlineStr">
        <is>
          <t>Z</t>
        </is>
      </c>
      <c r="M101" s="42" t="n"/>
      <c r="N101" s="31" t="inlineStr">
        <is>
          <t>'|Faculty of Engineering|</t>
        </is>
      </c>
      <c r="O101" s="31" t="inlineStr">
        <is>
          <t>'|1st Year|</t>
        </is>
      </c>
      <c r="P101" s="31" t="inlineStr">
        <is>
          <t>'|Casual or part-time work|</t>
        </is>
      </c>
      <c r="Q101" s="31" t="inlineStr">
        <is>
          <t>'|International|</t>
        </is>
      </c>
      <c r="R101" s="41" t="n"/>
    </row>
    <row r="102">
      <c r="A102" s="39" t="inlineStr">
        <is>
          <t>Minh</t>
        </is>
      </c>
      <c r="B102" s="12" t="inlineStr">
        <is>
          <t>nngu3377@uni.sydney.edu.au</t>
        </is>
      </c>
      <c r="C102" s="31" t="n">
        <v>3</v>
      </c>
      <c r="D102" s="31" t="n">
        <v>141</v>
      </c>
      <c r="E102" s="40" t="inlineStr">
        <is>
          <t>"MAU_2025JUL"</t>
        </is>
      </c>
      <c r="F102" s="41" t="n"/>
      <c r="G102" s="31" t="inlineStr">
        <is>
          <t>Male</t>
        </is>
      </c>
      <c r="H102" s="31" t="inlineStr">
        <is>
          <t>Australia</t>
        </is>
      </c>
      <c r="I102" s="31" t="inlineStr">
        <is>
          <t>New South Wales</t>
        </is>
      </c>
      <c r="J102" s="31" t="inlineStr">
        <is>
          <t>'|8|14|28|</t>
        </is>
      </c>
      <c r="K102" s="42" t="n"/>
      <c r="L102" s="42" t="inlineStr">
        <is>
          <t>Z</t>
        </is>
      </c>
      <c r="M102" s="42" t="n"/>
      <c r="N102" s="31" t="inlineStr">
        <is>
          <t>'|Faculty of Engineering|</t>
        </is>
      </c>
      <c r="O102" s="31" t="inlineStr">
        <is>
          <t>'|1st Year|</t>
        </is>
      </c>
      <c r="P102" s="31" t="inlineStr">
        <is>
          <t>'|None of the above|</t>
        </is>
      </c>
      <c r="Q102" s="31" t="inlineStr">
        <is>
          <t>'|International|</t>
        </is>
      </c>
      <c r="R102" s="41" t="n"/>
    </row>
    <row r="103">
      <c r="A103" s="39" t="inlineStr">
        <is>
          <t>Mohamed</t>
        </is>
      </c>
      <c r="B103" s="12" t="inlineStr">
        <is>
          <t>mald0954@uni.sydney.edu.au</t>
        </is>
      </c>
      <c r="C103" s="31" t="n">
        <v>2</v>
      </c>
      <c r="D103" s="31" t="n">
        <v>71</v>
      </c>
      <c r="E103" s="40" t="inlineStr">
        <is>
          <t>"14 Engaged,MAU_2025JUL"</t>
        </is>
      </c>
      <c r="F103" s="41" t="n"/>
      <c r="G103" s="31" t="inlineStr">
        <is>
          <t>Male</t>
        </is>
      </c>
      <c r="H103" s="31" t="inlineStr">
        <is>
          <t>Australia</t>
        </is>
      </c>
      <c r="I103" s="31" t="inlineStr">
        <is>
          <t>New South Wales</t>
        </is>
      </c>
      <c r="J103" s="31" t="inlineStr">
        <is>
          <t>'|1|2|3|4|5|6|7|8|9|10|</t>
        </is>
      </c>
      <c r="K103" s="42" t="n"/>
      <c r="L103" s="42" t="inlineStr">
        <is>
          <t>Z</t>
        </is>
      </c>
      <c r="M103" s="42" t="n"/>
      <c r="N103" s="31" t="inlineStr">
        <is>
          <t>'|Faculty of Engineering|</t>
        </is>
      </c>
      <c r="O103" s="31" t="inlineStr">
        <is>
          <t>'|1st Year|</t>
        </is>
      </c>
      <c r="P103" s="31" t="inlineStr">
        <is>
          <t>'|None of the above|</t>
        </is>
      </c>
      <c r="Q103" s="31" t="inlineStr">
        <is>
          <t>'|International|</t>
        </is>
      </c>
      <c r="R103" s="41" t="n"/>
    </row>
    <row r="104">
      <c r="A104" s="39" t="inlineStr">
        <is>
          <t>Pawani</t>
        </is>
      </c>
      <c r="B104" s="12" t="inlineStr">
        <is>
          <t>psha0374@uni.sydney.edu.au</t>
        </is>
      </c>
      <c r="C104" s="31" t="n">
        <v>1</v>
      </c>
      <c r="D104" s="31" t="n">
        <v>1</v>
      </c>
      <c r="E104" s="40" t="inlineStr">
        <is>
          <t>"MAU_2025JUL"</t>
        </is>
      </c>
      <c r="F104" s="41" t="n"/>
      <c r="G104" s="31" t="inlineStr">
        <is>
          <t>Female</t>
        </is>
      </c>
      <c r="H104" s="31" t="inlineStr">
        <is>
          <t>Australia</t>
        </is>
      </c>
      <c r="I104" s="31" t="inlineStr">
        <is>
          <t>New South Wales</t>
        </is>
      </c>
      <c r="J104" s="41" t="n"/>
      <c r="K104" s="42" t="n"/>
      <c r="L104" s="42" t="inlineStr">
        <is>
          <t>Z</t>
        </is>
      </c>
      <c r="M104" s="42" t="n"/>
      <c r="N104" s="41" t="n"/>
      <c r="O104" s="41" t="n"/>
      <c r="P104" s="41" t="n"/>
      <c r="Q104" s="41" t="n"/>
      <c r="R104" s="41" t="n"/>
    </row>
    <row r="105">
      <c r="A105" s="39" t="inlineStr">
        <is>
          <t>Revathy</t>
        </is>
      </c>
      <c r="B105" s="12" t="inlineStr">
        <is>
          <t>reva0301@uni.sydney.edu.au</t>
        </is>
      </c>
      <c r="C105" s="31" t="n">
        <v>1</v>
      </c>
      <c r="D105" s="31" t="n">
        <v>1</v>
      </c>
      <c r="E105" s="40" t="inlineStr">
        <is>
          <t>"MAU_2025JUL"</t>
        </is>
      </c>
      <c r="F105" s="41" t="n"/>
      <c r="G105" s="31" t="inlineStr">
        <is>
          <t>Female</t>
        </is>
      </c>
      <c r="H105" s="31" t="inlineStr">
        <is>
          <t>Australia</t>
        </is>
      </c>
      <c r="I105" s="31" t="inlineStr">
        <is>
          <t>New South Wales</t>
        </is>
      </c>
      <c r="J105" s="41" t="n"/>
      <c r="K105" s="42" t="n"/>
      <c r="L105" s="42" t="inlineStr">
        <is>
          <t>Z</t>
        </is>
      </c>
      <c r="M105" s="42" t="n"/>
      <c r="N105" s="41" t="n"/>
      <c r="O105" s="41" t="n"/>
      <c r="P105" s="41" t="n"/>
      <c r="Q105" s="41" t="n"/>
      <c r="R105" s="41" t="n"/>
    </row>
    <row r="106">
      <c r="A106" s="39" t="inlineStr">
        <is>
          <t>Rithul</t>
        </is>
      </c>
      <c r="B106" s="12" t="inlineStr">
        <is>
          <t>rana0829@uni.sydney.edu.au</t>
        </is>
      </c>
      <c r="C106" s="31" t="n">
        <v>2</v>
      </c>
      <c r="D106" s="31" t="n">
        <v>71</v>
      </c>
      <c r="E106" s="40" t="inlineStr">
        <is>
          <t>"MAU_2025JUL"</t>
        </is>
      </c>
      <c r="F106" s="41" t="n"/>
      <c r="G106" s="31" t="inlineStr">
        <is>
          <t>Male</t>
        </is>
      </c>
      <c r="H106" s="31" t="inlineStr">
        <is>
          <t>Australia</t>
        </is>
      </c>
      <c r="I106" s="31" t="inlineStr">
        <is>
          <t>New South Wales</t>
        </is>
      </c>
      <c r="J106" s="31" t="inlineStr">
        <is>
          <t>'|14|15|28|27|</t>
        </is>
      </c>
      <c r="K106" s="42" t="n"/>
      <c r="L106" s="42" t="inlineStr">
        <is>
          <t>Z</t>
        </is>
      </c>
      <c r="M106" s="42" t="n"/>
      <c r="N106" s="31" t="inlineStr">
        <is>
          <t>'|Faculty of Engineering|</t>
        </is>
      </c>
      <c r="O106" s="31" t="inlineStr">
        <is>
          <t>'|1st Year|</t>
        </is>
      </c>
      <c r="P106" s="31" t="inlineStr">
        <is>
          <t>'|None of the above|</t>
        </is>
      </c>
      <c r="Q106" s="31" t="inlineStr">
        <is>
          <t>'|Domestic|</t>
        </is>
      </c>
      <c r="R106" s="41" t="n"/>
    </row>
    <row r="107">
      <c r="A107" s="39" t="inlineStr">
        <is>
          <t>Rocky</t>
        </is>
      </c>
      <c r="B107" s="12" t="inlineStr">
        <is>
          <t>rliu0288@uni.sydney.edu.au</t>
        </is>
      </c>
      <c r="C107" s="31" t="n">
        <v>1</v>
      </c>
      <c r="D107" s="31" t="n">
        <v>1</v>
      </c>
      <c r="E107" s="40" t="inlineStr">
        <is>
          <t>"MAU_2025JUN,VWE Engaged</t>
        </is>
      </c>
      <c r="F107" s="41" t="n"/>
      <c r="G107" s="31" t="inlineStr">
        <is>
          <t>Male</t>
        </is>
      </c>
      <c r="H107" s="31" t="inlineStr">
        <is>
          <t>Australia</t>
        </is>
      </c>
      <c r="I107" s="31" t="inlineStr">
        <is>
          <t>New South Wales</t>
        </is>
      </c>
      <c r="J107" s="31" t="inlineStr">
        <is>
          <t>'|13|14|</t>
        </is>
      </c>
      <c r="K107" s="42" t="n">
        <v>1</v>
      </c>
      <c r="L107" s="42" t="inlineStr">
        <is>
          <t>Z</t>
        </is>
      </c>
      <c r="M107" s="42" t="n"/>
      <c r="N107" s="31" t="inlineStr">
        <is>
          <t>'|Faculty of Engineering|</t>
        </is>
      </c>
      <c r="O107" s="31" t="inlineStr">
        <is>
          <t>'|4th Year|</t>
        </is>
      </c>
      <c r="P107" s="31" t="inlineStr">
        <is>
          <t>'|Internship|Casual or part-time work|Research experience at university|</t>
        </is>
      </c>
      <c r="Q107" s="31" t="inlineStr">
        <is>
          <t>'|International|</t>
        </is>
      </c>
      <c r="R107" s="41" t="n"/>
    </row>
    <row r="108">
      <c r="A108" s="39" t="inlineStr">
        <is>
          <t>Rohith</t>
        </is>
      </c>
      <c r="B108" s="12" t="inlineStr">
        <is>
          <t>rnag0014@uni.sydney.edu.au</t>
        </is>
      </c>
      <c r="C108" s="31" t="n">
        <v>1</v>
      </c>
      <c r="D108" s="31" t="n">
        <v>53</v>
      </c>
      <c r="E108" s="19" t="n"/>
      <c r="F108" s="18" t="inlineStr">
        <is>
          <t>https://www.google.com/</t>
        </is>
      </c>
      <c r="G108" s="31" t="inlineStr">
        <is>
          <t>Male</t>
        </is>
      </c>
      <c r="H108" s="31" t="inlineStr">
        <is>
          <t>Australia</t>
        </is>
      </c>
      <c r="I108" s="31" t="inlineStr">
        <is>
          <t>New South Wales</t>
        </is>
      </c>
      <c r="J108" s="31" t="inlineStr">
        <is>
          <t>'|14|28|</t>
        </is>
      </c>
      <c r="K108" s="42" t="n">
        <v>1</v>
      </c>
      <c r="L108" s="42" t="inlineStr">
        <is>
          <t>Z</t>
        </is>
      </c>
      <c r="M108" s="42" t="n"/>
      <c r="N108" s="31" t="inlineStr">
        <is>
          <t>'|Faculty of Engineering|</t>
        </is>
      </c>
      <c r="O108" s="31" t="inlineStr">
        <is>
          <t>'|2nd Year|</t>
        </is>
      </c>
      <c r="P108" s="31" t="inlineStr">
        <is>
          <t>'|Casual or part-time work|</t>
        </is>
      </c>
      <c r="Q108" s="31" t="inlineStr">
        <is>
          <t>'|International|</t>
        </is>
      </c>
      <c r="R108" s="41" t="n"/>
    </row>
    <row r="109">
      <c r="A109" s="39" t="inlineStr">
        <is>
          <t>Sanchit</t>
        </is>
      </c>
      <c r="B109" s="12" t="inlineStr">
        <is>
          <t>ssin0398@uni.sydney.edu.au</t>
        </is>
      </c>
      <c r="C109" s="31" t="n">
        <v>1</v>
      </c>
      <c r="D109" s="31" t="n">
        <v>1</v>
      </c>
      <c r="E109" s="40" t="inlineStr">
        <is>
          <t>"MAU_2025JUL,VWE Engaged"</t>
        </is>
      </c>
      <c r="F109" s="41" t="n"/>
      <c r="G109" s="31" t="inlineStr">
        <is>
          <t>Male</t>
        </is>
      </c>
      <c r="H109" s="31" t="inlineStr">
        <is>
          <t>Australia</t>
        </is>
      </c>
      <c r="I109" s="31" t="inlineStr">
        <is>
          <t>New South Wales</t>
        </is>
      </c>
      <c r="J109" s="31" t="inlineStr">
        <is>
          <t>'|14|13|28|27|</t>
        </is>
      </c>
      <c r="K109" s="42" t="n">
        <v>1</v>
      </c>
      <c r="L109" s="42" t="inlineStr">
        <is>
          <t>Z</t>
        </is>
      </c>
      <c r="M109" s="42" t="n"/>
      <c r="N109" s="41" t="n"/>
      <c r="O109" s="41" t="n"/>
      <c r="P109" s="41" t="n"/>
      <c r="Q109" s="41" t="n"/>
      <c r="R109" s="41" t="n"/>
    </row>
    <row r="110">
      <c r="A110" s="39" t="inlineStr">
        <is>
          <t>Sanskruti</t>
        </is>
      </c>
      <c r="B110" s="12" t="inlineStr">
        <is>
          <t>shod0732@uni.sydney.edu.au</t>
        </is>
      </c>
      <c r="C110" s="31" t="n">
        <v>1</v>
      </c>
      <c r="D110" s="31" t="n">
        <v>71</v>
      </c>
      <c r="E110" s="40" t="inlineStr">
        <is>
          <t>"MAU_2025JUL,VWE Engaged"</t>
        </is>
      </c>
      <c r="F110" s="41" t="n"/>
      <c r="G110" s="31" t="inlineStr">
        <is>
          <t>Female</t>
        </is>
      </c>
      <c r="H110" s="31" t="inlineStr">
        <is>
          <t>Australia</t>
        </is>
      </c>
      <c r="I110" s="31" t="inlineStr">
        <is>
          <t>New South Wales</t>
        </is>
      </c>
      <c r="J110" s="31" t="inlineStr">
        <is>
          <t>'|13|14|42|9|10|2|</t>
        </is>
      </c>
      <c r="K110" s="42" t="n">
        <v>1</v>
      </c>
      <c r="L110" s="42" t="inlineStr">
        <is>
          <t>Z</t>
        </is>
      </c>
      <c r="M110" s="42" t="n"/>
      <c r="N110" s="31" t="inlineStr">
        <is>
          <t>'|Faculty of Engineering|</t>
        </is>
      </c>
      <c r="O110" s="31" t="inlineStr">
        <is>
          <t>'|1st Year|</t>
        </is>
      </c>
      <c r="P110" s="31" t="inlineStr">
        <is>
          <t>'|Internship|</t>
        </is>
      </c>
      <c r="Q110" s="31" t="inlineStr">
        <is>
          <t>'|International|</t>
        </is>
      </c>
      <c r="R110" s="41" t="n"/>
    </row>
    <row r="111">
      <c r="A111" s="39" t="inlineStr">
        <is>
          <t>Sharine</t>
        </is>
      </c>
      <c r="B111" s="12" t="inlineStr">
        <is>
          <t>spri0833@uni.sydney.edu.au</t>
        </is>
      </c>
      <c r="C111" s="31" t="n">
        <v>1</v>
      </c>
      <c r="D111" s="31" t="n">
        <v>1</v>
      </c>
      <c r="E111" s="40" t="inlineStr">
        <is>
          <t>"MAU_2025JUL"</t>
        </is>
      </c>
      <c r="F111" s="41" t="n"/>
      <c r="G111" s="31" t="inlineStr">
        <is>
          <t>Female</t>
        </is>
      </c>
      <c r="H111" s="31" t="inlineStr">
        <is>
          <t>Australia</t>
        </is>
      </c>
      <c r="I111" s="31" t="inlineStr">
        <is>
          <t>New South Wales</t>
        </is>
      </c>
      <c r="J111" s="31" t="inlineStr">
        <is>
          <t>'|3|4|27|</t>
        </is>
      </c>
      <c r="K111" s="42" t="n"/>
      <c r="L111" s="42" t="inlineStr">
        <is>
          <t>Z</t>
        </is>
      </c>
      <c r="M111" s="42" t="n"/>
      <c r="N111" s="41" t="n"/>
      <c r="O111" s="41" t="n"/>
      <c r="P111" s="41" t="n"/>
      <c r="Q111" s="41" t="n"/>
      <c r="R111" s="41" t="n"/>
    </row>
    <row r="112">
      <c r="A112" s="39" t="inlineStr">
        <is>
          <t>Sirui</t>
        </is>
      </c>
      <c r="B112" s="12" t="inlineStr">
        <is>
          <t>sche0542@uni.sydney.edu.au</t>
        </is>
      </c>
      <c r="C112" s="31" t="n">
        <v>1</v>
      </c>
      <c r="D112" s="31" t="n">
        <v>71</v>
      </c>
      <c r="E112" s="40" t="inlineStr">
        <is>
          <t>"MAU_2025JUL"</t>
        </is>
      </c>
      <c r="F112" s="41" t="n"/>
      <c r="G112" s="31" t="inlineStr">
        <is>
          <t>Male</t>
        </is>
      </c>
      <c r="H112" s="31" t="inlineStr">
        <is>
          <t>Australia</t>
        </is>
      </c>
      <c r="I112" s="31" t="inlineStr">
        <is>
          <t>New South Wales</t>
        </is>
      </c>
      <c r="J112" s="31" t="inlineStr">
        <is>
          <t>'|14|28|27|</t>
        </is>
      </c>
      <c r="K112" s="42" t="n"/>
      <c r="L112" s="42" t="inlineStr">
        <is>
          <t>Z</t>
        </is>
      </c>
      <c r="M112" s="42" t="n"/>
      <c r="N112" s="31" t="inlineStr">
        <is>
          <t>'|Faculty of Engineering|</t>
        </is>
      </c>
      <c r="O112" s="31" t="inlineStr">
        <is>
          <t>'|1st Year|</t>
        </is>
      </c>
      <c r="P112" s="31" t="inlineStr">
        <is>
          <t>'|Internship|</t>
        </is>
      </c>
      <c r="Q112" s="31" t="inlineStr">
        <is>
          <t>'|International|</t>
        </is>
      </c>
      <c r="R112" s="41" t="n"/>
    </row>
    <row r="113">
      <c r="A113" s="39" t="inlineStr">
        <is>
          <t>Surya</t>
        </is>
      </c>
      <c r="B113" s="12" t="inlineStr">
        <is>
          <t>svin0736@uni.sydney.edu.au</t>
        </is>
      </c>
      <c r="C113" s="31" t="n">
        <v>1</v>
      </c>
      <c r="D113" s="31" t="n">
        <v>71</v>
      </c>
      <c r="E113" s="40" t="inlineStr">
        <is>
          <t>"MAU_2025JUL,VWE Engaged"</t>
        </is>
      </c>
      <c r="F113" s="41" t="n"/>
      <c r="G113" s="31" t="inlineStr">
        <is>
          <t>Male</t>
        </is>
      </c>
      <c r="H113" s="31" t="inlineStr">
        <is>
          <t>Australia</t>
        </is>
      </c>
      <c r="I113" s="31" t="inlineStr">
        <is>
          <t>New South Wales</t>
        </is>
      </c>
      <c r="J113" s="31" t="inlineStr">
        <is>
          <t>'|14|21|33|34|16|13|11|2|</t>
        </is>
      </c>
      <c r="K113" s="42" t="n">
        <v>1</v>
      </c>
      <c r="L113" s="42" t="inlineStr">
        <is>
          <t>Z</t>
        </is>
      </c>
      <c r="M113" s="42" t="n"/>
      <c r="N113" s="31" t="inlineStr">
        <is>
          <t>'|Faculty of Engineering|</t>
        </is>
      </c>
      <c r="O113" s="31" t="inlineStr">
        <is>
          <t>'|1st Year|</t>
        </is>
      </c>
      <c r="P113" s="31" t="inlineStr">
        <is>
          <t>'|None of the above|</t>
        </is>
      </c>
      <c r="Q113" s="31" t="inlineStr">
        <is>
          <t>'|International|</t>
        </is>
      </c>
      <c r="R113" s="41" t="n"/>
    </row>
    <row r="114">
      <c r="A114" s="39" t="inlineStr">
        <is>
          <t>Thomas</t>
        </is>
      </c>
      <c r="B114" s="12" t="inlineStr">
        <is>
          <t>mngu0728@uni.sydney.edu.au</t>
        </is>
      </c>
      <c r="C114" s="31" t="n">
        <v>2</v>
      </c>
      <c r="D114" s="31" t="n">
        <v>271</v>
      </c>
      <c r="E114" s="40" t="inlineStr">
        <is>
          <t>"MAU_2025JUN,VWE Engaged"</t>
        </is>
      </c>
      <c r="F114" s="41" t="n"/>
      <c r="G114" s="31" t="inlineStr">
        <is>
          <t>Male</t>
        </is>
      </c>
      <c r="H114" s="31" t="inlineStr">
        <is>
          <t>Australia</t>
        </is>
      </c>
      <c r="I114" s="31" t="inlineStr">
        <is>
          <t>New South Wales</t>
        </is>
      </c>
      <c r="J114" s="31" t="inlineStr">
        <is>
          <t>'|15|22|27|8|14|</t>
        </is>
      </c>
      <c r="K114" s="42" t="n">
        <v>1</v>
      </c>
      <c r="L114" s="42" t="inlineStr">
        <is>
          <t>Z</t>
        </is>
      </c>
      <c r="M114" s="42" t="n"/>
      <c r="N114" s="31" t="inlineStr">
        <is>
          <t>'|University of Sydney Business School|</t>
        </is>
      </c>
      <c r="O114" s="31" t="inlineStr">
        <is>
          <t>'|2nd Year|</t>
        </is>
      </c>
      <c r="P114" s="31" t="inlineStr">
        <is>
          <t>'|Research experience at university|Casual or part-time work in a technical role|Internship|</t>
        </is>
      </c>
      <c r="Q114" s="31" t="inlineStr">
        <is>
          <t>'|International|</t>
        </is>
      </c>
      <c r="R114" s="41" t="n"/>
    </row>
    <row r="115">
      <c r="A115" s="39" t="inlineStr">
        <is>
          <t>Tom</t>
        </is>
      </c>
      <c r="B115" s="12" t="inlineStr">
        <is>
          <t>ytia0619@uni.sydney.edu.au</t>
        </is>
      </c>
      <c r="C115" s="31" t="n">
        <v>2</v>
      </c>
      <c r="D115" s="31" t="n">
        <v>71</v>
      </c>
      <c r="E115" s="40" t="inlineStr">
        <is>
          <t>"MAU_2025JUL,VWE Engaged"</t>
        </is>
      </c>
      <c r="F115" s="41" t="n"/>
      <c r="G115" s="31" t="inlineStr">
        <is>
          <t>Male</t>
        </is>
      </c>
      <c r="H115" s="31" t="inlineStr">
        <is>
          <t>Australia</t>
        </is>
      </c>
      <c r="I115" s="31" t="inlineStr">
        <is>
          <t>New South Wales</t>
        </is>
      </c>
      <c r="J115" s="31" t="inlineStr">
        <is>
          <t>'|14|</t>
        </is>
      </c>
      <c r="K115" s="42" t="n">
        <v>1</v>
      </c>
      <c r="L115" s="42" t="inlineStr">
        <is>
          <t>Z</t>
        </is>
      </c>
      <c r="M115" s="42" t="n"/>
      <c r="N115" s="31" t="inlineStr">
        <is>
          <t>'|Faculty of Engineering|</t>
        </is>
      </c>
      <c r="O115" s="31" t="inlineStr">
        <is>
          <t>'|2nd Year|</t>
        </is>
      </c>
      <c r="P115" s="31" t="inlineStr">
        <is>
          <t>'|None of the above|</t>
        </is>
      </c>
      <c r="Q115" s="31" t="inlineStr">
        <is>
          <t>'|International|</t>
        </is>
      </c>
      <c r="R115" s="41" t="n"/>
    </row>
    <row r="116">
      <c r="A116" s="39" t="inlineStr">
        <is>
          <t>Vicky</t>
        </is>
      </c>
      <c r="B116" s="12" t="inlineStr">
        <is>
          <t>vzho0083@uni.sydney.edu.au</t>
        </is>
      </c>
      <c r="C116" s="31" t="n">
        <v>1</v>
      </c>
      <c r="D116" s="31" t="n">
        <v>1338</v>
      </c>
      <c r="E116" s="40" t="inlineStr">
        <is>
          <t>"MAU_2025JUL"</t>
        </is>
      </c>
      <c r="F116" s="18" t="inlineStr">
        <is>
          <t>https://careerhub.sydney.edu.au/s/careers-centre</t>
        </is>
      </c>
      <c r="G116" s="31" t="inlineStr">
        <is>
          <t>Female</t>
        </is>
      </c>
      <c r="H116" s="31" t="inlineStr">
        <is>
          <t>Australia</t>
        </is>
      </c>
      <c r="I116" s="31" t="inlineStr">
        <is>
          <t>New South Wales</t>
        </is>
      </c>
      <c r="J116" s="31" t="inlineStr">
        <is>
          <t>'|8|5|7|15|21|27|28|35|42|22|14|</t>
        </is>
      </c>
      <c r="K116" s="42" t="n"/>
      <c r="L116" s="42" t="inlineStr">
        <is>
          <t>Z</t>
        </is>
      </c>
      <c r="M116" s="42" t="n"/>
      <c r="N116" s="31" t="inlineStr">
        <is>
          <t>'|Faculty of Engineering|</t>
        </is>
      </c>
      <c r="O116" s="31" t="inlineStr">
        <is>
          <t>'|1st Year|</t>
        </is>
      </c>
      <c r="P116" s="31" t="inlineStr">
        <is>
          <t>'|None of the above|</t>
        </is>
      </c>
      <c r="Q116" s="31" t="inlineStr">
        <is>
          <t>'|Domestic|</t>
        </is>
      </c>
      <c r="R116" s="41" t="n"/>
    </row>
    <row r="117">
      <c r="A117" s="39" t="inlineStr">
        <is>
          <t>Wasiur</t>
        </is>
      </c>
      <c r="B117" s="12" t="inlineStr">
        <is>
          <t>wlab0013@uni.sydney.edu.au</t>
        </is>
      </c>
      <c r="C117" s="31" t="n">
        <v>2</v>
      </c>
      <c r="D117" s="31" t="n">
        <v>71</v>
      </c>
      <c r="E117" s="40" t="inlineStr">
        <is>
          <t>"MAU_2025JUL"</t>
        </is>
      </c>
      <c r="F117" s="18" t="inlineStr">
        <is>
          <t>https://www.thecareersdepartment.com/</t>
        </is>
      </c>
      <c r="G117" s="31" t="inlineStr">
        <is>
          <t>Male</t>
        </is>
      </c>
      <c r="H117" s="31" t="inlineStr">
        <is>
          <t>Australia</t>
        </is>
      </c>
      <c r="I117" s="31" t="inlineStr">
        <is>
          <t>New South Wales</t>
        </is>
      </c>
      <c r="J117" s="31" t="inlineStr">
        <is>
          <t>'|7|14|16|25|</t>
        </is>
      </c>
      <c r="K117" s="42" t="n"/>
      <c r="L117" s="42" t="inlineStr">
        <is>
          <t>Z</t>
        </is>
      </c>
      <c r="M117" s="42" t="n"/>
      <c r="N117" s="31" t="inlineStr">
        <is>
          <t>'|Faculty of Engineering|</t>
        </is>
      </c>
      <c r="O117" s="31" t="inlineStr">
        <is>
          <t>'|2nd Year|</t>
        </is>
      </c>
      <c r="P117" s="31" t="inlineStr">
        <is>
          <t>'|None of the above|</t>
        </is>
      </c>
      <c r="Q117" s="31" t="inlineStr">
        <is>
          <t>'|International|</t>
        </is>
      </c>
      <c r="R117" s="41" t="n"/>
    </row>
    <row r="118">
      <c r="A118" s="39" t="inlineStr">
        <is>
          <t>wenhua</t>
        </is>
      </c>
      <c r="B118" s="12" t="inlineStr">
        <is>
          <t>wzhu0406@uni.sydney.edu.au</t>
        </is>
      </c>
      <c r="C118" s="31" t="n">
        <v>1</v>
      </c>
      <c r="D118" s="31" t="n">
        <v>71</v>
      </c>
      <c r="E118" s="40" t="inlineStr">
        <is>
          <t>"MAU_2025JUL"</t>
        </is>
      </c>
      <c r="F118" s="41" t="n"/>
      <c r="G118" s="31" t="inlineStr">
        <is>
          <t>Female</t>
        </is>
      </c>
      <c r="H118" s="31" t="inlineStr">
        <is>
          <t>Australia</t>
        </is>
      </c>
      <c r="I118" s="31" t="inlineStr">
        <is>
          <t>New South Wales</t>
        </is>
      </c>
      <c r="J118" s="31" t="inlineStr">
        <is>
          <t>'|27|22|14|</t>
        </is>
      </c>
      <c r="K118" s="42" t="n"/>
      <c r="L118" s="42" t="inlineStr">
        <is>
          <t>Z</t>
        </is>
      </c>
      <c r="M118" s="42" t="n"/>
      <c r="N118" s="31" t="inlineStr">
        <is>
          <t>'|Faculty of Engineering|</t>
        </is>
      </c>
      <c r="O118" s="31" t="inlineStr">
        <is>
          <t>'|1st Year|</t>
        </is>
      </c>
      <c r="P118" s="31" t="inlineStr">
        <is>
          <t>'|None of the above|</t>
        </is>
      </c>
      <c r="Q118" s="31" t="inlineStr">
        <is>
          <t>'|Domestic|</t>
        </is>
      </c>
      <c r="R118" s="41" t="n"/>
    </row>
    <row r="119">
      <c r="A119" s="39" t="inlineStr">
        <is>
          <t>Wenwen</t>
        </is>
      </c>
      <c r="B119" s="12" t="inlineStr">
        <is>
          <t>wzhu0349@uni.sydney.edu.au</t>
        </is>
      </c>
      <c r="C119" s="31" t="n">
        <v>2</v>
      </c>
      <c r="D119" s="31" t="n">
        <v>1</v>
      </c>
      <c r="E119" s="40" t="inlineStr">
        <is>
          <t>"MAU_2025JUL"</t>
        </is>
      </c>
      <c r="F119" s="41" t="n"/>
      <c r="G119" s="31" t="inlineStr">
        <is>
          <t>Female</t>
        </is>
      </c>
      <c r="H119" s="31" t="inlineStr">
        <is>
          <t>Australia</t>
        </is>
      </c>
      <c r="I119" s="31" t="inlineStr">
        <is>
          <t>New South Wales</t>
        </is>
      </c>
      <c r="J119" s="41" t="n"/>
      <c r="K119" s="42" t="n"/>
      <c r="L119" s="42" t="inlineStr">
        <is>
          <t>Z</t>
        </is>
      </c>
      <c r="M119" s="42" t="n"/>
      <c r="N119" s="41" t="n"/>
      <c r="O119" s="41" t="n"/>
      <c r="P119" s="41" t="n"/>
      <c r="Q119" s="41" t="n"/>
      <c r="R119" s="41" t="n"/>
    </row>
    <row r="120">
      <c r="A120" s="39" t="inlineStr">
        <is>
          <t>Wenxi</t>
        </is>
      </c>
      <c r="B120" s="12" t="inlineStr">
        <is>
          <t>wema0811@uni.sydney.edu.au</t>
        </is>
      </c>
      <c r="C120" s="31" t="n">
        <v>1</v>
      </c>
      <c r="D120" s="31" t="n">
        <v>1</v>
      </c>
      <c r="E120" s="40" t="inlineStr">
        <is>
          <t>"MAU_2025JUL,VWE Engaged"</t>
        </is>
      </c>
      <c r="F120" s="41" t="n"/>
      <c r="G120" s="31" t="inlineStr">
        <is>
          <t>Female</t>
        </is>
      </c>
      <c r="H120" s="31" t="inlineStr">
        <is>
          <t>Australia</t>
        </is>
      </c>
      <c r="I120" s="31" t="inlineStr">
        <is>
          <t>New South Wales</t>
        </is>
      </c>
      <c r="J120" s="31" t="inlineStr">
        <is>
          <t>'|30|28|27|</t>
        </is>
      </c>
      <c r="K120" s="42" t="n">
        <v>1</v>
      </c>
      <c r="L120" s="42" t="inlineStr">
        <is>
          <t>Z</t>
        </is>
      </c>
      <c r="M120" s="42" t="n"/>
      <c r="N120" s="31" t="inlineStr">
        <is>
          <t>'|Faculty of Engineering|</t>
        </is>
      </c>
      <c r="O120" s="31" t="inlineStr">
        <is>
          <t>'|1st Year|</t>
        </is>
      </c>
      <c r="P120" s="31" t="inlineStr">
        <is>
          <t>'|Internship|Work placement as part of my degree|Casual or part-time work in a technical role|Casual or part-time work|Research experience at university|</t>
        </is>
      </c>
      <c r="Q120" s="31" t="inlineStr">
        <is>
          <t>'|International|</t>
        </is>
      </c>
      <c r="R120" s="41" t="n"/>
    </row>
    <row r="121">
      <c r="A121" s="39" t="inlineStr">
        <is>
          <t>Winayu</t>
        </is>
      </c>
      <c r="B121" s="12" t="inlineStr">
        <is>
          <t>wnas0089@uni.sydney.edu.au</t>
        </is>
      </c>
      <c r="C121" s="31" t="n">
        <v>1</v>
      </c>
      <c r="D121" s="31" t="n">
        <v>71</v>
      </c>
      <c r="E121" s="19" t="inlineStr">
        <is>
          <t>"VWE Engaged"</t>
        </is>
      </c>
      <c r="F121" s="41" t="n"/>
      <c r="G121" s="31" t="inlineStr">
        <is>
          <t>Female</t>
        </is>
      </c>
      <c r="H121" s="31" t="inlineStr">
        <is>
          <t>Australia</t>
        </is>
      </c>
      <c r="I121" s="31" t="inlineStr">
        <is>
          <t>New South Wales</t>
        </is>
      </c>
      <c r="J121" s="31" t="inlineStr">
        <is>
          <t>'|14|9|6|23|28|</t>
        </is>
      </c>
      <c r="K121" s="42" t="n">
        <v>1</v>
      </c>
      <c r="L121" s="42" t="inlineStr">
        <is>
          <t>Z</t>
        </is>
      </c>
      <c r="M121" s="42" t="n"/>
      <c r="N121" s="31" t="inlineStr">
        <is>
          <t>'|Faculty of Engineering|</t>
        </is>
      </c>
      <c r="O121" s="31" t="inlineStr">
        <is>
          <t>'|1st Year|</t>
        </is>
      </c>
      <c r="P121" s="31" t="inlineStr">
        <is>
          <t>'|None of the above|</t>
        </is>
      </c>
      <c r="Q121" s="31" t="inlineStr">
        <is>
          <t>'|International|</t>
        </is>
      </c>
      <c r="R121" s="41" t="n"/>
    </row>
    <row r="122">
      <c r="A122" s="39" t="inlineStr">
        <is>
          <t>Xin</t>
        </is>
      </c>
      <c r="B122" s="12" t="inlineStr">
        <is>
          <t>xche7150@uni.sydney.edu.au</t>
        </is>
      </c>
      <c r="C122" s="31" t="n">
        <v>2</v>
      </c>
      <c r="D122" s="31" t="n">
        <v>71</v>
      </c>
      <c r="E122" s="19" t="n"/>
      <c r="F122" s="41" t="n"/>
      <c r="G122" s="31" t="inlineStr">
        <is>
          <t>Female</t>
        </is>
      </c>
      <c r="H122" s="31" t="inlineStr">
        <is>
          <t>Australia</t>
        </is>
      </c>
      <c r="I122" s="31" t="inlineStr">
        <is>
          <t>New South Wales</t>
        </is>
      </c>
      <c r="J122" s="31" t="inlineStr">
        <is>
          <t>'|34|8|</t>
        </is>
      </c>
      <c r="K122" s="42" t="n"/>
      <c r="L122" s="42" t="inlineStr">
        <is>
          <t>Z</t>
        </is>
      </c>
      <c r="M122" s="42" t="n"/>
      <c r="N122" s="31" t="inlineStr">
        <is>
          <t>'|University of Sydney Business School|</t>
        </is>
      </c>
      <c r="O122" s="31" t="inlineStr">
        <is>
          <t>'|5th Year|</t>
        </is>
      </c>
      <c r="P122" s="31" t="inlineStr">
        <is>
          <t>'|None of the above|</t>
        </is>
      </c>
      <c r="Q122" s="31" t="inlineStr">
        <is>
          <t>'|International|</t>
        </is>
      </c>
      <c r="R122" s="41" t="n"/>
    </row>
    <row r="123">
      <c r="A123" s="39" t="inlineStr">
        <is>
          <t>Xinyuan</t>
        </is>
      </c>
      <c r="B123" s="12" t="inlineStr">
        <is>
          <t>xlin0463@uni.sydney.edu.au</t>
        </is>
      </c>
      <c r="C123" s="31" t="n">
        <v>1</v>
      </c>
      <c r="D123" s="31" t="n">
        <v>1</v>
      </c>
      <c r="E123" s="40" t="inlineStr">
        <is>
          <t>"MAU_2025JUL,VWE Engaged"</t>
        </is>
      </c>
      <c r="F123" s="41" t="n"/>
      <c r="G123" s="31" t="inlineStr">
        <is>
          <t>Female</t>
        </is>
      </c>
      <c r="H123" s="31" t="inlineStr">
        <is>
          <t>Australia</t>
        </is>
      </c>
      <c r="I123" s="31" t="inlineStr">
        <is>
          <t>New South Wales</t>
        </is>
      </c>
      <c r="J123" s="20" t="inlineStr">
        <is>
          <t>|3|14||28|</t>
        </is>
      </c>
      <c r="K123" s="42" t="n">
        <v>2</v>
      </c>
      <c r="L123" s="42" t="inlineStr">
        <is>
          <t>Z</t>
        </is>
      </c>
      <c r="M123" s="42" t="n"/>
      <c r="N123" s="41" t="n"/>
      <c r="O123" s="41" t="n"/>
      <c r="P123" s="41" t="n"/>
      <c r="Q123" s="41" t="n"/>
      <c r="R123" s="41" t="n"/>
    </row>
    <row r="124">
      <c r="A124" s="39" t="inlineStr">
        <is>
          <t>yanyang</t>
        </is>
      </c>
      <c r="B124" s="12" t="inlineStr">
        <is>
          <t>ywan0706@uni.sydney.edu.au</t>
        </is>
      </c>
      <c r="C124" s="31" t="n">
        <v>2</v>
      </c>
      <c r="D124" s="31" t="n">
        <v>71</v>
      </c>
      <c r="E124" s="40" t="inlineStr">
        <is>
          <t>"14 Engaged,VWE Engaged"</t>
        </is>
      </c>
      <c r="F124" s="41" t="n"/>
      <c r="G124" s="31" t="inlineStr">
        <is>
          <t>Male</t>
        </is>
      </c>
      <c r="H124" s="31" t="inlineStr">
        <is>
          <t>Australia</t>
        </is>
      </c>
      <c r="I124" s="31" t="inlineStr">
        <is>
          <t>New South Wales</t>
        </is>
      </c>
      <c r="J124" s="31" t="inlineStr">
        <is>
          <t>'|14|23|27|12|</t>
        </is>
      </c>
      <c r="K124" s="42" t="n">
        <v>1</v>
      </c>
      <c r="L124" s="42" t="inlineStr">
        <is>
          <t>Z</t>
        </is>
      </c>
      <c r="M124" s="42" t="n"/>
      <c r="N124" s="31" t="inlineStr">
        <is>
          <t>'|Faculty of Engineering|</t>
        </is>
      </c>
      <c r="O124" s="31" t="inlineStr">
        <is>
          <t>'|2nd Year|</t>
        </is>
      </c>
      <c r="P124" s="31" t="inlineStr">
        <is>
          <t>'|None of the above|</t>
        </is>
      </c>
      <c r="Q124" s="31" t="inlineStr">
        <is>
          <t>'|International|</t>
        </is>
      </c>
      <c r="R124" s="41" t="n"/>
    </row>
    <row r="125">
      <c r="A125" s="39" t="inlineStr">
        <is>
          <t>Yi</t>
        </is>
      </c>
      <c r="B125" s="12" t="inlineStr">
        <is>
          <t>yyan0660@uni.sydney.edu.au</t>
        </is>
      </c>
      <c r="C125" s="31" t="n">
        <v>1</v>
      </c>
      <c r="D125" s="31" t="n">
        <v>71</v>
      </c>
      <c r="E125" s="40" t="inlineStr">
        <is>
          <t>"MAU_2025JUL,VWE Engaged"</t>
        </is>
      </c>
      <c r="F125" s="41" t="n"/>
      <c r="G125" s="31" t="inlineStr">
        <is>
          <t>Other</t>
        </is>
      </c>
      <c r="H125" s="31" t="inlineStr">
        <is>
          <t>Australia</t>
        </is>
      </c>
      <c r="I125" s="31" t="inlineStr">
        <is>
          <t>New South Wales</t>
        </is>
      </c>
      <c r="J125" s="31" t="inlineStr">
        <is>
          <t>'|12|14|8|</t>
        </is>
      </c>
      <c r="K125" s="42" t="n">
        <v>1</v>
      </c>
      <c r="L125" s="42" t="inlineStr">
        <is>
          <t>Z</t>
        </is>
      </c>
      <c r="M125" s="42" t="n"/>
      <c r="N125" s="31" t="inlineStr">
        <is>
          <t>'|Faculty of Engineering|</t>
        </is>
      </c>
      <c r="O125" s="31" t="inlineStr">
        <is>
          <t>'|1st Year|</t>
        </is>
      </c>
      <c r="P125" s="31" t="inlineStr">
        <is>
          <t>'|Internship|</t>
        </is>
      </c>
      <c r="Q125" s="31" t="inlineStr">
        <is>
          <t>'|International|</t>
        </is>
      </c>
      <c r="R125" s="41" t="n"/>
    </row>
    <row r="126">
      <c r="A126" s="39" t="inlineStr">
        <is>
          <t>Yidi</t>
        </is>
      </c>
      <c r="B126" s="12" t="inlineStr">
        <is>
          <t>yima0254@uni.sydney.edu.au</t>
        </is>
      </c>
      <c r="C126" s="31" t="n">
        <v>1</v>
      </c>
      <c r="D126" s="31" t="n">
        <v>1</v>
      </c>
      <c r="E126" s="19" t="n"/>
      <c r="F126" s="41" t="n"/>
      <c r="G126" s="31" t="inlineStr">
        <is>
          <t>Female</t>
        </is>
      </c>
      <c r="H126" s="31" t="inlineStr">
        <is>
          <t>Australia</t>
        </is>
      </c>
      <c r="I126" s="31" t="inlineStr">
        <is>
          <t>New South Wales</t>
        </is>
      </c>
      <c r="J126" s="41" t="n"/>
      <c r="K126" s="42" t="n"/>
      <c r="L126" s="42" t="inlineStr">
        <is>
          <t>Z</t>
        </is>
      </c>
      <c r="M126" s="42" t="n"/>
      <c r="N126" s="41" t="n"/>
      <c r="O126" s="41" t="n"/>
      <c r="P126" s="41" t="n"/>
      <c r="Q126" s="41" t="n"/>
      <c r="R126" s="41" t="n"/>
    </row>
    <row r="127">
      <c r="A127" s="39" t="inlineStr">
        <is>
          <t>Yinhua</t>
        </is>
      </c>
      <c r="B127" s="12" t="inlineStr">
        <is>
          <t>yzha0051@uni.sydney.edu.au</t>
        </is>
      </c>
      <c r="C127" s="31" t="n">
        <v>2</v>
      </c>
      <c r="D127" s="31" t="n">
        <v>1</v>
      </c>
      <c r="E127" s="40" t="inlineStr">
        <is>
          <t>"MAU_2025JUL"</t>
        </is>
      </c>
      <c r="F127" s="41" t="n"/>
      <c r="G127" s="31" t="inlineStr">
        <is>
          <t>Female</t>
        </is>
      </c>
      <c r="H127" s="31" t="inlineStr">
        <is>
          <t>Australia</t>
        </is>
      </c>
      <c r="I127" s="31" t="inlineStr">
        <is>
          <t>New South Wales</t>
        </is>
      </c>
      <c r="J127" s="41" t="n"/>
      <c r="K127" s="42" t="n"/>
      <c r="L127" s="42" t="inlineStr">
        <is>
          <t>Z</t>
        </is>
      </c>
      <c r="M127" s="42" t="n"/>
      <c r="N127" s="41" t="n"/>
      <c r="O127" s="41" t="n"/>
      <c r="P127" s="41" t="n"/>
      <c r="Q127" s="41" t="n"/>
      <c r="R127" s="41" t="n"/>
    </row>
    <row r="128">
      <c r="A128" s="39" t="inlineStr">
        <is>
          <t>Yunyi</t>
        </is>
      </c>
      <c r="B128" s="12" t="inlineStr">
        <is>
          <t>yzho0933@uni.sydney.edu.au</t>
        </is>
      </c>
      <c r="C128" s="31" t="n">
        <v>1</v>
      </c>
      <c r="D128" s="31" t="n">
        <v>141</v>
      </c>
      <c r="E128" s="40" t="inlineStr">
        <is>
          <t>"MAU_2025JUL,VWE Engaged"</t>
        </is>
      </c>
      <c r="F128" s="41" t="n"/>
      <c r="G128" s="31" t="inlineStr">
        <is>
          <t>Female</t>
        </is>
      </c>
      <c r="H128" s="31" t="inlineStr">
        <is>
          <t>Australia</t>
        </is>
      </c>
      <c r="I128" s="31" t="inlineStr">
        <is>
          <t>New South Wales</t>
        </is>
      </c>
      <c r="J128" s="31" t="inlineStr">
        <is>
          <t>'|14|8|</t>
        </is>
      </c>
      <c r="K128" s="42" t="n">
        <v>1</v>
      </c>
      <c r="L128" s="42" t="inlineStr">
        <is>
          <t>Z</t>
        </is>
      </c>
      <c r="M128" s="42" t="n"/>
      <c r="N128" s="31" t="inlineStr">
        <is>
          <t>'|Faculty of Engineering|</t>
        </is>
      </c>
      <c r="O128" s="31" t="inlineStr">
        <is>
          <t>'|1st Year|</t>
        </is>
      </c>
      <c r="P128" s="31" t="inlineStr">
        <is>
          <t>'|Internship|</t>
        </is>
      </c>
      <c r="Q128" s="31" t="inlineStr">
        <is>
          <t>'|International|</t>
        </is>
      </c>
      <c r="R128" s="41" t="n"/>
    </row>
    <row r="129">
      <c r="A129" s="39" t="inlineStr">
        <is>
          <t>YUXIN</t>
        </is>
      </c>
      <c r="B129" s="12" t="inlineStr">
        <is>
          <t>yuhu0189@uni.sydney.edu.au</t>
        </is>
      </c>
      <c r="C129" s="31" t="n">
        <v>1</v>
      </c>
      <c r="D129" s="31" t="n">
        <v>71</v>
      </c>
      <c r="E129" s="40" t="inlineStr">
        <is>
          <t>"VWE Engaged"</t>
        </is>
      </c>
      <c r="F129" s="41" t="n"/>
      <c r="G129" s="31" t="inlineStr">
        <is>
          <t>Female</t>
        </is>
      </c>
      <c r="H129" s="31" t="inlineStr">
        <is>
          <t>Australia</t>
        </is>
      </c>
      <c r="I129" s="31" t="inlineStr">
        <is>
          <t>New South Wales</t>
        </is>
      </c>
      <c r="J129" s="31" t="inlineStr">
        <is>
          <t>'|8|10|12|28|34|30|</t>
        </is>
      </c>
      <c r="K129" s="42" t="n">
        <v>1</v>
      </c>
      <c r="L129" s="42" t="inlineStr">
        <is>
          <t>Z</t>
        </is>
      </c>
      <c r="M129" s="42" t="n"/>
      <c r="N129" s="31" t="inlineStr">
        <is>
          <t>'|Faculty of Engineering|</t>
        </is>
      </c>
      <c r="O129" s="31" t="inlineStr">
        <is>
          <t>'|1st Year|</t>
        </is>
      </c>
      <c r="P129" s="31" t="inlineStr">
        <is>
          <t>'|Internship|Research experience at university|Casual or part-time work|Casual or part-time work in a technical role|</t>
        </is>
      </c>
      <c r="Q129" s="31" t="inlineStr">
        <is>
          <t>'|International|</t>
        </is>
      </c>
      <c r="R129" s="31" t="inlineStr">
        <is>
          <t>I'm interested in my degree but not sure how it links to a career or the related career options.</t>
        </is>
      </c>
    </row>
    <row r="130">
      <c r="A130" s="39" t="inlineStr">
        <is>
          <t>Zeba</t>
        </is>
      </c>
      <c r="B130" s="12" t="inlineStr">
        <is>
          <t>zzam0446@uni.sydney.edu.au</t>
        </is>
      </c>
      <c r="C130" s="31" t="n">
        <v>2</v>
      </c>
      <c r="D130" s="31" t="n">
        <v>1</v>
      </c>
      <c r="E130" s="19" t="n"/>
      <c r="F130" s="41" t="n"/>
      <c r="G130" s="31" t="inlineStr">
        <is>
          <t>Female</t>
        </is>
      </c>
      <c r="H130" s="31" t="inlineStr">
        <is>
          <t>Australia</t>
        </is>
      </c>
      <c r="I130" s="31" t="inlineStr">
        <is>
          <t>New South Wales</t>
        </is>
      </c>
      <c r="J130" s="41" t="n"/>
      <c r="K130" s="42" t="n"/>
      <c r="L130" s="42" t="inlineStr">
        <is>
          <t>Z</t>
        </is>
      </c>
      <c r="M130" s="42" t="n"/>
      <c r="N130" s="41" t="n"/>
      <c r="O130" s="41" t="n"/>
      <c r="P130" s="41" t="n"/>
      <c r="Q130" s="41" t="n"/>
      <c r="R130" s="41" t="n"/>
    </row>
    <row r="131">
      <c r="A131" s="39" t="inlineStr">
        <is>
          <t>Zihan</t>
        </is>
      </c>
      <c r="B131" s="12" t="inlineStr">
        <is>
          <t>zixu0905@uni.sydney.edu.au</t>
        </is>
      </c>
      <c r="C131" s="31" t="n">
        <v>1</v>
      </c>
      <c r="D131" s="31" t="n">
        <v>177</v>
      </c>
      <c r="E131" s="40" t="inlineStr">
        <is>
          <t>"Completed USYD Survey 1 - Ask 1,MAU_2025JUL,VWE Engaged"</t>
        </is>
      </c>
      <c r="F131" s="41" t="n"/>
      <c r="G131" s="31" t="inlineStr">
        <is>
          <t>Male</t>
        </is>
      </c>
      <c r="H131" s="31" t="inlineStr">
        <is>
          <t>Australia</t>
        </is>
      </c>
      <c r="I131" s="31" t="inlineStr">
        <is>
          <t>New South Wales</t>
        </is>
      </c>
      <c r="J131" s="31" t="inlineStr">
        <is>
          <t>'|14|</t>
        </is>
      </c>
      <c r="K131" s="42" t="n">
        <v>1</v>
      </c>
      <c r="L131" s="42" t="inlineStr">
        <is>
          <t>Z</t>
        </is>
      </c>
      <c r="M131" s="42" t="n"/>
      <c r="N131" s="31" t="inlineStr">
        <is>
          <t>'|Faculty of Engineering|</t>
        </is>
      </c>
      <c r="O131" s="31" t="inlineStr">
        <is>
          <t>'|2nd Year|</t>
        </is>
      </c>
      <c r="P131" s="31" t="inlineStr">
        <is>
          <t>'|Internship|</t>
        </is>
      </c>
      <c r="Q131" s="31" t="inlineStr">
        <is>
          <t>'|International|</t>
        </is>
      </c>
      <c r="R131" s="31" t="inlineStr">
        <is>
          <t>I'm enjoying my studies and have some ideas for my career.</t>
        </is>
      </c>
    </row>
    <row r="132">
      <c r="A132" s="39" t="inlineStr">
        <is>
          <t>Zixi</t>
        </is>
      </c>
      <c r="B132" s="12" t="inlineStr">
        <is>
          <t>zche5226@uni.sydney.edu.au</t>
        </is>
      </c>
      <c r="C132" s="31" t="n">
        <v>1</v>
      </c>
      <c r="D132" s="31" t="n">
        <v>71</v>
      </c>
      <c r="E132" s="40" t="inlineStr">
        <is>
          <t>"MAU_2025JUL,VWE Engaged"</t>
        </is>
      </c>
      <c r="F132" s="41" t="n"/>
      <c r="G132" s="31" t="inlineStr">
        <is>
          <t>Female</t>
        </is>
      </c>
      <c r="H132" s="31" t="inlineStr">
        <is>
          <t>Australia</t>
        </is>
      </c>
      <c r="I132" s="31" t="inlineStr">
        <is>
          <t>New South Wales</t>
        </is>
      </c>
      <c r="J132" s="31" t="inlineStr">
        <is>
          <t>'|8|12|14|28|</t>
        </is>
      </c>
      <c r="K132" s="42" t="n">
        <v>2</v>
      </c>
      <c r="L132" s="42" t="inlineStr">
        <is>
          <t>Z</t>
        </is>
      </c>
      <c r="M132" s="42" t="n"/>
      <c r="N132" s="31" t="inlineStr">
        <is>
          <t>'|Faculty of Engineering|</t>
        </is>
      </c>
      <c r="O132" s="31" t="inlineStr">
        <is>
          <t>'|1st Year|</t>
        </is>
      </c>
      <c r="P132" s="31" t="inlineStr">
        <is>
          <t>'|Internship|</t>
        </is>
      </c>
      <c r="Q132" s="31" t="inlineStr">
        <is>
          <t>'|International|</t>
        </is>
      </c>
      <c r="R132" s="41" t="n"/>
    </row>
  </sheetData>
  <hyperlinks>
    <hyperlink xmlns:r="http://schemas.openxmlformats.org/officeDocument/2006/relationships" ref="B2" display="mailto:ashe0758@uni.sydney.edu.au" r:id="rId1"/>
    <hyperlink xmlns:r="http://schemas.openxmlformats.org/officeDocument/2006/relationships" ref="B3" display="mailto:akaw0307@uni.sydney.edu.au" r:id="rId2"/>
    <hyperlink xmlns:r="http://schemas.openxmlformats.org/officeDocument/2006/relationships" ref="B4" display="mailto:akam0978@uni.sydney.edu.au" r:id="rId3"/>
    <hyperlink xmlns:r="http://schemas.openxmlformats.org/officeDocument/2006/relationships" ref="B5" display="mailto:amat0369@uni.sydney.edu.au" r:id="rId4"/>
    <hyperlink xmlns:r="http://schemas.openxmlformats.org/officeDocument/2006/relationships" ref="B6" display="mailto:avar0029@uni.sydney.edu.au" r:id="rId5"/>
    <hyperlink xmlns:r="http://schemas.openxmlformats.org/officeDocument/2006/relationships" ref="B7" display="mailto:asve0009@uni.sydney.edu.au" r:id="rId6"/>
    <hyperlink xmlns:r="http://schemas.openxmlformats.org/officeDocument/2006/relationships" ref="B8" display="mailto:andr3804@uni.sydney.edu.au" r:id="rId7"/>
    <hyperlink xmlns:r="http://schemas.openxmlformats.org/officeDocument/2006/relationships" ref="F8" r:id="rId8"/>
    <hyperlink xmlns:r="http://schemas.openxmlformats.org/officeDocument/2006/relationships" ref="B9" display="mailto:apra0996@uni.sydney.edu.au" r:id="rId9"/>
    <hyperlink xmlns:r="http://schemas.openxmlformats.org/officeDocument/2006/relationships" ref="F9" r:id="rId10"/>
    <hyperlink xmlns:r="http://schemas.openxmlformats.org/officeDocument/2006/relationships" ref="B10" display="mailto:akhu0798@uni.sydney.edu.au" r:id="rId11"/>
    <hyperlink xmlns:r="http://schemas.openxmlformats.org/officeDocument/2006/relationships" ref="F10" r:id="rId12"/>
    <hyperlink xmlns:r="http://schemas.openxmlformats.org/officeDocument/2006/relationships" ref="B11" display="mailto:asan0436@uni.sydney.edu.au" r:id="rId13"/>
    <hyperlink xmlns:r="http://schemas.openxmlformats.org/officeDocument/2006/relationships" ref="B12" display="mailto:swan0244@uni.sydney.edu.au" r:id="rId14"/>
    <hyperlink xmlns:r="http://schemas.openxmlformats.org/officeDocument/2006/relationships" ref="B13" display="mailto:asin0208@uni.sydney.edu.au" r:id="rId15"/>
    <hyperlink xmlns:r="http://schemas.openxmlformats.org/officeDocument/2006/relationships" ref="F13" r:id="rId16"/>
    <hyperlink xmlns:r="http://schemas.openxmlformats.org/officeDocument/2006/relationships" ref="B14" display="mailto:bsub0921@uni.sydney.edu.au" r:id="rId17"/>
    <hyperlink xmlns:r="http://schemas.openxmlformats.org/officeDocument/2006/relationships" ref="B15" display="mailto:bvar9733@uni.sydney.edu.au" r:id="rId18"/>
    <hyperlink xmlns:r="http://schemas.openxmlformats.org/officeDocument/2006/relationships" ref="F15" r:id="rId19"/>
    <hyperlink xmlns:r="http://schemas.openxmlformats.org/officeDocument/2006/relationships" ref="B16" display="mailto:bqui0058@uni.sydney.edu.au" r:id="rId20"/>
    <hyperlink xmlns:r="http://schemas.openxmlformats.org/officeDocument/2006/relationships" ref="F16" r:id="rId21"/>
    <hyperlink xmlns:r="http://schemas.openxmlformats.org/officeDocument/2006/relationships" ref="B17" display="mailto:clam0550@uni.sydney.edu.au" r:id="rId22"/>
    <hyperlink xmlns:r="http://schemas.openxmlformats.org/officeDocument/2006/relationships" ref="F17" r:id="rId23"/>
    <hyperlink xmlns:r="http://schemas.openxmlformats.org/officeDocument/2006/relationships" ref="B18" display="mailto:cfan0281@uni.sydney.edu.au" r:id="rId24"/>
    <hyperlink xmlns:r="http://schemas.openxmlformats.org/officeDocument/2006/relationships" ref="B19" display="mailto:ccha0660@uni.sydney.edu.au" r:id="rId25"/>
    <hyperlink xmlns:r="http://schemas.openxmlformats.org/officeDocument/2006/relationships" ref="F19" r:id="rId26"/>
    <hyperlink xmlns:r="http://schemas.openxmlformats.org/officeDocument/2006/relationships" ref="B20" display="mailto:chli0464@uni.sydney.edu.au" r:id="rId27"/>
    <hyperlink xmlns:r="http://schemas.openxmlformats.org/officeDocument/2006/relationships" ref="B21" display="mailto:djag0867@uni.sydney.edu.au" r:id="rId28"/>
    <hyperlink xmlns:r="http://schemas.openxmlformats.org/officeDocument/2006/relationships" ref="B22" display="mailto:yzho0254@uni.sydney.edu.au" r:id="rId29"/>
    <hyperlink xmlns:r="http://schemas.openxmlformats.org/officeDocument/2006/relationships" ref="F22" r:id="rId30"/>
    <hyperlink xmlns:r="http://schemas.openxmlformats.org/officeDocument/2006/relationships" ref="B23" display="mailto:derd0098@uni.sydney.edu.au" r:id="rId31"/>
    <hyperlink xmlns:r="http://schemas.openxmlformats.org/officeDocument/2006/relationships" ref="F23" r:id="rId32"/>
    <hyperlink xmlns:r="http://schemas.openxmlformats.org/officeDocument/2006/relationships" ref="B24" display="mailto:dsha0767@uni.sydney.edu.au" r:id="rId33"/>
    <hyperlink xmlns:r="http://schemas.openxmlformats.org/officeDocument/2006/relationships" ref="F24" r:id="rId34"/>
    <hyperlink xmlns:r="http://schemas.openxmlformats.org/officeDocument/2006/relationships" ref="B25" display="mailto:dtru0671@uni.sydney.edu.au" r:id="rId35"/>
    <hyperlink xmlns:r="http://schemas.openxmlformats.org/officeDocument/2006/relationships" ref="F25" r:id="rId36"/>
    <hyperlink xmlns:r="http://schemas.openxmlformats.org/officeDocument/2006/relationships" ref="B26" display="mailto:ezho0358@uni.sydney.edu.au" r:id="rId37"/>
    <hyperlink xmlns:r="http://schemas.openxmlformats.org/officeDocument/2006/relationships" ref="F26" display="https://careerhub.sydney.edu.au/s/careers-centre/events?filterId=134&amp;page=1&amp;studentSiteId=3&amp;text=virtual" r:id="rId38"/>
    <hyperlink xmlns:r="http://schemas.openxmlformats.org/officeDocument/2006/relationships" ref="B27" display="mailto:fanb0069@uni.sydney.edu.au" r:id="rId39"/>
    <hyperlink xmlns:r="http://schemas.openxmlformats.org/officeDocument/2006/relationships" ref="F27" r:id="rId40"/>
    <hyperlink xmlns:r="http://schemas.openxmlformats.org/officeDocument/2006/relationships" ref="B28" display="mailto:fzha0276@uni.sydney.edu.au" r:id="rId41"/>
    <hyperlink xmlns:r="http://schemas.openxmlformats.org/officeDocument/2006/relationships" ref="B29" display="mailto:ghen7929@uni.sydney.edu.au" r:id="rId42"/>
    <hyperlink xmlns:r="http://schemas.openxmlformats.org/officeDocument/2006/relationships" ref="B30" display="mailto:gbha0804@uni.sydney.edu.au" r:id="rId43"/>
    <hyperlink xmlns:r="http://schemas.openxmlformats.org/officeDocument/2006/relationships" ref="B31" display="mailto:gcha0596@uni.sydney.edu.au" r:id="rId44"/>
    <hyperlink xmlns:r="http://schemas.openxmlformats.org/officeDocument/2006/relationships" ref="B32" display="mailto:gcul0153@uni.sydney.edu.au" r:id="rId45"/>
    <hyperlink xmlns:r="http://schemas.openxmlformats.org/officeDocument/2006/relationships" ref="B33" display="mailto:hmal0760@uni.sydney.edu.au" r:id="rId46"/>
    <hyperlink xmlns:r="http://schemas.openxmlformats.org/officeDocument/2006/relationships" ref="B34" display="mailto:haff0869@uni.sydney.edu.au" r:id="rId47"/>
    <hyperlink xmlns:r="http://schemas.openxmlformats.org/officeDocument/2006/relationships" ref="B35" display="mailto:isih.0033@uni.sydney.edu.au" r:id="rId48"/>
    <hyperlink xmlns:r="http://schemas.openxmlformats.org/officeDocument/2006/relationships" ref="B36" display="mailto:jili0696@uni.sydney.edu.au" r:id="rId49"/>
    <hyperlink xmlns:r="http://schemas.openxmlformats.org/officeDocument/2006/relationships" ref="B37" display="mailto:jzhe0224@uni.sydney.edu.au" r:id="rId50"/>
    <hyperlink xmlns:r="http://schemas.openxmlformats.org/officeDocument/2006/relationships" ref="B38" display="mailto:jlin0409@uni.sydney.edu.au" r:id="rId51"/>
    <hyperlink xmlns:r="http://schemas.openxmlformats.org/officeDocument/2006/relationships" ref="F38" r:id="rId52"/>
    <hyperlink xmlns:r="http://schemas.openxmlformats.org/officeDocument/2006/relationships" ref="B39" display="mailto:jlee0194@uni.sydney.edu.au" r:id="rId53"/>
    <hyperlink xmlns:r="http://schemas.openxmlformats.org/officeDocument/2006/relationships" ref="B40" display="mailto:jchr4402@uni.sydney.edu.au" r:id="rId54"/>
    <hyperlink xmlns:r="http://schemas.openxmlformats.org/officeDocument/2006/relationships" ref="B41" display="mailto:jwil0808@uni.sydney.edu.au" r:id="rId55"/>
    <hyperlink xmlns:r="http://schemas.openxmlformats.org/officeDocument/2006/relationships" ref="B42" display="mailto:ksue7046@uni.sydney.edu.au" r:id="rId56"/>
    <hyperlink xmlns:r="http://schemas.openxmlformats.org/officeDocument/2006/relationships" ref="F42" r:id="rId57"/>
    <hyperlink xmlns:r="http://schemas.openxmlformats.org/officeDocument/2006/relationships" ref="B43" display="mailto:kgur0060@uni.sydney.edu.au" r:id="rId58"/>
    <hyperlink xmlns:r="http://schemas.openxmlformats.org/officeDocument/2006/relationships" ref="B44" display="mailto:kcon0192@uni.sydney.edu.au" r:id="rId59"/>
    <hyperlink xmlns:r="http://schemas.openxmlformats.org/officeDocument/2006/relationships" ref="B45" display="mailto:kluk0001@uni.sydney.edu.au" r:id="rId60"/>
    <hyperlink xmlns:r="http://schemas.openxmlformats.org/officeDocument/2006/relationships" ref="B46" display="mailto:lmax0928@uni.sydney.edu.au" r:id="rId61"/>
    <hyperlink xmlns:r="http://schemas.openxmlformats.org/officeDocument/2006/relationships" ref="B47" display="mailto:yiwu7015@uni.sydney.edu.au" r:id="rId62"/>
    <hyperlink xmlns:r="http://schemas.openxmlformats.org/officeDocument/2006/relationships" ref="F47" r:id="rId63"/>
    <hyperlink xmlns:r="http://schemas.openxmlformats.org/officeDocument/2006/relationships" ref="B48" display="mailto:liye0963@uni.sydney.edu.au" r:id="rId64"/>
    <hyperlink xmlns:r="http://schemas.openxmlformats.org/officeDocument/2006/relationships" ref="B49" display="mailto:lhan0123@uni.sydney.edu.au" r:id="rId65"/>
    <hyperlink xmlns:r="http://schemas.openxmlformats.org/officeDocument/2006/relationships" ref="B50" display="mailto:lfar0911@uni.sydney.edu.au" r:id="rId66"/>
    <hyperlink xmlns:r="http://schemas.openxmlformats.org/officeDocument/2006/relationships" ref="F50" r:id="rId67"/>
    <hyperlink xmlns:r="http://schemas.openxmlformats.org/officeDocument/2006/relationships" ref="B51" display="mailto:mros0153@uni.sydney.edu.au" r:id="rId68"/>
    <hyperlink xmlns:r="http://schemas.openxmlformats.org/officeDocument/2006/relationships" ref="F51" r:id="rId69"/>
    <hyperlink xmlns:r="http://schemas.openxmlformats.org/officeDocument/2006/relationships" ref="B52" display="mailto:mgro0481@uni.sydney.edu.au" r:id="rId70"/>
    <hyperlink xmlns:r="http://schemas.openxmlformats.org/officeDocument/2006/relationships" ref="B53" display="mailto:mtsu0527@uni.sydney.edu.au" r:id="rId71"/>
    <hyperlink xmlns:r="http://schemas.openxmlformats.org/officeDocument/2006/relationships" ref="B54" display="mailto:mshe0324@uni.sydney.edu.au" r:id="rId72"/>
    <hyperlink xmlns:r="http://schemas.openxmlformats.org/officeDocument/2006/relationships" ref="B55" display="mailto:mngu0910@uni.sydney.edu.au" r:id="rId73"/>
    <hyperlink xmlns:r="http://schemas.openxmlformats.org/officeDocument/2006/relationships" ref="F55" r:id="rId74"/>
    <hyperlink xmlns:r="http://schemas.openxmlformats.org/officeDocument/2006/relationships" ref="B56" display="mailto:mala0565@uni.sydney.edu.au" r:id="rId75"/>
    <hyperlink xmlns:r="http://schemas.openxmlformats.org/officeDocument/2006/relationships" ref="B57" display="mailto:naan0956@uni.sydney.edu.au" r:id="rId76"/>
    <hyperlink xmlns:r="http://schemas.openxmlformats.org/officeDocument/2006/relationships" ref="B58" display="mailto:njar0264@uni.sydney.edu.au" r:id="rId77"/>
    <hyperlink xmlns:r="http://schemas.openxmlformats.org/officeDocument/2006/relationships" ref="F58" r:id="rId78"/>
    <hyperlink xmlns:r="http://schemas.openxmlformats.org/officeDocument/2006/relationships" ref="B59" display="mailto:nefe0237@uni.sydney.edu.au" r:id="rId79"/>
    <hyperlink xmlns:r="http://schemas.openxmlformats.org/officeDocument/2006/relationships" ref="B60" display="mailto:nkha0356@uni.sydney.edu.au" r:id="rId80"/>
    <hyperlink xmlns:r="http://schemas.openxmlformats.org/officeDocument/2006/relationships" ref="F60" r:id="rId81"/>
    <hyperlink xmlns:r="http://schemas.openxmlformats.org/officeDocument/2006/relationships" ref="B61" display="mailto:pkud0841@uni.sydney.edu.au" r:id="rId82"/>
    <hyperlink xmlns:r="http://schemas.openxmlformats.org/officeDocument/2006/relationships" ref="B62" display="mailto:pvha0335@uni.sydney.edu.au" r:id="rId83"/>
    <hyperlink xmlns:r="http://schemas.openxmlformats.org/officeDocument/2006/relationships" ref="B63" display="mailto:rarv0797@uni.sydney.edu.au" r:id="rId84"/>
    <hyperlink xmlns:r="http://schemas.openxmlformats.org/officeDocument/2006/relationships" ref="B64" display="mailto:rwan0858@uni.sydney.edu.au" r:id="rId85"/>
    <hyperlink xmlns:r="http://schemas.openxmlformats.org/officeDocument/2006/relationships" ref="B65" display="mailto:djay0399@uni.sydney.edu.au" r:id="rId86"/>
    <hyperlink xmlns:r="http://schemas.openxmlformats.org/officeDocument/2006/relationships" ref="B66" display="mailto:tzha0424@uni.sydney.edu.au" r:id="rId87"/>
    <hyperlink xmlns:r="http://schemas.openxmlformats.org/officeDocument/2006/relationships" ref="B67" display="mailto:toye0626@uni.sydney.edu.au" r:id="rId88"/>
    <hyperlink xmlns:r="http://schemas.openxmlformats.org/officeDocument/2006/relationships" ref="B68" display="mailto:vasu0930@uni.sydney.edu.au" r:id="rId89"/>
    <hyperlink xmlns:r="http://schemas.openxmlformats.org/officeDocument/2006/relationships" ref="B69" display="mailto:xzho0148@uni.sydney.edu.au" r:id="rId90"/>
    <hyperlink xmlns:r="http://schemas.openxmlformats.org/officeDocument/2006/relationships" ref="F69" r:id="rId91"/>
    <hyperlink xmlns:r="http://schemas.openxmlformats.org/officeDocument/2006/relationships" ref="B70" display="mailto:xwan0917@uni.sydney.edu.au" r:id="rId92"/>
    <hyperlink xmlns:r="http://schemas.openxmlformats.org/officeDocument/2006/relationships" ref="B71" display="mailto:yliu0010@uni.sydney.edu.au" r:id="rId93"/>
    <hyperlink xmlns:r="http://schemas.openxmlformats.org/officeDocument/2006/relationships" ref="B72" display="mailto:yhua0320@uni.sydney.edu.au" r:id="rId94"/>
    <hyperlink xmlns:r="http://schemas.openxmlformats.org/officeDocument/2006/relationships" ref="B73" display="mailto:ychu9189@uni.sydney.edu.au" r:id="rId95"/>
    <hyperlink xmlns:r="http://schemas.openxmlformats.org/officeDocument/2006/relationships" ref="F73" r:id="rId96"/>
    <hyperlink xmlns:r="http://schemas.openxmlformats.org/officeDocument/2006/relationships" ref="B74" display="mailto:zras0872@uni.sydney.edu.au" r:id="rId97"/>
    <hyperlink xmlns:r="http://schemas.openxmlformats.org/officeDocument/2006/relationships" ref="B75" display="mailto:zhqi0036@uni.sydney.edu.au" r:id="rId98"/>
    <hyperlink xmlns:r="http://schemas.openxmlformats.org/officeDocument/2006/relationships" ref="B76" display="mailto:zzho0960@uni.sydney.edu.au" r:id="rId99"/>
    <hyperlink xmlns:r="http://schemas.openxmlformats.org/officeDocument/2006/relationships" ref="B77" display="mailto:uada0760@uni.sydney.edu.au" r:id="rId100"/>
    <hyperlink xmlns:r="http://schemas.openxmlformats.org/officeDocument/2006/relationships" ref="B78" display="mailto:ywan0960@uni.sydney.edu.au" r:id="rId101"/>
    <hyperlink xmlns:r="http://schemas.openxmlformats.org/officeDocument/2006/relationships" ref="B79" display="mailto:aman0118@uni.sydney.edu.au" r:id="rId102"/>
    <hyperlink xmlns:r="http://schemas.openxmlformats.org/officeDocument/2006/relationships" ref="F79" r:id="rId103"/>
    <hyperlink xmlns:r="http://schemas.openxmlformats.org/officeDocument/2006/relationships" ref="B80" display="mailto:abah0923@uni.sydney.edu.au" r:id="rId104"/>
    <hyperlink xmlns:r="http://schemas.openxmlformats.org/officeDocument/2006/relationships" ref="B81" display="mailto:asin0601@uni.sydney.edu.au" r:id="rId105"/>
    <hyperlink xmlns:r="http://schemas.openxmlformats.org/officeDocument/2006/relationships" ref="B82" display="mailto:kdin3505@uni.sydney.edu.au" r:id="rId106"/>
    <hyperlink xmlns:r="http://schemas.openxmlformats.org/officeDocument/2006/relationships" ref="B83" display="mailto:djha1000@uni.sydney.edu.au" r:id="rId107"/>
    <hyperlink xmlns:r="http://schemas.openxmlformats.org/officeDocument/2006/relationships" ref="B84" display="mailto:esuw5153@uni.sydney.edu.au" r:id="rId108"/>
    <hyperlink xmlns:r="http://schemas.openxmlformats.org/officeDocument/2006/relationships" ref="F84" r:id="rId109"/>
    <hyperlink xmlns:r="http://schemas.openxmlformats.org/officeDocument/2006/relationships" ref="B85" display="mailto:este0478@uni.sydney.edu.au" r:id="rId110"/>
    <hyperlink xmlns:r="http://schemas.openxmlformats.org/officeDocument/2006/relationships" ref="B86" display="mailto:xdin0238@uni.sydney.edu.au" r:id="rId111"/>
    <hyperlink xmlns:r="http://schemas.openxmlformats.org/officeDocument/2006/relationships" ref="B87" display="mailto:elai0072@uni.sydney.edu.au" r:id="rId112"/>
    <hyperlink xmlns:r="http://schemas.openxmlformats.org/officeDocument/2006/relationships" ref="B88" display="mailto:jili0651@uni.sydney.edu.au" r:id="rId113"/>
    <hyperlink xmlns:r="http://schemas.openxmlformats.org/officeDocument/2006/relationships" ref="B89" display="mailto:ftan5203@uni.sydney.edu.au" r:id="rId114"/>
    <hyperlink xmlns:r="http://schemas.openxmlformats.org/officeDocument/2006/relationships" ref="F89" r:id="rId115"/>
    <hyperlink xmlns:r="http://schemas.openxmlformats.org/officeDocument/2006/relationships" ref="B90" display="mailto:fzam0326@uni.sydney.edu.au" r:id="rId116"/>
    <hyperlink xmlns:r="http://schemas.openxmlformats.org/officeDocument/2006/relationships" ref="B91" display="mailto:hche0081@uni.sydney.edu.au" r:id="rId117"/>
    <hyperlink xmlns:r="http://schemas.openxmlformats.org/officeDocument/2006/relationships" ref="B92" display="mailto:hgub0362@uni.sydney.edu.au" r:id="rId118"/>
    <hyperlink xmlns:r="http://schemas.openxmlformats.org/officeDocument/2006/relationships" ref="B93" display="mailto:hali0131@uni.sydney.edu.au" r:id="rId119"/>
    <hyperlink xmlns:r="http://schemas.openxmlformats.org/officeDocument/2006/relationships" ref="B94" display="mailto:hiso0078@uni.sydney.edu.au" r:id="rId120"/>
    <hyperlink xmlns:r="http://schemas.openxmlformats.org/officeDocument/2006/relationships" ref="B95" display="mailto:jkum0739@uni.sydney.edu.au" r:id="rId121"/>
    <hyperlink xmlns:r="http://schemas.openxmlformats.org/officeDocument/2006/relationships" ref="B96" display="mailto:jfen0943@uni.sydney.edu.au" r:id="rId122"/>
    <hyperlink xmlns:r="http://schemas.openxmlformats.org/officeDocument/2006/relationships" ref="B97" display="mailto:ksin0894@uni.sydney.edu.au" r:id="rId123"/>
    <hyperlink xmlns:r="http://schemas.openxmlformats.org/officeDocument/2006/relationships" ref="B98" display="mailto:kban0301@uni.sydney.edu.au" r:id="rId124"/>
    <hyperlink xmlns:r="http://schemas.openxmlformats.org/officeDocument/2006/relationships" ref="B99" display="mailto:meff0906@uni.sydney.edu.au" r:id="rId125"/>
    <hyperlink xmlns:r="http://schemas.openxmlformats.org/officeDocument/2006/relationships" ref="B100" display="mailto:mmun0984@uni.sydney.edu.au" r:id="rId126"/>
    <hyperlink xmlns:r="http://schemas.openxmlformats.org/officeDocument/2006/relationships" ref="B101" display="mailto:mfan0390@uni.sydney.edu.au" r:id="rId127"/>
    <hyperlink xmlns:r="http://schemas.openxmlformats.org/officeDocument/2006/relationships" ref="B102" display="mailto:nngu3377@uni.sydney.edu.au" r:id="rId128"/>
    <hyperlink xmlns:r="http://schemas.openxmlformats.org/officeDocument/2006/relationships" ref="B103" display="mailto:mald0954@uni.sydney.edu.au" r:id="rId129"/>
    <hyperlink xmlns:r="http://schemas.openxmlformats.org/officeDocument/2006/relationships" ref="B104" display="mailto:psha0374@uni.sydney.edu.au" r:id="rId130"/>
    <hyperlink xmlns:r="http://schemas.openxmlformats.org/officeDocument/2006/relationships" ref="B105" display="mailto:reva0301@uni.sydney.edu.au" r:id="rId131"/>
    <hyperlink xmlns:r="http://schemas.openxmlformats.org/officeDocument/2006/relationships" ref="B106" display="mailto:rana0829@uni.sydney.edu.au" r:id="rId132"/>
    <hyperlink xmlns:r="http://schemas.openxmlformats.org/officeDocument/2006/relationships" ref="B107" display="mailto:rliu0288@uni.sydney.edu.au" r:id="rId133"/>
    <hyperlink xmlns:r="http://schemas.openxmlformats.org/officeDocument/2006/relationships" ref="B108" display="mailto:rnag0014@uni.sydney.edu.au" r:id="rId134"/>
    <hyperlink xmlns:r="http://schemas.openxmlformats.org/officeDocument/2006/relationships" ref="F108" r:id="rId135"/>
    <hyperlink xmlns:r="http://schemas.openxmlformats.org/officeDocument/2006/relationships" ref="B109" display="mailto:ssin0398@uni.sydney.edu.au" r:id="rId136"/>
    <hyperlink xmlns:r="http://schemas.openxmlformats.org/officeDocument/2006/relationships" ref="B110" display="mailto:shod0732@uni.sydney.edu.au" r:id="rId137"/>
    <hyperlink xmlns:r="http://schemas.openxmlformats.org/officeDocument/2006/relationships" ref="B111" display="mailto:spri0833@uni.sydney.edu.au" r:id="rId138"/>
    <hyperlink xmlns:r="http://schemas.openxmlformats.org/officeDocument/2006/relationships" ref="B112" display="mailto:sche0542@uni.sydney.edu.au" r:id="rId139"/>
    <hyperlink xmlns:r="http://schemas.openxmlformats.org/officeDocument/2006/relationships" ref="B113" display="mailto:svin0736@uni.sydney.edu.au" r:id="rId140"/>
    <hyperlink xmlns:r="http://schemas.openxmlformats.org/officeDocument/2006/relationships" ref="B114" display="mailto:mngu0728@uni.sydney.edu.au" r:id="rId141"/>
    <hyperlink xmlns:r="http://schemas.openxmlformats.org/officeDocument/2006/relationships" ref="B115" display="mailto:ytia0619@uni.sydney.edu.au" r:id="rId142"/>
    <hyperlink xmlns:r="http://schemas.openxmlformats.org/officeDocument/2006/relationships" ref="B116" display="mailto:vzho0083@uni.sydney.edu.au" r:id="rId143"/>
    <hyperlink xmlns:r="http://schemas.openxmlformats.org/officeDocument/2006/relationships" ref="F116" r:id="rId144"/>
    <hyperlink xmlns:r="http://schemas.openxmlformats.org/officeDocument/2006/relationships" ref="B117" display="mailto:wlab0013@uni.sydney.edu.au" r:id="rId145"/>
    <hyperlink xmlns:r="http://schemas.openxmlformats.org/officeDocument/2006/relationships" ref="F117" r:id="rId146"/>
    <hyperlink xmlns:r="http://schemas.openxmlformats.org/officeDocument/2006/relationships" ref="B118" display="mailto:wzhu0406@uni.sydney.edu.au" r:id="rId147"/>
    <hyperlink xmlns:r="http://schemas.openxmlformats.org/officeDocument/2006/relationships" ref="B119" display="mailto:wzhu0349@uni.sydney.edu.au" r:id="rId148"/>
    <hyperlink xmlns:r="http://schemas.openxmlformats.org/officeDocument/2006/relationships" ref="B120" display="mailto:wema0811@uni.sydney.edu.au" r:id="rId149"/>
    <hyperlink xmlns:r="http://schemas.openxmlformats.org/officeDocument/2006/relationships" ref="B121" display="mailto:wnas0089@uni.sydney.edu.au" r:id="rId150"/>
    <hyperlink xmlns:r="http://schemas.openxmlformats.org/officeDocument/2006/relationships" ref="B122" display="mailto:xche7150@uni.sydney.edu.au" r:id="rId151"/>
    <hyperlink xmlns:r="http://schemas.openxmlformats.org/officeDocument/2006/relationships" ref="B123" display="mailto:xlin0463@uni.sydney.edu.au" r:id="rId152"/>
    <hyperlink xmlns:r="http://schemas.openxmlformats.org/officeDocument/2006/relationships" ref="B124" display="mailto:ywan0706@uni.sydney.edu.au" r:id="rId153"/>
    <hyperlink xmlns:r="http://schemas.openxmlformats.org/officeDocument/2006/relationships" ref="B125" display="mailto:yyan0660@uni.sydney.edu.au" r:id="rId154"/>
    <hyperlink xmlns:r="http://schemas.openxmlformats.org/officeDocument/2006/relationships" ref="B126" display="mailto:yima0254@uni.sydney.edu.au" r:id="rId155"/>
    <hyperlink xmlns:r="http://schemas.openxmlformats.org/officeDocument/2006/relationships" ref="B127" display="mailto:yzha0051@uni.sydney.edu.au" r:id="rId156"/>
    <hyperlink xmlns:r="http://schemas.openxmlformats.org/officeDocument/2006/relationships" ref="B128" display="mailto:yzho0933@uni.sydney.edu.au" r:id="rId157"/>
    <hyperlink xmlns:r="http://schemas.openxmlformats.org/officeDocument/2006/relationships" ref="B129" display="mailto:yuhu0189@uni.sydney.edu.au" r:id="rId158"/>
    <hyperlink xmlns:r="http://schemas.openxmlformats.org/officeDocument/2006/relationships" ref="B130" display="mailto:zzam0446@uni.sydney.edu.au" r:id="rId159"/>
    <hyperlink xmlns:r="http://schemas.openxmlformats.org/officeDocument/2006/relationships" ref="B131" display="mailto:zixu0905@uni.sydney.edu.au" r:id="rId160"/>
    <hyperlink xmlns:r="http://schemas.openxmlformats.org/officeDocument/2006/relationships" ref="B132" display="mailto:zche5226@uni.sydney.edu.au" r:id="rId16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374"/>
  <sheetViews>
    <sheetView tabSelected="1" zoomScale="64" workbookViewId="0">
      <selection activeCell="J1" sqref="J1:J1048576"/>
    </sheetView>
  </sheetViews>
  <sheetFormatPr baseColWidth="10" defaultRowHeight="16"/>
  <cols>
    <col width="10.83203125" customWidth="1" style="1" min="1" max="1"/>
    <col width="30.5" customWidth="1" style="1" min="2" max="2"/>
    <col width="19.83203125" customWidth="1" style="26" min="3" max="3"/>
    <col width="8.6640625" customWidth="1" style="26" min="4" max="4"/>
    <col width="51" customWidth="1" style="1" min="5" max="5"/>
    <col width="58.33203125" customWidth="1" style="1" min="6" max="6"/>
    <col width="10.83203125" customWidth="1" style="1" min="7" max="9"/>
    <col width="10.83203125" customWidth="1" style="23" min="10" max="10"/>
    <col width="20.83203125" customWidth="1" style="1" min="11" max="11"/>
    <col width="10.83203125" customWidth="1" style="1" min="12" max="12"/>
    <col width="18.83203125" customWidth="1" style="1" min="13" max="13"/>
    <col width="34.5" customWidth="1" style="26" min="14" max="14"/>
    <col width="10.83203125" customWidth="1" style="26" min="15" max="16"/>
    <col width="12.1640625" customWidth="1" style="26" min="17" max="17"/>
    <col width="71.83203125" bestFit="1" customWidth="1" style="1" min="18" max="18"/>
    <col width="10.83203125" customWidth="1" style="1" min="19" max="16384"/>
  </cols>
  <sheetData>
    <row r="1">
      <c r="A1" s="43" t="inlineStr">
        <is>
          <t>First name</t>
        </is>
      </c>
      <c r="B1" s="43" t="inlineStr">
        <is>
          <t>Email</t>
        </is>
      </c>
      <c r="C1" s="44" t="inlineStr">
        <is>
          <t>Web sessions</t>
        </is>
      </c>
      <c r="D1" s="44" t="inlineStr">
        <is>
          <t>Avg Login Time</t>
        </is>
      </c>
      <c r="E1" s="43" t="inlineStr">
        <is>
          <t>Person tag</t>
        </is>
      </c>
      <c r="F1" s="43" t="inlineStr">
        <is>
          <t>Referral URL</t>
        </is>
      </c>
      <c r="G1" s="43" t="inlineStr">
        <is>
          <t>Gender</t>
        </is>
      </c>
      <c r="H1" s="43" t="inlineStr">
        <is>
          <t>Country</t>
        </is>
      </c>
      <c r="I1" s="43" t="inlineStr">
        <is>
          <t>State</t>
        </is>
      </c>
      <c r="J1" s="45" t="inlineStr">
        <is>
          <t>Industries</t>
        </is>
      </c>
      <c r="K1" s="39" t="inlineStr">
        <is>
          <t>Virtual Work Experience</t>
        </is>
      </c>
      <c r="L1" s="39" t="inlineStr">
        <is>
          <t xml:space="preserve">Profiling </t>
        </is>
      </c>
      <c r="M1" s="39" t="inlineStr">
        <is>
          <t>Skills Training</t>
        </is>
      </c>
      <c r="N1" s="44" t="inlineStr">
        <is>
          <t>Faculty</t>
        </is>
      </c>
      <c r="O1" s="44" t="inlineStr">
        <is>
          <t>Course Year</t>
        </is>
      </c>
      <c r="P1" s="44" t="inlineStr">
        <is>
          <t>Experience</t>
        </is>
      </c>
      <c r="Q1" s="44" t="inlineStr">
        <is>
          <t>International Status</t>
        </is>
      </c>
      <c r="R1" s="43" t="inlineStr">
        <is>
          <t>USYD Survey 1</t>
        </is>
      </c>
    </row>
    <row r="2">
      <c r="A2" s="2" t="inlineStr">
        <is>
          <t>Vito</t>
        </is>
      </c>
      <c r="B2" s="46" t="inlineStr">
        <is>
          <t>vasu0930@uni.sydney.edu.au</t>
        </is>
      </c>
      <c r="C2" s="31" t="n">
        <v>12</v>
      </c>
      <c r="D2" s="31" t="n">
        <v>29798</v>
      </c>
      <c r="E2" s="28" t="inlineStr">
        <is>
          <t>"14 Engaged,Resume Builder Engaged,VWE Engaged,Career Profiling Engaged,Completed USYD Survey 1 - Ask 1"</t>
        </is>
      </c>
      <c r="F2" s="29" t="n"/>
      <c r="G2" s="28" t="inlineStr">
        <is>
          <t>Male</t>
        </is>
      </c>
      <c r="H2" s="28" t="inlineStr">
        <is>
          <t>Australia</t>
        </is>
      </c>
      <c r="I2" s="28" t="inlineStr">
        <is>
          <t>New South Wales</t>
        </is>
      </c>
      <c r="J2" s="30" t="inlineStr">
        <is>
          <t>'|14|15|12|27|28|</t>
        </is>
      </c>
      <c r="K2" s="28" t="n">
        <v>2</v>
      </c>
      <c r="L2" s="28" t="n"/>
      <c r="M2" s="28" t="n"/>
      <c r="N2" s="31" t="inlineStr">
        <is>
          <t>'|Faculty of Engineering|</t>
        </is>
      </c>
      <c r="O2" s="31" t="inlineStr">
        <is>
          <t>'|1st Year|</t>
        </is>
      </c>
      <c r="P2" s="31" t="inlineStr">
        <is>
          <t>'|None of the above|</t>
        </is>
      </c>
      <c r="Q2" s="31" t="inlineStr">
        <is>
          <t>'|International|</t>
        </is>
      </c>
      <c r="R2" s="6" t="inlineStr">
        <is>
          <t>I love my degree and have a clear career plan.</t>
        </is>
      </c>
    </row>
    <row r="3">
      <c r="A3" s="2" t="inlineStr">
        <is>
          <t>Zizhu</t>
        </is>
      </c>
      <c r="B3" s="46" t="inlineStr">
        <is>
          <t>ztia7270@uni.sydney.edu.au</t>
        </is>
      </c>
      <c r="C3" s="31" t="n">
        <v>8</v>
      </c>
      <c r="D3" s="31" t="n">
        <v>227237</v>
      </c>
      <c r="E3" s="28" t="inlineStr">
        <is>
          <t>"Career Profiling Engaged,3 Engaged,28 Engaged,14 Engaged,VWE Engaged,Resume Builder Engaged,Video Profiling"</t>
        </is>
      </c>
      <c r="F3" s="29" t="n"/>
      <c r="G3" s="28" t="inlineStr">
        <is>
          <t>Female</t>
        </is>
      </c>
      <c r="H3" s="28" t="inlineStr">
        <is>
          <t>Australia</t>
        </is>
      </c>
      <c r="I3" s="28" t="inlineStr">
        <is>
          <t>New South Wales</t>
        </is>
      </c>
      <c r="J3" s="30" t="inlineStr">
        <is>
          <t>'|14|12|27|28|26|</t>
        </is>
      </c>
      <c r="K3" s="28" t="n">
        <v>1</v>
      </c>
      <c r="L3" s="28" t="n"/>
      <c r="M3" s="28" t="n"/>
      <c r="N3" s="31" t="inlineStr">
        <is>
          <t>'|Faculty of Engineering|</t>
        </is>
      </c>
      <c r="O3" s="31" t="inlineStr">
        <is>
          <t>'|5th Year|</t>
        </is>
      </c>
      <c r="P3" s="31" t="inlineStr">
        <is>
          <t>'|None of the above|</t>
        </is>
      </c>
      <c r="Q3" s="31" t="inlineStr">
        <is>
          <t>'|International|</t>
        </is>
      </c>
      <c r="R3" s="6" t="inlineStr">
        <is>
          <t>I'm interested in my degree but not sure how it links to a career or the related career options.</t>
        </is>
      </c>
    </row>
    <row r="4" ht="57" customHeight="1">
      <c r="A4" s="32" t="inlineStr">
        <is>
          <t>Chiedza</t>
        </is>
      </c>
      <c r="B4" s="46" t="inlineStr">
        <is>
          <t>ccha0660@uni.sydney.edu.au</t>
        </is>
      </c>
      <c r="C4" s="31" t="n">
        <v>6</v>
      </c>
      <c r="D4" s="31" t="n">
        <v>2934</v>
      </c>
      <c r="E4" s="40" t="inlineStr">
        <is>
          <t>"Completed USYD Survey 1 - Ask 1,MAU_2025JUL,ST Engaged,Video Profiling Completed USYD Survey 1 - Ask 1,MAU_2025JUL,ST Engaged,Resume Builder Engaged,Video Profiling"</t>
        </is>
      </c>
      <c r="F4" s="18" t="inlineStr">
        <is>
          <t>https://www.thecareersdepartment.com/</t>
        </is>
      </c>
      <c r="G4" s="31" t="inlineStr">
        <is>
          <t>Female</t>
        </is>
      </c>
      <c r="H4" s="31" t="inlineStr">
        <is>
          <t>Australia</t>
        </is>
      </c>
      <c r="I4" s="31" t="inlineStr">
        <is>
          <t>New South Wales</t>
        </is>
      </c>
      <c r="J4" s="31" t="inlineStr">
        <is>
          <t>'|11|14|15|17|23|27|28|22|</t>
        </is>
      </c>
      <c r="K4" s="42" t="n">
        <v>2</v>
      </c>
      <c r="L4" s="47" t="inlineStr">
        <is>
          <t>Y</t>
        </is>
      </c>
      <c r="M4" s="42" t="n"/>
      <c r="N4" s="31" t="inlineStr">
        <is>
          <t>'|Faculty of Engineering|</t>
        </is>
      </c>
      <c r="O4" s="31" t="inlineStr">
        <is>
          <t>'|1st Year|</t>
        </is>
      </c>
      <c r="P4" s="31" t="inlineStr">
        <is>
          <t>'|None of the above|</t>
        </is>
      </c>
      <c r="Q4" s="31" t="inlineStr">
        <is>
          <t>'|International|</t>
        </is>
      </c>
      <c r="R4" s="38" t="inlineStr">
        <is>
          <t>I'm enjoying my studies and have some ideas for my career.</t>
        </is>
      </c>
    </row>
    <row r="5" ht="57" customHeight="1">
      <c r="A5" s="32" t="inlineStr">
        <is>
          <t>Alaukika</t>
        </is>
      </c>
      <c r="B5" s="46" t="inlineStr">
        <is>
          <t>avar0029@uni.sydney.edu.au</t>
        </is>
      </c>
      <c r="C5" s="31" t="n">
        <v>6</v>
      </c>
      <c r="D5" s="31" t="n">
        <v>1590</v>
      </c>
      <c r="E5" s="40" t="inlineStr">
        <is>
          <t>"28 Engaged,Career Profiling Engaged,Career Profiling Engaged,28 Engaged,14 Engaged,8 Engaged,VWE Engaged,Resume Builder Engaged,MG Engaged,MG Trading Analyst VWE"</t>
        </is>
      </c>
      <c r="F5" s="41" t="n"/>
      <c r="G5" s="31" t="inlineStr">
        <is>
          <t>Female</t>
        </is>
      </c>
      <c r="H5" s="31" t="inlineStr">
        <is>
          <t>Australia</t>
        </is>
      </c>
      <c r="I5" s="31" t="inlineStr">
        <is>
          <t>New South Wales</t>
        </is>
      </c>
      <c r="J5" s="31" t="inlineStr">
        <is>
          <t>'|14|13|28|27|</t>
        </is>
      </c>
      <c r="K5" s="42" t="n">
        <v>3</v>
      </c>
      <c r="L5" s="42" t="inlineStr">
        <is>
          <t>Y</t>
        </is>
      </c>
      <c r="M5" s="42" t="n"/>
      <c r="N5" s="31" t="inlineStr">
        <is>
          <t>'|Faculty of Engineering|</t>
        </is>
      </c>
      <c r="O5" s="31" t="inlineStr">
        <is>
          <t>'|1st Year|</t>
        </is>
      </c>
      <c r="P5" s="31" t="inlineStr">
        <is>
          <t>'|None of the above|</t>
        </is>
      </c>
      <c r="Q5" s="31" t="inlineStr">
        <is>
          <t>'|International|</t>
        </is>
      </c>
      <c r="R5" s="37" t="n"/>
    </row>
    <row r="6" ht="43" customHeight="1">
      <c r="A6" s="32" t="inlineStr">
        <is>
          <t>Gourab</t>
        </is>
      </c>
      <c r="B6" s="46" t="inlineStr">
        <is>
          <t>gcha0596@uni.sydney.edu.au</t>
        </is>
      </c>
      <c r="C6" s="31" t="n">
        <v>5</v>
      </c>
      <c r="D6" s="31" t="n">
        <v>8023</v>
      </c>
      <c r="E6" s="40" t="inlineStr">
        <is>
          <t>"Video Profiling 5,Career Profiling Engaged,Completed USYD Survey 1 - Ask 1,Job Suggestions,VWE Engaged,Resume Builder Engaged,Video Profiling"</t>
        </is>
      </c>
      <c r="F6" s="41" t="n"/>
      <c r="G6" s="31" t="inlineStr">
        <is>
          <t>Male</t>
        </is>
      </c>
      <c r="H6" s="31" t="inlineStr">
        <is>
          <t>Australia</t>
        </is>
      </c>
      <c r="I6" s="31" t="inlineStr">
        <is>
          <t>New South Wales</t>
        </is>
      </c>
      <c r="J6" s="31" t="inlineStr">
        <is>
          <t>'|28|14|12|</t>
        </is>
      </c>
      <c r="K6" s="42" t="n">
        <v>2</v>
      </c>
      <c r="L6" s="47" t="inlineStr">
        <is>
          <t>Y</t>
        </is>
      </c>
      <c r="M6" s="42" t="n"/>
      <c r="N6" s="31" t="inlineStr">
        <is>
          <t>'|Faculty of Engineering|</t>
        </is>
      </c>
      <c r="O6" s="31" t="inlineStr">
        <is>
          <t>'|1st Year|</t>
        </is>
      </c>
      <c r="P6" s="31" t="inlineStr">
        <is>
          <t>'|None of the above|</t>
        </is>
      </c>
      <c r="Q6" s="31" t="inlineStr">
        <is>
          <t>'|International|</t>
        </is>
      </c>
      <c r="R6" s="38" t="inlineStr">
        <is>
          <t>I'm enjoying my studies and have some ideas for my career.</t>
        </is>
      </c>
    </row>
    <row r="7" ht="85" customHeight="1">
      <c r="A7" s="32" t="inlineStr">
        <is>
          <t>Dvij</t>
        </is>
      </c>
      <c r="B7" s="46" t="inlineStr">
        <is>
          <t>dsha0767@uni.sydney.edu.au</t>
        </is>
      </c>
      <c r="C7" s="31" t="n">
        <v>5</v>
      </c>
      <c r="D7" s="31" t="n">
        <v>4629</v>
      </c>
      <c r="E7" s="40" t="inlineStr">
        <is>
          <t>"Video Profiling 5,Career Profiling Engaged,Completed USYD Survey 1 - Ask 1,MAU_2025JUL,ST Engaged,Video Profiling,VWE Engaged,"Video Profiling 5,Career Profiling Engaged,Completed USYD Survey 1 - Ask 1,MAU_2025JUL,17 Engaged,28 Engaged,NSWM AI VWE,VWE Engaged,ST Engaged,27 Engaged,NSWM Engaged,Video Profiling"</t>
        </is>
      </c>
      <c r="F7" s="18" t="inlineStr">
        <is>
          <t>https://app.thecareersdepartment.com/</t>
        </is>
      </c>
      <c r="G7" s="31" t="inlineStr">
        <is>
          <t>Male</t>
        </is>
      </c>
      <c r="H7" s="31" t="inlineStr">
        <is>
          <t>Australia</t>
        </is>
      </c>
      <c r="I7" s="31" t="inlineStr">
        <is>
          <t>New South Wales</t>
        </is>
      </c>
      <c r="J7" s="31" t="inlineStr">
        <is>
          <t>'|28|14|27|</t>
        </is>
      </c>
      <c r="K7" s="42" t="n">
        <v>4</v>
      </c>
      <c r="L7" s="42" t="inlineStr">
        <is>
          <t>Y</t>
        </is>
      </c>
      <c r="M7" s="42" t="n"/>
      <c r="N7" s="31" t="inlineStr">
        <is>
          <t>'|Faculty of Engineering|</t>
        </is>
      </c>
      <c r="O7" s="31" t="inlineStr">
        <is>
          <t>'|1st Year|</t>
        </is>
      </c>
      <c r="P7" s="31" t="inlineStr">
        <is>
          <t>'|None of the above|</t>
        </is>
      </c>
      <c r="Q7" s="31" t="inlineStr">
        <is>
          <t>'|International|</t>
        </is>
      </c>
      <c r="R7" s="38" t="inlineStr">
        <is>
          <t>I'm interested in my degree but not sure how it links to a career or the related career options.</t>
        </is>
      </c>
    </row>
    <row r="8">
      <c r="A8" s="2" t="inlineStr">
        <is>
          <t>Yuti</t>
        </is>
      </c>
      <c r="B8" s="46" t="inlineStr">
        <is>
          <t>yuli0766@uni.sydney.edu.au</t>
        </is>
      </c>
      <c r="C8" s="31" t="n">
        <v>4</v>
      </c>
      <c r="D8" s="31" t="n">
        <v>5926</v>
      </c>
      <c r="E8" s="28" t="inlineStr">
        <is>
          <t>"Completed USYD Survey 1 - Ask 1,VWE Engaged,MG Engaged,MG Trading Analyst VWE,14 Engaged,Video Profiling"</t>
        </is>
      </c>
      <c r="F8" s="29" t="n"/>
      <c r="G8" s="28" t="inlineStr">
        <is>
          <t>Female</t>
        </is>
      </c>
      <c r="H8" s="28" t="inlineStr">
        <is>
          <t>Australia</t>
        </is>
      </c>
      <c r="I8" s="28" t="inlineStr">
        <is>
          <t>New South Wales</t>
        </is>
      </c>
      <c r="J8" s="30" t="inlineStr">
        <is>
          <t>'|2|8|10|15|28|14|</t>
        </is>
      </c>
      <c r="K8" s="28" t="n">
        <v>1</v>
      </c>
      <c r="L8" s="28" t="n"/>
      <c r="M8" s="28" t="n"/>
      <c r="N8" s="31" t="inlineStr">
        <is>
          <t>'|Faculty of Engineering|</t>
        </is>
      </c>
      <c r="O8" s="31" t="inlineStr">
        <is>
          <t>'|1st Year|</t>
        </is>
      </c>
      <c r="P8" s="31" t="inlineStr">
        <is>
          <t>'|None of the above|</t>
        </is>
      </c>
      <c r="Q8" s="31" t="inlineStr">
        <is>
          <t>'|International|</t>
        </is>
      </c>
      <c r="R8" s="6" t="inlineStr">
        <is>
          <t>I’m not sure I would want a career that relates to what I am studying.</t>
        </is>
      </c>
    </row>
    <row r="9">
      <c r="A9" s="2" t="inlineStr">
        <is>
          <t>Allen</t>
        </is>
      </c>
      <c r="B9" s="46" t="inlineStr">
        <is>
          <t>aphi0710@uni.sydney.edu.au</t>
        </is>
      </c>
      <c r="C9" s="31" t="n">
        <v>4</v>
      </c>
      <c r="D9" s="31" t="n">
        <v>2045</v>
      </c>
      <c r="E9" s="28" t="inlineStr">
        <is>
          <t>"Career Profiling Engaged,Completed USYD Survey 1 - Ask 1,VWE Engaged"</t>
        </is>
      </c>
      <c r="F9" s="29" t="n"/>
      <c r="G9" s="28" t="inlineStr">
        <is>
          <t>Male</t>
        </is>
      </c>
      <c r="H9" s="28" t="inlineStr">
        <is>
          <t>Australia</t>
        </is>
      </c>
      <c r="I9" s="28" t="inlineStr">
        <is>
          <t>New South Wales</t>
        </is>
      </c>
      <c r="J9" s="30" t="inlineStr">
        <is>
          <t>'|14|28|8|</t>
        </is>
      </c>
      <c r="K9" s="28" t="n">
        <v>2</v>
      </c>
      <c r="L9" s="28" t="n"/>
      <c r="M9" s="28" t="n"/>
      <c r="N9" s="31" t="inlineStr">
        <is>
          <t>'|Faculty of Engineering|</t>
        </is>
      </c>
      <c r="O9" s="31" t="inlineStr">
        <is>
          <t>'|2nd Year|</t>
        </is>
      </c>
      <c r="P9" s="31" t="inlineStr">
        <is>
          <t>'|None of the above|</t>
        </is>
      </c>
      <c r="Q9" s="31" t="inlineStr">
        <is>
          <t>'|International|</t>
        </is>
      </c>
      <c r="R9" s="7" t="n"/>
    </row>
    <row r="10" ht="71" customHeight="1">
      <c r="A10" s="32" t="inlineStr">
        <is>
          <t>Prachi</t>
        </is>
      </c>
      <c r="B10" s="46" t="inlineStr">
        <is>
          <t>pvha0335@uni.sydney.edu.au</t>
        </is>
      </c>
      <c r="C10" s="31" t="n">
        <v>4</v>
      </c>
      <c r="D10" s="31" t="n">
        <v>1256</v>
      </c>
      <c r="E10" s="40" t="inlineStr">
        <is>
          <t>"Video Profiling 5,Career Profiling Engaged,Video Profiling 10,Video Profiling 15,14 Engaged,Resume Builder Engaged,Video Profiling,VWE Engaged,"Video Profiling 5,Career Profiling Engaged,Video Profiling 10,Video Profiling 15,14 Engaged,Resume Builder Engaged,Video Profiling"</t>
        </is>
      </c>
      <c r="F10" s="41" t="n"/>
      <c r="G10" s="31" t="inlineStr">
        <is>
          <t>Female</t>
        </is>
      </c>
      <c r="H10" s="31" t="inlineStr">
        <is>
          <t>Australia</t>
        </is>
      </c>
      <c r="I10" s="31" t="inlineStr">
        <is>
          <t>New South Wales</t>
        </is>
      </c>
      <c r="J10" s="31" t="inlineStr">
        <is>
          <t>'|14|</t>
        </is>
      </c>
      <c r="K10" s="42" t="n">
        <v>1</v>
      </c>
      <c r="L10" s="47" t="inlineStr">
        <is>
          <t>Y</t>
        </is>
      </c>
      <c r="M10" s="42" t="n"/>
      <c r="N10" s="31" t="inlineStr">
        <is>
          <t>'|Faculty of Engineering|</t>
        </is>
      </c>
      <c r="O10" s="31" t="inlineStr">
        <is>
          <t>'|2nd Year|</t>
        </is>
      </c>
      <c r="P10" s="31" t="inlineStr">
        <is>
          <t>'|Internship|Work placement as part of my degree|Casual or part-time work in a technical role|Casual or part-time work|</t>
        </is>
      </c>
      <c r="Q10" s="31" t="inlineStr">
        <is>
          <t>'|International|</t>
        </is>
      </c>
      <c r="R10" s="37" t="n"/>
    </row>
    <row r="11" ht="29" customHeight="1">
      <c r="A11" s="32" t="inlineStr">
        <is>
          <t>Leila</t>
        </is>
      </c>
      <c r="B11" s="46" t="inlineStr">
        <is>
          <t>lmax0928@uni.sydney.edu.au</t>
        </is>
      </c>
      <c r="C11" s="31" t="n">
        <v>4</v>
      </c>
      <c r="D11" s="31" t="n">
        <v>801</v>
      </c>
      <c r="E11" s="40" t="inlineStr">
        <is>
          <t>"MAU_2025JUL,Video Profiling,VWE Engaged,Career Profiling Engaged,MAU_2025JUL,Video Profiling"</t>
        </is>
      </c>
      <c r="F11" s="41" t="n"/>
      <c r="G11" s="31" t="inlineStr">
        <is>
          <t>Female</t>
        </is>
      </c>
      <c r="H11" s="31" t="inlineStr">
        <is>
          <t>Australia</t>
        </is>
      </c>
      <c r="I11" s="31" t="inlineStr">
        <is>
          <t>New South Wales</t>
        </is>
      </c>
      <c r="J11" s="31" t="inlineStr">
        <is>
          <t>'|14|17|3|9|27|</t>
        </is>
      </c>
      <c r="K11" s="42" t="n">
        <v>1</v>
      </c>
      <c r="L11" s="42" t="inlineStr">
        <is>
          <t>Y</t>
        </is>
      </c>
      <c r="M11" s="42" t="n"/>
      <c r="N11" s="31" t="inlineStr">
        <is>
          <t>'|Faculty of Engineering|</t>
        </is>
      </c>
      <c r="O11" s="31" t="inlineStr">
        <is>
          <t>'|1st Year|</t>
        </is>
      </c>
      <c r="P11" s="31" t="inlineStr">
        <is>
          <t>'|Casual or part-time work|</t>
        </is>
      </c>
      <c r="Q11" s="31" t="inlineStr">
        <is>
          <t>'|Domestic|</t>
        </is>
      </c>
      <c r="R11" s="37" t="n"/>
    </row>
    <row r="12">
      <c r="A12" s="2" t="inlineStr">
        <is>
          <t>Heather</t>
        </is>
      </c>
      <c r="B12" s="46" t="inlineStr">
        <is>
          <t>hsen8672@uni.sydney.edu.au</t>
        </is>
      </c>
      <c r="C12" s="31" t="n">
        <v>4</v>
      </c>
      <c r="D12" s="31" t="n">
        <v>181</v>
      </c>
      <c r="E12" s="28" t="inlineStr">
        <is>
          <t>"Career Profiling Engaged,Completed USYD Survey 1 - Ask 1,12 Engaged,MG Engaged,MG Trading Analyst VWE,Video Profiling"</t>
        </is>
      </c>
      <c r="F12" s="46" t="inlineStr">
        <is>
          <t>https://www.thecareersdepartment.com/</t>
        </is>
      </c>
      <c r="G12" s="28" t="inlineStr">
        <is>
          <t>Female</t>
        </is>
      </c>
      <c r="H12" s="28" t="inlineStr">
        <is>
          <t>Australia</t>
        </is>
      </c>
      <c r="I12" s="28" t="inlineStr">
        <is>
          <t>New South Wales</t>
        </is>
      </c>
      <c r="J12" s="30" t="inlineStr">
        <is>
          <t>'|7|12|22|</t>
        </is>
      </c>
      <c r="K12" s="28" t="n"/>
      <c r="L12" s="28" t="n"/>
      <c r="M12" s="28" t="n"/>
      <c r="N12" s="31" t="inlineStr">
        <is>
          <t>'|Faculty of Engineering|</t>
        </is>
      </c>
      <c r="O12" s="31" t="inlineStr">
        <is>
          <t>'|3rd Year|</t>
        </is>
      </c>
      <c r="P12" s="31" t="inlineStr">
        <is>
          <t>'|Casual or part-time work in a technical role|Research experience at university|</t>
        </is>
      </c>
      <c r="Q12" s="31" t="inlineStr">
        <is>
          <t>'|Domestic|</t>
        </is>
      </c>
      <c r="R12" s="7" t="n"/>
    </row>
    <row r="13">
      <c r="A13" s="2" t="inlineStr">
        <is>
          <t>Apar</t>
        </is>
      </c>
      <c r="B13" s="46" t="inlineStr">
        <is>
          <t>agup0664@uni.sydney.edu.au</t>
        </is>
      </c>
      <c r="C13" s="31" t="n">
        <v>4</v>
      </c>
      <c r="D13" s="31" t="n">
        <v>7955</v>
      </c>
      <c r="E13" s="28" t="inlineStr">
        <is>
          <t>"Career Profiling Engaged,Completed USYD Survey 1 - Ask 1,2 Engaged,VWE Engaged,Resume Builder Engaged"</t>
        </is>
      </c>
      <c r="F13" s="46" t="inlineStr">
        <is>
          <t>https://careerhub.sydney.edu.au/s/careers-centre</t>
        </is>
      </c>
      <c r="G13" s="28" t="inlineStr">
        <is>
          <t>Male</t>
        </is>
      </c>
      <c r="H13" s="28" t="inlineStr">
        <is>
          <t>Australia</t>
        </is>
      </c>
      <c r="I13" s="28" t="inlineStr">
        <is>
          <t>New South Wales</t>
        </is>
      </c>
      <c r="J13" s="30" t="inlineStr">
        <is>
          <t>'|8|21|34|25|2|</t>
        </is>
      </c>
      <c r="K13" s="28" t="n"/>
      <c r="L13" s="28" t="n"/>
      <c r="M13" s="28" t="n"/>
      <c r="N13" s="31" t="inlineStr">
        <is>
          <t>'|University of Sydney Business School|</t>
        </is>
      </c>
      <c r="O13" s="31" t="inlineStr">
        <is>
          <t>'|1st Year|</t>
        </is>
      </c>
      <c r="P13" s="31" t="inlineStr">
        <is>
          <t>'|Internship|</t>
        </is>
      </c>
      <c r="Q13" s="31" t="inlineStr">
        <is>
          <t>'|International|</t>
        </is>
      </c>
      <c r="R13" s="7" t="n"/>
    </row>
    <row r="14" ht="29" customHeight="1">
      <c r="A14" s="32" t="inlineStr">
        <is>
          <t>Luke</t>
        </is>
      </c>
      <c r="B14" s="46" t="inlineStr">
        <is>
          <t>lfar0911@uni.sydney.edu.au</t>
        </is>
      </c>
      <c r="C14" s="31" t="n">
        <v>3</v>
      </c>
      <c r="D14" s="31" t="n">
        <v>2262</v>
      </c>
      <c r="E14" s="40" t="inlineStr">
        <is>
          <t>"15 Engaged,12 Engaged,MG Engaged,30 Engaged,Video Profiling"</t>
        </is>
      </c>
      <c r="F14" s="18" t="inlineStr">
        <is>
          <t>https://careerhub.sydney.edu.au/s/careers-centre/events?page=6&amp;studentSiteId=3</t>
        </is>
      </c>
      <c r="G14" s="31" t="inlineStr">
        <is>
          <t>Male</t>
        </is>
      </c>
      <c r="H14" s="31" t="inlineStr">
        <is>
          <t>Australia</t>
        </is>
      </c>
      <c r="I14" s="31" t="inlineStr">
        <is>
          <t>New South Wales</t>
        </is>
      </c>
      <c r="J14" s="31" t="inlineStr">
        <is>
          <t>'|1|8|12|15|42|</t>
        </is>
      </c>
      <c r="K14" s="42" t="n">
        <v>1</v>
      </c>
      <c r="L14" s="42" t="inlineStr">
        <is>
          <t>Y</t>
        </is>
      </c>
      <c r="M14" s="42" t="n"/>
      <c r="N14" s="31" t="inlineStr">
        <is>
          <t>'|Faculty of Arts and Social Sciences|University of Sydney Business School|</t>
        </is>
      </c>
      <c r="O14" s="31" t="inlineStr">
        <is>
          <t>'|3rd Year|</t>
        </is>
      </c>
      <c r="P14" s="31" t="inlineStr">
        <is>
          <t>'|Casual or part-time work in a technical role|Casual or part-time work|</t>
        </is>
      </c>
      <c r="Q14" s="31" t="inlineStr">
        <is>
          <t>'|International|</t>
        </is>
      </c>
      <c r="R14" s="37" t="n"/>
    </row>
    <row r="15">
      <c r="A15" s="2" t="inlineStr">
        <is>
          <t>Angela</t>
        </is>
      </c>
      <c r="B15" s="46" t="inlineStr">
        <is>
          <t>asaj0271@uni.sydney.edu.au</t>
        </is>
      </c>
      <c r="C15" s="31" t="n">
        <v>3</v>
      </c>
      <c r="D15" s="31" t="n">
        <v>3525</v>
      </c>
      <c r="E15" s="28" t="inlineStr">
        <is>
          <t>"Completed USYD Survey 1 - Ask 1,VWE Engaged"</t>
        </is>
      </c>
      <c r="F15" s="29" t="n"/>
      <c r="G15" s="28" t="inlineStr">
        <is>
          <t>Female</t>
        </is>
      </c>
      <c r="H15" s="28" t="inlineStr">
        <is>
          <t>Australia</t>
        </is>
      </c>
      <c r="I15" s="28" t="inlineStr">
        <is>
          <t>New South Wales</t>
        </is>
      </c>
      <c r="J15" s="30" t="inlineStr">
        <is>
          <t>'|1|2|6|7|8|11|10|12|15|14|16|18|21|17|26|27|28|30|33|25|34|35|37|42|5|</t>
        </is>
      </c>
      <c r="K15" s="28" t="n"/>
      <c r="L15" s="28" t="n"/>
      <c r="M15" s="28" t="n"/>
      <c r="N15" s="31" t="inlineStr">
        <is>
          <t>'|Faculty of Engineering|</t>
        </is>
      </c>
      <c r="O15" s="31" t="inlineStr">
        <is>
          <t>'|2nd Year|</t>
        </is>
      </c>
      <c r="P15" s="31" t="inlineStr">
        <is>
          <t>'|Internship|</t>
        </is>
      </c>
      <c r="Q15" s="31" t="inlineStr">
        <is>
          <t>'|International|</t>
        </is>
      </c>
      <c r="R15" s="7" t="n"/>
    </row>
    <row r="16">
      <c r="A16" s="2" t="inlineStr">
        <is>
          <t>Amelie</t>
        </is>
      </c>
      <c r="B16" s="46" t="inlineStr">
        <is>
          <t>asna0190@uni.sydney.edu.au</t>
        </is>
      </c>
      <c r="C16" s="31" t="n">
        <v>3</v>
      </c>
      <c r="D16" s="31" t="n">
        <v>2158</v>
      </c>
      <c r="E16" s="28" t="inlineStr">
        <is>
          <t>"Video Profiling,37 38 39 40 41 Engaged,Career Profiling Engaged,Completed USYD Survey 1 - Ask 1"</t>
        </is>
      </c>
      <c r="F16" s="46" t="inlineStr">
        <is>
          <t>https://careerhub.sydney.edu.au/s/careers-centre</t>
        </is>
      </c>
      <c r="G16" s="28" t="inlineStr">
        <is>
          <t>Female</t>
        </is>
      </c>
      <c r="H16" s="28" t="inlineStr">
        <is>
          <t>Australia</t>
        </is>
      </c>
      <c r="I16" s="28" t="inlineStr">
        <is>
          <t>New South Wales</t>
        </is>
      </c>
      <c r="J16" s="30" t="inlineStr">
        <is>
          <t>'|17|22|26|27|37|</t>
        </is>
      </c>
      <c r="K16" s="28" t="n"/>
      <c r="L16" s="28" t="n"/>
      <c r="M16" s="28" t="n"/>
      <c r="N16" s="31" t="inlineStr">
        <is>
          <t>'|Faculty of Engineering|</t>
        </is>
      </c>
      <c r="O16" s="31" t="inlineStr">
        <is>
          <t>'|2nd Year|</t>
        </is>
      </c>
      <c r="P16" s="31" t="inlineStr">
        <is>
          <t>'|Internship|Casual or part-time work in a technical role|Casual or part-time work|Research experience at university|</t>
        </is>
      </c>
      <c r="Q16" s="31" t="inlineStr">
        <is>
          <t>'|Domestic|</t>
        </is>
      </c>
      <c r="R16" s="7" t="n"/>
    </row>
    <row r="17" ht="43" customHeight="1">
      <c r="A17" s="32" t="inlineStr">
        <is>
          <t>Aryaman</t>
        </is>
      </c>
      <c r="B17" s="46" t="inlineStr">
        <is>
          <t>asin0208@uni.sydney.edu.au</t>
        </is>
      </c>
      <c r="C17" s="31" t="n">
        <v>3</v>
      </c>
      <c r="D17" s="31" t="n">
        <v>1897</v>
      </c>
      <c r="E17" s="19" t="inlineStr">
        <is>
          <t>"Career Profiling Engaged,Completed USYD Survey 1 - Ask 1,15 Engaged,VWE Engaged,26 Engaged,Video Profiling,VWE Engaged"</t>
        </is>
      </c>
      <c r="F17" s="18" t="inlineStr">
        <is>
          <t>https://careerhub.sydney.edu.au/s/careers-centre</t>
        </is>
      </c>
      <c r="G17" s="31" t="inlineStr">
        <is>
          <t>Male</t>
        </is>
      </c>
      <c r="H17" s="31" t="inlineStr">
        <is>
          <t>Australia</t>
        </is>
      </c>
      <c r="I17" s="31" t="inlineStr">
        <is>
          <t>New South Wales</t>
        </is>
      </c>
      <c r="J17" s="31" t="inlineStr">
        <is>
          <t>'|14|7|5|15|17|28|42|</t>
        </is>
      </c>
      <c r="K17" s="42" t="n">
        <v>1</v>
      </c>
      <c r="L17" s="42" t="inlineStr">
        <is>
          <t>Y</t>
        </is>
      </c>
      <c r="M17" s="42" t="n"/>
      <c r="N17" s="31" t="inlineStr">
        <is>
          <t>'|Faculty of Engineering|</t>
        </is>
      </c>
      <c r="O17" s="31" t="inlineStr">
        <is>
          <t>'|1st Year|</t>
        </is>
      </c>
      <c r="P17" s="31" t="inlineStr">
        <is>
          <t>'|None of the above|</t>
        </is>
      </c>
      <c r="Q17" s="31" t="inlineStr">
        <is>
          <t>'|International|</t>
        </is>
      </c>
      <c r="R17" s="37" t="n"/>
    </row>
    <row r="18">
      <c r="A18" s="32" t="inlineStr">
        <is>
          <t>NAN</t>
        </is>
      </c>
      <c r="B18" s="46" t="inlineStr">
        <is>
          <t>naan0956@uni.sydney.edu.au</t>
        </is>
      </c>
      <c r="C18" s="31" t="n">
        <v>3</v>
      </c>
      <c r="D18" s="31" t="n">
        <v>753</v>
      </c>
      <c r="E18" s="40" t="inlineStr">
        <is>
          <t>"Video Profiling"</t>
        </is>
      </c>
      <c r="F18" s="41" t="n"/>
      <c r="G18" s="31" t="inlineStr">
        <is>
          <t>Male</t>
        </is>
      </c>
      <c r="H18" s="31" t="inlineStr">
        <is>
          <t>Australia</t>
        </is>
      </c>
      <c r="I18" s="31" t="inlineStr">
        <is>
          <t>New South Wales</t>
        </is>
      </c>
      <c r="J18" s="31" t="inlineStr">
        <is>
          <t>'|28|14|27|</t>
        </is>
      </c>
      <c r="K18" s="42" t="n">
        <v>1</v>
      </c>
      <c r="L18" s="47" t="inlineStr">
        <is>
          <t>Y</t>
        </is>
      </c>
      <c r="M18" s="42" t="n"/>
      <c r="N18" s="31" t="inlineStr">
        <is>
          <t>'|Faculty of Engineering|</t>
        </is>
      </c>
      <c r="O18" s="31" t="inlineStr">
        <is>
          <t>'|1st Year|</t>
        </is>
      </c>
      <c r="P18" s="31" t="inlineStr">
        <is>
          <t>'|Internship|Casual or part-time work in a technical role|</t>
        </is>
      </c>
      <c r="Q18" s="31" t="inlineStr">
        <is>
          <t>'|International|</t>
        </is>
      </c>
      <c r="R18" s="37" t="n"/>
    </row>
    <row r="19">
      <c r="A19" s="32" t="inlineStr">
        <is>
          <t>Alva</t>
        </is>
      </c>
      <c r="B19" s="46" t="inlineStr">
        <is>
          <t>asve0009@uni.sydney.edu.au</t>
        </is>
      </c>
      <c r="C19" s="31" t="n">
        <v>3</v>
      </c>
      <c r="D19" s="31" t="n">
        <v>742</v>
      </c>
      <c r="E19" s="40" t="inlineStr">
        <is>
          <t>"Career Profiling Engaged"</t>
        </is>
      </c>
      <c r="F19" s="41" t="n"/>
      <c r="G19" s="31" t="inlineStr">
        <is>
          <t>Female</t>
        </is>
      </c>
      <c r="H19" s="31" t="inlineStr">
        <is>
          <t>Australia</t>
        </is>
      </c>
      <c r="I19" s="31" t="inlineStr">
        <is>
          <t>New South Wales</t>
        </is>
      </c>
      <c r="J19" s="31" t="inlineStr">
        <is>
          <t>'|14|</t>
        </is>
      </c>
      <c r="K19" s="42" t="n"/>
      <c r="L19" s="42" t="inlineStr">
        <is>
          <t>Y</t>
        </is>
      </c>
      <c r="M19" s="42" t="n"/>
      <c r="N19" s="31" t="inlineStr">
        <is>
          <t>'|Faculty of Engineering|</t>
        </is>
      </c>
      <c r="O19" s="31" t="inlineStr">
        <is>
          <t>'|1st Year|</t>
        </is>
      </c>
      <c r="P19" s="31" t="inlineStr">
        <is>
          <t>'|Casual or part-time work|</t>
        </is>
      </c>
      <c r="Q19" s="31" t="inlineStr">
        <is>
          <t>'|International|</t>
        </is>
      </c>
      <c r="R19" s="37" t="n"/>
    </row>
    <row r="20" ht="43" customHeight="1">
      <c r="A20" s="32" t="inlineStr">
        <is>
          <t>Kristen</t>
        </is>
      </c>
      <c r="B20" s="46" t="inlineStr">
        <is>
          <t>kcon0192@uni.sydney.edu.au</t>
        </is>
      </c>
      <c r="C20" s="31" t="n">
        <v>3</v>
      </c>
      <c r="D20" s="31" t="n">
        <v>388</v>
      </c>
      <c r="E20" s="40" t="inlineStr">
        <is>
          <t>"Career Profiling Engaged,Completed USYD Survey 1 - Ask 1,15 Engaged,VWE Engaged,28 Engaged,Video Profiling,VWE Engaged"</t>
        </is>
      </c>
      <c r="F20" s="41" t="n"/>
      <c r="G20" s="31" t="inlineStr">
        <is>
          <t>Female</t>
        </is>
      </c>
      <c r="H20" s="31" t="inlineStr">
        <is>
          <t>Australia</t>
        </is>
      </c>
      <c r="I20" s="31" t="inlineStr">
        <is>
          <t>New South Wales</t>
        </is>
      </c>
      <c r="J20" s="31" t="inlineStr">
        <is>
          <t>'|28|15|</t>
        </is>
      </c>
      <c r="K20" s="42" t="n">
        <v>1</v>
      </c>
      <c r="L20" s="47" t="inlineStr">
        <is>
          <t>Y</t>
        </is>
      </c>
      <c r="M20" s="42" t="n"/>
      <c r="N20" s="31" t="inlineStr">
        <is>
          <t>'|Faculty of Engineering|</t>
        </is>
      </c>
      <c r="O20" s="31" t="inlineStr">
        <is>
          <t>'|1st Year|</t>
        </is>
      </c>
      <c r="P20" s="31" t="inlineStr">
        <is>
          <t>'|None of the above|</t>
        </is>
      </c>
      <c r="Q20" s="31" t="inlineStr">
        <is>
          <t>'|International|</t>
        </is>
      </c>
      <c r="R20" s="38" t="inlineStr">
        <is>
          <t>I'm enjoying my studies and have some ideas for my career.</t>
        </is>
      </c>
    </row>
    <row r="21" ht="43" customHeight="1">
      <c r="A21" s="32" t="inlineStr">
        <is>
          <t>Abhyudaya</t>
        </is>
      </c>
      <c r="B21" s="46" t="inlineStr">
        <is>
          <t>ashe0758@uni.sydney.edu.au</t>
        </is>
      </c>
      <c r="C21" s="31" t="n">
        <v>3</v>
      </c>
      <c r="D21" s="31" t="n">
        <v>320</v>
      </c>
      <c r="E21" s="40" t="inlineStr">
        <is>
          <t>"Video Profiling,MAU_2025JUL,VWE Engaged,"MAU_2025JUL,28 Engaged,14 Engaged,Video Profiling,7 Engaged"</t>
        </is>
      </c>
      <c r="F21" s="41" t="n"/>
      <c r="G21" s="31" t="inlineStr">
        <is>
          <t>Male</t>
        </is>
      </c>
      <c r="H21" s="31" t="inlineStr">
        <is>
          <t>Australia</t>
        </is>
      </c>
      <c r="I21" s="31" t="inlineStr">
        <is>
          <t>New South Wales</t>
        </is>
      </c>
      <c r="J21" s="31" t="inlineStr">
        <is>
          <t>'|7|14|14|7|</t>
        </is>
      </c>
      <c r="K21" s="42" t="n">
        <v>1</v>
      </c>
      <c r="L21" s="42" t="inlineStr">
        <is>
          <t>Y</t>
        </is>
      </c>
      <c r="M21" s="42" t="n"/>
      <c r="N21" s="31" t="inlineStr">
        <is>
          <t>'|Faculty of Engineering|</t>
        </is>
      </c>
      <c r="O21" s="31" t="inlineStr">
        <is>
          <t>'|2nd Year|</t>
        </is>
      </c>
      <c r="P21" s="31" t="inlineStr">
        <is>
          <t>'|None of the above|</t>
        </is>
      </c>
      <c r="Q21" s="31" t="inlineStr">
        <is>
          <t>'|International|</t>
        </is>
      </c>
      <c r="R21" s="37" t="n"/>
    </row>
    <row r="22">
      <c r="A22" s="32" t="inlineStr">
        <is>
          <t>Minh</t>
        </is>
      </c>
      <c r="B22" s="46" t="inlineStr">
        <is>
          <t>nngu3377@uni.sydney.edu.au</t>
        </is>
      </c>
      <c r="C22" s="31" t="n">
        <v>3</v>
      </c>
      <c r="D22" s="31" t="n">
        <v>182</v>
      </c>
      <c r="E22" s="40" t="inlineStr">
        <is>
          <t>"MAU_2025JUL"</t>
        </is>
      </c>
      <c r="F22" s="41" t="n"/>
      <c r="G22" s="31" t="inlineStr">
        <is>
          <t>Male</t>
        </is>
      </c>
      <c r="H22" s="31" t="inlineStr">
        <is>
          <t>Australia</t>
        </is>
      </c>
      <c r="I22" s="31" t="inlineStr">
        <is>
          <t>New South Wales</t>
        </is>
      </c>
      <c r="J22" s="31" t="inlineStr">
        <is>
          <t>'|8|14|28|</t>
        </is>
      </c>
      <c r="K22" s="42" t="n"/>
      <c r="L22" s="42" t="inlineStr">
        <is>
          <t>Y</t>
        </is>
      </c>
      <c r="M22" s="42" t="n"/>
      <c r="N22" s="31" t="inlineStr">
        <is>
          <t>'|Faculty of Engineering|</t>
        </is>
      </c>
      <c r="O22" s="31" t="inlineStr">
        <is>
          <t>'|1st Year|</t>
        </is>
      </c>
      <c r="P22" s="31" t="inlineStr">
        <is>
          <t>'|None of the above|</t>
        </is>
      </c>
      <c r="Q22" s="31" t="inlineStr">
        <is>
          <t>'|International|</t>
        </is>
      </c>
      <c r="R22" s="37" t="n"/>
    </row>
    <row r="23">
      <c r="A23" s="32" t="inlineStr">
        <is>
          <t>Zainish</t>
        </is>
      </c>
      <c r="B23" s="46" t="inlineStr">
        <is>
          <t>zras0872@uni.sydney.edu.au</t>
        </is>
      </c>
      <c r="C23" s="31" t="n">
        <v>3</v>
      </c>
      <c r="D23" s="31" t="n">
        <v>141</v>
      </c>
      <c r="E23" s="40" t="inlineStr">
        <is>
          <t>"MAU_2025JUL,Video Profiling,VWE Engaged"</t>
        </is>
      </c>
      <c r="F23" s="41" t="n"/>
      <c r="G23" s="31" t="inlineStr">
        <is>
          <t>Female</t>
        </is>
      </c>
      <c r="H23" s="31" t="inlineStr">
        <is>
          <t>Australia</t>
        </is>
      </c>
      <c r="I23" s="31" t="inlineStr">
        <is>
          <t>New South Wales</t>
        </is>
      </c>
      <c r="J23" s="31" t="inlineStr">
        <is>
          <t>'|28|14|</t>
        </is>
      </c>
      <c r="K23" s="42" t="n">
        <v>1</v>
      </c>
      <c r="L23" s="42" t="inlineStr">
        <is>
          <t>Y</t>
        </is>
      </c>
      <c r="M23" s="42" t="n"/>
      <c r="N23" s="31" t="inlineStr">
        <is>
          <t>'|Faculty of Engineering|</t>
        </is>
      </c>
      <c r="O23" s="31" t="inlineStr">
        <is>
          <t>'|1st Year|</t>
        </is>
      </c>
      <c r="P23" s="31" t="inlineStr">
        <is>
          <t>'|None of the above|</t>
        </is>
      </c>
      <c r="Q23" s="31" t="inlineStr">
        <is>
          <t>'|International|</t>
        </is>
      </c>
      <c r="R23" s="37" t="n"/>
    </row>
    <row r="24" ht="29" customHeight="1">
      <c r="A24" s="32" t="inlineStr">
        <is>
          <t>Gaurav</t>
        </is>
      </c>
      <c r="B24" s="46" t="inlineStr">
        <is>
          <t>gbha0804@uni.sydney.edu.au</t>
        </is>
      </c>
      <c r="C24" s="31" t="n">
        <v>3</v>
      </c>
      <c r="D24" s="31" t="n">
        <v>71</v>
      </c>
      <c r="E24" s="40" t="inlineStr">
        <is>
          <t>"Career Profiling Engaged,Completed USYD Survey 1 - Ask 1,MAU_2025JUL,Job Suggestions,14 Engaged,Video Profiling"</t>
        </is>
      </c>
      <c r="F24" s="41" t="n"/>
      <c r="G24" s="31" t="inlineStr">
        <is>
          <t>Male</t>
        </is>
      </c>
      <c r="H24" s="31" t="inlineStr">
        <is>
          <t>Australia</t>
        </is>
      </c>
      <c r="I24" s="31" t="inlineStr">
        <is>
          <t>New South Wales</t>
        </is>
      </c>
      <c r="J24" s="31" t="inlineStr">
        <is>
          <t>'|14|28|33|</t>
        </is>
      </c>
      <c r="K24" s="42" t="n">
        <v>2</v>
      </c>
      <c r="L24" s="42" t="inlineStr">
        <is>
          <t>Y</t>
        </is>
      </c>
      <c r="M24" s="42" t="n"/>
      <c r="N24" s="31" t="inlineStr">
        <is>
          <t>'|Faculty of Engineering|</t>
        </is>
      </c>
      <c r="O24" s="31" t="inlineStr">
        <is>
          <t>'|1st Year|</t>
        </is>
      </c>
      <c r="P24" s="31" t="inlineStr">
        <is>
          <t>'|None of the above|</t>
        </is>
      </c>
      <c r="Q24" s="31" t="inlineStr">
        <is>
          <t>'|International|</t>
        </is>
      </c>
      <c r="R24" s="38" t="inlineStr">
        <is>
          <t>I'm enjoying my studies and have some ideas for my career.</t>
        </is>
      </c>
    </row>
    <row r="25">
      <c r="A25" s="2" t="inlineStr">
        <is>
          <t>Munshi</t>
        </is>
      </c>
      <c r="B25" s="46" t="inlineStr">
        <is>
          <t>mlaz0028@uni.sydney.edu.au</t>
        </is>
      </c>
      <c r="C25" s="31" t="n">
        <v>3</v>
      </c>
      <c r="D25" s="31" t="n">
        <v>71</v>
      </c>
      <c r="E25" s="28" t="inlineStr">
        <is>
          <t>"Video Profiling,Video Profiling 5,Job Suggestions,Career Profiling Engaged,Completed USYD Survey 1 - Ask 1"</t>
        </is>
      </c>
      <c r="F25" s="29" t="n"/>
      <c r="G25" s="28" t="inlineStr">
        <is>
          <t>Male</t>
        </is>
      </c>
      <c r="H25" s="28" t="inlineStr">
        <is>
          <t>Australia</t>
        </is>
      </c>
      <c r="I25" s="28" t="inlineStr">
        <is>
          <t>New South Wales</t>
        </is>
      </c>
      <c r="J25" s="30" t="inlineStr">
        <is>
          <t>'|14|27|28|22|23|33|</t>
        </is>
      </c>
      <c r="K25" s="28" t="n">
        <v>3</v>
      </c>
      <c r="L25" s="28" t="n"/>
      <c r="M25" s="28" t="n"/>
      <c r="N25" s="31" t="inlineStr">
        <is>
          <t>'|Faculty of Engineering|</t>
        </is>
      </c>
      <c r="O25" s="31" t="inlineStr">
        <is>
          <t>'|1st Year|</t>
        </is>
      </c>
      <c r="P25" s="31" t="inlineStr">
        <is>
          <t>'|Casual or part-time work|</t>
        </is>
      </c>
      <c r="Q25" s="31" t="inlineStr">
        <is>
          <t>'|International|</t>
        </is>
      </c>
      <c r="R25" s="6" t="inlineStr">
        <is>
          <t>I'm enjoying my studies and have some ideas for my career.</t>
        </is>
      </c>
    </row>
    <row r="26">
      <c r="A26" s="2" t="inlineStr">
        <is>
          <t>Ethan</t>
        </is>
      </c>
      <c r="B26" s="46" t="inlineStr">
        <is>
          <t>hcao0416@uni.sydney.edu.au</t>
        </is>
      </c>
      <c r="C26" s="31" t="n">
        <v>3</v>
      </c>
      <c r="D26" s="31" t="n">
        <v>1359</v>
      </c>
      <c r="E26" s="28" t="inlineStr">
        <is>
          <t>"Property Developer VWE,VWE Engaged,Resume Builder Engaged,6 Engaged"</t>
        </is>
      </c>
      <c r="F26" s="46" t="inlineStr">
        <is>
          <t>https://www.google.com/</t>
        </is>
      </c>
      <c r="G26" s="28" t="inlineStr">
        <is>
          <t>Male</t>
        </is>
      </c>
      <c r="H26" s="28" t="inlineStr">
        <is>
          <t>Australia</t>
        </is>
      </c>
      <c r="I26" s="28" t="inlineStr">
        <is>
          <t>New South Wales</t>
        </is>
      </c>
      <c r="J26" s="30" t="inlineStr">
        <is>
          <t>'|14|20|24|28|34|1|2|7|8|15|16|25|21|19|18|17|11|10|23|30|12|9|5|4|35|</t>
        </is>
      </c>
      <c r="K26" s="28" t="n">
        <v>4</v>
      </c>
      <c r="L26" s="28" t="n"/>
      <c r="M26" s="28" t="n"/>
      <c r="N26" s="31" t="inlineStr">
        <is>
          <t>'|Faculty of Engineering|University of Sydney Business School|</t>
        </is>
      </c>
      <c r="O26" s="31" t="inlineStr">
        <is>
          <t>'|3rd Year|</t>
        </is>
      </c>
      <c r="P26" s="31" t="inlineStr">
        <is>
          <t>'|Casual or part-time work|</t>
        </is>
      </c>
      <c r="Q26" s="31" t="inlineStr">
        <is>
          <t>'|International|</t>
        </is>
      </c>
      <c r="R26" s="7" t="n"/>
    </row>
    <row r="27">
      <c r="A27" s="2" t="inlineStr">
        <is>
          <t>JIAYAO</t>
        </is>
      </c>
      <c r="B27" s="46" t="inlineStr">
        <is>
          <t>jche0308@uni.sydney.edu.au</t>
        </is>
      </c>
      <c r="C27" s="31" t="n">
        <v>3</v>
      </c>
      <c r="D27" s="31" t="n">
        <v>71</v>
      </c>
      <c r="E27" s="28" t="inlineStr">
        <is>
          <t>"Career Profiling Engaged,Completed USYD Survey 1 - Ask 1,1 Engaged,Job Suggestions,Video Profiling"</t>
        </is>
      </c>
      <c r="F27" s="46" t="inlineStr">
        <is>
          <t>https://careerhub.sydney.edu.au/</t>
        </is>
      </c>
      <c r="G27" s="28" t="inlineStr">
        <is>
          <t>Male</t>
        </is>
      </c>
      <c r="H27" s="28" t="inlineStr">
        <is>
          <t>Australia</t>
        </is>
      </c>
      <c r="I27" s="28" t="inlineStr">
        <is>
          <t>New South Wales</t>
        </is>
      </c>
      <c r="J27" s="30" t="inlineStr">
        <is>
          <t>'|1|8|</t>
        </is>
      </c>
      <c r="K27" s="28" t="n">
        <v>1</v>
      </c>
      <c r="L27" s="28" t="n"/>
      <c r="M27" s="28" t="n"/>
      <c r="N27" s="31" t="inlineStr">
        <is>
          <t>'|University of Sydney Business School|</t>
        </is>
      </c>
      <c r="O27" s="31" t="inlineStr">
        <is>
          <t>'|1st Year|</t>
        </is>
      </c>
      <c r="P27" s="31" t="inlineStr">
        <is>
          <t>'|None of the above|</t>
        </is>
      </c>
      <c r="Q27" s="31" t="inlineStr">
        <is>
          <t>'|International|</t>
        </is>
      </c>
      <c r="R27" s="7" t="n"/>
    </row>
    <row r="28">
      <c r="A28" s="2" t="inlineStr">
        <is>
          <t>Dinh</t>
        </is>
      </c>
      <c r="B28" s="46" t="inlineStr">
        <is>
          <t>vdin0137@uni.sydney.edu.au</t>
        </is>
      </c>
      <c r="C28" s="31" t="n">
        <v>2</v>
      </c>
      <c r="D28" s="31" t="n">
        <v>26691</v>
      </c>
      <c r="E28" s="28" t="inlineStr">
        <is>
          <t>"Resume Builder Engaged,Career Profiling Engaged,Completed USYD Survey 1 - Ask 1"</t>
        </is>
      </c>
      <c r="F28" s="46" t="inlineStr">
        <is>
          <t>https://careerhub.sydney.edu.au/</t>
        </is>
      </c>
      <c r="G28" s="28" t="inlineStr">
        <is>
          <t>Male</t>
        </is>
      </c>
      <c r="H28" s="28" t="inlineStr">
        <is>
          <t>Australia</t>
        </is>
      </c>
      <c r="I28" s="28" t="inlineStr">
        <is>
          <t>New South Wales</t>
        </is>
      </c>
      <c r="J28" s="30" t="inlineStr">
        <is>
          <t>'|3|6|8|9|2|</t>
        </is>
      </c>
      <c r="K28" s="28" t="n">
        <v>2</v>
      </c>
      <c r="L28" s="28" t="n"/>
      <c r="M28" s="28" t="n"/>
      <c r="N28" s="31" t="inlineStr">
        <is>
          <t>'|Faculty of Arts and Social Sciences|</t>
        </is>
      </c>
      <c r="O28" s="31" t="inlineStr">
        <is>
          <t>'|2nd Year|</t>
        </is>
      </c>
      <c r="P28" s="31" t="inlineStr">
        <is>
          <t>'|None of the above|</t>
        </is>
      </c>
      <c r="Q28" s="31" t="inlineStr">
        <is>
          <t>'|International|</t>
        </is>
      </c>
      <c r="R28" s="7" t="n"/>
    </row>
    <row r="29">
      <c r="A29" s="2" t="inlineStr">
        <is>
          <t>Abby</t>
        </is>
      </c>
      <c r="B29" s="46" t="inlineStr">
        <is>
          <t>xooi0494@uni.sydney.edu.au</t>
        </is>
      </c>
      <c r="C29" s="31" t="n">
        <v>2</v>
      </c>
      <c r="D29" s="31" t="n">
        <v>1967</v>
      </c>
      <c r="E29" s="28" t="inlineStr">
        <is>
          <t>"21 Engaged"</t>
        </is>
      </c>
      <c r="F29" s="46" t="inlineStr">
        <is>
          <t>https://careerhub.sydney.edu.au/s/careers-centre/events?page=1&amp;studentSiteId=3</t>
        </is>
      </c>
      <c r="G29" s="28" t="inlineStr">
        <is>
          <t>Female</t>
        </is>
      </c>
      <c r="H29" s="28" t="inlineStr">
        <is>
          <t>Australia</t>
        </is>
      </c>
      <c r="I29" s="28" t="inlineStr">
        <is>
          <t>New South Wales</t>
        </is>
      </c>
      <c r="J29" s="30" t="inlineStr">
        <is>
          <t>'|6|9|21|26|34|2|11|</t>
        </is>
      </c>
      <c r="K29" s="28" t="n">
        <v>3</v>
      </c>
      <c r="L29" s="28" t="n"/>
      <c r="M29" s="28" t="n"/>
      <c r="N29" s="31" t="inlineStr">
        <is>
          <t>'|Faculty of Arts and Social Sciences|</t>
        </is>
      </c>
      <c r="O29" s="31" t="inlineStr">
        <is>
          <t>'|2nd Year|</t>
        </is>
      </c>
      <c r="P29" s="31" t="inlineStr">
        <is>
          <t>'|Internship|Casual or part-time work|Research experience at university|</t>
        </is>
      </c>
      <c r="Q29" s="31" t="inlineStr">
        <is>
          <t>'|International|</t>
        </is>
      </c>
      <c r="R29" s="7" t="n"/>
    </row>
    <row r="30">
      <c r="A30" s="2" t="inlineStr">
        <is>
          <t>Georgia</t>
        </is>
      </c>
      <c r="B30" s="46" t="inlineStr">
        <is>
          <t>georgia@uni.sydney.edu.au</t>
        </is>
      </c>
      <c r="C30" s="31" t="n">
        <v>2</v>
      </c>
      <c r="D30" s="31" t="n">
        <v>157</v>
      </c>
      <c r="E30" s="28" t="inlineStr">
        <is>
          <t>"MAU_2025JUL,MAU_2025JUN"</t>
        </is>
      </c>
      <c r="F30" s="29" t="n"/>
      <c r="G30" s="28" t="inlineStr">
        <is>
          <t>Female</t>
        </is>
      </c>
      <c r="H30" s="28" t="inlineStr">
        <is>
          <t>Australia</t>
        </is>
      </c>
      <c r="I30" s="28" t="inlineStr">
        <is>
          <t>New South Wales</t>
        </is>
      </c>
      <c r="J30" s="30" t="inlineStr">
        <is>
          <t>'|3|13|</t>
        </is>
      </c>
      <c r="K30" s="28" t="n">
        <v>2</v>
      </c>
      <c r="L30" s="28" t="n"/>
      <c r="M30" s="28" t="n"/>
      <c r="N30" s="31" t="inlineStr">
        <is>
          <t>'|Faculty of Arts and Social Sciences|</t>
        </is>
      </c>
      <c r="O30" s="31" t="inlineStr">
        <is>
          <t>'|5th Year|</t>
        </is>
      </c>
      <c r="P30" s="31" t="inlineStr">
        <is>
          <t>'|Casual or part-time work in a technical role|Research experience at university|</t>
        </is>
      </c>
      <c r="Q30" s="31" t="inlineStr">
        <is>
          <t>'|Domestic|</t>
        </is>
      </c>
      <c r="R30" s="6" t="inlineStr">
        <is>
          <t>I'm enjoying my studies and have some ideas for my career.</t>
        </is>
      </c>
    </row>
    <row r="31">
      <c r="A31" s="32" t="inlineStr">
        <is>
          <t>Feodora</t>
        </is>
      </c>
      <c r="B31" s="46" t="inlineStr">
        <is>
          <t>ftan5203@uni.sydney.edu.au</t>
        </is>
      </c>
      <c r="C31" s="31" t="n">
        <v>2</v>
      </c>
      <c r="D31" s="26" t="n">
        <v>4013</v>
      </c>
      <c r="E31" s="40" t="inlineStr">
        <is>
          <t>"MAU_2025JUL"</t>
        </is>
      </c>
      <c r="F31" s="18" t="inlineStr">
        <is>
          <t>https://www.thecareersdepartment.com/</t>
        </is>
      </c>
      <c r="G31" s="31" t="inlineStr">
        <is>
          <t>Female</t>
        </is>
      </c>
      <c r="H31" s="31" t="inlineStr">
        <is>
          <t>Australia</t>
        </is>
      </c>
      <c r="I31" s="31" t="inlineStr">
        <is>
          <t>New South Wales</t>
        </is>
      </c>
      <c r="J31" s="31" t="inlineStr">
        <is>
          <t>'|2|6|8|10|</t>
        </is>
      </c>
      <c r="K31" s="42" t="n">
        <v>1</v>
      </c>
      <c r="L31" s="42" t="inlineStr">
        <is>
          <t>Z</t>
        </is>
      </c>
      <c r="M31" s="42" t="n"/>
      <c r="N31" s="31" t="inlineStr">
        <is>
          <t>'|Faculty of Arts and Social Sciences|</t>
        </is>
      </c>
      <c r="O31" s="31" t="inlineStr">
        <is>
          <t>'|3rd Year|</t>
        </is>
      </c>
      <c r="P31" s="31" t="inlineStr">
        <is>
          <t>'|Casual or part-time work|Casual or part-time work in a technical role|</t>
        </is>
      </c>
      <c r="Q31" s="31" t="inlineStr">
        <is>
          <t>'|International|</t>
        </is>
      </c>
      <c r="R31" s="37" t="n"/>
    </row>
    <row r="32">
      <c r="A32" s="2" t="inlineStr">
        <is>
          <t>Yang</t>
        </is>
      </c>
      <c r="B32" s="46" t="inlineStr">
        <is>
          <t>ysun8900@uni.sydney.edu.au</t>
        </is>
      </c>
      <c r="C32" s="31" t="n">
        <v>2</v>
      </c>
      <c r="D32" s="31" t="n">
        <v>71</v>
      </c>
      <c r="E32" s="29" t="n"/>
      <c r="F32" s="29" t="n"/>
      <c r="G32" s="28" t="inlineStr">
        <is>
          <t>Female</t>
        </is>
      </c>
      <c r="H32" s="28" t="inlineStr">
        <is>
          <t>Australia</t>
        </is>
      </c>
      <c r="I32" s="28" t="inlineStr">
        <is>
          <t>New South Wales</t>
        </is>
      </c>
      <c r="J32" s="30" t="inlineStr">
        <is>
          <t>'|14|12|8|2|4|28|10|</t>
        </is>
      </c>
      <c r="K32" s="28" t="n">
        <v>2</v>
      </c>
      <c r="L32" s="28" t="n"/>
      <c r="M32" s="28" t="n"/>
      <c r="N32" s="31" t="inlineStr">
        <is>
          <t>'|Faculty of Arts and Social Sciences|</t>
        </is>
      </c>
      <c r="O32" s="31" t="inlineStr">
        <is>
          <t>'|3rd Year|</t>
        </is>
      </c>
      <c r="P32" s="31" t="inlineStr">
        <is>
          <t>'|Casual or part-time work|</t>
        </is>
      </c>
      <c r="Q32" s="31" t="inlineStr">
        <is>
          <t>'|International|</t>
        </is>
      </c>
      <c r="R32" s="6" t="inlineStr">
        <is>
          <t>I'm interested in my degree but not sure how it links to a career or the related career options.</t>
        </is>
      </c>
    </row>
    <row r="33">
      <c r="A33" s="2" t="inlineStr">
        <is>
          <t>ZHENGYI</t>
        </is>
      </c>
      <c r="B33" s="46" t="inlineStr">
        <is>
          <t>zhli0742@uni.sydney.edu.au</t>
        </is>
      </c>
      <c r="C33" s="31" t="n">
        <v>2</v>
      </c>
      <c r="D33" s="31" t="n">
        <v>268911</v>
      </c>
      <c r="E33" s="28" t="inlineStr">
        <is>
          <t>"28 Engaged,42 Engaged,VWE Engaged,Completed USYD Survey 1 - Ask 1"</t>
        </is>
      </c>
      <c r="F33" s="29" t="n"/>
      <c r="G33" s="28" t="inlineStr">
        <is>
          <t>Male</t>
        </is>
      </c>
      <c r="H33" s="28" t="inlineStr">
        <is>
          <t>Australia</t>
        </is>
      </c>
      <c r="I33" s="28" t="inlineStr">
        <is>
          <t>New South Wales</t>
        </is>
      </c>
      <c r="J33" s="30" t="inlineStr">
        <is>
          <t>'|14|28|</t>
        </is>
      </c>
      <c r="K33" s="28" t="n">
        <v>2</v>
      </c>
      <c r="L33" s="28" t="n"/>
      <c r="M33" s="28" t="n"/>
      <c r="N33" s="31" t="inlineStr">
        <is>
          <t>'|Faculty of Engineering|</t>
        </is>
      </c>
      <c r="O33" s="31" t="inlineStr">
        <is>
          <t>'|2nd Year|</t>
        </is>
      </c>
      <c r="P33" s="31" t="inlineStr">
        <is>
          <t>'|None of the above|</t>
        </is>
      </c>
      <c r="Q33" s="31" t="inlineStr">
        <is>
          <t>'|International|</t>
        </is>
      </c>
      <c r="R33" s="7" t="n"/>
    </row>
    <row r="34">
      <c r="A34" s="2" t="inlineStr">
        <is>
          <t>Jinlin</t>
        </is>
      </c>
      <c r="B34" s="46" t="inlineStr">
        <is>
          <t>jzho0102@uni.sydney.edu.au</t>
        </is>
      </c>
      <c r="C34" s="31" t="n">
        <v>2</v>
      </c>
      <c r="D34" s="31" t="n">
        <v>33387</v>
      </c>
      <c r="E34" s="28" t="inlineStr">
        <is>
          <t>"MG Engaged,VWE Engaged,MG Trading Analyst VWE"</t>
        </is>
      </c>
      <c r="F34" s="29" t="n"/>
      <c r="G34" s="28" t="inlineStr">
        <is>
          <t>Male</t>
        </is>
      </c>
      <c r="H34" s="28" t="inlineStr">
        <is>
          <t>Australia</t>
        </is>
      </c>
      <c r="I34" s="28" t="inlineStr">
        <is>
          <t>New South Wales</t>
        </is>
      </c>
      <c r="J34" s="30" t="inlineStr">
        <is>
          <t>'|8|14|12|28|21|15|17|2|</t>
        </is>
      </c>
      <c r="K34" s="28" t="n">
        <v>1</v>
      </c>
      <c r="L34" s="28" t="n"/>
      <c r="M34" s="28" t="n"/>
      <c r="N34" s="31" t="inlineStr">
        <is>
          <t>'|Faculty of Engineering|</t>
        </is>
      </c>
      <c r="O34" s="31" t="inlineStr">
        <is>
          <t>'|2nd Year|</t>
        </is>
      </c>
      <c r="P34" s="31" t="inlineStr">
        <is>
          <t>'|Casual or part-time work in a technical role|</t>
        </is>
      </c>
      <c r="Q34" s="31" t="inlineStr">
        <is>
          <t>'|International|</t>
        </is>
      </c>
      <c r="R34" s="6" t="inlineStr">
        <is>
          <t>I'm enjoying my studies and have some ideas for my career.</t>
        </is>
      </c>
    </row>
    <row r="35">
      <c r="A35" s="2" t="inlineStr">
        <is>
          <t>Yideng</t>
        </is>
      </c>
      <c r="B35" s="46" t="inlineStr">
        <is>
          <t>yche0751@uni.sydney.edu.au</t>
        </is>
      </c>
      <c r="C35" s="31" t="n">
        <v>2</v>
      </c>
      <c r="D35" s="31" t="n">
        <v>31094</v>
      </c>
      <c r="E35" s="29" t="n"/>
      <c r="F35" s="29" t="n"/>
      <c r="G35" s="28" t="inlineStr">
        <is>
          <t>Male</t>
        </is>
      </c>
      <c r="H35" s="28" t="inlineStr">
        <is>
          <t>Australia</t>
        </is>
      </c>
      <c r="I35" s="28" t="inlineStr">
        <is>
          <t>New South Wales</t>
        </is>
      </c>
      <c r="J35" s="30" t="inlineStr">
        <is>
          <t>'|22|14|27|28|</t>
        </is>
      </c>
      <c r="K35" s="28" t="n"/>
      <c r="L35" s="28" t="n"/>
      <c r="M35" s="28" t="n"/>
      <c r="N35" s="31" t="inlineStr">
        <is>
          <t>'|Faculty of Engineering|</t>
        </is>
      </c>
      <c r="O35" s="31" t="inlineStr">
        <is>
          <t>'|5th Year|</t>
        </is>
      </c>
      <c r="P35" s="31" t="inlineStr">
        <is>
          <t>'|None of the above|</t>
        </is>
      </c>
      <c r="Q35" s="31" t="inlineStr">
        <is>
          <t>'|International|</t>
        </is>
      </c>
      <c r="R35" s="7" t="n"/>
    </row>
    <row r="36">
      <c r="A36" s="2" t="inlineStr">
        <is>
          <t>Ethan</t>
        </is>
      </c>
      <c r="B36" s="46" t="inlineStr">
        <is>
          <t>etso0196@uni.sydney.edu.au</t>
        </is>
      </c>
      <c r="C36" s="31" t="n">
        <v>2</v>
      </c>
      <c r="D36" s="31" t="n">
        <v>24168</v>
      </c>
      <c r="E36" s="29" t="n"/>
      <c r="F36" s="29" t="n"/>
      <c r="G36" s="28" t="inlineStr">
        <is>
          <t>Male</t>
        </is>
      </c>
      <c r="H36" s="28" t="inlineStr">
        <is>
          <t>Australia</t>
        </is>
      </c>
      <c r="I36" s="28" t="inlineStr">
        <is>
          <t>New South Wales</t>
        </is>
      </c>
      <c r="J36" s="30" t="inlineStr">
        <is>
          <t>'|14|27|19|</t>
        </is>
      </c>
      <c r="K36" s="28" t="n">
        <v>1</v>
      </c>
      <c r="L36" s="28" t="n"/>
      <c r="M36" s="28" t="n"/>
      <c r="N36" s="31" t="inlineStr">
        <is>
          <t>'|Faculty of Engineering|</t>
        </is>
      </c>
      <c r="O36" s="31" t="inlineStr">
        <is>
          <t>'|5th Year|</t>
        </is>
      </c>
      <c r="P36" s="31" t="inlineStr">
        <is>
          <t>'|Research experience at university|Internship|Work placement as part of my degree|</t>
        </is>
      </c>
      <c r="Q36" s="31" t="inlineStr">
        <is>
          <t>'|Domestic|</t>
        </is>
      </c>
      <c r="R36" s="7" t="n"/>
    </row>
    <row r="37">
      <c r="A37" s="2" t="inlineStr">
        <is>
          <t>mutian</t>
        </is>
      </c>
      <c r="B37" s="46" t="inlineStr">
        <is>
          <t>mzhu0436@uni.sydney.edu.au</t>
        </is>
      </c>
      <c r="C37" s="31" t="n">
        <v>2</v>
      </c>
      <c r="D37" s="31" t="n">
        <v>14674</v>
      </c>
      <c r="E37" s="28" t="inlineStr">
        <is>
          <t>"Career Profiling Engaged,Completed USYD Survey 1 - Ask 1,Video Profiling"</t>
        </is>
      </c>
      <c r="F37" s="29" t="n"/>
      <c r="G37" s="28" t="inlineStr">
        <is>
          <t>Male</t>
        </is>
      </c>
      <c r="H37" s="28" t="inlineStr">
        <is>
          <t>Australia</t>
        </is>
      </c>
      <c r="I37" s="28" t="inlineStr">
        <is>
          <t>New South Wales</t>
        </is>
      </c>
      <c r="J37" s="30" t="inlineStr">
        <is>
          <t>'|14|</t>
        </is>
      </c>
      <c r="K37" s="28" t="n">
        <v>2</v>
      </c>
      <c r="L37" s="28" t="n"/>
      <c r="M37" s="28" t="n"/>
      <c r="N37" s="31" t="inlineStr">
        <is>
          <t>'|Faculty of Engineering|</t>
        </is>
      </c>
      <c r="O37" s="31" t="inlineStr">
        <is>
          <t>'|1st Year|</t>
        </is>
      </c>
      <c r="P37" s="31" t="inlineStr">
        <is>
          <t>'|None of the above|</t>
        </is>
      </c>
      <c r="Q37" s="31" t="inlineStr">
        <is>
          <t>'|International|</t>
        </is>
      </c>
      <c r="R37" s="6" t="inlineStr">
        <is>
          <t>I'm interested in my degree but not sure how it links to a career or the related career options.</t>
        </is>
      </c>
    </row>
    <row r="38">
      <c r="A38" s="2" t="inlineStr">
        <is>
          <t>Zhaoliang</t>
        </is>
      </c>
      <c r="B38" s="46" t="inlineStr">
        <is>
          <t>zzho0189@uni.sydney.edu.au</t>
        </is>
      </c>
      <c r="C38" s="31" t="n">
        <v>2</v>
      </c>
      <c r="D38" s="31" t="n">
        <v>13807</v>
      </c>
      <c r="E38" s="28" t="inlineStr">
        <is>
          <t>"NSWM Engaged,NSWM Mining Engineer VWE,VWE Engaged,Completed USYD Survey 1 - Ask 1"</t>
        </is>
      </c>
      <c r="F38" s="46" t="inlineStr">
        <is>
          <t>https://careerhub.sydney.edu.au/Form.aspx?id=7743677</t>
        </is>
      </c>
      <c r="G38" s="28" t="inlineStr">
        <is>
          <t>Male</t>
        </is>
      </c>
      <c r="H38" s="28" t="inlineStr">
        <is>
          <t>Australia</t>
        </is>
      </c>
      <c r="I38" s="28" t="inlineStr">
        <is>
          <t>New South Wales</t>
        </is>
      </c>
      <c r="J38" s="30" t="inlineStr">
        <is>
          <t>'|14|30|42|7|</t>
        </is>
      </c>
      <c r="K38" s="28" t="n">
        <v>4</v>
      </c>
      <c r="L38" s="28" t="n"/>
      <c r="M38" s="28" t="n"/>
      <c r="N38" s="31" t="inlineStr">
        <is>
          <t>'|Faculty of Engineering|</t>
        </is>
      </c>
      <c r="O38" s="31" t="inlineStr">
        <is>
          <t>'|1st Year|</t>
        </is>
      </c>
      <c r="P38" s="31" t="inlineStr">
        <is>
          <t>'|None of the above|</t>
        </is>
      </c>
      <c r="Q38" s="31" t="inlineStr">
        <is>
          <t>'|International|</t>
        </is>
      </c>
      <c r="R38" s="7" t="n"/>
    </row>
    <row r="39">
      <c r="A39" s="2" t="inlineStr">
        <is>
          <t>stephen</t>
        </is>
      </c>
      <c r="B39" s="46" t="inlineStr">
        <is>
          <t>ssus0617@uni.sydney.edu.au</t>
        </is>
      </c>
      <c r="C39" s="31" t="n">
        <v>2</v>
      </c>
      <c r="D39" s="31" t="n">
        <v>9499</v>
      </c>
      <c r="E39" s="28" t="inlineStr">
        <is>
          <t>"Video Profiling 5,Career Profiling Engaged,Video Profiling 10,Video Profiling 15,28 Engaged,Video Profiling"</t>
        </is>
      </c>
      <c r="F39" s="29" t="n"/>
      <c r="G39" s="28" t="inlineStr">
        <is>
          <t>Male</t>
        </is>
      </c>
      <c r="H39" s="28" t="inlineStr">
        <is>
          <t>Australia</t>
        </is>
      </c>
      <c r="I39" s="28" t="inlineStr">
        <is>
          <t>New South Wales</t>
        </is>
      </c>
      <c r="J39" s="30" t="inlineStr">
        <is>
          <t>'|28|27|14|</t>
        </is>
      </c>
      <c r="K39" s="28" t="n">
        <v>2</v>
      </c>
      <c r="L39" s="28" t="n"/>
      <c r="M39" s="28" t="n"/>
      <c r="N39" s="31" t="inlineStr">
        <is>
          <t>'|Faculty of Engineering|</t>
        </is>
      </c>
      <c r="O39" s="31" t="inlineStr">
        <is>
          <t>'|2nd Year|</t>
        </is>
      </c>
      <c r="P39" s="31" t="inlineStr">
        <is>
          <t>'|None of the above|</t>
        </is>
      </c>
      <c r="Q39" s="31" t="inlineStr">
        <is>
          <t>'|International|</t>
        </is>
      </c>
      <c r="R39" s="7" t="n"/>
    </row>
    <row r="40">
      <c r="A40" s="2" t="inlineStr">
        <is>
          <t>Shamaila</t>
        </is>
      </c>
      <c r="B40" s="46" t="inlineStr">
        <is>
          <t>scho0912@uni.sydney.edu.au</t>
        </is>
      </c>
      <c r="C40" s="31" t="n">
        <v>2</v>
      </c>
      <c r="D40" s="31" t="n">
        <v>5060</v>
      </c>
      <c r="E40" s="28" t="inlineStr">
        <is>
          <t>"Completed USYD Survey 1 - Ask 1,VWE Engaged,14 Engaged"</t>
        </is>
      </c>
      <c r="F40" s="46" t="inlineStr">
        <is>
          <t>https://careerhub.sydney.edu.au/Form.aspx?id=7743677</t>
        </is>
      </c>
      <c r="G40" s="28" t="inlineStr">
        <is>
          <t>Female</t>
        </is>
      </c>
      <c r="H40" s="28" t="inlineStr">
        <is>
          <t>Australia</t>
        </is>
      </c>
      <c r="I40" s="28" t="inlineStr">
        <is>
          <t>New South Wales</t>
        </is>
      </c>
      <c r="J40" s="30" t="inlineStr">
        <is>
          <t>'|10|11|14|16|27|28|35|</t>
        </is>
      </c>
      <c r="K40" s="28" t="n">
        <v>3</v>
      </c>
      <c r="L40" s="28" t="n"/>
      <c r="M40" s="28" t="n"/>
      <c r="N40" s="31" t="inlineStr">
        <is>
          <t>'|Faculty of Engineering|</t>
        </is>
      </c>
      <c r="O40" s="31" t="inlineStr">
        <is>
          <t>'|1st Year|</t>
        </is>
      </c>
      <c r="P40" s="31" t="inlineStr">
        <is>
          <t>'|Casual or part-time work|</t>
        </is>
      </c>
      <c r="Q40" s="31" t="inlineStr">
        <is>
          <t>'|Domestic|</t>
        </is>
      </c>
      <c r="R40" s="7" t="n"/>
    </row>
    <row r="41" ht="29" customHeight="1">
      <c r="A41" s="32" t="inlineStr">
        <is>
          <t>Noel</t>
        </is>
      </c>
      <c r="B41" s="46" t="inlineStr">
        <is>
          <t>nkha0356@uni.sydney.edu.au</t>
        </is>
      </c>
      <c r="C41" s="31" t="n">
        <v>2</v>
      </c>
      <c r="D41" s="31" t="n">
        <v>4147</v>
      </c>
      <c r="E41" s="40" t="inlineStr">
        <is>
          <t>"Career Profiling Engaged,Completed USYD Survey 1 - Ask 1,ePortfolio Engaged,VWE Engaged"</t>
        </is>
      </c>
      <c r="F41" s="18" t="inlineStr">
        <is>
          <t>https://portfolio.thecareersdepartment.com/</t>
        </is>
      </c>
      <c r="G41" s="31" t="inlineStr">
        <is>
          <t>Male</t>
        </is>
      </c>
      <c r="H41" s="31" t="inlineStr">
        <is>
          <t>Australia</t>
        </is>
      </c>
      <c r="I41" s="31" t="inlineStr">
        <is>
          <t>New South Wales</t>
        </is>
      </c>
      <c r="J41" s="31" t="inlineStr">
        <is>
          <t>'|14|22|27|28|</t>
        </is>
      </c>
      <c r="K41" s="42" t="n">
        <v>2</v>
      </c>
      <c r="L41" s="42" t="inlineStr">
        <is>
          <t>Y</t>
        </is>
      </c>
      <c r="M41" s="42" t="n"/>
      <c r="N41" s="31" t="inlineStr">
        <is>
          <t>'|Faculty of Engineering|</t>
        </is>
      </c>
      <c r="O41" s="31" t="inlineStr">
        <is>
          <t>'|1st Year|</t>
        </is>
      </c>
      <c r="P41" s="31" t="inlineStr">
        <is>
          <t>'|Internship|Work placement as part of my degree|Casual or part-time work in a technical role|Casual or part-time work|Research experience at university|</t>
        </is>
      </c>
      <c r="Q41" s="31" t="inlineStr">
        <is>
          <t>'|Domestic|</t>
        </is>
      </c>
      <c r="R41" s="38" t="inlineStr">
        <is>
          <t>I'm enjoying my studies and have some ideas for my career.</t>
        </is>
      </c>
    </row>
    <row r="42" ht="29" customHeight="1">
      <c r="A42" s="32" t="inlineStr">
        <is>
          <t>Allen</t>
        </is>
      </c>
      <c r="B42" s="46" t="inlineStr">
        <is>
          <t>aman0118@uni.sydney.edu.au</t>
        </is>
      </c>
      <c r="C42" s="31" t="n">
        <v>2</v>
      </c>
      <c r="D42" s="31" t="n">
        <v>3283</v>
      </c>
      <c r="E42" s="40" t="inlineStr">
        <is>
          <t>"MAU_2025JUL,ST Engaged,28 Engaged,Resume Builder Engaged,ePortfolio Engaged,14 Engaged,VWE Engaged"</t>
        </is>
      </c>
      <c r="F42" s="18" t="inlineStr">
        <is>
          <t>https://careerhub.sydney.edu.au/s/careers-centre/Workflows/Detail/45</t>
        </is>
      </c>
      <c r="G42" s="31" t="inlineStr">
        <is>
          <t>Male</t>
        </is>
      </c>
      <c r="H42" s="31" t="inlineStr">
        <is>
          <t>Australia</t>
        </is>
      </c>
      <c r="I42" s="31" t="inlineStr">
        <is>
          <t>New South Wales</t>
        </is>
      </c>
      <c r="J42" s="31" t="inlineStr">
        <is>
          <t>'|14|</t>
        </is>
      </c>
      <c r="K42" s="42" t="n">
        <v>2</v>
      </c>
      <c r="L42" s="42" t="inlineStr">
        <is>
          <t>Z</t>
        </is>
      </c>
      <c r="M42" s="42" t="n"/>
      <c r="N42" s="31" t="inlineStr">
        <is>
          <t>'|Faculty of Engineering|</t>
        </is>
      </c>
      <c r="O42" s="31" t="inlineStr">
        <is>
          <t>'|2nd Year|</t>
        </is>
      </c>
      <c r="P42" s="31" t="inlineStr">
        <is>
          <t>'|Internship|Work placement as part of my degree|Casual or part-time work in a technical role|Casual or part-time work|Research experience at university|</t>
        </is>
      </c>
      <c r="Q42" s="31" t="inlineStr">
        <is>
          <t>'|International|</t>
        </is>
      </c>
      <c r="R42" s="37" t="n"/>
    </row>
    <row r="43" ht="29" customHeight="1">
      <c r="A43" s="32" t="inlineStr">
        <is>
          <t>Byron</t>
        </is>
      </c>
      <c r="B43" s="46" t="inlineStr">
        <is>
          <t>bqui0058@uni.sydney.edu.au</t>
        </is>
      </c>
      <c r="C43" s="31" t="n">
        <v>2</v>
      </c>
      <c r="D43" s="31" t="n">
        <v>3000</v>
      </c>
      <c r="E43" s="40" t="inlineStr">
        <is>
          <t>"Completed USYD Survey 1 - Ask 1,MAU_2025JUL,12 Engaged,Resume Builder Engaged,Video Profiling"</t>
        </is>
      </c>
      <c r="F43" s="18" t="inlineStr">
        <is>
          <t>https://careerhub.sydney.edu.au/s/careers-centre/events?page=2&amp;studentSiteId=3</t>
        </is>
      </c>
      <c r="G43" s="31" t="inlineStr">
        <is>
          <t>Male</t>
        </is>
      </c>
      <c r="H43" s="31" t="inlineStr">
        <is>
          <t>Australia</t>
        </is>
      </c>
      <c r="I43" s="31" t="inlineStr">
        <is>
          <t>New South Wales</t>
        </is>
      </c>
      <c r="J43" s="31" t="inlineStr">
        <is>
          <t>'|9|19|23|28|34|12|</t>
        </is>
      </c>
      <c r="K43" s="42" t="n">
        <v>2</v>
      </c>
      <c r="L43" s="47" t="inlineStr">
        <is>
          <t>Y</t>
        </is>
      </c>
      <c r="M43" s="42" t="n"/>
      <c r="N43" s="31" t="inlineStr">
        <is>
          <t>'|Faculty of Engineering|</t>
        </is>
      </c>
      <c r="O43" s="31" t="inlineStr">
        <is>
          <t>'|1st Year|</t>
        </is>
      </c>
      <c r="P43" s="31" t="inlineStr">
        <is>
          <t>'|None of the above|</t>
        </is>
      </c>
      <c r="Q43" s="31" t="inlineStr">
        <is>
          <t>'|International|</t>
        </is>
      </c>
      <c r="R43" s="38" t="inlineStr">
        <is>
          <t>I'm enjoying my studies and have some ideas for my career.</t>
        </is>
      </c>
    </row>
    <row r="44">
      <c r="A44" s="2" t="inlineStr">
        <is>
          <t>Raina</t>
        </is>
      </c>
      <c r="B44" s="46" t="inlineStr">
        <is>
          <t>lhon0847@uni.sydney.edu.au</t>
        </is>
      </c>
      <c r="C44" s="31" t="n">
        <v>2</v>
      </c>
      <c r="D44" s="31" t="n">
        <v>2273</v>
      </c>
      <c r="E44" s="28" t="inlineStr">
        <is>
          <t>"Video Profiling 5,Career Profiling Engaged,Video Profiling 10,VWE Engaged,Video Profiling"</t>
        </is>
      </c>
      <c r="F44" s="29" t="n"/>
      <c r="G44" s="28" t="inlineStr">
        <is>
          <t>Other</t>
        </is>
      </c>
      <c r="H44" s="28" t="inlineStr">
        <is>
          <t>Australia</t>
        </is>
      </c>
      <c r="I44" s="28" t="inlineStr">
        <is>
          <t>New South Wales</t>
        </is>
      </c>
      <c r="J44" s="30" t="inlineStr">
        <is>
          <t>'|28|14|</t>
        </is>
      </c>
      <c r="K44" s="28" t="n">
        <v>2</v>
      </c>
      <c r="L44" s="28" t="n"/>
      <c r="M44" s="28" t="n"/>
      <c r="N44" s="31" t="inlineStr">
        <is>
          <t>'|Faculty of Engineering|</t>
        </is>
      </c>
      <c r="O44" s="31" t="inlineStr">
        <is>
          <t>'|2nd Year|</t>
        </is>
      </c>
      <c r="P44" s="31" t="inlineStr">
        <is>
          <t>'|Casual or part-time work|</t>
        </is>
      </c>
      <c r="Q44" s="31" t="inlineStr">
        <is>
          <t>'|International|</t>
        </is>
      </c>
      <c r="R44" s="7" t="n"/>
    </row>
    <row r="45">
      <c r="A45" s="2" t="inlineStr">
        <is>
          <t>Soujanya</t>
        </is>
      </c>
      <c r="B45" s="46" t="inlineStr">
        <is>
          <t>stap0492@uni.sydney.edu.au</t>
        </is>
      </c>
      <c r="C45" s="31" t="n">
        <v>2</v>
      </c>
      <c r="D45" s="31" t="n">
        <v>2175</v>
      </c>
      <c r="E45" s="28" t="inlineStr">
        <is>
          <t>"Video Profiling,Video Profiling 5,Video Profiling 10,Video Profiling 15,VWE Engaged,Career Profiling Engaged"</t>
        </is>
      </c>
      <c r="F45" s="29" t="n"/>
      <c r="G45" s="28" t="inlineStr">
        <is>
          <t>Female</t>
        </is>
      </c>
      <c r="H45" s="28" t="inlineStr">
        <is>
          <t>Australia</t>
        </is>
      </c>
      <c r="I45" s="28" t="inlineStr">
        <is>
          <t>New South Wales</t>
        </is>
      </c>
      <c r="J45" s="30" t="inlineStr">
        <is>
          <t>'|28|14|8|2|15|20|</t>
        </is>
      </c>
      <c r="K45" s="28" t="n">
        <v>3</v>
      </c>
      <c r="L45" s="28" t="n"/>
      <c r="M45" s="28" t="n"/>
      <c r="N45" s="31" t="inlineStr">
        <is>
          <t>'|Faculty of Engineering|</t>
        </is>
      </c>
      <c r="O45" s="31" t="inlineStr">
        <is>
          <t>'|2nd Year|</t>
        </is>
      </c>
      <c r="P45" s="31" t="inlineStr">
        <is>
          <t>'|Casual or part-time work in a technical role|Casual or part-time work|Internship|</t>
        </is>
      </c>
      <c r="Q45" s="31" t="inlineStr">
        <is>
          <t>'|International|</t>
        </is>
      </c>
      <c r="R45" s="7" t="n"/>
    </row>
    <row r="46" ht="43" customHeight="1">
      <c r="A46" s="32" t="inlineStr">
        <is>
          <t>ruiting</t>
        </is>
      </c>
      <c r="B46" s="46" t="inlineStr">
        <is>
          <t>rwan0858@uni.sydney.edu.au</t>
        </is>
      </c>
      <c r="C46" s="31" t="n">
        <v>2</v>
      </c>
      <c r="D46" s="31" t="n">
        <v>2012</v>
      </c>
      <c r="E46" s="40" t="inlineStr">
        <is>
          <t>"Career Profiling Engaged,Completed USYD Survey 1 - Ask 1,MAU_2025JUL,1 Engaged,28 Engaged,8 Engaged,Video Profiling,VWE Engaged"</t>
        </is>
      </c>
      <c r="F46" s="41" t="n"/>
      <c r="G46" s="31" t="inlineStr">
        <is>
          <t>Female</t>
        </is>
      </c>
      <c r="H46" s="31" t="inlineStr">
        <is>
          <t>Australia</t>
        </is>
      </c>
      <c r="I46" s="31" t="inlineStr">
        <is>
          <t>New South Wales</t>
        </is>
      </c>
      <c r="J46" s="31" t="inlineStr">
        <is>
          <t>'|1|8|12|14|21|27|28|30|</t>
        </is>
      </c>
      <c r="K46" s="42" t="n">
        <v>4</v>
      </c>
      <c r="L46" s="47" t="inlineStr">
        <is>
          <t>Y</t>
        </is>
      </c>
      <c r="M46" s="42" t="n"/>
      <c r="N46" s="31" t="inlineStr">
        <is>
          <t>'|Faculty of Engineering|</t>
        </is>
      </c>
      <c r="O46" s="31" t="inlineStr">
        <is>
          <t>'|1st Year|</t>
        </is>
      </c>
      <c r="P46" s="31" t="inlineStr">
        <is>
          <t>'|Internship|Casual or part-time work in a technical role|Casual or part-time work|</t>
        </is>
      </c>
      <c r="Q46" s="31" t="inlineStr">
        <is>
          <t>'|International|</t>
        </is>
      </c>
      <c r="R46" s="38" t="inlineStr">
        <is>
          <t>I'm enjoying my studies and have some ideas for my career.</t>
        </is>
      </c>
    </row>
    <row r="47">
      <c r="A47" s="32" t="inlineStr">
        <is>
          <t>Guner</t>
        </is>
      </c>
      <c r="B47" s="46" t="inlineStr">
        <is>
          <t>gcul0153@uni.sydney.edu.au</t>
        </is>
      </c>
      <c r="C47" s="31" t="n">
        <v>2</v>
      </c>
      <c r="D47" s="31" t="n">
        <v>1644</v>
      </c>
      <c r="E47" s="40" t="inlineStr">
        <is>
          <t>"Career Profiling Engaged,Video Profiling"</t>
        </is>
      </c>
      <c r="F47" s="41" t="n"/>
      <c r="G47" s="31" t="inlineStr">
        <is>
          <t>Male</t>
        </is>
      </c>
      <c r="H47" s="31" t="inlineStr">
        <is>
          <t>Australia</t>
        </is>
      </c>
      <c r="I47" s="31" t="inlineStr">
        <is>
          <t>New South Wales</t>
        </is>
      </c>
      <c r="J47" s="31" t="inlineStr">
        <is>
          <t>'|14|28|42|37|</t>
        </is>
      </c>
      <c r="K47" s="42" t="n"/>
      <c r="L47" s="47" t="inlineStr">
        <is>
          <t>Y</t>
        </is>
      </c>
      <c r="M47" s="42" t="n"/>
      <c r="N47" s="31" t="inlineStr">
        <is>
          <t>'|Faculty of Engineering|</t>
        </is>
      </c>
      <c r="O47" s="31" t="inlineStr">
        <is>
          <t>'|1st Year|</t>
        </is>
      </c>
      <c r="P47" s="31" t="inlineStr">
        <is>
          <t>'|None of the above|</t>
        </is>
      </c>
      <c r="Q47" s="31" t="inlineStr">
        <is>
          <t>'|International|</t>
        </is>
      </c>
      <c r="R47" s="37" t="n"/>
    </row>
    <row r="48" ht="29" customHeight="1">
      <c r="A48" s="32" t="inlineStr">
        <is>
          <t>Huabiao</t>
        </is>
      </c>
      <c r="B48" s="46" t="inlineStr">
        <is>
          <t>haff0869@uni.sydney.edu.au</t>
        </is>
      </c>
      <c r="C48" s="31" t="n">
        <v>2</v>
      </c>
      <c r="D48" s="31" t="n">
        <v>1513</v>
      </c>
      <c r="E48" s="40" t="inlineStr">
        <is>
          <t>"Resume Builder Engaged,Completed USYD Survey 1 - Ask 1,MAU_2025JUL,VWE Engaged,Video Profiling"</t>
        </is>
      </c>
      <c r="F48" s="41" t="n"/>
      <c r="G48" s="31" t="inlineStr">
        <is>
          <t>Male</t>
        </is>
      </c>
      <c r="H48" s="31" t="inlineStr">
        <is>
          <t>Australia</t>
        </is>
      </c>
      <c r="I48" s="31" t="inlineStr">
        <is>
          <t>New South Wales</t>
        </is>
      </c>
      <c r="J48" s="31" t="inlineStr">
        <is>
          <t>'|14|28|</t>
        </is>
      </c>
      <c r="K48" s="42" t="n">
        <v>3</v>
      </c>
      <c r="L48" s="42" t="inlineStr">
        <is>
          <t>Y</t>
        </is>
      </c>
      <c r="M48" s="42" t="n"/>
      <c r="N48" s="31" t="inlineStr">
        <is>
          <t>'|Faculty of Engineering|</t>
        </is>
      </c>
      <c r="O48" s="31" t="inlineStr">
        <is>
          <t>'|5th Year|</t>
        </is>
      </c>
      <c r="P48" s="31" t="inlineStr">
        <is>
          <t>'|Casual or part-time work|</t>
        </is>
      </c>
      <c r="Q48" s="31" t="inlineStr">
        <is>
          <t>'|International|</t>
        </is>
      </c>
      <c r="R48" s="38" t="inlineStr">
        <is>
          <t>I'm interested in my degree but not sure how it links to a career or the related career options.</t>
        </is>
      </c>
    </row>
    <row r="49">
      <c r="A49" s="32" t="inlineStr">
        <is>
          <t>Vicky</t>
        </is>
      </c>
      <c r="B49" s="46" t="inlineStr">
        <is>
          <t>vzho0083@uni.sydney.edu.au</t>
        </is>
      </c>
      <c r="C49" s="31" t="n">
        <v>2</v>
      </c>
      <c r="D49" s="31" t="n">
        <v>1338</v>
      </c>
      <c r="E49" s="40" t="inlineStr">
        <is>
          <t>"MAU_2025JUL,"Career Profiling Engaged,MAU_2025JUL"</t>
        </is>
      </c>
      <c r="F49" s="18" t="inlineStr">
        <is>
          <t>https://careerhub.sydney.edu.au/s/careers-centre</t>
        </is>
      </c>
      <c r="G49" s="31" t="inlineStr">
        <is>
          <t>Female</t>
        </is>
      </c>
      <c r="H49" s="31" t="inlineStr">
        <is>
          <t>Australia</t>
        </is>
      </c>
      <c r="I49" s="31" t="inlineStr">
        <is>
          <t>New South Wales</t>
        </is>
      </c>
      <c r="J49" s="31" t="inlineStr">
        <is>
          <t>'|8|5|7|15|21|27|28|35|42|22|14|</t>
        </is>
      </c>
      <c r="K49" s="42" t="n"/>
      <c r="L49" s="42" t="inlineStr">
        <is>
          <t>Z</t>
        </is>
      </c>
      <c r="M49" s="42" t="n"/>
      <c r="N49" s="31" t="inlineStr">
        <is>
          <t>'|Faculty of Engineering|</t>
        </is>
      </c>
      <c r="O49" s="31" t="inlineStr">
        <is>
          <t>'|1st Year|</t>
        </is>
      </c>
      <c r="P49" s="31" t="inlineStr">
        <is>
          <t>'|None of the above|</t>
        </is>
      </c>
      <c r="Q49" s="31" t="inlineStr">
        <is>
          <t>'|Domestic|</t>
        </is>
      </c>
      <c r="R49" s="37" t="n"/>
    </row>
    <row r="50">
      <c r="A50" s="2" t="inlineStr">
        <is>
          <t>Pratik</t>
        </is>
      </c>
      <c r="B50" s="46" t="inlineStr">
        <is>
          <t>pkul0840@uni.sydney.edu.au</t>
        </is>
      </c>
      <c r="C50" s="31" t="n">
        <v>2</v>
      </c>
      <c r="D50" s="31" t="n">
        <v>1126</v>
      </c>
      <c r="E50" s="28" t="inlineStr">
        <is>
          <t>"28 Engaged,Career Profiling Engaged,Completed USYD Survey 1 - Ask 1"</t>
        </is>
      </c>
      <c r="F50" s="29" t="n"/>
      <c r="G50" s="28" t="inlineStr">
        <is>
          <t>Male</t>
        </is>
      </c>
      <c r="H50" s="28" t="inlineStr">
        <is>
          <t>Australia</t>
        </is>
      </c>
      <c r="I50" s="28" t="inlineStr">
        <is>
          <t>New South Wales</t>
        </is>
      </c>
      <c r="J50" s="30" t="inlineStr">
        <is>
          <t>'|28|14|</t>
        </is>
      </c>
      <c r="K50" s="28" t="n"/>
      <c r="L50" s="28" t="n"/>
      <c r="M50" s="28" t="n"/>
      <c r="N50" s="31" t="inlineStr">
        <is>
          <t>'|Faculty of Engineering|</t>
        </is>
      </c>
      <c r="O50" s="31" t="inlineStr">
        <is>
          <t>'|2nd Year|</t>
        </is>
      </c>
      <c r="P50" s="31" t="inlineStr">
        <is>
          <t>'|Casual or part-time work|</t>
        </is>
      </c>
      <c r="Q50" s="31" t="inlineStr">
        <is>
          <t>'|International|</t>
        </is>
      </c>
      <c r="R50" s="7" t="n"/>
    </row>
    <row r="51">
      <c r="A51" s="2" t="inlineStr">
        <is>
          <t>Jun</t>
        </is>
      </c>
      <c r="B51" s="46" t="inlineStr">
        <is>
          <t>jkong6786@uni.sydney.edu.au</t>
        </is>
      </c>
      <c r="C51" s="31" t="n">
        <v>2</v>
      </c>
      <c r="D51" s="31" t="n">
        <v>1105</v>
      </c>
      <c r="E51" s="28" t="inlineStr">
        <is>
          <t>"Resume Builder Engaged,Completed USYD Survey 1 - Ask 1"</t>
        </is>
      </c>
      <c r="F51" s="46" t="inlineStr">
        <is>
          <t>https://careerhub.sydney.edu.au/</t>
        </is>
      </c>
      <c r="G51" s="28" t="inlineStr">
        <is>
          <t>Male</t>
        </is>
      </c>
      <c r="H51" s="28" t="inlineStr">
        <is>
          <t>Australia</t>
        </is>
      </c>
      <c r="I51" s="28" t="inlineStr">
        <is>
          <t>New South Wales</t>
        </is>
      </c>
      <c r="J51" s="30" t="inlineStr">
        <is>
          <t>'|7|17|25|37|5|</t>
        </is>
      </c>
      <c r="K51" s="28" t="n"/>
      <c r="L51" s="28" t="n"/>
      <c r="M51" s="28" t="n"/>
      <c r="N51" s="31" t="inlineStr">
        <is>
          <t>'|Faculty of Engineering|</t>
        </is>
      </c>
      <c r="O51" s="31" t="inlineStr">
        <is>
          <t>'|1st Year|</t>
        </is>
      </c>
      <c r="P51" s="31" t="inlineStr">
        <is>
          <t>'|Casual or part-time work in a technical role|Casual or part-time work|</t>
        </is>
      </c>
      <c r="Q51" s="31" t="inlineStr">
        <is>
          <t>'|Domestic|</t>
        </is>
      </c>
      <c r="R51" s="6" t="inlineStr">
        <is>
          <t>I'm enjoying my studies and have some ideas for my career.</t>
        </is>
      </c>
    </row>
    <row r="52">
      <c r="A52" s="2" t="inlineStr">
        <is>
          <t>Aadya</t>
        </is>
      </c>
      <c r="B52" s="46" t="inlineStr">
        <is>
          <t>asin0919@uni.sydney.edu.au</t>
        </is>
      </c>
      <c r="C52" s="31" t="n">
        <v>2</v>
      </c>
      <c r="D52" s="31" t="n">
        <v>990</v>
      </c>
      <c r="E52" s="28" t="inlineStr">
        <is>
          <t>"Career Profiling Engaged"</t>
        </is>
      </c>
      <c r="F52" s="29" t="n"/>
      <c r="G52" s="28" t="inlineStr">
        <is>
          <t>Female</t>
        </is>
      </c>
      <c r="H52" s="28" t="inlineStr">
        <is>
          <t>Australia</t>
        </is>
      </c>
      <c r="I52" s="28" t="inlineStr">
        <is>
          <t>New South Wales</t>
        </is>
      </c>
      <c r="J52" s="30" t="inlineStr">
        <is>
          <t>'|8|14|15|23|28|27|26|35|2|3|12|16|18|25|</t>
        </is>
      </c>
      <c r="K52" s="28" t="n"/>
      <c r="L52" s="28" t="n"/>
      <c r="M52" s="28" t="n"/>
      <c r="N52" s="31" t="inlineStr">
        <is>
          <t>'|Faculty of Engineering|</t>
        </is>
      </c>
      <c r="O52" s="31" t="inlineStr">
        <is>
          <t>'|1st Year|</t>
        </is>
      </c>
      <c r="P52" s="31" t="inlineStr">
        <is>
          <t>'|None of the above|</t>
        </is>
      </c>
      <c r="Q52" s="31" t="inlineStr">
        <is>
          <t>'|International|</t>
        </is>
      </c>
      <c r="R52" s="7" t="n"/>
    </row>
    <row r="53">
      <c r="A53" s="2" t="inlineStr">
        <is>
          <t>Ahaan</t>
        </is>
      </c>
      <c r="B53" s="46" t="inlineStr">
        <is>
          <t>agau7123@uni.sydney.edu.au</t>
        </is>
      </c>
      <c r="C53" s="31" t="n">
        <v>2</v>
      </c>
      <c r="D53" s="31" t="n">
        <v>805</v>
      </c>
      <c r="E53" s="29" t="n"/>
      <c r="F53" s="29" t="n"/>
      <c r="G53" s="28" t="inlineStr">
        <is>
          <t>Male</t>
        </is>
      </c>
      <c r="H53" s="28" t="inlineStr">
        <is>
          <t>Australia</t>
        </is>
      </c>
      <c r="I53" s="28" t="inlineStr">
        <is>
          <t>New South Wales</t>
        </is>
      </c>
      <c r="J53" s="30" t="inlineStr">
        <is>
          <t>'|7|14|30|42|</t>
        </is>
      </c>
      <c r="K53" s="28" t="n"/>
      <c r="L53" s="28" t="n"/>
      <c r="M53" s="28" t="n"/>
      <c r="N53" s="31" t="inlineStr">
        <is>
          <t>'|Faculty of Engineering|</t>
        </is>
      </c>
      <c r="O53" s="31" t="inlineStr">
        <is>
          <t>'|4th Year|</t>
        </is>
      </c>
      <c r="P53" s="31" t="inlineStr">
        <is>
          <t>'|Work placement as part of my degree|Internship|Casual or part-time work|Casual or part-time work in a technical role|</t>
        </is>
      </c>
      <c r="Q53" s="31" t="inlineStr">
        <is>
          <t>'|International|</t>
        </is>
      </c>
      <c r="R53" s="6" t="inlineStr">
        <is>
          <t>I'm interested in my degree but not sure how it links to a career or the related career options.</t>
        </is>
      </c>
    </row>
    <row r="54">
      <c r="A54" s="2" t="inlineStr">
        <is>
          <t>Alina</t>
        </is>
      </c>
      <c r="B54" s="46" t="inlineStr">
        <is>
          <t>jtan0173@uni.sydney.edu.au</t>
        </is>
      </c>
      <c r="C54" s="31" t="n">
        <v>2</v>
      </c>
      <c r="D54" s="31" t="n">
        <v>744</v>
      </c>
      <c r="E54" s="28" t="inlineStr">
        <is>
          <t>"Video Profiling,28 Engaged,VWE Engaged,Completed USYD Survey 1 - Ask 1"</t>
        </is>
      </c>
      <c r="F54" s="29" t="n"/>
      <c r="G54" s="28" t="inlineStr">
        <is>
          <t>Female</t>
        </is>
      </c>
      <c r="H54" s="28" t="inlineStr">
        <is>
          <t>Australia</t>
        </is>
      </c>
      <c r="I54" s="28" t="inlineStr">
        <is>
          <t>New South Wales</t>
        </is>
      </c>
      <c r="J54" s="30" t="inlineStr">
        <is>
          <t>'|14|28|22|27|</t>
        </is>
      </c>
      <c r="K54" s="28" t="n"/>
      <c r="L54" s="28" t="n"/>
      <c r="M54" s="28" t="n"/>
      <c r="N54" s="31" t="inlineStr">
        <is>
          <t>'|Faculty of Engineering|</t>
        </is>
      </c>
      <c r="O54" s="31" t="inlineStr">
        <is>
          <t>'|1st Year|</t>
        </is>
      </c>
      <c r="P54" s="31" t="inlineStr">
        <is>
          <t>'|Casual or part-time work|</t>
        </is>
      </c>
      <c r="Q54" s="31" t="inlineStr">
        <is>
          <t>'|International|</t>
        </is>
      </c>
      <c r="R54" s="7" t="n"/>
    </row>
    <row r="55" ht="29" customHeight="1">
      <c r="A55" s="32" t="inlineStr">
        <is>
          <t>Anirudha</t>
        </is>
      </c>
      <c r="B55" s="46" t="inlineStr">
        <is>
          <t>apra0996@uni.sydney.edu.au</t>
        </is>
      </c>
      <c r="C55" s="31" t="n">
        <v>2</v>
      </c>
      <c r="D55" s="31" t="n">
        <v>654</v>
      </c>
      <c r="E55" s="40" t="inlineStr">
        <is>
          <t>"Video Profiling 5,Career Profiling Engaged,Job Suggestions,Video Profiling,VWE Engaged"</t>
        </is>
      </c>
      <c r="F55" s="18" t="inlineStr">
        <is>
          <t>https://app.thecareersdepartment.com/</t>
        </is>
      </c>
      <c r="G55" s="31" t="inlineStr">
        <is>
          <t>Male</t>
        </is>
      </c>
      <c r="H55" s="31" t="inlineStr">
        <is>
          <t>Australia</t>
        </is>
      </c>
      <c r="I55" s="31" t="inlineStr">
        <is>
          <t>New South Wales</t>
        </is>
      </c>
      <c r="J55" s="31" t="inlineStr">
        <is>
          <t>'|14|27|28|</t>
        </is>
      </c>
      <c r="K55" s="42" t="n">
        <v>2</v>
      </c>
      <c r="L55" s="42" t="inlineStr">
        <is>
          <t>Y</t>
        </is>
      </c>
      <c r="M55" s="42" t="n"/>
      <c r="N55" s="31" t="inlineStr">
        <is>
          <t>'|Faculty of Engineering|</t>
        </is>
      </c>
      <c r="O55" s="31" t="inlineStr">
        <is>
          <t>'|1st Year|</t>
        </is>
      </c>
      <c r="P55" s="31" t="inlineStr">
        <is>
          <t>'|Casual or part-time work|</t>
        </is>
      </c>
      <c r="Q55" s="31" t="inlineStr">
        <is>
          <t>'|International|</t>
        </is>
      </c>
      <c r="R55" s="37" t="n"/>
    </row>
    <row r="56">
      <c r="A56" s="2" t="inlineStr">
        <is>
          <t>Angelina</t>
        </is>
      </c>
      <c r="B56" s="46" t="inlineStr">
        <is>
          <t>adah7932@uni.sydney.edu.au</t>
        </is>
      </c>
      <c r="C56" s="31" t="n">
        <v>2</v>
      </c>
      <c r="D56" s="31" t="n">
        <v>508</v>
      </c>
      <c r="E56" s="28" t="inlineStr">
        <is>
          <t>"28 Engaged,VWE Engaged,Completed USYD Survey 1 - Ask 1"</t>
        </is>
      </c>
      <c r="F56" s="46" t="inlineStr">
        <is>
          <t>https://careerhub.sydney.edu.au/s/careers-centre/jobs/search?bBoxBottom=-37.50528&amp;bBoxLeft=140.999279&amp;bBoxRight=159.105444&amp;bBoxTop=-28.15702&amp;countryCode=AU&amp;distanceKm=100&amp;location=New South Wales&amp;occupation=2367&amp;occupation=2371&amp;order=Relevance&amp;text=software&amp;typeOfWork=2333&amp;typeOfWork=2331</t>
        </is>
      </c>
      <c r="G56" s="28" t="inlineStr">
        <is>
          <t>Female</t>
        </is>
      </c>
      <c r="H56" s="28" t="inlineStr">
        <is>
          <t>Australia</t>
        </is>
      </c>
      <c r="I56" s="28" t="inlineStr">
        <is>
          <t>New South Wales</t>
        </is>
      </c>
      <c r="J56" s="30" t="inlineStr">
        <is>
          <t>'|14|28|</t>
        </is>
      </c>
      <c r="K56" s="28" t="n"/>
      <c r="L56" s="28" t="n"/>
      <c r="M56" s="28" t="n"/>
      <c r="N56" s="31" t="inlineStr">
        <is>
          <t>'|Faculty of Engineering|</t>
        </is>
      </c>
      <c r="O56" s="31" t="inlineStr">
        <is>
          <t>'|3rd Year|</t>
        </is>
      </c>
      <c r="P56" s="31" t="inlineStr">
        <is>
          <t>'|None of the above|</t>
        </is>
      </c>
      <c r="Q56" s="31" t="inlineStr">
        <is>
          <t>'|Domestic|</t>
        </is>
      </c>
      <c r="R56" s="6" t="inlineStr">
        <is>
          <t>I'm interested in my degree but not sure how it links to a career or the related career options.</t>
        </is>
      </c>
    </row>
    <row r="57" ht="29" customHeight="1">
      <c r="A57" s="32" t="inlineStr">
        <is>
          <t>Mohammad</t>
        </is>
      </c>
      <c r="B57" s="46" t="inlineStr">
        <is>
          <t>mala0565@uni.sydney.edu.au</t>
        </is>
      </c>
      <c r="C57" s="31" t="n">
        <v>2</v>
      </c>
      <c r="D57" s="31" t="n">
        <v>502</v>
      </c>
      <c r="E57" s="40" t="inlineStr">
        <is>
          <t>"Completed USYD Survey 1 - Ask 1,MAU_2025JUL,Video Profiling,VWE Engaged"</t>
        </is>
      </c>
      <c r="F57" s="41" t="n"/>
      <c r="G57" s="31" t="inlineStr">
        <is>
          <t>Male</t>
        </is>
      </c>
      <c r="H57" s="31" t="inlineStr">
        <is>
          <t>Australia</t>
        </is>
      </c>
      <c r="I57" s="31" t="inlineStr">
        <is>
          <t>New South Wales</t>
        </is>
      </c>
      <c r="J57" s="31" t="inlineStr">
        <is>
          <t>'|14|28|15|</t>
        </is>
      </c>
      <c r="K57" s="42" t="n">
        <v>1</v>
      </c>
      <c r="L57" s="42" t="inlineStr">
        <is>
          <t>Y</t>
        </is>
      </c>
      <c r="M57" s="42" t="n"/>
      <c r="N57" s="31" t="inlineStr">
        <is>
          <t>'|Faculty of Engineering|</t>
        </is>
      </c>
      <c r="O57" s="31" t="inlineStr">
        <is>
          <t>'|1st Year|</t>
        </is>
      </c>
      <c r="P57" s="31" t="inlineStr">
        <is>
          <t>'|None of the above|</t>
        </is>
      </c>
      <c r="Q57" s="31" t="inlineStr">
        <is>
          <t>'|International|</t>
        </is>
      </c>
      <c r="R57" s="38" t="inlineStr">
        <is>
          <t>I'm interested in my degree but not sure how it links to a career or the related career options.</t>
        </is>
      </c>
    </row>
    <row r="58">
      <c r="A58" s="2" t="inlineStr">
        <is>
          <t>Xiao</t>
        </is>
      </c>
      <c r="B58" s="46" t="inlineStr">
        <is>
          <t>xigu0262@uni.sydney.edu.au</t>
        </is>
      </c>
      <c r="C58" s="31" t="n">
        <v>2</v>
      </c>
      <c r="D58" s="31" t="n">
        <v>441</v>
      </c>
      <c r="E58" s="29" t="n"/>
      <c r="F58" s="29" t="n"/>
      <c r="G58" s="28" t="inlineStr">
        <is>
          <t>Male</t>
        </is>
      </c>
      <c r="H58" s="28" t="inlineStr">
        <is>
          <t>Australia</t>
        </is>
      </c>
      <c r="I58" s="28" t="inlineStr">
        <is>
          <t>New South Wales</t>
        </is>
      </c>
      <c r="J58" s="30" t="inlineStr">
        <is>
          <t>'|14|28|2|</t>
        </is>
      </c>
      <c r="K58" s="28" t="n"/>
      <c r="L58" s="28" t="n"/>
      <c r="M58" s="28" t="n"/>
      <c r="N58" s="31" t="inlineStr">
        <is>
          <t>'|Faculty of Engineering|</t>
        </is>
      </c>
      <c r="O58" s="31" t="inlineStr">
        <is>
          <t>'|1st Year|</t>
        </is>
      </c>
      <c r="P58" s="31" t="inlineStr">
        <is>
          <t>'|Research experience at university|</t>
        </is>
      </c>
      <c r="Q58" s="31" t="inlineStr">
        <is>
          <t>'|International|</t>
        </is>
      </c>
      <c r="R58" s="6" t="inlineStr">
        <is>
          <t>I'm enjoying my studies and have some ideas for my career.</t>
        </is>
      </c>
    </row>
    <row r="59">
      <c r="A59" s="32" t="inlineStr">
        <is>
          <t>Adari</t>
        </is>
      </c>
      <c r="B59" s="46" t="inlineStr">
        <is>
          <t>uada0760@uni.sydney.edu.au</t>
        </is>
      </c>
      <c r="C59" s="31" t="n">
        <v>2</v>
      </c>
      <c r="D59" s="31" t="n">
        <v>401</v>
      </c>
      <c r="E59" s="40" t="inlineStr">
        <is>
          <t>"MAU_2025JUL,VWE Engaged"</t>
        </is>
      </c>
      <c r="F59" s="41" t="n"/>
      <c r="G59" s="31" t="inlineStr">
        <is>
          <t>Female</t>
        </is>
      </c>
      <c r="H59" s="31" t="inlineStr">
        <is>
          <t>Australia</t>
        </is>
      </c>
      <c r="I59" s="31" t="inlineStr">
        <is>
          <t>New South Wales</t>
        </is>
      </c>
      <c r="J59" s="31" t="inlineStr">
        <is>
          <t>'|13|14|15|28|2|34|</t>
        </is>
      </c>
      <c r="K59" s="42" t="n">
        <v>1</v>
      </c>
      <c r="L59" s="42" t="inlineStr">
        <is>
          <t>Z</t>
        </is>
      </c>
      <c r="M59" s="42" t="n"/>
      <c r="N59" s="31" t="inlineStr">
        <is>
          <t>'|Faculty of Engineering|</t>
        </is>
      </c>
      <c r="O59" s="31" t="inlineStr">
        <is>
          <t>'|2nd Year|</t>
        </is>
      </c>
      <c r="P59" s="31" t="inlineStr">
        <is>
          <t>'|None of the above|</t>
        </is>
      </c>
      <c r="Q59" s="31" t="inlineStr">
        <is>
          <t>'|International|</t>
        </is>
      </c>
      <c r="R59" s="37" t="n"/>
    </row>
    <row r="60">
      <c r="A60" s="2" t="inlineStr">
        <is>
          <t>Bonseok</t>
        </is>
      </c>
      <c r="B60" s="46" t="inlineStr">
        <is>
          <t>bogu7809@uni.sydney.edu.au</t>
        </is>
      </c>
      <c r="C60" s="31" t="n">
        <v>2</v>
      </c>
      <c r="D60" s="31" t="n">
        <v>351</v>
      </c>
      <c r="E60" s="29" t="n"/>
      <c r="F60" s="29" t="n"/>
      <c r="G60" s="28" t="inlineStr">
        <is>
          <t>Male</t>
        </is>
      </c>
      <c r="H60" s="28" t="inlineStr">
        <is>
          <t>Australia</t>
        </is>
      </c>
      <c r="I60" s="28" t="inlineStr">
        <is>
          <t>New South Wales</t>
        </is>
      </c>
      <c r="J60" s="30" t="inlineStr">
        <is>
          <t>'|26|23|28|</t>
        </is>
      </c>
      <c r="K60" s="28" t="n"/>
      <c r="L60" s="28" t="n"/>
      <c r="M60" s="28" t="n"/>
      <c r="N60" s="31" t="inlineStr">
        <is>
          <t>'|Faculty of Engineering|</t>
        </is>
      </c>
      <c r="O60" s="31" t="inlineStr">
        <is>
          <t>'|3rd Year|</t>
        </is>
      </c>
      <c r="P60" s="31" t="inlineStr">
        <is>
          <t>'|Casual or part-time work|</t>
        </is>
      </c>
      <c r="Q60" s="31" t="inlineStr">
        <is>
          <t>'|International|</t>
        </is>
      </c>
      <c r="R60" s="7" t="n"/>
    </row>
    <row r="61">
      <c r="A61" s="2" t="inlineStr">
        <is>
          <t>Serena</t>
        </is>
      </c>
      <c r="B61" s="46" t="inlineStr">
        <is>
          <t>seli6857@uni.sydney.edu.au</t>
        </is>
      </c>
      <c r="C61" s="31" t="n">
        <v>2</v>
      </c>
      <c r="D61" s="31" t="n">
        <v>272</v>
      </c>
      <c r="E61" s="28" t="inlineStr">
        <is>
          <t>"VWE Engaged,28 Engaged,MG Engaged,MG Trading Analyst VWE"</t>
        </is>
      </c>
      <c r="F61" s="29" t="n"/>
      <c r="G61" s="28" t="inlineStr">
        <is>
          <t>Female</t>
        </is>
      </c>
      <c r="H61" s="28" t="inlineStr">
        <is>
          <t>Australia</t>
        </is>
      </c>
      <c r="I61" s="28" t="inlineStr">
        <is>
          <t>New South Wales</t>
        </is>
      </c>
      <c r="J61" s="30" t="inlineStr">
        <is>
          <t>'|14|28|12|</t>
        </is>
      </c>
      <c r="K61" s="28" t="n"/>
      <c r="L61" s="28" t="n"/>
      <c r="M61" s="28" t="n"/>
      <c r="N61" s="31" t="inlineStr">
        <is>
          <t>'|Faculty of Engineering|</t>
        </is>
      </c>
      <c r="O61" s="31" t="inlineStr">
        <is>
          <t>'|3rd Year|</t>
        </is>
      </c>
      <c r="P61" s="31" t="inlineStr">
        <is>
          <t>'|Casual or part-time work|</t>
        </is>
      </c>
      <c r="Q61" s="31" t="inlineStr">
        <is>
          <t>'|Domestic|</t>
        </is>
      </c>
      <c r="R61" s="7" t="n"/>
    </row>
    <row r="62">
      <c r="A62" s="2" t="inlineStr">
        <is>
          <t>Osol</t>
        </is>
      </c>
      <c r="B62" s="46" t="inlineStr">
        <is>
          <t>oals0235@uni.sydney.edu.au</t>
        </is>
      </c>
      <c r="C62" s="31" t="n">
        <v>2</v>
      </c>
      <c r="D62" s="31" t="n">
        <v>271</v>
      </c>
      <c r="E62" s="29" t="n"/>
      <c r="F62" s="29" t="n"/>
      <c r="G62" s="28" t="inlineStr">
        <is>
          <t>Female</t>
        </is>
      </c>
      <c r="H62" s="28" t="inlineStr">
        <is>
          <t>Australia</t>
        </is>
      </c>
      <c r="I62" s="28" t="inlineStr">
        <is>
          <t>New South Wales</t>
        </is>
      </c>
      <c r="J62" s="30" t="inlineStr">
        <is>
          <t>'|28|</t>
        </is>
      </c>
      <c r="K62" s="28" t="n"/>
      <c r="L62" s="28" t="n"/>
      <c r="M62" s="28" t="n"/>
      <c r="N62" s="31" t="inlineStr">
        <is>
          <t>'|Faculty of Engineering|</t>
        </is>
      </c>
      <c r="O62" s="31" t="inlineStr">
        <is>
          <t>'|2nd Year|</t>
        </is>
      </c>
      <c r="P62" s="31" t="inlineStr">
        <is>
          <t>'|Internship|</t>
        </is>
      </c>
      <c r="Q62" s="31" t="inlineStr">
        <is>
          <t>'|International|</t>
        </is>
      </c>
      <c r="R62" s="6" t="inlineStr">
        <is>
          <t>I love my degree and have a clear career plan.</t>
        </is>
      </c>
    </row>
    <row r="63">
      <c r="A63" s="2" t="inlineStr">
        <is>
          <t>Vanessa</t>
        </is>
      </c>
      <c r="B63" s="46" t="inlineStr">
        <is>
          <t>vkla0986@uni.sydney.edu.au</t>
        </is>
      </c>
      <c r="C63" s="31" t="n">
        <v>2</v>
      </c>
      <c r="D63" s="31" t="n">
        <v>220</v>
      </c>
      <c r="E63" s="28" t="inlineStr">
        <is>
          <t>"VWE Engaged"</t>
        </is>
      </c>
      <c r="F63" s="29" t="n"/>
      <c r="G63" s="28" t="inlineStr">
        <is>
          <t>Female</t>
        </is>
      </c>
      <c r="H63" s="28" t="inlineStr">
        <is>
          <t>Australia</t>
        </is>
      </c>
      <c r="I63" s="28" t="inlineStr">
        <is>
          <t>New South Wales</t>
        </is>
      </c>
      <c r="J63" s="30" t="inlineStr">
        <is>
          <t>'|1|2|3|8|9|13|14|17|25|28|42|34|27|30|</t>
        </is>
      </c>
      <c r="K63" s="28" t="n"/>
      <c r="L63" s="28" t="n"/>
      <c r="M63" s="28" t="n"/>
      <c r="N63" s="31" t="inlineStr">
        <is>
          <t>'|Faculty of Engineering|</t>
        </is>
      </c>
      <c r="O63" s="31" t="inlineStr">
        <is>
          <t>'|1st Year|</t>
        </is>
      </c>
      <c r="P63" s="31" t="inlineStr">
        <is>
          <t>'|None of the above|</t>
        </is>
      </c>
      <c r="Q63" s="31" t="inlineStr">
        <is>
          <t>'|International|</t>
        </is>
      </c>
      <c r="R63" s="7" t="n"/>
    </row>
    <row r="64">
      <c r="A64" s="2" t="inlineStr">
        <is>
          <t>Akhil</t>
        </is>
      </c>
      <c r="B64" s="46" t="inlineStr">
        <is>
          <t>aani0815@uni.sydney.edu.au</t>
        </is>
      </c>
      <c r="C64" s="31" t="n">
        <v>2</v>
      </c>
      <c r="D64" s="31" t="n">
        <v>211</v>
      </c>
      <c r="E64" s="28" t="inlineStr">
        <is>
          <t>"14 Engaged"</t>
        </is>
      </c>
      <c r="F64" s="29" t="n"/>
      <c r="G64" s="28" t="inlineStr">
        <is>
          <t>Male</t>
        </is>
      </c>
      <c r="H64" s="28" t="inlineStr">
        <is>
          <t>Australia</t>
        </is>
      </c>
      <c r="I64" s="28" t="inlineStr">
        <is>
          <t>New South Wales</t>
        </is>
      </c>
      <c r="J64" s="30" t="inlineStr">
        <is>
          <t>'|7|14|</t>
        </is>
      </c>
      <c r="K64" s="28" t="n">
        <v>2</v>
      </c>
      <c r="L64" s="28" t="n"/>
      <c r="M64" s="28" t="n"/>
      <c r="N64" s="31" t="inlineStr">
        <is>
          <t>'|Faculty of Engineering|</t>
        </is>
      </c>
      <c r="O64" s="31" t="inlineStr">
        <is>
          <t>'|1st Year|</t>
        </is>
      </c>
      <c r="P64" s="31" t="inlineStr">
        <is>
          <t>'|None of the above|</t>
        </is>
      </c>
      <c r="Q64" s="31" t="inlineStr">
        <is>
          <t>'|International|</t>
        </is>
      </c>
      <c r="R64" s="6" t="inlineStr">
        <is>
          <t>I'm enjoying my studies and have some ideas for my career.</t>
        </is>
      </c>
    </row>
    <row r="65" ht="43" customHeight="1">
      <c r="A65" s="32" t="inlineStr">
        <is>
          <t>Parth</t>
        </is>
      </c>
      <c r="B65" s="46" t="inlineStr">
        <is>
          <t>pkud0841@uni.sydney.edu.au</t>
        </is>
      </c>
      <c r="C65" s="31" t="n">
        <v>2</v>
      </c>
      <c r="D65" s="31" t="n">
        <v>210</v>
      </c>
      <c r="E65" s="40" t="inlineStr">
        <is>
          <t>"28 Engaged,MAU_2025JUL,Video Profiling,VWE Engaged,MAU_2025JUL,VWE Engaged,Completed USYD Survey 2 - Ask 1,28 Engaged,Video Profiling"</t>
        </is>
      </c>
      <c r="F65" s="41" t="n"/>
      <c r="G65" s="31" t="inlineStr">
        <is>
          <t>Male</t>
        </is>
      </c>
      <c r="H65" s="31" t="inlineStr">
        <is>
          <t>Australia</t>
        </is>
      </c>
      <c r="I65" s="31" t="inlineStr">
        <is>
          <t>New South Wales</t>
        </is>
      </c>
      <c r="J65" s="31" t="inlineStr">
        <is>
          <t>'|28|22|14|12|15|27|</t>
        </is>
      </c>
      <c r="K65" s="42" t="n">
        <v>1</v>
      </c>
      <c r="L65" s="42" t="inlineStr">
        <is>
          <t>Y</t>
        </is>
      </c>
      <c r="M65" s="42" t="n"/>
      <c r="N65" s="31" t="inlineStr">
        <is>
          <t>'|Faculty of Engineering|</t>
        </is>
      </c>
      <c r="O65" s="31" t="inlineStr">
        <is>
          <t>'|1st Year|</t>
        </is>
      </c>
      <c r="P65" s="31" t="inlineStr">
        <is>
          <t>'|None of the above|</t>
        </is>
      </c>
      <c r="Q65" s="31" t="inlineStr">
        <is>
          <t>'|International|</t>
        </is>
      </c>
      <c r="R65" s="37" t="n"/>
    </row>
    <row r="66">
      <c r="A66" s="2" t="inlineStr">
        <is>
          <t>James</t>
        </is>
      </c>
      <c r="B66" s="46" t="inlineStr">
        <is>
          <t>yzha0988@uni.sydney.edu.au</t>
        </is>
      </c>
      <c r="C66" s="31" t="n">
        <v>2</v>
      </c>
      <c r="D66" s="31" t="n">
        <v>362</v>
      </c>
      <c r="E66" s="28" t="inlineStr">
        <is>
          <t>"Video Profiling,15 Engaged,VWE Engaged"</t>
        </is>
      </c>
      <c r="F66" s="29" t="n"/>
      <c r="G66" s="28" t="inlineStr">
        <is>
          <t>Male</t>
        </is>
      </c>
      <c r="H66" s="28" t="inlineStr">
        <is>
          <t>Australia</t>
        </is>
      </c>
      <c r="I66" s="28" t="inlineStr">
        <is>
          <t>New South Wales</t>
        </is>
      </c>
      <c r="J66" s="30" t="inlineStr">
        <is>
          <t>'|14|</t>
        </is>
      </c>
      <c r="K66" s="28" t="n"/>
      <c r="L66" s="28" t="n"/>
      <c r="M66" s="28" t="n"/>
      <c r="N66" s="31" t="inlineStr">
        <is>
          <t>'|Faculty of Engineering|</t>
        </is>
      </c>
      <c r="O66" s="31" t="inlineStr">
        <is>
          <t>'|4th Year|</t>
        </is>
      </c>
      <c r="P66" s="31" t="inlineStr">
        <is>
          <t>'|Internship|Work placement as part of my degree|Casual or part-time work in a technical role|Casual or part-time work|Research experience at university|</t>
        </is>
      </c>
      <c r="Q66" s="31" t="inlineStr">
        <is>
          <t>'|International|</t>
        </is>
      </c>
      <c r="R66" s="6" t="inlineStr">
        <is>
          <t>I’m not sure I would want a career that relates to what I am studying.</t>
        </is>
      </c>
    </row>
    <row r="67">
      <c r="A67" s="32" t="inlineStr">
        <is>
          <t>MINGMING</t>
        </is>
      </c>
      <c r="B67" s="46" t="inlineStr">
        <is>
          <t>mfan0390@uni.sydney.edu.au</t>
        </is>
      </c>
      <c r="C67" s="31" t="n">
        <v>2</v>
      </c>
      <c r="D67" s="31" t="n">
        <v>139</v>
      </c>
      <c r="E67" s="40" t="inlineStr">
        <is>
          <t>"MAU_2025JUL,VWE Engaged"</t>
        </is>
      </c>
      <c r="F67" s="41" t="n"/>
      <c r="G67" s="31" t="inlineStr">
        <is>
          <t>Male</t>
        </is>
      </c>
      <c r="H67" s="31" t="inlineStr">
        <is>
          <t>Australia</t>
        </is>
      </c>
      <c r="I67" s="31" t="inlineStr">
        <is>
          <t>New South Wales</t>
        </is>
      </c>
      <c r="J67" s="31" t="inlineStr">
        <is>
          <t>'|14|</t>
        </is>
      </c>
      <c r="K67" s="42" t="n">
        <v>1</v>
      </c>
      <c r="L67" s="42" t="inlineStr">
        <is>
          <t>Z</t>
        </is>
      </c>
      <c r="M67" s="42" t="n"/>
      <c r="N67" s="31" t="inlineStr">
        <is>
          <t>'|Faculty of Engineering|</t>
        </is>
      </c>
      <c r="O67" s="31" t="inlineStr">
        <is>
          <t>'|1st Year|</t>
        </is>
      </c>
      <c r="P67" s="31" t="inlineStr">
        <is>
          <t>'|Casual or part-time work|</t>
        </is>
      </c>
      <c r="Q67" s="31" t="inlineStr">
        <is>
          <t>'|International|</t>
        </is>
      </c>
      <c r="R67" s="37" t="n"/>
    </row>
    <row r="68" ht="29" customHeight="1">
      <c r="A68" s="32" t="inlineStr">
        <is>
          <t>YUN-CHEN</t>
        </is>
      </c>
      <c r="B68" s="46" t="inlineStr">
        <is>
          <t>yhua0320@uni.sydney.edu.au</t>
        </is>
      </c>
      <c r="C68" s="31" t="n">
        <v>2</v>
      </c>
      <c r="D68" s="31" t="n">
        <v>109</v>
      </c>
      <c r="E68" s="40" t="inlineStr">
        <is>
          <t>"Completed USYD Survey 1 - Ask 1,MAU_2025JUL,Video Profiling,VWE Engaged"</t>
        </is>
      </c>
      <c r="F68" s="41" t="n"/>
      <c r="G68" s="31" t="inlineStr">
        <is>
          <t>Male</t>
        </is>
      </c>
      <c r="H68" s="31" t="inlineStr">
        <is>
          <t>Australia</t>
        </is>
      </c>
      <c r="I68" s="31" t="inlineStr">
        <is>
          <t>New South Wales</t>
        </is>
      </c>
      <c r="J68" s="31" t="inlineStr">
        <is>
          <t>'|12|14|28|21|15|8|</t>
        </is>
      </c>
      <c r="K68" s="42" t="n">
        <v>1</v>
      </c>
      <c r="L68" s="47" t="inlineStr">
        <is>
          <t>Y</t>
        </is>
      </c>
      <c r="M68" s="42" t="n"/>
      <c r="N68" s="31" t="inlineStr">
        <is>
          <t>'|Faculty of Engineering|</t>
        </is>
      </c>
      <c r="O68" s="31" t="inlineStr">
        <is>
          <t>'|1st Year|</t>
        </is>
      </c>
      <c r="P68" s="31" t="inlineStr">
        <is>
          <t>'|Internship|</t>
        </is>
      </c>
      <c r="Q68" s="31" t="inlineStr">
        <is>
          <t>'|International|</t>
        </is>
      </c>
      <c r="R68" s="38" t="inlineStr">
        <is>
          <t>I’m not sure I would want a career that relates to what I am studying.</t>
        </is>
      </c>
    </row>
    <row r="69">
      <c r="A69" s="32" t="inlineStr">
        <is>
          <t>Danidu</t>
        </is>
      </c>
      <c r="B69" s="46" t="inlineStr">
        <is>
          <t>djag0867@uni.sydney.edu.au</t>
        </is>
      </c>
      <c r="C69" s="31" t="n">
        <v>2</v>
      </c>
      <c r="D69" s="31" t="n">
        <v>108</v>
      </c>
      <c r="E69" s="40" t="inlineStr">
        <is>
          <t>"MAU_2025JUL,VWE Engaged,Video Profiling"</t>
        </is>
      </c>
      <c r="F69" s="41" t="n"/>
      <c r="G69" s="31" t="inlineStr">
        <is>
          <t>Male</t>
        </is>
      </c>
      <c r="H69" s="31" t="inlineStr">
        <is>
          <t>Australia</t>
        </is>
      </c>
      <c r="I69" s="31" t="inlineStr">
        <is>
          <t>New South Wales</t>
        </is>
      </c>
      <c r="J69" s="31" t="inlineStr">
        <is>
          <t>'|14|16|22|30|7|</t>
        </is>
      </c>
      <c r="K69" s="42" t="n">
        <v>2</v>
      </c>
      <c r="L69" s="42" t="inlineStr">
        <is>
          <t>Y</t>
        </is>
      </c>
      <c r="M69" s="42" t="n"/>
      <c r="N69" s="31" t="inlineStr">
        <is>
          <t>'|Faculty of Engineering|</t>
        </is>
      </c>
      <c r="O69" s="31" t="inlineStr">
        <is>
          <t>'|1st Year|</t>
        </is>
      </c>
      <c r="P69" s="31" t="inlineStr">
        <is>
          <t>'|Internship|Casual or part-time work in a technical role|Work placement as part of my degree|Casual or part-time work|Research experience at university|</t>
        </is>
      </c>
      <c r="Q69" s="31" t="inlineStr">
        <is>
          <t>'|International|</t>
        </is>
      </c>
      <c r="R69" s="37" t="n"/>
    </row>
    <row r="70">
      <c r="A70" s="32" t="inlineStr">
        <is>
          <t>LinJie</t>
        </is>
      </c>
      <c r="B70" s="46" t="inlineStr">
        <is>
          <t>liye0963@uni.sydney.edu.au</t>
        </is>
      </c>
      <c r="C70" s="31" t="n">
        <v>2</v>
      </c>
      <c r="D70" s="31" t="n">
        <v>96</v>
      </c>
      <c r="E70" s="40" t="inlineStr">
        <is>
          <t>"Career Profiling Engaged,Video Profiling"</t>
        </is>
      </c>
      <c r="F70" s="41" t="n"/>
      <c r="G70" s="31" t="inlineStr">
        <is>
          <t>Female</t>
        </is>
      </c>
      <c r="H70" s="31" t="inlineStr">
        <is>
          <t>Australia</t>
        </is>
      </c>
      <c r="I70" s="31" t="inlineStr">
        <is>
          <t>New South Wales</t>
        </is>
      </c>
      <c r="J70" s="31" t="inlineStr">
        <is>
          <t>'|3|14|27|28|42|</t>
        </is>
      </c>
      <c r="K70" s="42" t="n">
        <v>1</v>
      </c>
      <c r="L70" s="42" t="inlineStr">
        <is>
          <t>Y</t>
        </is>
      </c>
      <c r="M70" s="42" t="n"/>
      <c r="N70" s="31" t="inlineStr">
        <is>
          <t>'|Faculty of Engineering|</t>
        </is>
      </c>
      <c r="O70" s="31" t="inlineStr">
        <is>
          <t>'|2nd Year|</t>
        </is>
      </c>
      <c r="P70" s="31" t="inlineStr">
        <is>
          <t>'|Internship|Casual or part-time work|Work placement as part of my degree|</t>
        </is>
      </c>
      <c r="Q70" s="31" t="inlineStr">
        <is>
          <t>'|International|</t>
        </is>
      </c>
      <c r="R70" s="37" t="n"/>
    </row>
    <row r="71">
      <c r="A71" s="32" t="inlineStr">
        <is>
          <t>Arpit</t>
        </is>
      </c>
      <c r="B71" s="46" t="inlineStr">
        <is>
          <t>asin0601@uni.sydney.edu.au</t>
        </is>
      </c>
      <c r="C71" s="31" t="n">
        <v>2</v>
      </c>
      <c r="D71" s="31" t="n">
        <v>84</v>
      </c>
      <c r="E71" s="40" t="inlineStr">
        <is>
          <t>"MAU_2025JUL,VWE Engaged"</t>
        </is>
      </c>
      <c r="F71" s="41" t="n"/>
      <c r="G71" s="31" t="inlineStr">
        <is>
          <t>Male</t>
        </is>
      </c>
      <c r="H71" s="31" t="inlineStr">
        <is>
          <t>Australia</t>
        </is>
      </c>
      <c r="I71" s="31" t="inlineStr">
        <is>
          <t>New South Wales</t>
        </is>
      </c>
      <c r="J71" s="31" t="inlineStr">
        <is>
          <t>'|14|</t>
        </is>
      </c>
      <c r="K71" s="42" t="n">
        <v>2</v>
      </c>
      <c r="L71" s="42" t="inlineStr">
        <is>
          <t>Z</t>
        </is>
      </c>
      <c r="M71" s="42" t="n"/>
      <c r="N71" s="31" t="inlineStr">
        <is>
          <t>'|Faculty of Engineering|</t>
        </is>
      </c>
      <c r="O71" s="31" t="inlineStr">
        <is>
          <t>'|1st Year|</t>
        </is>
      </c>
      <c r="P71" s="31" t="inlineStr">
        <is>
          <t>'|None of the above|</t>
        </is>
      </c>
      <c r="Q71" s="31" t="inlineStr">
        <is>
          <t>'|International|</t>
        </is>
      </c>
      <c r="R71" s="37" t="n"/>
    </row>
    <row r="72" ht="29" customHeight="1">
      <c r="A72" s="32" t="inlineStr">
        <is>
          <t>Akashdeep</t>
        </is>
      </c>
      <c r="B72" s="46" t="inlineStr">
        <is>
          <t>akam0978@uni.sydney.edu.au</t>
        </is>
      </c>
      <c r="C72" s="31" t="n">
        <v>2</v>
      </c>
      <c r="D72" s="31" t="n">
        <v>298</v>
      </c>
      <c r="E72" s="40" t="inlineStr">
        <is>
          <t>"Career Profiling Engaged,Completed USYD Survey 1 - Ask 1,MAU_2025JUL,Video Profiling"</t>
        </is>
      </c>
      <c r="F72" s="41" t="n"/>
      <c r="G72" s="31" t="inlineStr">
        <is>
          <t>Male</t>
        </is>
      </c>
      <c r="H72" s="31" t="inlineStr">
        <is>
          <t>Australia</t>
        </is>
      </c>
      <c r="I72" s="31" t="inlineStr">
        <is>
          <t>New South Wales</t>
        </is>
      </c>
      <c r="J72" s="31" t="inlineStr">
        <is>
          <t>'|7|14|30|25|</t>
        </is>
      </c>
      <c r="K72" s="42" t="n">
        <v>1</v>
      </c>
      <c r="L72" s="47" t="inlineStr">
        <is>
          <t>Y</t>
        </is>
      </c>
      <c r="M72" s="42" t="n"/>
      <c r="N72" s="31" t="inlineStr">
        <is>
          <t>'|Faculty of Engineering|</t>
        </is>
      </c>
      <c r="O72" s="31" t="inlineStr">
        <is>
          <t>'|2nd Year|</t>
        </is>
      </c>
      <c r="P72" s="31" t="inlineStr">
        <is>
          <t>'|Internship|Casual or part-time work in a technical role|Work placement as part of my degree|</t>
        </is>
      </c>
      <c r="Q72" s="31" t="inlineStr">
        <is>
          <t>'|International|</t>
        </is>
      </c>
      <c r="R72" s="38" t="inlineStr">
        <is>
          <t>I'm enjoying my studies and have some ideas for my career.</t>
        </is>
      </c>
    </row>
    <row r="73">
      <c r="A73" s="32" t="inlineStr">
        <is>
          <t>Bathrinathan</t>
        </is>
      </c>
      <c r="B73" s="46" t="inlineStr">
        <is>
          <t>bsub0921@uni.sydney.edu.au</t>
        </is>
      </c>
      <c r="C73" s="31" t="n">
        <v>2</v>
      </c>
      <c r="D73" s="31" t="n">
        <v>71</v>
      </c>
      <c r="E73" s="40" t="inlineStr">
        <is>
          <t>"Video Profiling"</t>
        </is>
      </c>
      <c r="F73" s="41" t="n"/>
      <c r="G73" s="31" t="inlineStr">
        <is>
          <t>Male</t>
        </is>
      </c>
      <c r="H73" s="31" t="inlineStr">
        <is>
          <t>Australia</t>
        </is>
      </c>
      <c r="I73" s="31" t="inlineStr">
        <is>
          <t>New South Wales</t>
        </is>
      </c>
      <c r="J73" s="31" t="inlineStr">
        <is>
          <t>'|1|2|3|8|12|14|15|16|21|28|26|25|34|19|23|</t>
        </is>
      </c>
      <c r="K73" s="42" t="n"/>
      <c r="L73" s="47" t="inlineStr">
        <is>
          <t>Y</t>
        </is>
      </c>
      <c r="M73" s="42" t="n"/>
      <c r="N73" s="31" t="inlineStr">
        <is>
          <t>'|Faculty of Engineering|</t>
        </is>
      </c>
      <c r="O73" s="31" t="inlineStr">
        <is>
          <t>'|1st Year|</t>
        </is>
      </c>
      <c r="P73" s="31" t="inlineStr">
        <is>
          <t>'|None of the above|</t>
        </is>
      </c>
      <c r="Q73" s="31" t="inlineStr">
        <is>
          <t>'|International|</t>
        </is>
      </c>
      <c r="R73" s="37" t="n"/>
    </row>
    <row r="74">
      <c r="A74" s="32" t="inlineStr">
        <is>
          <t>Cheng</t>
        </is>
      </c>
      <c r="B74" s="46" t="inlineStr">
        <is>
          <t>clam0550@uni.sydney.edu.au</t>
        </is>
      </c>
      <c r="C74" s="31" t="n">
        <v>2</v>
      </c>
      <c r="D74" s="31" t="n">
        <v>71</v>
      </c>
      <c r="E74" s="40" t="inlineStr">
        <is>
          <t>"MAU_2025JUL,VWE Engaged,Video Profiling"</t>
        </is>
      </c>
      <c r="F74" s="18" t="inlineStr">
        <is>
          <t>https://careerhub.sydney.edu.au/</t>
        </is>
      </c>
      <c r="G74" s="31" t="inlineStr">
        <is>
          <t>Male</t>
        </is>
      </c>
      <c r="H74" s="31" t="inlineStr">
        <is>
          <t>Australia</t>
        </is>
      </c>
      <c r="I74" s="31" t="inlineStr">
        <is>
          <t>New South Wales</t>
        </is>
      </c>
      <c r="J74" s="31" t="inlineStr">
        <is>
          <t>'|14|28|</t>
        </is>
      </c>
      <c r="K74" s="42" t="n">
        <v>2</v>
      </c>
      <c r="L74" s="47" t="inlineStr">
        <is>
          <t>Y</t>
        </is>
      </c>
      <c r="M74" s="42" t="n"/>
      <c r="N74" s="31" t="inlineStr">
        <is>
          <t>'|Faculty of Engineering|</t>
        </is>
      </c>
      <c r="O74" s="31" t="inlineStr">
        <is>
          <t>'|4th Year|</t>
        </is>
      </c>
      <c r="P74" s="31" t="inlineStr">
        <is>
          <t>'|Internship|</t>
        </is>
      </c>
      <c r="Q74" s="31" t="inlineStr">
        <is>
          <t>'|International|</t>
        </is>
      </c>
      <c r="R74" s="37" t="n"/>
    </row>
    <row r="75">
      <c r="A75" s="32" t="inlineStr">
        <is>
          <t>Chenghao</t>
        </is>
      </c>
      <c r="B75" s="46" t="inlineStr">
        <is>
          <t>cfan0281@uni.sydney.edu.au</t>
        </is>
      </c>
      <c r="C75" s="31" t="n">
        <v>2</v>
      </c>
      <c r="D75" s="31" t="n">
        <v>71</v>
      </c>
      <c r="E75" s="40" t="inlineStr">
        <is>
          <t>"MAU_2025JUL,Video Profiling,VWE Engaged"</t>
        </is>
      </c>
      <c r="F75" s="41" t="n"/>
      <c r="G75" s="31" t="inlineStr">
        <is>
          <t>Male</t>
        </is>
      </c>
      <c r="H75" s="31" t="inlineStr">
        <is>
          <t>Australia</t>
        </is>
      </c>
      <c r="I75" s="31" t="inlineStr">
        <is>
          <t>New South Wales</t>
        </is>
      </c>
      <c r="J75" s="31" t="inlineStr">
        <is>
          <t>'|28|14|</t>
        </is>
      </c>
      <c r="K75" s="42" t="n">
        <v>1</v>
      </c>
      <c r="L75" s="42" t="inlineStr">
        <is>
          <t>Y</t>
        </is>
      </c>
      <c r="M75" s="42" t="n"/>
      <c r="N75" s="31" t="inlineStr">
        <is>
          <t>'|Faculty of Engineering|</t>
        </is>
      </c>
      <c r="O75" s="31" t="inlineStr">
        <is>
          <t>'|1st Year|</t>
        </is>
      </c>
      <c r="P75" s="31" t="inlineStr">
        <is>
          <t>'|None of the above|</t>
        </is>
      </c>
      <c r="Q75" s="31" t="inlineStr">
        <is>
          <t>'|International|</t>
        </is>
      </c>
      <c r="R75" s="37" t="n"/>
    </row>
    <row r="76" ht="29" customHeight="1">
      <c r="A76" s="32" t="inlineStr">
        <is>
          <t>Christy</t>
        </is>
      </c>
      <c r="B76" s="46" t="inlineStr">
        <is>
          <t>chli0464@uni.sydney.edu.au</t>
        </is>
      </c>
      <c r="C76" s="31" t="n">
        <v>2</v>
      </c>
      <c r="D76" s="31" t="n">
        <v>71</v>
      </c>
      <c r="E76" s="40" t="inlineStr">
        <is>
          <t>"Completed USYD Survey 1 - Ask 1,MAU_2025JUL,VWE Engaged,28 Engaged,Video Profiling,VWE Engaged"</t>
        </is>
      </c>
      <c r="F76" s="41" t="n"/>
      <c r="G76" s="31" t="inlineStr">
        <is>
          <t>Female</t>
        </is>
      </c>
      <c r="H76" s="31" t="inlineStr">
        <is>
          <t>Australia</t>
        </is>
      </c>
      <c r="I76" s="31" t="inlineStr">
        <is>
          <t>New South Wales</t>
        </is>
      </c>
      <c r="J76" s="31" t="inlineStr">
        <is>
          <t>'|28|14|</t>
        </is>
      </c>
      <c r="K76" s="42" t="n">
        <v>2</v>
      </c>
      <c r="L76" s="47" t="inlineStr">
        <is>
          <t>Y</t>
        </is>
      </c>
      <c r="M76" s="42" t="n"/>
      <c r="N76" s="31" t="inlineStr">
        <is>
          <t>'|Faculty of Engineering|</t>
        </is>
      </c>
      <c r="O76" s="31" t="inlineStr">
        <is>
          <t>'|2nd Year|</t>
        </is>
      </c>
      <c r="P76" s="31" t="inlineStr">
        <is>
          <t>'|None of the above|</t>
        </is>
      </c>
      <c r="Q76" s="31" t="inlineStr">
        <is>
          <t>'|International|</t>
        </is>
      </c>
      <c r="R76" s="38" t="inlineStr">
        <is>
          <t>I love my degree and have a clear career plan.</t>
        </is>
      </c>
    </row>
    <row r="77">
      <c r="A77" s="2" t="inlineStr">
        <is>
          <t>Dang</t>
        </is>
      </c>
      <c r="B77" s="46" t="inlineStr">
        <is>
          <t>kdan0856@uni.sydney.edu.au</t>
        </is>
      </c>
      <c r="C77" s="31" t="n">
        <v>2</v>
      </c>
      <c r="D77" s="31" t="n">
        <v>71</v>
      </c>
      <c r="E77" s="28" t="inlineStr">
        <is>
          <t>"Career Profiling Engaged,Completed USYD Survey 1 - Ask 1,VWE Engaged"</t>
        </is>
      </c>
      <c r="F77" s="29" t="n"/>
      <c r="G77" s="28" t="inlineStr">
        <is>
          <t>Male</t>
        </is>
      </c>
      <c r="H77" s="28" t="inlineStr">
        <is>
          <t>Australia</t>
        </is>
      </c>
      <c r="I77" s="28" t="inlineStr">
        <is>
          <t>New South Wales</t>
        </is>
      </c>
      <c r="J77" s="30" t="inlineStr">
        <is>
          <t>'|14|</t>
        </is>
      </c>
      <c r="K77" s="28" t="n"/>
      <c r="L77" s="28" t="n"/>
      <c r="M77" s="28" t="n"/>
      <c r="N77" s="31" t="inlineStr">
        <is>
          <t>'|Faculty of Engineering|</t>
        </is>
      </c>
      <c r="O77" s="31" t="inlineStr">
        <is>
          <t>'|1st Year|</t>
        </is>
      </c>
      <c r="P77" s="31" t="inlineStr">
        <is>
          <t>'|None of the above|</t>
        </is>
      </c>
      <c r="Q77" s="31" t="inlineStr">
        <is>
          <t>'|International|</t>
        </is>
      </c>
      <c r="R77" s="7" t="n"/>
    </row>
    <row r="78" ht="29" customHeight="1">
      <c r="A78" s="32" t="inlineStr">
        <is>
          <t>Gabby</t>
        </is>
      </c>
      <c r="B78" s="46" t="inlineStr">
        <is>
          <t>ghen7929@uni.sydney.edu.au</t>
        </is>
      </c>
      <c r="C78" s="31" t="n">
        <v>2</v>
      </c>
      <c r="D78" s="31" t="n">
        <v>71</v>
      </c>
      <c r="E78" s="40" t="inlineStr">
        <is>
          <t>"Career Profiling Engaged,Completed USYD Survey 1 - Ask 1,VWE Engaged,Video Profiling"</t>
        </is>
      </c>
      <c r="F78" s="41" t="n"/>
      <c r="G78" s="31" t="inlineStr">
        <is>
          <t>Female</t>
        </is>
      </c>
      <c r="H78" s="31" t="inlineStr">
        <is>
          <t>Australia</t>
        </is>
      </c>
      <c r="I78" s="31" t="inlineStr">
        <is>
          <t>New South Wales</t>
        </is>
      </c>
      <c r="J78" s="31" t="inlineStr">
        <is>
          <t>'|3|7|11|14|27|28|42|</t>
        </is>
      </c>
      <c r="K78" s="42" t="n">
        <v>2</v>
      </c>
      <c r="L78" s="42" t="inlineStr">
        <is>
          <t>Y</t>
        </is>
      </c>
      <c r="M78" s="42" t="n"/>
      <c r="N78" s="31" t="inlineStr">
        <is>
          <t>'|Faculty of Engineering|</t>
        </is>
      </c>
      <c r="O78" s="31" t="inlineStr">
        <is>
          <t>'|3rd Year|</t>
        </is>
      </c>
      <c r="P78" s="31" t="inlineStr">
        <is>
          <t>'|Casual or part-time work|Research experience at university|</t>
        </is>
      </c>
      <c r="Q78" s="31" t="inlineStr">
        <is>
          <t>'|Domestic|</t>
        </is>
      </c>
      <c r="R78" s="38" t="inlineStr">
        <is>
          <t>I'm enjoying my studies and have some ideas for my career.</t>
        </is>
      </c>
    </row>
    <row r="79">
      <c r="A79" s="2" t="inlineStr">
        <is>
          <t>Hengrui</t>
        </is>
      </c>
      <c r="B79" s="46" t="inlineStr">
        <is>
          <t>hbai0645@uni.sydney.edu.au</t>
        </is>
      </c>
      <c r="C79" s="31" t="n">
        <v>2</v>
      </c>
      <c r="D79" s="31" t="n">
        <v>71</v>
      </c>
      <c r="E79" s="29" t="n"/>
      <c r="F79" s="46" t="inlineStr">
        <is>
          <t>https://app.thecareersdepartment.com/</t>
        </is>
      </c>
      <c r="G79" s="28" t="inlineStr">
        <is>
          <t>Male</t>
        </is>
      </c>
      <c r="H79" s="28" t="inlineStr">
        <is>
          <t>Australia</t>
        </is>
      </c>
      <c r="I79" s="28" t="inlineStr">
        <is>
          <t>New South Wales</t>
        </is>
      </c>
      <c r="J79" s="30" t="inlineStr">
        <is>
          <t>'|8|12|14|28|30|27|</t>
        </is>
      </c>
      <c r="K79" s="28" t="n"/>
      <c r="L79" s="28" t="n"/>
      <c r="M79" s="28" t="n"/>
      <c r="N79" s="31" t="inlineStr">
        <is>
          <t>'|Faculty of Engineering|</t>
        </is>
      </c>
      <c r="O79" s="31" t="inlineStr">
        <is>
          <t>'|1st Year|</t>
        </is>
      </c>
      <c r="P79" s="31" t="inlineStr">
        <is>
          <t>'|Internship|Casual or part-time work in a technical role|Casual or part-time work|Research experience at university|Work placement as part of my degree|</t>
        </is>
      </c>
      <c r="Q79" s="31" t="inlineStr">
        <is>
          <t>'|Domestic|</t>
        </is>
      </c>
      <c r="R79" s="6" t="inlineStr">
        <is>
          <t>I'm interested in my degree but not sure how it links to a career or the related career options.</t>
        </is>
      </c>
    </row>
    <row r="80">
      <c r="A80" s="32" t="inlineStr">
        <is>
          <t>Hooria</t>
        </is>
      </c>
      <c r="B80" s="46" t="inlineStr">
        <is>
          <t>hmal0760@uni.sydney.edu.au</t>
        </is>
      </c>
      <c r="C80" s="31" t="n">
        <v>2</v>
      </c>
      <c r="D80" s="31" t="n">
        <v>71</v>
      </c>
      <c r="E80" s="40" t="inlineStr">
        <is>
          <t>"Career Profiling Engaged"</t>
        </is>
      </c>
      <c r="F80" s="41" t="n"/>
      <c r="G80" s="31" t="inlineStr">
        <is>
          <t>Female</t>
        </is>
      </c>
      <c r="H80" s="31" t="inlineStr">
        <is>
          <t>Australia</t>
        </is>
      </c>
      <c r="I80" s="31" t="inlineStr">
        <is>
          <t>New South Wales</t>
        </is>
      </c>
      <c r="J80" s="31" t="inlineStr">
        <is>
          <t>'|14|23|42|14|19|23|28|27|42|</t>
        </is>
      </c>
      <c r="K80" s="42" t="n">
        <v>1</v>
      </c>
      <c r="L80" s="42" t="inlineStr">
        <is>
          <t>Y</t>
        </is>
      </c>
      <c r="M80" s="42" t="n"/>
      <c r="N80" s="31" t="inlineStr">
        <is>
          <t>'|Faculty of Engineering|</t>
        </is>
      </c>
      <c r="O80" s="31" t="inlineStr">
        <is>
          <t>'|1st Year|</t>
        </is>
      </c>
      <c r="P80" s="31" t="inlineStr">
        <is>
          <t>'|None of the above|</t>
        </is>
      </c>
      <c r="Q80" s="31" t="inlineStr">
        <is>
          <t>'|Domestic|</t>
        </is>
      </c>
      <c r="R80" s="37" t="n"/>
    </row>
    <row r="81" ht="43" customHeight="1">
      <c r="A81" s="32" t="inlineStr">
        <is>
          <t>Lexa</t>
        </is>
      </c>
      <c r="B81" s="46" t="inlineStr">
        <is>
          <t>yiwu7015@uni.sydney.edu.au</t>
        </is>
      </c>
      <c r="C81" s="31" t="n">
        <v>2</v>
      </c>
      <c r="D81" s="31" t="n">
        <v>71</v>
      </c>
      <c r="E81" s="40" t="inlineStr">
        <is>
          <t>"Career Profiling Engaged,Completed USYD Survey 1 - Ask 1,MAU_2025JUL,Job Suggestions,14 Engaged,8 Engaged,VWE Engaged,ePortfolio Engaged,Video Profiling"</t>
        </is>
      </c>
      <c r="F81" s="18" t="inlineStr">
        <is>
          <t>https://www.tcd-modules-9.com/</t>
        </is>
      </c>
      <c r="G81" s="31" t="inlineStr">
        <is>
          <t>Female</t>
        </is>
      </c>
      <c r="H81" s="31" t="inlineStr">
        <is>
          <t>Australia</t>
        </is>
      </c>
      <c r="I81" s="31" t="inlineStr">
        <is>
          <t>New South Wales</t>
        </is>
      </c>
      <c r="J81" s="31" t="inlineStr">
        <is>
          <t>'|7|14|25|</t>
        </is>
      </c>
      <c r="K81" s="42" t="n">
        <v>2</v>
      </c>
      <c r="L81" s="42" t="inlineStr">
        <is>
          <t>Y</t>
        </is>
      </c>
      <c r="M81" s="42" t="n"/>
      <c r="N81" s="31" t="inlineStr">
        <is>
          <t>'|Faculty of Engineering|</t>
        </is>
      </c>
      <c r="O81" s="31" t="inlineStr">
        <is>
          <t>'|3rd Year|</t>
        </is>
      </c>
      <c r="P81" s="31" t="inlineStr">
        <is>
          <t>'|None of the above|</t>
        </is>
      </c>
      <c r="Q81" s="31" t="inlineStr">
        <is>
          <t>'|International|</t>
        </is>
      </c>
      <c r="R81" s="38" t="inlineStr">
        <is>
          <t>I’m not sure I would want a career that relates to what I am studying.</t>
        </is>
      </c>
    </row>
    <row r="82">
      <c r="A82" s="32" t="inlineStr">
        <is>
          <t>Mayu</t>
        </is>
      </c>
      <c r="B82" s="46" t="inlineStr">
        <is>
          <t>mtsu0527@uni.sydney.edu.au</t>
        </is>
      </c>
      <c r="C82" s="31" t="n">
        <v>2</v>
      </c>
      <c r="D82" s="31" t="n">
        <v>71</v>
      </c>
      <c r="E82" s="40" t="inlineStr">
        <is>
          <t>"MAU_2025JUL,Video Profiling,VWE Engaged"</t>
        </is>
      </c>
      <c r="F82" s="41" t="n"/>
      <c r="G82" s="31" t="inlineStr">
        <is>
          <t>Female</t>
        </is>
      </c>
      <c r="H82" s="31" t="inlineStr">
        <is>
          <t>Australia</t>
        </is>
      </c>
      <c r="I82" s="31" t="inlineStr">
        <is>
          <t>New South Wales</t>
        </is>
      </c>
      <c r="J82" s="31" t="inlineStr">
        <is>
          <t>'|14|19|27|28|12|17|23|</t>
        </is>
      </c>
      <c r="K82" s="42" t="n">
        <v>2</v>
      </c>
      <c r="L82" s="47" t="inlineStr">
        <is>
          <t>Y</t>
        </is>
      </c>
      <c r="M82" s="42" t="n"/>
      <c r="N82" s="31" t="inlineStr">
        <is>
          <t>'|Faculty of Engineering|</t>
        </is>
      </c>
      <c r="O82" s="31" t="inlineStr">
        <is>
          <t>'|1st Year|</t>
        </is>
      </c>
      <c r="P82" s="31" t="inlineStr">
        <is>
          <t>'|Internship|Work placement as part of my degree|Research experience at university|Casual or part-time work|Casual or part-time work in a technical role|</t>
        </is>
      </c>
      <c r="Q82" s="31" t="inlineStr">
        <is>
          <t>'|International|</t>
        </is>
      </c>
      <c r="R82" s="37" t="n"/>
    </row>
    <row r="83" ht="43" customHeight="1">
      <c r="A83" s="32" t="inlineStr">
        <is>
          <t>Minh</t>
        </is>
      </c>
      <c r="B83" s="46" t="inlineStr">
        <is>
          <t>mngu0910@uni.sydney.edu.au</t>
        </is>
      </c>
      <c r="C83" s="31" t="n">
        <v>2</v>
      </c>
      <c r="D83" s="31" t="n">
        <v>71</v>
      </c>
      <c r="E83" s="40" t="inlineStr">
        <is>
          <t>"Completed USYD Survey 1 - Ask 1,MAU_2025JUL,8 Engaged,VWE Engaged,ST Engaged,Resume Builder Engaged,ePortfolio Engaged,Video Profiling"</t>
        </is>
      </c>
      <c r="F83" s="18" t="inlineStr">
        <is>
          <t>https://www.tcd-modules-9.com/</t>
        </is>
      </c>
      <c r="G83" s="31" t="inlineStr">
        <is>
          <t>Male</t>
        </is>
      </c>
      <c r="H83" s="31" t="inlineStr">
        <is>
          <t>Australia</t>
        </is>
      </c>
      <c r="I83" s="31" t="inlineStr">
        <is>
          <t>New South Wales</t>
        </is>
      </c>
      <c r="J83" s="31" t="inlineStr">
        <is>
          <t>'|1|5|7|8|11|14|</t>
        </is>
      </c>
      <c r="K83" s="31" t="n">
        <v>2</v>
      </c>
      <c r="L83" s="42" t="inlineStr">
        <is>
          <t>Y</t>
        </is>
      </c>
      <c r="M83" s="42" t="n"/>
      <c r="N83" s="31" t="inlineStr">
        <is>
          <t>'|Faculty of Engineering|</t>
        </is>
      </c>
      <c r="O83" s="31" t="inlineStr">
        <is>
          <t>'|2nd Year|</t>
        </is>
      </c>
      <c r="P83" s="31" t="inlineStr">
        <is>
          <t>'|Casual or part-time work|</t>
        </is>
      </c>
      <c r="Q83" s="31" t="inlineStr">
        <is>
          <t>'|Domestic|</t>
        </is>
      </c>
      <c r="R83" s="38" t="inlineStr">
        <is>
          <t>I'm interested in my degree but not sure how it links to a career or the related career options.</t>
        </is>
      </c>
    </row>
    <row r="84">
      <c r="A84" s="32" t="inlineStr">
        <is>
          <t>Mohamed</t>
        </is>
      </c>
      <c r="B84" s="46" t="inlineStr">
        <is>
          <t>mald0954@uni.sydney.edu.au</t>
        </is>
      </c>
      <c r="C84" s="31" t="n">
        <v>2</v>
      </c>
      <c r="D84" s="31" t="n">
        <v>71</v>
      </c>
      <c r="E84" s="40" t="inlineStr">
        <is>
          <t>"14 Engaged,MAU_2025JUL"</t>
        </is>
      </c>
      <c r="F84" s="41" t="n"/>
      <c r="G84" s="31" t="inlineStr">
        <is>
          <t>Male</t>
        </is>
      </c>
      <c r="H84" s="31" t="inlineStr">
        <is>
          <t>Australia</t>
        </is>
      </c>
      <c r="I84" s="31" t="inlineStr">
        <is>
          <t>New South Wales</t>
        </is>
      </c>
      <c r="J84" s="31" t="inlineStr">
        <is>
          <t>'|1|2|3|4|5|6|7|8|9|10|</t>
        </is>
      </c>
      <c r="K84" s="42" t="n"/>
      <c r="L84" s="42" t="inlineStr">
        <is>
          <t>Z</t>
        </is>
      </c>
      <c r="M84" s="42" t="n"/>
      <c r="N84" s="31" t="inlineStr">
        <is>
          <t>'|Faculty of Engineering|</t>
        </is>
      </c>
      <c r="O84" s="31" t="inlineStr">
        <is>
          <t>'|1st Year|</t>
        </is>
      </c>
      <c r="P84" s="31" t="inlineStr">
        <is>
          <t>'|None of the above|</t>
        </is>
      </c>
      <c r="Q84" s="31" t="inlineStr">
        <is>
          <t>'|International|</t>
        </is>
      </c>
      <c r="R84" s="37" t="n"/>
    </row>
    <row r="85">
      <c r="A85" s="32" t="inlineStr">
        <is>
          <t>Nayla</t>
        </is>
      </c>
      <c r="B85" s="46" t="inlineStr">
        <is>
          <t>nefe0237@uni.sydney.edu.au</t>
        </is>
      </c>
      <c r="C85" s="31" t="n">
        <v>2</v>
      </c>
      <c r="D85" s="31" t="n">
        <v>71</v>
      </c>
      <c r="E85" s="40" t="inlineStr">
        <is>
          <t>"MAU_2025JUL,Video Profiling,VWE Engaged,3 Engaged"</t>
        </is>
      </c>
      <c r="F85" s="41" t="n"/>
      <c r="G85" s="31" t="inlineStr">
        <is>
          <t>Female</t>
        </is>
      </c>
      <c r="H85" s="31" t="inlineStr">
        <is>
          <t>Australia</t>
        </is>
      </c>
      <c r="I85" s="31" t="inlineStr">
        <is>
          <t>New South Wales</t>
        </is>
      </c>
      <c r="J85" s="31" t="inlineStr">
        <is>
          <t>'|3|6|14|17|21|27|28|42|</t>
        </is>
      </c>
      <c r="K85" s="42" t="n">
        <v>2</v>
      </c>
      <c r="L85" s="42" t="inlineStr">
        <is>
          <t>Y</t>
        </is>
      </c>
      <c r="M85" s="42" t="n"/>
      <c r="N85" s="31" t="inlineStr">
        <is>
          <t>'|Faculty of Engineering|</t>
        </is>
      </c>
      <c r="O85" s="31" t="inlineStr">
        <is>
          <t>'|1st Year|</t>
        </is>
      </c>
      <c r="P85" s="31" t="inlineStr">
        <is>
          <t>'|None of the above|</t>
        </is>
      </c>
      <c r="Q85" s="31" t="inlineStr">
        <is>
          <t>'|International|</t>
        </is>
      </c>
      <c r="R85" s="37" t="n"/>
    </row>
    <row r="86">
      <c r="A86" s="2" t="inlineStr">
        <is>
          <t>Praveen</t>
        </is>
      </c>
      <c r="B86" s="46" t="inlineStr">
        <is>
          <t>pbar0803@uni.sydney.edu.au</t>
        </is>
      </c>
      <c r="C86" s="31" t="n">
        <v>2</v>
      </c>
      <c r="D86" s="31" t="n">
        <v>71</v>
      </c>
      <c r="E86" s="28" t="inlineStr">
        <is>
          <t>"Career Profiling Engaged"</t>
        </is>
      </c>
      <c r="F86" s="29" t="n"/>
      <c r="G86" s="28" t="inlineStr">
        <is>
          <t>Male</t>
        </is>
      </c>
      <c r="H86" s="28" t="inlineStr">
        <is>
          <t>Australia</t>
        </is>
      </c>
      <c r="I86" s="28" t="inlineStr">
        <is>
          <t>New South Wales</t>
        </is>
      </c>
      <c r="J86" s="30" t="inlineStr">
        <is>
          <t>'|14|28|</t>
        </is>
      </c>
      <c r="K86" s="28" t="n"/>
      <c r="L86" s="28" t="n"/>
      <c r="M86" s="28" t="n"/>
      <c r="N86" s="31" t="inlineStr">
        <is>
          <t>'|Faculty of Engineering|</t>
        </is>
      </c>
      <c r="O86" s="31" t="inlineStr">
        <is>
          <t>'|1st Year|</t>
        </is>
      </c>
      <c r="P86" s="31" t="inlineStr">
        <is>
          <t>'|Casual or part-time work|</t>
        </is>
      </c>
      <c r="Q86" s="31" t="inlineStr">
        <is>
          <t>'|International|</t>
        </is>
      </c>
      <c r="R86" s="6" t="inlineStr">
        <is>
          <t>I'm enjoying my studies and have some ideas for my career.</t>
        </is>
      </c>
    </row>
    <row r="87">
      <c r="A87" s="2" t="inlineStr">
        <is>
          <t>Rahib</t>
        </is>
      </c>
      <c r="B87" s="46" t="inlineStr">
        <is>
          <t>rtah6634@uni.sydney.edu.au</t>
        </is>
      </c>
      <c r="C87" s="31" t="n">
        <v>2</v>
      </c>
      <c r="D87" s="31" t="n">
        <v>71</v>
      </c>
      <c r="E87" s="29" t="n"/>
      <c r="F87" s="46" t="inlineStr">
        <is>
          <t>https://careerhub.sydney.edu.au/</t>
        </is>
      </c>
      <c r="G87" s="28" t="inlineStr">
        <is>
          <t>Male</t>
        </is>
      </c>
      <c r="H87" s="28" t="inlineStr">
        <is>
          <t>Australia</t>
        </is>
      </c>
      <c r="I87" s="28" t="inlineStr">
        <is>
          <t>New South Wales</t>
        </is>
      </c>
      <c r="J87" s="30" t="inlineStr">
        <is>
          <t>'|8|9|12|15|22|14|</t>
        </is>
      </c>
      <c r="K87" s="28" t="n"/>
      <c r="L87" s="28" t="n"/>
      <c r="M87" s="28" t="n"/>
      <c r="N87" s="31" t="inlineStr">
        <is>
          <t>'|Faculty of Engineering|</t>
        </is>
      </c>
      <c r="O87" s="31" t="inlineStr">
        <is>
          <t>'|3rd Year|</t>
        </is>
      </c>
      <c r="P87" s="31" t="inlineStr">
        <is>
          <t>'|Casual or part-time work|</t>
        </is>
      </c>
      <c r="Q87" s="31" t="inlineStr">
        <is>
          <t>'|International|</t>
        </is>
      </c>
      <c r="R87" s="7" t="n"/>
    </row>
    <row r="88">
      <c r="A88" s="32" t="inlineStr">
        <is>
          <t>Rithul</t>
        </is>
      </c>
      <c r="B88" s="46" t="inlineStr">
        <is>
          <t>rana0829@uni.sydney.edu.au</t>
        </is>
      </c>
      <c r="C88" s="31" t="n">
        <v>2</v>
      </c>
      <c r="D88" s="31" t="n">
        <v>71</v>
      </c>
      <c r="E88" s="40" t="inlineStr">
        <is>
          <t>"MAU_2025JUL"</t>
        </is>
      </c>
      <c r="F88" s="41" t="n"/>
      <c r="G88" s="31" t="inlineStr">
        <is>
          <t>Male</t>
        </is>
      </c>
      <c r="H88" s="31" t="inlineStr">
        <is>
          <t>Australia</t>
        </is>
      </c>
      <c r="I88" s="31" t="inlineStr">
        <is>
          <t>New South Wales</t>
        </is>
      </c>
      <c r="J88" s="31" t="inlineStr">
        <is>
          <t>'|14|15|28|27|</t>
        </is>
      </c>
      <c r="K88" s="42" t="n"/>
      <c r="L88" s="42" t="inlineStr">
        <is>
          <t>Y</t>
        </is>
      </c>
      <c r="M88" s="42" t="n"/>
      <c r="N88" s="31" t="inlineStr">
        <is>
          <t>'|Faculty of Engineering|</t>
        </is>
      </c>
      <c r="O88" s="31" t="inlineStr">
        <is>
          <t>'|1st Year|</t>
        </is>
      </c>
      <c r="P88" s="31" t="inlineStr">
        <is>
          <t>'|None of the above|</t>
        </is>
      </c>
      <c r="Q88" s="31" t="inlineStr">
        <is>
          <t>'|Domestic|</t>
        </is>
      </c>
      <c r="R88" s="37" t="n"/>
    </row>
    <row r="89">
      <c r="A89" s="32" t="inlineStr">
        <is>
          <t>Shakyani</t>
        </is>
      </c>
      <c r="B89" s="46" t="inlineStr">
        <is>
          <t>djay0399@uni.sydney.edu.au</t>
        </is>
      </c>
      <c r="C89" s="31" t="n">
        <v>2</v>
      </c>
      <c r="D89" s="31" t="n">
        <v>71</v>
      </c>
      <c r="E89" s="40" t="inlineStr">
        <is>
          <t>"Video Profiling,MAU_2025JUN,VWE Engaged"</t>
        </is>
      </c>
      <c r="F89" s="41" t="n"/>
      <c r="G89" s="31" t="inlineStr">
        <is>
          <t>Female</t>
        </is>
      </c>
      <c r="H89" s="31" t="inlineStr">
        <is>
          <t>Australia</t>
        </is>
      </c>
      <c r="I89" s="31" t="inlineStr">
        <is>
          <t>New South Wales</t>
        </is>
      </c>
      <c r="J89" s="31" t="inlineStr">
        <is>
          <t>'|10|14|15|17|18|16|26|27|30|35|28|</t>
        </is>
      </c>
      <c r="K89" s="42" t="n">
        <v>1</v>
      </c>
      <c r="L89" s="42" t="inlineStr">
        <is>
          <t>Y</t>
        </is>
      </c>
      <c r="M89" s="42" t="n"/>
      <c r="N89" s="31" t="inlineStr">
        <is>
          <t>'|Faculty of Engineering|</t>
        </is>
      </c>
      <c r="O89" s="31" t="inlineStr">
        <is>
          <t>'|2nd Year|</t>
        </is>
      </c>
      <c r="P89" s="31" t="inlineStr">
        <is>
          <t>'|Internship|Work placement as part of my degree|Research experience at university|Casual or part-time work in a technical role|Casual or part-time work|</t>
        </is>
      </c>
      <c r="Q89" s="31" t="inlineStr">
        <is>
          <t>'|International|</t>
        </is>
      </c>
      <c r="R89" s="37" t="n"/>
    </row>
    <row r="90">
      <c r="A90" s="32" t="inlineStr">
        <is>
          <t>Tom</t>
        </is>
      </c>
      <c r="B90" s="46" t="inlineStr">
        <is>
          <t>ytia0619@uni.sydney.edu.au</t>
        </is>
      </c>
      <c r="C90" s="31" t="n">
        <v>2</v>
      </c>
      <c r="D90" s="31" t="n">
        <v>71</v>
      </c>
      <c r="E90" s="40" t="inlineStr">
        <is>
          <t>"MAU_2025JUL,VWE Engaged"</t>
        </is>
      </c>
      <c r="F90" s="41" t="n"/>
      <c r="G90" s="31" t="inlineStr">
        <is>
          <t>Male</t>
        </is>
      </c>
      <c r="H90" s="31" t="inlineStr">
        <is>
          <t>Australia</t>
        </is>
      </c>
      <c r="I90" s="31" t="inlineStr">
        <is>
          <t>New South Wales</t>
        </is>
      </c>
      <c r="J90" s="31" t="inlineStr">
        <is>
          <t>'|14|</t>
        </is>
      </c>
      <c r="K90" s="42" t="n">
        <v>1</v>
      </c>
      <c r="L90" s="42" t="inlineStr">
        <is>
          <t>Z</t>
        </is>
      </c>
      <c r="M90" s="42" t="n"/>
      <c r="N90" s="31" t="inlineStr">
        <is>
          <t>'|Faculty of Engineering|</t>
        </is>
      </c>
      <c r="O90" s="31" t="inlineStr">
        <is>
          <t>'|2nd Year|</t>
        </is>
      </c>
      <c r="P90" s="31" t="inlineStr">
        <is>
          <t>'|None of the above|</t>
        </is>
      </c>
      <c r="Q90" s="31" t="inlineStr">
        <is>
          <t>'|International|</t>
        </is>
      </c>
      <c r="R90" s="37" t="n"/>
    </row>
    <row r="91">
      <c r="A91" s="32" t="inlineStr">
        <is>
          <t>Wasiur</t>
        </is>
      </c>
      <c r="B91" s="46" t="inlineStr">
        <is>
          <t>wlab0013@uni.sydney.edu.au</t>
        </is>
      </c>
      <c r="C91" s="31" t="n">
        <v>2</v>
      </c>
      <c r="D91" s="31" t="n">
        <v>71</v>
      </c>
      <c r="E91" s="40" t="inlineStr">
        <is>
          <t>"MAU_2025JUL"</t>
        </is>
      </c>
      <c r="F91" s="18" t="inlineStr">
        <is>
          <t>https://www.thecareersdepartment.com/</t>
        </is>
      </c>
      <c r="G91" s="31" t="inlineStr">
        <is>
          <t>Male</t>
        </is>
      </c>
      <c r="H91" s="31" t="inlineStr">
        <is>
          <t>Australia</t>
        </is>
      </c>
      <c r="I91" s="31" t="inlineStr">
        <is>
          <t>New South Wales</t>
        </is>
      </c>
      <c r="J91" s="31" t="inlineStr">
        <is>
          <t>'|7|14|16|25|</t>
        </is>
      </c>
      <c r="K91" s="42" t="n"/>
      <c r="L91" s="42" t="inlineStr">
        <is>
          <t>Z</t>
        </is>
      </c>
      <c r="M91" s="42" t="n"/>
      <c r="N91" s="31" t="inlineStr">
        <is>
          <t>'|Faculty of Engineering|</t>
        </is>
      </c>
      <c r="O91" s="31" t="inlineStr">
        <is>
          <t>'|2nd Year|</t>
        </is>
      </c>
      <c r="P91" s="31" t="inlineStr">
        <is>
          <t>'|None of the above|</t>
        </is>
      </c>
      <c r="Q91" s="31" t="inlineStr">
        <is>
          <t>'|International|</t>
        </is>
      </c>
      <c r="R91" s="37" t="n"/>
    </row>
    <row r="92">
      <c r="A92" s="32" t="inlineStr">
        <is>
          <t>yanyang</t>
        </is>
      </c>
      <c r="B92" s="46" t="inlineStr">
        <is>
          <t>ywan0706@uni.sydney.edu.au</t>
        </is>
      </c>
      <c r="C92" s="31" t="n">
        <v>2</v>
      </c>
      <c r="D92" s="31" t="n">
        <v>71</v>
      </c>
      <c r="E92" s="40" t="inlineStr">
        <is>
          <t>"14 Engaged,VWE Engaged"</t>
        </is>
      </c>
      <c r="F92" s="41" t="n"/>
      <c r="G92" s="31" t="inlineStr">
        <is>
          <t>Male</t>
        </is>
      </c>
      <c r="H92" s="31" t="inlineStr">
        <is>
          <t>Australia</t>
        </is>
      </c>
      <c r="I92" s="31" t="inlineStr">
        <is>
          <t>New South Wales</t>
        </is>
      </c>
      <c r="J92" s="31" t="inlineStr">
        <is>
          <t>'|14|23|27|12|</t>
        </is>
      </c>
      <c r="K92" s="42" t="n">
        <v>1</v>
      </c>
      <c r="L92" s="42" t="inlineStr">
        <is>
          <t>Z</t>
        </is>
      </c>
      <c r="M92" s="42" t="n"/>
      <c r="N92" s="31" t="inlineStr">
        <is>
          <t>'|Faculty of Engineering|</t>
        </is>
      </c>
      <c r="O92" s="31" t="inlineStr">
        <is>
          <t>'|2nd Year|</t>
        </is>
      </c>
      <c r="P92" s="31" t="inlineStr">
        <is>
          <t>'|None of the above|</t>
        </is>
      </c>
      <c r="Q92" s="31" t="inlineStr">
        <is>
          <t>'|International|</t>
        </is>
      </c>
      <c r="R92" s="37" t="n"/>
    </row>
    <row r="93">
      <c r="A93" s="32" t="inlineStr">
        <is>
          <t>Zhendi</t>
        </is>
      </c>
      <c r="B93" s="46" t="inlineStr">
        <is>
          <t>zhqi0036@uni.sydney.edu.au</t>
        </is>
      </c>
      <c r="C93" s="31" t="n">
        <v>2</v>
      </c>
      <c r="D93" s="31" t="n">
        <v>71</v>
      </c>
      <c r="E93" s="40" t="inlineStr">
        <is>
          <t>"MAU_2025JUL,Video Profiling,VWE Engaged"</t>
        </is>
      </c>
      <c r="F93" s="41" t="n"/>
      <c r="G93" s="31" t="inlineStr">
        <is>
          <t>Male</t>
        </is>
      </c>
      <c r="H93" s="31" t="inlineStr">
        <is>
          <t>Australia</t>
        </is>
      </c>
      <c r="I93" s="31" t="inlineStr">
        <is>
          <t>New South Wales</t>
        </is>
      </c>
      <c r="J93" s="31" t="inlineStr">
        <is>
          <t>'|28|8|12|</t>
        </is>
      </c>
      <c r="K93" s="42" t="n">
        <v>1</v>
      </c>
      <c r="L93" s="42" t="inlineStr">
        <is>
          <t>Y</t>
        </is>
      </c>
      <c r="M93" s="42" t="n"/>
      <c r="N93" s="31" t="inlineStr">
        <is>
          <t>'|Faculty of Engineering|</t>
        </is>
      </c>
      <c r="O93" s="31" t="inlineStr">
        <is>
          <t>'|2nd Year|</t>
        </is>
      </c>
      <c r="P93" s="31" t="inlineStr">
        <is>
          <t>'|None of the above|</t>
        </is>
      </c>
      <c r="Q93" s="31" t="inlineStr">
        <is>
          <t>'|International|</t>
        </is>
      </c>
      <c r="R93" s="37" t="n"/>
    </row>
    <row r="94">
      <c r="A94" s="32" t="inlineStr">
        <is>
          <t>Zhiwen</t>
        </is>
      </c>
      <c r="B94" s="46" t="inlineStr">
        <is>
          <t>zzho0960@uni.sydney.edu.au</t>
        </is>
      </c>
      <c r="C94" s="31" t="n">
        <v>2</v>
      </c>
      <c r="D94" s="31" t="n">
        <v>71</v>
      </c>
      <c r="E94" s="40" t="inlineStr">
        <is>
          <t>"Career Profiling Engaged"</t>
        </is>
      </c>
      <c r="F94" s="41" t="n"/>
      <c r="G94" s="31" t="inlineStr">
        <is>
          <t>Male</t>
        </is>
      </c>
      <c r="H94" s="31" t="inlineStr">
        <is>
          <t>Australia</t>
        </is>
      </c>
      <c r="I94" s="31" t="inlineStr">
        <is>
          <t>New South Wales</t>
        </is>
      </c>
      <c r="J94" s="31" t="inlineStr">
        <is>
          <t>'|14|28|42|27|17|</t>
        </is>
      </c>
      <c r="K94" s="42" t="n">
        <v>1</v>
      </c>
      <c r="L94" s="42" t="inlineStr">
        <is>
          <t>Y</t>
        </is>
      </c>
      <c r="M94" s="42" t="n"/>
      <c r="N94" s="31" t="inlineStr">
        <is>
          <t>'|Faculty of Engineering|</t>
        </is>
      </c>
      <c r="O94" s="31" t="inlineStr">
        <is>
          <t>'|2nd Year|</t>
        </is>
      </c>
      <c r="P94" s="31" t="inlineStr">
        <is>
          <t>'|Casual or part-time work|</t>
        </is>
      </c>
      <c r="Q94" s="31" t="inlineStr">
        <is>
          <t>'|International|</t>
        </is>
      </c>
      <c r="R94" s="38" t="inlineStr">
        <is>
          <t>I feel lost - I don't think my degree is right for me.</t>
        </is>
      </c>
    </row>
    <row r="95">
      <c r="A95" s="2" t="inlineStr">
        <is>
          <t>Komal</t>
        </is>
      </c>
      <c r="B95" s="46" t="inlineStr">
        <is>
          <t>kkat0725@uni.sydney.edu.au</t>
        </is>
      </c>
      <c r="C95" s="31" t="n">
        <v>2</v>
      </c>
      <c r="D95" s="31" t="n">
        <v>71</v>
      </c>
      <c r="E95" s="28" t="inlineStr">
        <is>
          <t>"27 Engaged,28 Engaged,VWE Engaged,Career Profiling Engaged,Completed USYD Survey 1 - Ask 1"</t>
        </is>
      </c>
      <c r="F95" s="46" t="inlineStr">
        <is>
          <t>https://careerhub.sydney.edu.au/s/careers-centre</t>
        </is>
      </c>
      <c r="G95" s="28" t="inlineStr">
        <is>
          <t>Female</t>
        </is>
      </c>
      <c r="H95" s="28" t="inlineStr">
        <is>
          <t>Australia</t>
        </is>
      </c>
      <c r="I95" s="28" t="inlineStr">
        <is>
          <t>New South Wales</t>
        </is>
      </c>
      <c r="J95" s="30" t="inlineStr">
        <is>
          <t>'|27|28|14|42|</t>
        </is>
      </c>
      <c r="K95" s="28" t="n"/>
      <c r="L95" s="28" t="n"/>
      <c r="M95" s="28" t="n"/>
      <c r="N95" s="31" t="inlineStr">
        <is>
          <t>'|Faculty of Engineering|Faculty of Arts and Social Sciences|</t>
        </is>
      </c>
      <c r="O95" s="31" t="inlineStr">
        <is>
          <t>'|2nd Year|</t>
        </is>
      </c>
      <c r="P95" s="31" t="inlineStr">
        <is>
          <t>'|Casual or part-time work|Research experience at university|</t>
        </is>
      </c>
      <c r="Q95" s="31" t="inlineStr">
        <is>
          <t>'|International|</t>
        </is>
      </c>
      <c r="R95" s="6" t="inlineStr">
        <is>
          <t>I'm interested in my degree but not sure how it links to a career or the related career options.</t>
        </is>
      </c>
    </row>
    <row r="96">
      <c r="A96" s="32" t="inlineStr">
        <is>
          <t>Rickey</t>
        </is>
      </c>
      <c r="B96" s="46" t="inlineStr">
        <is>
          <t>rarv0797@uni.sydney.edu.au</t>
        </is>
      </c>
      <c r="C96" s="31" t="n">
        <v>2</v>
      </c>
      <c r="D96" s="31" t="n">
        <v>71</v>
      </c>
      <c r="E96" s="40" t="inlineStr">
        <is>
          <t>"MAU_2025JUL,VWE Engaged,Video Profiling"</t>
        </is>
      </c>
      <c r="F96" s="41" t="n"/>
      <c r="G96" s="31" t="inlineStr">
        <is>
          <t>Male</t>
        </is>
      </c>
      <c r="H96" s="31" t="inlineStr">
        <is>
          <t>Australia</t>
        </is>
      </c>
      <c r="I96" s="31" t="inlineStr">
        <is>
          <t>New South Wales</t>
        </is>
      </c>
      <c r="J96" s="31" t="inlineStr">
        <is>
          <t>'|4|4|14|14|23|23|28|28|27|27|</t>
        </is>
      </c>
      <c r="K96" s="42" t="n">
        <v>1</v>
      </c>
      <c r="L96" s="47" t="inlineStr">
        <is>
          <t>Y</t>
        </is>
      </c>
      <c r="M96" s="42" t="n"/>
      <c r="N96" s="31" t="inlineStr">
        <is>
          <t>'|Faculty of Engineering|Faculty of Engineering|</t>
        </is>
      </c>
      <c r="O96" s="20" t="inlineStr">
        <is>
          <t>|1st Year|</t>
        </is>
      </c>
      <c r="P96" s="31" t="inlineStr">
        <is>
          <t>'|Casual or part-time work|Casual or part-time work|</t>
        </is>
      </c>
      <c r="Q96" s="31" t="inlineStr">
        <is>
          <t>'|International|International|</t>
        </is>
      </c>
      <c r="R96" s="37" t="n"/>
    </row>
    <row r="97" ht="29" customHeight="1">
      <c r="A97" s="32" t="inlineStr">
        <is>
          <t>Iris</t>
        </is>
      </c>
      <c r="B97" s="46" t="inlineStr">
        <is>
          <t>jili0696@uni.sydney.edu.au</t>
        </is>
      </c>
      <c r="C97" s="31" t="n">
        <v>2</v>
      </c>
      <c r="D97" s="31" t="n">
        <v>547</v>
      </c>
      <c r="E97" s="40" t="inlineStr">
        <is>
          <t>"Video Profiling,Job Suggestions,14 Engaged,Career Profiling Engaged,Completed USYD Survey 1 - Ask 1"</t>
        </is>
      </c>
      <c r="F97" s="41" t="n"/>
      <c r="G97" s="31" t="inlineStr">
        <is>
          <t>Female</t>
        </is>
      </c>
      <c r="H97" s="31" t="inlineStr">
        <is>
          <t>Australia</t>
        </is>
      </c>
      <c r="I97" s="31" t="inlineStr">
        <is>
          <t>New South Wales</t>
        </is>
      </c>
      <c r="J97" s="31" t="inlineStr">
        <is>
          <t>'|3|7|11|14|</t>
        </is>
      </c>
      <c r="K97" s="42" t="n">
        <v>1</v>
      </c>
      <c r="L97" s="42" t="inlineStr">
        <is>
          <t>Y</t>
        </is>
      </c>
      <c r="M97" s="42" t="n"/>
      <c r="N97" s="31" t="inlineStr">
        <is>
          <t>'|Faculty of Engineering|Sydney School of Architecture, Design and Planning|</t>
        </is>
      </c>
      <c r="O97" s="31" t="inlineStr">
        <is>
          <t>'|1st Year|</t>
        </is>
      </c>
      <c r="P97" s="31" t="inlineStr">
        <is>
          <t>'|Casual or part-time work|</t>
        </is>
      </c>
      <c r="Q97" s="31" t="inlineStr">
        <is>
          <t>'|Domestic|</t>
        </is>
      </c>
      <c r="R97" s="38" t="inlineStr">
        <is>
          <t>I’m not sure I would want a career that relates to what I am studying.</t>
        </is>
      </c>
    </row>
    <row r="98">
      <c r="A98" s="2" t="inlineStr">
        <is>
          <t>Chelsea</t>
        </is>
      </c>
      <c r="B98" s="46" t="inlineStr">
        <is>
          <t>cton0506@uni.sydney.edu.au</t>
        </is>
      </c>
      <c r="C98" s="31" t="n">
        <v>2</v>
      </c>
      <c r="D98" s="31" t="n">
        <v>1373</v>
      </c>
      <c r="E98" s="28" t="inlineStr">
        <is>
          <t>"VWE Engaged"</t>
        </is>
      </c>
      <c r="F98" s="46" t="inlineStr">
        <is>
          <t>https://careerhub.sydney.edu.au/Form.aspx?id=7743677</t>
        </is>
      </c>
      <c r="G98" s="28" t="inlineStr">
        <is>
          <t>Female</t>
        </is>
      </c>
      <c r="H98" s="28" t="inlineStr">
        <is>
          <t>Australia</t>
        </is>
      </c>
      <c r="I98" s="28" t="inlineStr">
        <is>
          <t>New South Wales</t>
        </is>
      </c>
      <c r="J98" s="30" t="inlineStr">
        <is>
          <t>'|8|11|14|21|23|27|28|</t>
        </is>
      </c>
      <c r="K98" s="28" t="n"/>
      <c r="L98" s="28" t="n"/>
      <c r="M98" s="28" t="n"/>
      <c r="N98" s="31" t="inlineStr">
        <is>
          <t>'|Faculty of Engineering|University of Sydney Business School|</t>
        </is>
      </c>
      <c r="O98" s="31" t="inlineStr">
        <is>
          <t>'|1st Year|</t>
        </is>
      </c>
      <c r="P98" s="31" t="inlineStr">
        <is>
          <t>'|None of the above|</t>
        </is>
      </c>
      <c r="Q98" s="31" t="inlineStr">
        <is>
          <t>'|Domestic|</t>
        </is>
      </c>
      <c r="R98" s="7" t="n"/>
    </row>
    <row r="99">
      <c r="A99" s="32" t="inlineStr">
        <is>
          <t>Cadence</t>
        </is>
      </c>
      <c r="B99" s="46" t="inlineStr">
        <is>
          <t>kdin3505@uni.sydney.edu.au</t>
        </is>
      </c>
      <c r="C99" s="31" t="n">
        <v>2</v>
      </c>
      <c r="D99" s="31" t="n">
        <v>541</v>
      </c>
      <c r="E99" s="40" t="inlineStr">
        <is>
          <t>"MAU_2025JUL,VWE Engaged,Video Profiling"</t>
        </is>
      </c>
      <c r="F99" s="41" t="n"/>
      <c r="G99" s="31" t="inlineStr">
        <is>
          <t>Female</t>
        </is>
      </c>
      <c r="H99" s="31" t="inlineStr">
        <is>
          <t>Australia</t>
        </is>
      </c>
      <c r="I99" s="31" t="inlineStr">
        <is>
          <t>New South Wales</t>
        </is>
      </c>
      <c r="J99" s="31" t="inlineStr">
        <is>
          <t>'|1|8|14|28|27|</t>
        </is>
      </c>
      <c r="K99" s="42" t="n">
        <v>1</v>
      </c>
      <c r="L99" s="42" t="inlineStr">
        <is>
          <t>Z</t>
        </is>
      </c>
      <c r="M99" s="42" t="n"/>
      <c r="N99" s="31" t="inlineStr">
        <is>
          <t>'|Faculty of Engineering|University of Sydney Business School|</t>
        </is>
      </c>
      <c r="O99" s="31" t="inlineStr">
        <is>
          <t>'|1st Year|</t>
        </is>
      </c>
      <c r="P99" s="31" t="inlineStr">
        <is>
          <t>'|Casual or part-time work|</t>
        </is>
      </c>
      <c r="Q99" s="31" t="inlineStr">
        <is>
          <t>'|Domestic|</t>
        </is>
      </c>
      <c r="R99" s="37" t="n"/>
    </row>
    <row r="100">
      <c r="A100" s="2" t="inlineStr">
        <is>
          <t>Melissa</t>
        </is>
      </c>
      <c r="B100" s="46" t="inlineStr">
        <is>
          <t>mlam4273@uni.sydney.edu.au</t>
        </is>
      </c>
      <c r="C100" s="31" t="n">
        <v>2</v>
      </c>
      <c r="D100" s="31" t="n">
        <v>141</v>
      </c>
      <c r="E100" s="29" t="n"/>
      <c r="F100" s="46" t="inlineStr">
        <is>
          <t>https://www.thecareersdepartment.com/</t>
        </is>
      </c>
      <c r="G100" s="28" t="inlineStr">
        <is>
          <t>Other</t>
        </is>
      </c>
      <c r="H100" s="28" t="inlineStr">
        <is>
          <t>Australia</t>
        </is>
      </c>
      <c r="I100" s="28" t="inlineStr">
        <is>
          <t>New South Wales</t>
        </is>
      </c>
      <c r="J100" s="30" t="inlineStr">
        <is>
          <t>'|4|11|19|23|27|33|15|</t>
        </is>
      </c>
      <c r="K100" s="28" t="n"/>
      <c r="L100" s="28" t="n"/>
      <c r="M100" s="28" t="n"/>
      <c r="N100" s="31" t="inlineStr">
        <is>
          <t>'|Faculty of Medicine and Health|</t>
        </is>
      </c>
      <c r="O100" s="31" t="inlineStr">
        <is>
          <t>'|3rd Year|</t>
        </is>
      </c>
      <c r="P100" s="31" t="inlineStr">
        <is>
          <t>'|Casual or part-time work|Casual or part-time work in a technical role|</t>
        </is>
      </c>
      <c r="Q100" s="31" t="inlineStr">
        <is>
          <t>'|Domestic|</t>
        </is>
      </c>
      <c r="R100" s="7" t="n"/>
    </row>
    <row r="101">
      <c r="A101" s="32" t="inlineStr">
        <is>
          <t>Diana</t>
        </is>
      </c>
      <c r="B101" s="46" t="inlineStr">
        <is>
          <t>yzho0254@uni.sydney.edu.au</t>
        </is>
      </c>
      <c r="C101" s="31" t="n">
        <v>2</v>
      </c>
      <c r="D101" s="31" t="n">
        <v>71</v>
      </c>
      <c r="E101" s="40" t="inlineStr">
        <is>
          <t>"Video Profiling"</t>
        </is>
      </c>
      <c r="F101" s="18" t="inlineStr">
        <is>
          <t>https://careerhub.sydney.edu.au/s/careers-centre/events</t>
        </is>
      </c>
      <c r="G101" s="31" t="inlineStr">
        <is>
          <t>Female</t>
        </is>
      </c>
      <c r="H101" s="31" t="inlineStr">
        <is>
          <t>Australia</t>
        </is>
      </c>
      <c r="I101" s="31" t="inlineStr">
        <is>
          <t>New South Wales</t>
        </is>
      </c>
      <c r="J101" s="31" t="inlineStr">
        <is>
          <t>'|20|19|23|28|27|</t>
        </is>
      </c>
      <c r="K101" s="42" t="n"/>
      <c r="L101" s="47" t="inlineStr">
        <is>
          <t>Y</t>
        </is>
      </c>
      <c r="M101" s="42" t="n"/>
      <c r="N101" s="31" t="inlineStr">
        <is>
          <t>'|Sydney Law School|</t>
        </is>
      </c>
      <c r="O101" s="31" t="inlineStr">
        <is>
          <t>'|1st Year|</t>
        </is>
      </c>
      <c r="P101" s="31" t="inlineStr">
        <is>
          <t>'|Research experience at university|Casual or part-time work|</t>
        </is>
      </c>
      <c r="Q101" s="31" t="inlineStr">
        <is>
          <t>'|International|</t>
        </is>
      </c>
      <c r="R101" s="37" t="n"/>
    </row>
    <row r="102" ht="43" customHeight="1">
      <c r="A102" s="32" t="inlineStr">
        <is>
          <t>Dylan</t>
        </is>
      </c>
      <c r="B102" s="46" t="inlineStr">
        <is>
          <t>dtru0671@uni.sydney.edu.au</t>
        </is>
      </c>
      <c r="C102" s="31" t="n">
        <v>2</v>
      </c>
      <c r="D102" s="31" t="n">
        <v>14376</v>
      </c>
      <c r="E102" s="40" t="inlineStr">
        <is>
          <t>"Completed USYD Survey 1 - Ask 1,MAU_2025JUL,37 38 39 40 41 Engaged,Job Suggestions,8 Engaged,VWE Engaged,ePortfolio Engaged,Video Profiling,7 Engaged"</t>
        </is>
      </c>
      <c r="F102" s="18" t="inlineStr">
        <is>
          <t>https://www.tcd-modules-9.com/</t>
        </is>
      </c>
      <c r="G102" s="31" t="inlineStr">
        <is>
          <t>Male</t>
        </is>
      </c>
      <c r="H102" s="31" t="inlineStr">
        <is>
          <t>Australia</t>
        </is>
      </c>
      <c r="I102" s="31" t="inlineStr">
        <is>
          <t>New South Wales</t>
        </is>
      </c>
      <c r="J102" s="31" t="inlineStr">
        <is>
          <t>'|14|</t>
        </is>
      </c>
      <c r="K102" s="31" t="n">
        <v>2</v>
      </c>
      <c r="L102" s="42" t="inlineStr">
        <is>
          <t>Y</t>
        </is>
      </c>
      <c r="M102" s="42" t="n"/>
      <c r="N102" s="31" t="inlineStr">
        <is>
          <t>'|Sydney School of Architecture, Design and Planning|Faculty of Engineering|</t>
        </is>
      </c>
      <c r="O102" s="31" t="inlineStr">
        <is>
          <t>'|2nd Year|</t>
        </is>
      </c>
      <c r="P102" s="31" t="inlineStr">
        <is>
          <t>'|Internship|Casual or part-time work in a technical role|Casual or part-time work|Work placement as part of my degree|</t>
        </is>
      </c>
      <c r="Q102" s="31" t="inlineStr">
        <is>
          <t>'|Domestic|</t>
        </is>
      </c>
      <c r="R102" s="38" t="inlineStr">
        <is>
          <t>I'm enjoying my studies and have some ideas for my career.</t>
        </is>
      </c>
    </row>
    <row r="103">
      <c r="A103" s="2" t="inlineStr">
        <is>
          <t>Nima</t>
        </is>
      </c>
      <c r="B103" s="46" t="inlineStr">
        <is>
          <t>nsab7998@uni.sydney.edu.au</t>
        </is>
      </c>
      <c r="C103" s="31" t="n">
        <v>2</v>
      </c>
      <c r="D103" s="31" t="n">
        <v>71</v>
      </c>
      <c r="E103" s="28" t="inlineStr">
        <is>
          <t>"NSWM Engaged,NSWM AI VWE,Video Profiling,VWE Engaged,Completed USYD Survey 1 - Ask 1"</t>
        </is>
      </c>
      <c r="F103" s="29" t="n"/>
      <c r="G103" s="28" t="inlineStr">
        <is>
          <t>Male</t>
        </is>
      </c>
      <c r="H103" s="28" t="inlineStr">
        <is>
          <t>Australia</t>
        </is>
      </c>
      <c r="I103" s="28" t="inlineStr">
        <is>
          <t>New South Wales</t>
        </is>
      </c>
      <c r="J103" s="30" t="inlineStr">
        <is>
          <t>'|11|21|28|14|</t>
        </is>
      </c>
      <c r="K103" s="28" t="n"/>
      <c r="L103" s="28" t="n"/>
      <c r="M103" s="28" t="n"/>
      <c r="N103" s="31" t="inlineStr">
        <is>
          <t>'|Sydney School of Architecture, Design and Planning|Faculty of Engineering|</t>
        </is>
      </c>
      <c r="O103" s="31" t="inlineStr">
        <is>
          <t>'|1st Year|</t>
        </is>
      </c>
      <c r="P103" s="31" t="inlineStr">
        <is>
          <t>'|Casual or part-time work|</t>
        </is>
      </c>
      <c r="Q103" s="31" t="inlineStr">
        <is>
          <t>'|International|</t>
        </is>
      </c>
      <c r="R103" s="6" t="inlineStr">
        <is>
          <t>I'm enjoying my studies and have some ideas for my career.</t>
        </is>
      </c>
    </row>
    <row r="104">
      <c r="A104" s="32" t="inlineStr">
        <is>
          <t>Thomas</t>
        </is>
      </c>
      <c r="B104" s="46" t="inlineStr">
        <is>
          <t>mngu0728@uni.sydney.edu.au</t>
        </is>
      </c>
      <c r="C104" s="31" t="n">
        <v>2</v>
      </c>
      <c r="D104" s="31" t="n">
        <v>271</v>
      </c>
      <c r="E104" s="40" t="inlineStr">
        <is>
          <t>"MAU_2025JUN,VWE Engaged"</t>
        </is>
      </c>
      <c r="F104" s="41" t="n"/>
      <c r="G104" s="31" t="inlineStr">
        <is>
          <t>Male</t>
        </is>
      </c>
      <c r="H104" s="31" t="inlineStr">
        <is>
          <t>Australia</t>
        </is>
      </c>
      <c r="I104" s="31" t="inlineStr">
        <is>
          <t>New South Wales</t>
        </is>
      </c>
      <c r="J104" s="31" t="inlineStr">
        <is>
          <t>'|15|22|27|8|14|</t>
        </is>
      </c>
      <c r="K104" s="42" t="n">
        <v>1</v>
      </c>
      <c r="L104" s="42" t="inlineStr">
        <is>
          <t>Z</t>
        </is>
      </c>
      <c r="M104" s="42" t="n"/>
      <c r="N104" s="31" t="inlineStr">
        <is>
          <t>'|University of Sydney Business School|</t>
        </is>
      </c>
      <c r="O104" s="31" t="inlineStr">
        <is>
          <t>'|2nd Year|</t>
        </is>
      </c>
      <c r="P104" s="31" t="inlineStr">
        <is>
          <t>'|Research experience at university|Casual or part-time work in a technical role|Internship|</t>
        </is>
      </c>
      <c r="Q104" s="31" t="inlineStr">
        <is>
          <t>'|International|</t>
        </is>
      </c>
      <c r="R104" s="37" t="n"/>
    </row>
    <row r="105">
      <c r="A105" s="32" t="inlineStr">
        <is>
          <t>Xin</t>
        </is>
      </c>
      <c r="B105" s="46" t="inlineStr">
        <is>
          <t>xche7150@uni.sydney.edu.au</t>
        </is>
      </c>
      <c r="C105" s="31" t="n">
        <v>2</v>
      </c>
      <c r="D105" s="31" t="n">
        <v>71</v>
      </c>
      <c r="E105" s="19" t="n"/>
      <c r="F105" s="41" t="n"/>
      <c r="G105" s="31" t="inlineStr">
        <is>
          <t>Female</t>
        </is>
      </c>
      <c r="H105" s="31" t="inlineStr">
        <is>
          <t>Australia</t>
        </is>
      </c>
      <c r="I105" s="31" t="inlineStr">
        <is>
          <t>New South Wales</t>
        </is>
      </c>
      <c r="J105" s="31" t="inlineStr">
        <is>
          <t>'|34|8|</t>
        </is>
      </c>
      <c r="K105" s="42" t="n"/>
      <c r="L105" s="42" t="inlineStr">
        <is>
          <t>Z</t>
        </is>
      </c>
      <c r="M105" s="42" t="n"/>
      <c r="N105" s="31" t="inlineStr">
        <is>
          <t>'|University of Sydney Business School|</t>
        </is>
      </c>
      <c r="O105" s="31" t="inlineStr">
        <is>
          <t>'|5th Year|</t>
        </is>
      </c>
      <c r="P105" s="31" t="inlineStr">
        <is>
          <t>'|None of the above|</t>
        </is>
      </c>
      <c r="Q105" s="31" t="inlineStr">
        <is>
          <t>'|International|</t>
        </is>
      </c>
      <c r="R105" s="37" t="n"/>
    </row>
    <row r="106" ht="29" customHeight="1">
      <c r="A106" s="32" t="inlineStr">
        <is>
          <t>Emily</t>
        </is>
      </c>
      <c r="B106" s="46" t="inlineStr">
        <is>
          <t>ezho0358@uni.sydney.edu.au</t>
        </is>
      </c>
      <c r="C106" s="31" t="n">
        <v>2</v>
      </c>
      <c r="D106" s="31" t="n">
        <v>228</v>
      </c>
      <c r="E106" s="40" t="inlineStr">
        <is>
          <t>"Completed USYD Survey 1 - Ask 1,14 Engaged,VWE Engaged,Video Profiling"</t>
        </is>
      </c>
      <c r="F106" s="18" t="inlineStr">
        <is>
          <t>https://careerhub.sydney.edu.au/s/careers-centre/events?filterId=134&amp;page=1&amp;studentSiteId=3&amp;text=virtual work</t>
        </is>
      </c>
      <c r="G106" s="31" t="inlineStr">
        <is>
          <t>Female</t>
        </is>
      </c>
      <c r="H106" s="31" t="inlineStr">
        <is>
          <t>Australia</t>
        </is>
      </c>
      <c r="I106" s="31" t="inlineStr">
        <is>
          <t>New South Wales</t>
        </is>
      </c>
      <c r="J106" s="31" t="inlineStr">
        <is>
          <t>'|14|5|11|27|42|</t>
        </is>
      </c>
      <c r="K106" s="42" t="n">
        <v>2</v>
      </c>
      <c r="L106" s="42" t="inlineStr">
        <is>
          <t>Y</t>
        </is>
      </c>
      <c r="M106" s="42" t="n"/>
      <c r="N106" s="20" t="inlineStr">
        <is>
          <t>|Faculty of Engineering|</t>
        </is>
      </c>
      <c r="O106" s="31" t="inlineStr">
        <is>
          <t>'|1st Year|</t>
        </is>
      </c>
      <c r="P106" s="31" t="inlineStr">
        <is>
          <t>'|Casual or part-time work|</t>
        </is>
      </c>
      <c r="Q106" s="31" t="inlineStr">
        <is>
          <t>'|Domestic|</t>
        </is>
      </c>
      <c r="R106" s="38" t="inlineStr">
        <is>
          <t>I'm enjoying my studies and have some ideas for my career.</t>
        </is>
      </c>
    </row>
    <row r="107">
      <c r="A107" s="2" t="inlineStr">
        <is>
          <t>Jeshua</t>
        </is>
      </c>
      <c r="B107" s="46" t="inlineStr">
        <is>
          <t>jsha0335@uni.sydney.edu.au</t>
        </is>
      </c>
      <c r="C107" s="31" t="n">
        <v>2</v>
      </c>
      <c r="D107" s="31" t="n">
        <v>872</v>
      </c>
      <c r="E107" s="29" t="n"/>
      <c r="F107" s="29" t="n"/>
      <c r="G107" s="28" t="inlineStr">
        <is>
          <t>Male</t>
        </is>
      </c>
      <c r="H107" s="28" t="inlineStr">
        <is>
          <t>Australia</t>
        </is>
      </c>
      <c r="I107" s="28" t="inlineStr">
        <is>
          <t>New South Wales</t>
        </is>
      </c>
      <c r="J107" s="22" t="n"/>
      <c r="K107" s="29" t="n"/>
      <c r="L107" s="29" t="n"/>
      <c r="M107" s="29" t="n"/>
      <c r="N107" s="24" t="n"/>
      <c r="O107" s="24" t="n"/>
      <c r="P107" s="24" t="n"/>
      <c r="Q107" s="24" t="n"/>
      <c r="R107" s="7" t="n"/>
    </row>
    <row r="108" ht="29" customHeight="1">
      <c r="A108" s="32" t="inlineStr">
        <is>
          <t>Kanav</t>
        </is>
      </c>
      <c r="B108" s="46" t="inlineStr">
        <is>
          <t>ksin0894@uni.sydney.edu.au</t>
        </is>
      </c>
      <c r="C108" s="31" t="n">
        <v>2</v>
      </c>
      <c r="D108" s="31" t="n">
        <v>71</v>
      </c>
      <c r="E108" s="40" t="inlineStr">
        <is>
          <t>"MAU_2025JUL,Resume Builder Engaged,MAU_2025JUL,VWE Engaged"</t>
        </is>
      </c>
      <c r="F108" s="41" t="n"/>
      <c r="G108" s="31" t="inlineStr">
        <is>
          <t>Male</t>
        </is>
      </c>
      <c r="H108" s="31" t="inlineStr">
        <is>
          <t>Australia</t>
        </is>
      </c>
      <c r="I108" s="31" t="inlineStr">
        <is>
          <t>New South Wales</t>
        </is>
      </c>
      <c r="J108" s="30" t="inlineStr">
        <is>
          <t>'|11|14|28|2|</t>
        </is>
      </c>
      <c r="K108" s="42" t="n"/>
      <c r="L108" s="42" t="inlineStr">
        <is>
          <t>Z</t>
        </is>
      </c>
      <c r="M108" s="42" t="n"/>
      <c r="N108" s="41" t="n"/>
      <c r="O108" s="41" t="n"/>
      <c r="P108" s="41" t="n"/>
      <c r="Q108" s="41" t="n"/>
      <c r="R108" s="37" t="n"/>
    </row>
    <row r="109">
      <c r="A109" s="2" t="inlineStr">
        <is>
          <t>Alex</t>
        </is>
      </c>
      <c r="B109" s="46" t="inlineStr">
        <is>
          <t>awoo3526@uni.sydney.edu.au</t>
        </is>
      </c>
      <c r="C109" s="31" t="n">
        <v>2</v>
      </c>
      <c r="D109" s="31" t="n">
        <v>71</v>
      </c>
      <c r="E109" s="29" t="n"/>
      <c r="F109" s="29" t="n"/>
      <c r="G109" s="28" t="inlineStr">
        <is>
          <t>Male</t>
        </is>
      </c>
      <c r="H109" s="28" t="inlineStr">
        <is>
          <t>Australia</t>
        </is>
      </c>
      <c r="I109" s="28" t="inlineStr">
        <is>
          <t>New South Wales</t>
        </is>
      </c>
      <c r="J109" s="22" t="n"/>
      <c r="K109" s="29" t="n"/>
      <c r="L109" s="29" t="n"/>
      <c r="M109" s="29" t="n"/>
      <c r="N109" s="24" t="n"/>
      <c r="O109" s="24" t="n"/>
      <c r="P109" s="24" t="n"/>
      <c r="Q109" s="24" t="n"/>
      <c r="R109" s="7" t="n"/>
    </row>
    <row r="110">
      <c r="A110" s="32" t="inlineStr">
        <is>
          <t>Edeline</t>
        </is>
      </c>
      <c r="B110" s="46" t="inlineStr">
        <is>
          <t>este0478@uni.sydney.edu.au</t>
        </is>
      </c>
      <c r="C110" s="31" t="n">
        <v>2</v>
      </c>
      <c r="D110" s="31" t="n">
        <v>71</v>
      </c>
      <c r="E110" s="40" t="inlineStr">
        <is>
          <t>"MAU_2025JUL"</t>
        </is>
      </c>
      <c r="F110" s="41" t="n"/>
      <c r="G110" s="31" t="inlineStr">
        <is>
          <t>Female</t>
        </is>
      </c>
      <c r="H110" s="31" t="inlineStr">
        <is>
          <t>Australia</t>
        </is>
      </c>
      <c r="I110" s="31" t="inlineStr">
        <is>
          <t>New South Wales</t>
        </is>
      </c>
      <c r="J110" s="41" t="n"/>
      <c r="K110" s="42" t="n"/>
      <c r="L110" s="42" t="inlineStr">
        <is>
          <t>Z</t>
        </is>
      </c>
      <c r="M110" s="42" t="n"/>
      <c r="N110" s="41" t="n"/>
      <c r="O110" s="41" t="n"/>
      <c r="P110" s="41" t="n"/>
      <c r="Q110" s="41" t="n"/>
      <c r="R110" s="37" t="n"/>
    </row>
    <row r="111">
      <c r="A111" s="32" t="inlineStr">
        <is>
          <t>Firas</t>
        </is>
      </c>
      <c r="B111" s="46" t="inlineStr">
        <is>
          <t>fzam0326@uni.sydney.edu.au</t>
        </is>
      </c>
      <c r="C111" s="31" t="n">
        <v>2</v>
      </c>
      <c r="D111" s="31" t="n">
        <v>71</v>
      </c>
      <c r="E111" s="40" t="inlineStr">
        <is>
          <t>"MAU_2025JUL"</t>
        </is>
      </c>
      <c r="F111" s="41" t="n"/>
      <c r="G111" s="31" t="inlineStr">
        <is>
          <t>Male</t>
        </is>
      </c>
      <c r="H111" s="31" t="inlineStr">
        <is>
          <t>Australia</t>
        </is>
      </c>
      <c r="I111" s="31" t="inlineStr">
        <is>
          <t>New South Wales</t>
        </is>
      </c>
      <c r="J111" s="41" t="n"/>
      <c r="K111" s="42" t="n"/>
      <c r="L111" s="42" t="inlineStr">
        <is>
          <t>Z</t>
        </is>
      </c>
      <c r="M111" s="42" t="n"/>
      <c r="N111" s="41" t="n"/>
      <c r="O111" s="41" t="n"/>
      <c r="P111" s="41" t="n"/>
      <c r="Q111" s="41" t="n"/>
      <c r="R111" s="37" t="n"/>
    </row>
    <row r="112">
      <c r="A112" s="2" t="inlineStr">
        <is>
          <t>Haoyu</t>
        </is>
      </c>
      <c r="B112" s="46" t="inlineStr">
        <is>
          <t>hzho8444@uni.sydney.edu.au</t>
        </is>
      </c>
      <c r="C112" s="31" t="n">
        <v>2</v>
      </c>
      <c r="D112" s="31" t="n">
        <v>71</v>
      </c>
      <c r="E112" s="29" t="n"/>
      <c r="F112" s="29" t="n"/>
      <c r="G112" s="28" t="inlineStr">
        <is>
          <t>Male</t>
        </is>
      </c>
      <c r="H112" s="28" t="inlineStr">
        <is>
          <t>Australia</t>
        </is>
      </c>
      <c r="I112" s="28" t="inlineStr">
        <is>
          <t>New South Wales</t>
        </is>
      </c>
      <c r="J112" s="22" t="n"/>
      <c r="K112" s="29" t="n"/>
      <c r="L112" s="29" t="n"/>
      <c r="M112" s="29" t="n"/>
      <c r="N112" s="24" t="n"/>
      <c r="O112" s="24" t="n"/>
      <c r="P112" s="24" t="n"/>
      <c r="Q112" s="24" t="n"/>
      <c r="R112" s="7" t="n"/>
    </row>
    <row r="113">
      <c r="A113" s="32" t="inlineStr">
        <is>
          <t>Hugo</t>
        </is>
      </c>
      <c r="B113" s="46" t="inlineStr">
        <is>
          <t>hiso0078@uni.sydney.edu.au</t>
        </is>
      </c>
      <c r="C113" s="31" t="n">
        <v>2</v>
      </c>
      <c r="D113" s="31" t="n">
        <v>71</v>
      </c>
      <c r="E113" s="40" t="inlineStr">
        <is>
          <t>"MAU_2025JUL"</t>
        </is>
      </c>
      <c r="F113" s="41" t="n"/>
      <c r="G113" s="31" t="inlineStr">
        <is>
          <t>Male</t>
        </is>
      </c>
      <c r="H113" s="31" t="inlineStr">
        <is>
          <t>Australia</t>
        </is>
      </c>
      <c r="I113" s="31" t="inlineStr">
        <is>
          <t>New South Wales</t>
        </is>
      </c>
      <c r="J113" s="41" t="n"/>
      <c r="K113" s="42" t="n"/>
      <c r="L113" s="42" t="inlineStr">
        <is>
          <t>Z</t>
        </is>
      </c>
      <c r="M113" s="42" t="n"/>
      <c r="N113" s="41" t="n"/>
      <c r="O113" s="41" t="n"/>
      <c r="P113" s="41" t="n"/>
      <c r="Q113" s="41" t="n"/>
      <c r="R113" s="37" t="n"/>
    </row>
    <row r="114">
      <c r="A114" s="32" t="inlineStr">
        <is>
          <t>Meersha</t>
        </is>
      </c>
      <c r="B114" s="46" t="inlineStr">
        <is>
          <t>mmun0984@uni.sydney.edu.au</t>
        </is>
      </c>
      <c r="C114" s="31" t="n">
        <v>2</v>
      </c>
      <c r="D114" s="31" t="n">
        <v>71</v>
      </c>
      <c r="E114" s="40" t="inlineStr">
        <is>
          <t>"MAU_2025JUL"</t>
        </is>
      </c>
      <c r="F114" s="41" t="n"/>
      <c r="G114" s="31" t="inlineStr">
        <is>
          <t>Female</t>
        </is>
      </c>
      <c r="H114" s="31" t="inlineStr">
        <is>
          <t>Australia</t>
        </is>
      </c>
      <c r="I114" s="31" t="inlineStr">
        <is>
          <t>New South Wales</t>
        </is>
      </c>
      <c r="J114" s="41" t="n"/>
      <c r="K114" s="42" t="n"/>
      <c r="L114" s="42" t="inlineStr">
        <is>
          <t>Z</t>
        </is>
      </c>
      <c r="M114" s="42" t="n"/>
      <c r="N114" s="41" t="n"/>
      <c r="O114" s="41" t="n"/>
      <c r="P114" s="41" t="n"/>
      <c r="Q114" s="41" t="n"/>
      <c r="R114" s="37" t="n"/>
    </row>
    <row r="115">
      <c r="A115" s="32" t="inlineStr">
        <is>
          <t>Wenwen</t>
        </is>
      </c>
      <c r="B115" s="46" t="inlineStr">
        <is>
          <t>wzhu0349@uni.sydney.edu.au</t>
        </is>
      </c>
      <c r="C115" s="31" t="n">
        <v>2</v>
      </c>
      <c r="D115" s="31" t="n">
        <v>71</v>
      </c>
      <c r="E115" s="40" t="inlineStr">
        <is>
          <t>"MAU_2025JUL"</t>
        </is>
      </c>
      <c r="F115" s="41" t="n"/>
      <c r="G115" s="31" t="inlineStr">
        <is>
          <t>Female</t>
        </is>
      </c>
      <c r="H115" s="31" t="inlineStr">
        <is>
          <t>Australia</t>
        </is>
      </c>
      <c r="I115" s="31" t="inlineStr">
        <is>
          <t>New South Wales</t>
        </is>
      </c>
      <c r="J115" s="41" t="n"/>
      <c r="K115" s="42" t="n"/>
      <c r="L115" s="42" t="inlineStr">
        <is>
          <t>Z</t>
        </is>
      </c>
      <c r="M115" s="42" t="n"/>
      <c r="N115" s="41" t="n"/>
      <c r="O115" s="41" t="n"/>
      <c r="P115" s="41" t="n"/>
      <c r="Q115" s="41" t="n"/>
      <c r="R115" s="37" t="n"/>
    </row>
    <row r="116">
      <c r="A116" s="32" t="inlineStr">
        <is>
          <t>Yinhua</t>
        </is>
      </c>
      <c r="B116" s="46" t="inlineStr">
        <is>
          <t>yzha0051@uni.sydney.edu.au</t>
        </is>
      </c>
      <c r="C116" s="31" t="n">
        <v>2</v>
      </c>
      <c r="D116" s="31" t="n">
        <v>71</v>
      </c>
      <c r="E116" s="40" t="inlineStr">
        <is>
          <t>"MAU_2025JUL"</t>
        </is>
      </c>
      <c r="F116" s="41" t="n"/>
      <c r="G116" s="31" t="inlineStr">
        <is>
          <t>Female</t>
        </is>
      </c>
      <c r="H116" s="31" t="inlineStr">
        <is>
          <t>Australia</t>
        </is>
      </c>
      <c r="I116" s="31" t="inlineStr">
        <is>
          <t>New South Wales</t>
        </is>
      </c>
      <c r="J116" s="41" t="n"/>
      <c r="K116" s="42" t="n"/>
      <c r="L116" s="42" t="inlineStr">
        <is>
          <t>Z</t>
        </is>
      </c>
      <c r="M116" s="42" t="n"/>
      <c r="N116" s="41" t="n"/>
      <c r="O116" s="41" t="n"/>
      <c r="P116" s="41" t="n"/>
      <c r="Q116" s="41" t="n"/>
      <c r="R116" s="37" t="n"/>
    </row>
    <row r="117">
      <c r="A117" s="32" t="inlineStr">
        <is>
          <t>Zeba</t>
        </is>
      </c>
      <c r="B117" s="46" t="inlineStr">
        <is>
          <t>zzam0446@uni.sydney.edu.au</t>
        </is>
      </c>
      <c r="C117" s="31" t="n">
        <v>2</v>
      </c>
      <c r="D117" s="31" t="n">
        <v>71</v>
      </c>
      <c r="E117" s="19" t="n"/>
      <c r="F117" s="41" t="n"/>
      <c r="G117" s="31" t="inlineStr">
        <is>
          <t>Female</t>
        </is>
      </c>
      <c r="H117" s="31" t="inlineStr">
        <is>
          <t>Australia</t>
        </is>
      </c>
      <c r="I117" s="31" t="inlineStr">
        <is>
          <t>New South Wales</t>
        </is>
      </c>
      <c r="J117" s="41" t="n"/>
      <c r="K117" s="42" t="n"/>
      <c r="L117" s="42" t="inlineStr">
        <is>
          <t>Z</t>
        </is>
      </c>
      <c r="M117" s="42" t="n"/>
      <c r="N117" s="41" t="n"/>
      <c r="O117" s="41" t="n"/>
      <c r="P117" s="41" t="n"/>
      <c r="Q117" s="41" t="n"/>
      <c r="R117" s="37" t="n"/>
    </row>
    <row r="118">
      <c r="A118" s="2" t="inlineStr">
        <is>
          <t>Ling</t>
        </is>
      </c>
      <c r="B118" s="46" t="inlineStr">
        <is>
          <t>llie0608@uni.sydney.edu.au</t>
        </is>
      </c>
      <c r="C118" s="31" t="n">
        <v>1</v>
      </c>
      <c r="D118" s="31" t="n">
        <v>8449</v>
      </c>
      <c r="E118" s="29" t="n"/>
      <c r="F118" s="46" t="inlineStr">
        <is>
          <t>https://careerhub.sydney.edu.au/s/careers-centre</t>
        </is>
      </c>
      <c r="G118" s="28" t="inlineStr">
        <is>
          <t>Female</t>
        </is>
      </c>
      <c r="H118" s="28" t="inlineStr">
        <is>
          <t>Australia</t>
        </is>
      </c>
      <c r="I118" s="28" t="inlineStr">
        <is>
          <t>New South Wales</t>
        </is>
      </c>
      <c r="J118" s="30" t="inlineStr">
        <is>
          <t>'|9|</t>
        </is>
      </c>
      <c r="K118" s="28" t="n"/>
      <c r="L118" s="28" t="n"/>
      <c r="M118" s="28" t="n"/>
      <c r="N118" s="31" t="inlineStr">
        <is>
          <t>'|Faculty of Arts and Social Sciences|</t>
        </is>
      </c>
      <c r="O118" s="31" t="inlineStr">
        <is>
          <t>'|2nd Year|</t>
        </is>
      </c>
      <c r="P118" s="31" t="inlineStr">
        <is>
          <t>'|Work placement as part of my degree|</t>
        </is>
      </c>
      <c r="Q118" s="31" t="inlineStr">
        <is>
          <t>'|Domestic|</t>
        </is>
      </c>
      <c r="R118" s="7" t="n"/>
    </row>
    <row r="119" ht="43" customHeight="1">
      <c r="A119" s="32" t="inlineStr">
        <is>
          <t>Anu-Ujin</t>
        </is>
      </c>
      <c r="B119" s="46" t="inlineStr">
        <is>
          <t>akhu0798@uni.sydney.edu.au</t>
        </is>
      </c>
      <c r="C119" s="31" t="n">
        <v>1</v>
      </c>
      <c r="D119" s="31" t="n">
        <v>8052</v>
      </c>
      <c r="E119" s="40" t="inlineStr">
        <is>
          <t>"Video Profiling 5,Career Profiling Engaged,Completed USYD Survey 1 - Ask 1,VWE Engaged,Job Suggestions,Video Profiling,VWE Engaged"</t>
        </is>
      </c>
      <c r="F119" s="18" t="inlineStr">
        <is>
          <t>https://careerhub.sydney.edu.au/s/careers-centre/resources/search/?order=Relevance&amp;topicsUseAnd=true</t>
        </is>
      </c>
      <c r="G119" s="31" t="inlineStr">
        <is>
          <t>Female</t>
        </is>
      </c>
      <c r="H119" s="31" t="inlineStr">
        <is>
          <t>Australia</t>
        </is>
      </c>
      <c r="I119" s="31" t="inlineStr">
        <is>
          <t>New South Wales</t>
        </is>
      </c>
      <c r="J119" s="31" t="inlineStr">
        <is>
          <t>'|12|6|8|10|21|</t>
        </is>
      </c>
      <c r="K119" s="42" t="n">
        <v>1</v>
      </c>
      <c r="L119" s="47" t="inlineStr">
        <is>
          <t>Y</t>
        </is>
      </c>
      <c r="M119" s="42" t="n"/>
      <c r="N119" s="31" t="inlineStr">
        <is>
          <t>'|Faculty of Arts and Social Sciences|</t>
        </is>
      </c>
      <c r="O119" s="31" t="inlineStr">
        <is>
          <t>'|2nd Year|</t>
        </is>
      </c>
      <c r="P119" s="31" t="inlineStr">
        <is>
          <t>'|None of the above|Casual or part-time work in a technical role|</t>
        </is>
      </c>
      <c r="Q119" s="31" t="inlineStr">
        <is>
          <t>'|International|</t>
        </is>
      </c>
      <c r="R119" s="38" t="inlineStr">
        <is>
          <t>I'm interested in my degree but not sure how it links to a career or the related career options.</t>
        </is>
      </c>
    </row>
    <row r="120" ht="43" customHeight="1">
      <c r="A120" s="32" t="inlineStr">
        <is>
          <t>khushi</t>
        </is>
      </c>
      <c r="B120" s="46" t="inlineStr">
        <is>
          <t>kgur0060@uni.sydney.edu.au</t>
        </is>
      </c>
      <c r="C120" s="31" t="n">
        <v>1</v>
      </c>
      <c r="D120" s="31" t="n">
        <v>7117</v>
      </c>
      <c r="E120" s="40" t="inlineStr">
        <is>
          <t>"Video Profiling 5,Career Profiling Engaged,Completed USYD Survey 1 - Ask 1,MAU_2025JUL,Job Suggestions,VWE Engaged,26 Engaged,Video Profiling"</t>
        </is>
      </c>
      <c r="F120" s="41" t="n"/>
      <c r="G120" s="31" t="inlineStr">
        <is>
          <t>Female</t>
        </is>
      </c>
      <c r="H120" s="31" t="inlineStr">
        <is>
          <t>Australia</t>
        </is>
      </c>
      <c r="I120" s="31" t="inlineStr">
        <is>
          <t>New South Wales</t>
        </is>
      </c>
      <c r="J120" s="31" t="inlineStr">
        <is>
          <t>'|12|26|</t>
        </is>
      </c>
      <c r="K120" s="42" t="n">
        <v>1</v>
      </c>
      <c r="L120" s="42" t="inlineStr">
        <is>
          <t>Y</t>
        </is>
      </c>
      <c r="M120" s="42" t="n"/>
      <c r="N120" s="31" t="inlineStr">
        <is>
          <t>'|Faculty of Arts and Social Sciences|</t>
        </is>
      </c>
      <c r="O120" s="31" t="inlineStr">
        <is>
          <t>'|2nd Year|</t>
        </is>
      </c>
      <c r="P120" s="31" t="inlineStr">
        <is>
          <t>'|Internship|</t>
        </is>
      </c>
      <c r="Q120" s="31" t="inlineStr">
        <is>
          <t>'|International|</t>
        </is>
      </c>
      <c r="R120" s="38" t="inlineStr">
        <is>
          <t>I'm interested in my degree but not sure how it links to a career or the related career options.</t>
        </is>
      </c>
    </row>
    <row r="121">
      <c r="A121" s="2" t="inlineStr">
        <is>
          <t>Nanda</t>
        </is>
      </c>
      <c r="B121" s="46" t="inlineStr">
        <is>
          <t>ggir0015@uni.sydney.edu.au</t>
        </is>
      </c>
      <c r="C121" s="31" t="n">
        <v>1</v>
      </c>
      <c r="D121" s="31" t="n">
        <v>3780</v>
      </c>
      <c r="E121" s="29" t="n"/>
      <c r="F121" s="46" t="inlineStr">
        <is>
          <t>https://statics.teams.cdn.office.net/</t>
        </is>
      </c>
      <c r="G121" s="28" t="inlineStr">
        <is>
          <t>Female</t>
        </is>
      </c>
      <c r="H121" s="28" t="inlineStr">
        <is>
          <t>Australia</t>
        </is>
      </c>
      <c r="I121" s="28" t="inlineStr">
        <is>
          <t>New South Wales</t>
        </is>
      </c>
      <c r="J121" s="30" t="inlineStr">
        <is>
          <t>'|2|8|12|</t>
        </is>
      </c>
      <c r="K121" s="28" t="n"/>
      <c r="L121" s="28" t="n"/>
      <c r="M121" s="28" t="n"/>
      <c r="N121" s="31" t="inlineStr">
        <is>
          <t>'|Faculty of Arts and Social Sciences|</t>
        </is>
      </c>
      <c r="O121" s="31" t="inlineStr">
        <is>
          <t>'|3rd Year|</t>
        </is>
      </c>
      <c r="P121" s="31" t="inlineStr">
        <is>
          <t>'|Internship|</t>
        </is>
      </c>
      <c r="Q121" s="31" t="inlineStr">
        <is>
          <t>'|International|</t>
        </is>
      </c>
      <c r="R121" s="7" t="n"/>
    </row>
    <row r="122">
      <c r="A122" s="2" t="inlineStr">
        <is>
          <t>Marilyn</t>
        </is>
      </c>
      <c r="B122" s="46" t="inlineStr">
        <is>
          <t>moxl7377@uni.sydney.edu.au</t>
        </is>
      </c>
      <c r="C122" s="31" t="n">
        <v>1</v>
      </c>
      <c r="D122" s="31" t="n">
        <v>1515</v>
      </c>
      <c r="E122" s="28" t="inlineStr">
        <is>
          <t>"Video Profiling,Job Suggestions,VWE Engaged,Career Profiling Engaged,Completed USYD Survey 1 - Ask 1"</t>
        </is>
      </c>
      <c r="F122" s="46" t="inlineStr">
        <is>
          <t>https://careerhub.sydney.edu.au/s/careers-centre/notifications</t>
        </is>
      </c>
      <c r="G122" s="28" t="inlineStr">
        <is>
          <t>Female</t>
        </is>
      </c>
      <c r="H122" s="28" t="inlineStr">
        <is>
          <t>Australia</t>
        </is>
      </c>
      <c r="I122" s="28" t="inlineStr">
        <is>
          <t>New South Wales</t>
        </is>
      </c>
      <c r="J122" s="30" t="inlineStr">
        <is>
          <t>'|2|10|21|</t>
        </is>
      </c>
      <c r="K122" s="28" t="n"/>
      <c r="L122" s="28" t="n"/>
      <c r="M122" s="28" t="n"/>
      <c r="N122" s="31" t="inlineStr">
        <is>
          <t>'|Faculty of Arts and Social Sciences|</t>
        </is>
      </c>
      <c r="O122" s="31" t="inlineStr">
        <is>
          <t>'|1st Year|</t>
        </is>
      </c>
      <c r="P122" s="31" t="inlineStr">
        <is>
          <t>'|Casual or part-time work|</t>
        </is>
      </c>
      <c r="Q122" s="31" t="inlineStr">
        <is>
          <t>'|Domestic|</t>
        </is>
      </c>
      <c r="R122" s="6" t="inlineStr">
        <is>
          <t>I'm interested in my degree but not sure how it links to a career or the related career options.</t>
        </is>
      </c>
    </row>
    <row r="123">
      <c r="A123" s="2" t="inlineStr">
        <is>
          <t>Ziyang</t>
        </is>
      </c>
      <c r="B123" s="46" t="inlineStr">
        <is>
          <t>zisu2742@uni.sydney.edu.au</t>
        </is>
      </c>
      <c r="C123" s="31" t="n">
        <v>1</v>
      </c>
      <c r="D123" s="31" t="n">
        <v>1056</v>
      </c>
      <c r="E123" s="28" t="inlineStr">
        <is>
          <t>"Career Profiling Engaged,Completed USYD Survey 1 - Ask 1,2 Engaged,VWE Engaged"</t>
        </is>
      </c>
      <c r="F123" s="46" t="inlineStr">
        <is>
          <t>https://careerhub.sydney.edu.au/s/careers-centre</t>
        </is>
      </c>
      <c r="G123" s="28" t="inlineStr">
        <is>
          <t>Female</t>
        </is>
      </c>
      <c r="H123" s="28" t="inlineStr">
        <is>
          <t>Australia</t>
        </is>
      </c>
      <c r="I123" s="28" t="inlineStr">
        <is>
          <t>New South Wales</t>
        </is>
      </c>
      <c r="J123" s="30" t="inlineStr">
        <is>
          <t>'|2|6|15|21|34|10|</t>
        </is>
      </c>
      <c r="K123" s="28" t="n"/>
      <c r="L123" s="28" t="n"/>
      <c r="M123" s="28" t="n"/>
      <c r="N123" s="31" t="inlineStr">
        <is>
          <t>'|Faculty of Arts and Social Sciences|</t>
        </is>
      </c>
      <c r="O123" s="31" t="inlineStr">
        <is>
          <t>'|2nd Year|</t>
        </is>
      </c>
      <c r="P123" s="31" t="inlineStr">
        <is>
          <t>'|Internship|</t>
        </is>
      </c>
      <c r="Q123" s="31" t="inlineStr">
        <is>
          <t>'|International|</t>
        </is>
      </c>
      <c r="R123" s="7" t="n"/>
    </row>
    <row r="124">
      <c r="A124" s="2" t="inlineStr">
        <is>
          <t>Alexander</t>
        </is>
      </c>
      <c r="B124" s="46" t="inlineStr">
        <is>
          <t>asch0361@uni.sydney.edu.au</t>
        </is>
      </c>
      <c r="C124" s="31" t="n">
        <v>1</v>
      </c>
      <c r="D124" s="31" t="n">
        <v>350</v>
      </c>
      <c r="E124" s="28" t="inlineStr">
        <is>
          <t>"Career Profiling Engaged,Property Developer VWE"</t>
        </is>
      </c>
      <c r="F124" s="46" t="inlineStr">
        <is>
          <t>https://careerhub.sydney.edu.au/</t>
        </is>
      </c>
      <c r="G124" s="28" t="inlineStr">
        <is>
          <t>Male</t>
        </is>
      </c>
      <c r="H124" s="28" t="inlineStr">
        <is>
          <t>Australia</t>
        </is>
      </c>
      <c r="I124" s="28" t="inlineStr">
        <is>
          <t>New South Wales</t>
        </is>
      </c>
      <c r="J124" s="30" t="inlineStr">
        <is>
          <t>'|6|12|17|</t>
        </is>
      </c>
      <c r="K124" s="28" t="n"/>
      <c r="L124" s="28" t="n"/>
      <c r="M124" s="28" t="n"/>
      <c r="N124" s="31" t="inlineStr">
        <is>
          <t>'|Faculty of Arts and Social Sciences|</t>
        </is>
      </c>
      <c r="O124" s="31" t="inlineStr">
        <is>
          <t>'|3rd Year|</t>
        </is>
      </c>
      <c r="P124" s="31" t="inlineStr">
        <is>
          <t>'|Internship|Work placement as part of my degree|Casual or part-time work|Research experience at university|</t>
        </is>
      </c>
      <c r="Q124" s="31" t="inlineStr">
        <is>
          <t>'|Domestic|</t>
        </is>
      </c>
      <c r="R124" s="7" t="n"/>
    </row>
    <row r="125">
      <c r="A125" s="2" t="inlineStr">
        <is>
          <t>Arohi</t>
        </is>
      </c>
      <c r="B125" s="46" t="inlineStr">
        <is>
          <t>asai2145@uni.sydney.edu.au</t>
        </is>
      </c>
      <c r="C125" s="31" t="n">
        <v>1</v>
      </c>
      <c r="D125" s="26" t="n">
        <v>7350</v>
      </c>
      <c r="E125" s="28" t="inlineStr">
        <is>
          <t>"3 Engaged,27 Engaged"</t>
        </is>
      </c>
      <c r="F125" s="46" t="inlineStr">
        <is>
          <t>https://careerhub.sydney.edu.au/s/careers-centre</t>
        </is>
      </c>
      <c r="G125" s="28" t="inlineStr">
        <is>
          <t>Female</t>
        </is>
      </c>
      <c r="H125" s="28" t="inlineStr">
        <is>
          <t>Australia</t>
        </is>
      </c>
      <c r="I125" s="28" t="inlineStr">
        <is>
          <t>New South Wales</t>
        </is>
      </c>
      <c r="J125" s="30" t="inlineStr">
        <is>
          <t>'|27|</t>
        </is>
      </c>
      <c r="K125" s="28" t="n"/>
      <c r="L125" s="28" t="n"/>
      <c r="M125" s="28" t="n"/>
      <c r="N125" s="31" t="inlineStr">
        <is>
          <t>'|Faculty of Arts and Social Sciences|</t>
        </is>
      </c>
      <c r="O125" s="31" t="inlineStr">
        <is>
          <t>'|4th Year|</t>
        </is>
      </c>
      <c r="P125" s="31" t="inlineStr">
        <is>
          <t>'|None of the above|</t>
        </is>
      </c>
      <c r="Q125" s="31" t="inlineStr">
        <is>
          <t>'|International|</t>
        </is>
      </c>
      <c r="R125" s="7" t="n"/>
    </row>
    <row r="126">
      <c r="A126" s="2" t="inlineStr">
        <is>
          <t>Gerard</t>
        </is>
      </c>
      <c r="B126" s="46" t="inlineStr">
        <is>
          <t>gtra9018@uni.sydney.edu.au</t>
        </is>
      </c>
      <c r="C126" s="31" t="n">
        <v>1</v>
      </c>
      <c r="D126" s="26" t="n">
        <v>1872</v>
      </c>
      <c r="E126" s="29" t="n"/>
      <c r="F126" s="46" t="inlineStr">
        <is>
          <t>https://careerhub.sydney.edu.au/s/careers-centre/events?eventTypeIds=13&amp;page=1&amp;studentSiteId=3&amp;text=education</t>
        </is>
      </c>
      <c r="G126" s="28" t="inlineStr">
        <is>
          <t>Male</t>
        </is>
      </c>
      <c r="H126" s="28" t="inlineStr">
        <is>
          <t>Australia</t>
        </is>
      </c>
      <c r="I126" s="28" t="inlineStr">
        <is>
          <t>New South Wales</t>
        </is>
      </c>
      <c r="J126" s="30" t="inlineStr">
        <is>
          <t>'|13|</t>
        </is>
      </c>
      <c r="K126" s="28" t="n"/>
      <c r="L126" s="28" t="n"/>
      <c r="M126" s="28" t="n"/>
      <c r="N126" s="31" t="inlineStr">
        <is>
          <t>'|Faculty of Arts and Social Sciences|</t>
        </is>
      </c>
      <c r="O126" s="31" t="inlineStr">
        <is>
          <t>'|3rd Year|</t>
        </is>
      </c>
      <c r="P126" s="31" t="inlineStr">
        <is>
          <t>'|Casual or part-time work|Work placement as part of my degree|</t>
        </is>
      </c>
      <c r="Q126" s="31" t="inlineStr">
        <is>
          <t>'|Domestic|</t>
        </is>
      </c>
      <c r="R126" s="6" t="inlineStr">
        <is>
          <t>I'm enjoying my studies and have some ideas for my career.</t>
        </is>
      </c>
    </row>
    <row r="127">
      <c r="A127" s="2" t="inlineStr">
        <is>
          <t>Jaye</t>
        </is>
      </c>
      <c r="B127" s="46" t="inlineStr">
        <is>
          <t>jsta2759@uni.sydney.edu.au</t>
        </is>
      </c>
      <c r="C127" s="31" t="n">
        <v>1</v>
      </c>
      <c r="D127" s="26" t="n">
        <v>1748</v>
      </c>
      <c r="E127" s="29" t="n"/>
      <c r="F127" s="46" t="inlineStr">
        <is>
          <t>https://careerhub.sydney.edu.au/s/careers-centre</t>
        </is>
      </c>
      <c r="G127" s="28" t="inlineStr">
        <is>
          <t>Male</t>
        </is>
      </c>
      <c r="H127" s="28" t="inlineStr">
        <is>
          <t>Australia</t>
        </is>
      </c>
      <c r="I127" s="28" t="inlineStr">
        <is>
          <t>New South Wales</t>
        </is>
      </c>
      <c r="J127" s="30" t="inlineStr">
        <is>
          <t>'|2|6|10|17|21|33|</t>
        </is>
      </c>
      <c r="K127" s="28" t="n"/>
      <c r="L127" s="28" t="n"/>
      <c r="M127" s="28" t="n"/>
      <c r="N127" s="31" t="inlineStr">
        <is>
          <t>'|Faculty of Arts and Social Sciences|</t>
        </is>
      </c>
      <c r="O127" s="31" t="inlineStr">
        <is>
          <t>'|5th Year|</t>
        </is>
      </c>
      <c r="P127" s="31" t="inlineStr">
        <is>
          <t>'|Casual or part-time work|</t>
        </is>
      </c>
      <c r="Q127" s="31" t="inlineStr">
        <is>
          <t>'|Domestic|</t>
        </is>
      </c>
      <c r="R127" s="6" t="inlineStr">
        <is>
          <t>I'm interested in my degree but not sure how it links to a career or the related career options.</t>
        </is>
      </c>
    </row>
    <row r="128">
      <c r="A128" s="2" t="inlineStr">
        <is>
          <t>Jessy</t>
        </is>
      </c>
      <c r="B128" s="46" t="inlineStr">
        <is>
          <t>jkas7748@uni.sydney.edu.au</t>
        </is>
      </c>
      <c r="C128" s="31" t="n">
        <v>1</v>
      </c>
      <c r="D128" s="26" t="n">
        <v>1266</v>
      </c>
      <c r="E128" s="28" t="inlineStr">
        <is>
          <t>"Video Profiling,Career Profiling Engaged,Completed USYD Survey 1 - Ask 1"</t>
        </is>
      </c>
      <c r="F128" s="29" t="n"/>
      <c r="G128" s="28" t="inlineStr">
        <is>
          <t>Female</t>
        </is>
      </c>
      <c r="H128" s="28" t="inlineStr">
        <is>
          <t>Australia</t>
        </is>
      </c>
      <c r="I128" s="28" t="inlineStr">
        <is>
          <t>New South Wales</t>
        </is>
      </c>
      <c r="J128" s="30" t="inlineStr">
        <is>
          <t>'|8|12|15|</t>
        </is>
      </c>
      <c r="K128" s="28" t="n"/>
      <c r="L128" s="28" t="n"/>
      <c r="M128" s="28" t="n"/>
      <c r="N128" s="31" t="inlineStr">
        <is>
          <t>'|Faculty of Arts and Social Sciences|</t>
        </is>
      </c>
      <c r="O128" s="31" t="inlineStr">
        <is>
          <t>'|2nd Year|</t>
        </is>
      </c>
      <c r="P128" s="31" t="inlineStr">
        <is>
          <t>'|None of the above|</t>
        </is>
      </c>
      <c r="Q128" s="31" t="inlineStr">
        <is>
          <t>'|Domestic|</t>
        </is>
      </c>
      <c r="R128" s="6" t="inlineStr">
        <is>
          <t>I'm enjoying my studies and have some ideas for my career.</t>
        </is>
      </c>
    </row>
    <row r="129">
      <c r="A129" s="2" t="inlineStr">
        <is>
          <t>Jiaying</t>
        </is>
      </c>
      <c r="B129" s="46" t="inlineStr">
        <is>
          <t>jzou0498@uni.sydney.edu.au</t>
        </is>
      </c>
      <c r="C129" s="31" t="n">
        <v>1</v>
      </c>
      <c r="D129" s="26" t="n">
        <v>583</v>
      </c>
      <c r="E129" s="29" t="n"/>
      <c r="F129" s="29" t="n"/>
      <c r="G129" s="28" t="inlineStr">
        <is>
          <t>Female</t>
        </is>
      </c>
      <c r="H129" s="28" t="inlineStr">
        <is>
          <t>Australia</t>
        </is>
      </c>
      <c r="I129" s="28" t="inlineStr">
        <is>
          <t>New South Wales</t>
        </is>
      </c>
      <c r="J129" s="30" t="inlineStr">
        <is>
          <t>'|2|11|21|10|</t>
        </is>
      </c>
      <c r="K129" s="28" t="n"/>
      <c r="L129" s="28" t="n"/>
      <c r="M129" s="28" t="n"/>
      <c r="N129" s="31" t="inlineStr">
        <is>
          <t>'|Faculty of Arts and Social Sciences|</t>
        </is>
      </c>
      <c r="O129" s="31" t="inlineStr">
        <is>
          <t>'|1st Year|</t>
        </is>
      </c>
      <c r="P129" s="31" t="inlineStr">
        <is>
          <t>'|Internship|</t>
        </is>
      </c>
      <c r="Q129" s="31" t="inlineStr">
        <is>
          <t>'|International|</t>
        </is>
      </c>
      <c r="R129" s="6" t="inlineStr">
        <is>
          <t>I’m not sure I would want a career that relates to what I am studying.</t>
        </is>
      </c>
    </row>
    <row r="130">
      <c r="A130" s="2" t="inlineStr">
        <is>
          <t>Lexi</t>
        </is>
      </c>
      <c r="B130" s="46" t="inlineStr">
        <is>
          <t>aduj0976@uni.sydney.edu.au</t>
        </is>
      </c>
      <c r="C130" s="31" t="n">
        <v>1</v>
      </c>
      <c r="D130" s="26" t="n">
        <v>227</v>
      </c>
      <c r="E130" s="28" t="inlineStr">
        <is>
          <t>"VWE Engaged"</t>
        </is>
      </c>
      <c r="F130" s="29" t="n"/>
      <c r="G130" s="28" t="inlineStr">
        <is>
          <t>Female</t>
        </is>
      </c>
      <c r="H130" s="28" t="inlineStr">
        <is>
          <t>Australia</t>
        </is>
      </c>
      <c r="I130" s="28" t="inlineStr">
        <is>
          <t>New South Wales</t>
        </is>
      </c>
      <c r="J130" s="30" t="inlineStr">
        <is>
          <t>'|6|2|17|</t>
        </is>
      </c>
      <c r="K130" s="28" t="n"/>
      <c r="L130" s="28" t="n"/>
      <c r="M130" s="28" t="n"/>
      <c r="N130" s="31" t="inlineStr">
        <is>
          <t>'|Faculty of Arts and Social Sciences|</t>
        </is>
      </c>
      <c r="O130" s="31" t="inlineStr">
        <is>
          <t>'|1st Year|</t>
        </is>
      </c>
      <c r="P130" s="31" t="inlineStr">
        <is>
          <t>'|Casual or part-time work|</t>
        </is>
      </c>
      <c r="Q130" s="31" t="inlineStr">
        <is>
          <t>'|Domestic|</t>
        </is>
      </c>
      <c r="R130" s="6" t="inlineStr">
        <is>
          <t>I’m not sure I would want a career that relates to what I am studying.</t>
        </is>
      </c>
    </row>
    <row r="131">
      <c r="A131" s="2" t="inlineStr">
        <is>
          <t>Mia</t>
        </is>
      </c>
      <c r="B131" s="46" t="inlineStr">
        <is>
          <t>mvil0826@uni.sydney.edu.au</t>
        </is>
      </c>
      <c r="C131" s="31" t="n">
        <v>1</v>
      </c>
      <c r="D131" s="31" t="n">
        <v>71</v>
      </c>
      <c r="E131" s="29" t="n"/>
      <c r="F131" s="46" t="inlineStr">
        <is>
          <t>https://careerhub.sydney.edu.au/s/careers-centre</t>
        </is>
      </c>
      <c r="G131" s="28" t="inlineStr">
        <is>
          <t>Female</t>
        </is>
      </c>
      <c r="H131" s="28" t="inlineStr">
        <is>
          <t>Australia</t>
        </is>
      </c>
      <c r="I131" s="28" t="inlineStr">
        <is>
          <t>New South Wales</t>
        </is>
      </c>
      <c r="J131" s="30" t="inlineStr">
        <is>
          <t>'|6|13|</t>
        </is>
      </c>
      <c r="K131" s="28" t="n"/>
      <c r="L131" s="28" t="n"/>
      <c r="M131" s="28" t="n"/>
      <c r="N131" s="31" t="inlineStr">
        <is>
          <t>'|Faculty of Arts and Social Sciences|</t>
        </is>
      </c>
      <c r="O131" s="31" t="inlineStr">
        <is>
          <t>'|2nd Year|</t>
        </is>
      </c>
      <c r="P131" s="31" t="inlineStr">
        <is>
          <t>'|Casual or part-time work|</t>
        </is>
      </c>
      <c r="Q131" s="31" t="inlineStr">
        <is>
          <t>'|Domestic|</t>
        </is>
      </c>
      <c r="R131" s="7" t="n"/>
    </row>
    <row r="132" ht="29" customHeight="1">
      <c r="A132" s="32" t="inlineStr">
        <is>
          <t>Yuree</t>
        </is>
      </c>
      <c r="B132" s="46" t="inlineStr">
        <is>
          <t>ychu9189@uni.sydney.edu.au</t>
        </is>
      </c>
      <c r="C132" s="31" t="n">
        <v>1</v>
      </c>
      <c r="D132" s="31" t="n">
        <v>71</v>
      </c>
      <c r="E132" s="40" t="inlineStr">
        <is>
          <t>"Completed USYD Survey 1 - Ask 1,VWE Engaged,Video Profiling"</t>
        </is>
      </c>
      <c r="F132" s="18" t="inlineStr">
        <is>
          <t>https://careerhub.sydney.edu.au/s/careers-centre/Events/Detail/7736643</t>
        </is>
      </c>
      <c r="G132" s="31" t="inlineStr">
        <is>
          <t>Female</t>
        </is>
      </c>
      <c r="H132" s="31" t="inlineStr">
        <is>
          <t>Australia</t>
        </is>
      </c>
      <c r="I132" s="31" t="inlineStr">
        <is>
          <t>New South Wales</t>
        </is>
      </c>
      <c r="J132" s="31" t="inlineStr">
        <is>
          <t>'|13|21|8|</t>
        </is>
      </c>
      <c r="K132" s="31" t="n">
        <v>2</v>
      </c>
      <c r="L132" s="47" t="inlineStr">
        <is>
          <t>Y</t>
        </is>
      </c>
      <c r="M132" s="42" t="n"/>
      <c r="N132" s="31" t="inlineStr">
        <is>
          <t>'|Faculty of Arts and Social Sciences|</t>
        </is>
      </c>
      <c r="O132" s="31" t="inlineStr">
        <is>
          <t>'|5th Year|</t>
        </is>
      </c>
      <c r="P132" s="31" t="inlineStr">
        <is>
          <t>'|Work placement as part of my degree|Casual or part-time work|Casual or part-time work in a technical role|</t>
        </is>
      </c>
      <c r="Q132" s="31" t="inlineStr">
        <is>
          <t>'|Domestic|</t>
        </is>
      </c>
      <c r="R132" s="38" t="inlineStr">
        <is>
          <t>I’m not sure I would want a career that relates to what I am studying.</t>
        </is>
      </c>
    </row>
    <row r="133">
      <c r="A133" s="2" t="inlineStr">
        <is>
          <t>ZARIFJON</t>
        </is>
      </c>
      <c r="B133" s="46" t="inlineStr">
        <is>
          <t>zkha0480@uni.sydney.edu.au</t>
        </is>
      </c>
      <c r="C133" s="31" t="n">
        <v>1</v>
      </c>
      <c r="D133" s="31" t="n">
        <v>71</v>
      </c>
      <c r="E133" s="28" t="inlineStr">
        <is>
          <t>"13 Engaged,Completed USYD Survey 1 - Ask 1"</t>
        </is>
      </c>
      <c r="F133" s="46" t="inlineStr">
        <is>
          <t>https://careerhub.sydney.edu.au/s/careers-centre/events?page=5&amp;studentSiteId=3&amp;text=</t>
        </is>
      </c>
      <c r="G133" s="28" t="inlineStr">
        <is>
          <t>Male</t>
        </is>
      </c>
      <c r="H133" s="28" t="inlineStr">
        <is>
          <t>Australia</t>
        </is>
      </c>
      <c r="I133" s="28" t="inlineStr">
        <is>
          <t>New South Wales</t>
        </is>
      </c>
      <c r="J133" s="30" t="inlineStr">
        <is>
          <t>'|13|</t>
        </is>
      </c>
      <c r="K133" s="28" t="n"/>
      <c r="L133" s="28" t="n"/>
      <c r="M133" s="28" t="n"/>
      <c r="N133" s="31" t="inlineStr">
        <is>
          <t>'|Faculty of Arts and Social Sciences|</t>
        </is>
      </c>
      <c r="O133" s="31" t="inlineStr">
        <is>
          <t>'|1st Year|</t>
        </is>
      </c>
      <c r="P133" s="31" t="inlineStr">
        <is>
          <t>'|None of the above|</t>
        </is>
      </c>
      <c r="Q133" s="31" t="inlineStr">
        <is>
          <t>'|International|</t>
        </is>
      </c>
      <c r="R133" s="7" t="n"/>
    </row>
    <row r="134">
      <c r="A134" s="2" t="inlineStr">
        <is>
          <t>Harry</t>
        </is>
      </c>
      <c r="B134" s="46" t="inlineStr">
        <is>
          <t>hker5241@uni.sydney.edu.au</t>
        </is>
      </c>
      <c r="C134" s="31" t="n">
        <v>1</v>
      </c>
      <c r="D134" s="31" t="n">
        <v>71</v>
      </c>
      <c r="E134" s="29" t="n"/>
      <c r="F134" s="46" t="inlineStr">
        <is>
          <t>https://careerhub.sydney.edu.au/s/careers-centre</t>
        </is>
      </c>
      <c r="G134" s="28" t="inlineStr">
        <is>
          <t>Male</t>
        </is>
      </c>
      <c r="H134" s="28" t="inlineStr">
        <is>
          <t>Australia</t>
        </is>
      </c>
      <c r="I134" s="28" t="inlineStr">
        <is>
          <t>New South Wales</t>
        </is>
      </c>
      <c r="J134" s="30" t="inlineStr">
        <is>
          <t>'|6|12|26|27|</t>
        </is>
      </c>
      <c r="K134" s="28" t="n"/>
      <c r="L134" s="28" t="n"/>
      <c r="M134" s="28" t="n"/>
      <c r="N134" s="31" t="inlineStr">
        <is>
          <t>'|Faculty of Arts and Social Sciences|</t>
        </is>
      </c>
      <c r="O134" s="31" t="inlineStr">
        <is>
          <t>'|4th Year|</t>
        </is>
      </c>
      <c r="P134" s="31" t="inlineStr">
        <is>
          <t>'|Internship|Casual or part-time work in a technical role|Casual or part-time work|</t>
        </is>
      </c>
      <c r="Q134" s="31" t="inlineStr">
        <is>
          <t>'|Domestic|</t>
        </is>
      </c>
      <c r="R134" s="7" t="n"/>
    </row>
    <row r="135">
      <c r="A135" s="2" t="inlineStr">
        <is>
          <t>Amelie</t>
        </is>
      </c>
      <c r="B135" s="46" t="inlineStr">
        <is>
          <t>amui0321@uni.sydney.edu.au</t>
        </is>
      </c>
      <c r="C135" s="31" t="n">
        <v>1</v>
      </c>
      <c r="D135" s="31" t="n">
        <v>71</v>
      </c>
      <c r="E135" s="28" t="inlineStr">
        <is>
          <t>"Career Profiling Engaged"</t>
        </is>
      </c>
      <c r="F135" s="29" t="n"/>
      <c r="G135" s="28" t="inlineStr">
        <is>
          <t>Female</t>
        </is>
      </c>
      <c r="H135" s="28" t="inlineStr">
        <is>
          <t>Australia</t>
        </is>
      </c>
      <c r="I135" s="28" t="inlineStr">
        <is>
          <t>New South Wales</t>
        </is>
      </c>
      <c r="J135" s="30" t="inlineStr">
        <is>
          <t>'|14|19|28|27|23|6|13|</t>
        </is>
      </c>
      <c r="K135" s="28" t="n"/>
      <c r="L135" s="28" t="n"/>
      <c r="M135" s="28" t="n"/>
      <c r="N135" s="31" t="inlineStr">
        <is>
          <t>'|Faculty of Arts and Social Sciences|Faculty of Engineering|</t>
        </is>
      </c>
      <c r="O135" s="31" t="inlineStr">
        <is>
          <t>'|1st Year|</t>
        </is>
      </c>
      <c r="P135" s="31" t="inlineStr">
        <is>
          <t>'|Casual or part-time work|</t>
        </is>
      </c>
      <c r="Q135" s="31" t="inlineStr">
        <is>
          <t>'|Domestic|</t>
        </is>
      </c>
      <c r="R135" s="6" t="inlineStr">
        <is>
          <t>I'm interested in my degree but not sure how it links to a career or the related career options.</t>
        </is>
      </c>
    </row>
    <row r="136">
      <c r="A136" s="2" t="inlineStr">
        <is>
          <t>Asmi</t>
        </is>
      </c>
      <c r="B136" s="46" t="inlineStr">
        <is>
          <t>asar0804@uni.sydney.edu.au</t>
        </is>
      </c>
      <c r="C136" s="31" t="n">
        <v>1</v>
      </c>
      <c r="D136" s="31" t="n">
        <v>71</v>
      </c>
      <c r="E136" s="29" t="n"/>
      <c r="F136" s="46" t="inlineStr">
        <is>
          <t>https://www.thecareersdepartment.com/</t>
        </is>
      </c>
      <c r="G136" s="28" t="inlineStr">
        <is>
          <t>Female</t>
        </is>
      </c>
      <c r="H136" s="28" t="inlineStr">
        <is>
          <t>Australia</t>
        </is>
      </c>
      <c r="I136" s="28" t="inlineStr">
        <is>
          <t>New South Wales</t>
        </is>
      </c>
      <c r="J136" s="30" t="inlineStr">
        <is>
          <t>'|26|18|27|35|23|13|9|2|</t>
        </is>
      </c>
      <c r="K136" s="28" t="n"/>
      <c r="L136" s="28" t="n"/>
      <c r="M136" s="28" t="n"/>
      <c r="N136" s="31" t="inlineStr">
        <is>
          <t>'|Faculty of Arts and Social Sciences|Faculty of Medicine and Health|</t>
        </is>
      </c>
      <c r="O136" s="31" t="inlineStr">
        <is>
          <t>'|1st Year|</t>
        </is>
      </c>
      <c r="P136" s="31" t="inlineStr">
        <is>
          <t>'|None of the above|Casual or part-time work|</t>
        </is>
      </c>
      <c r="Q136" s="31" t="inlineStr">
        <is>
          <t>'|International|</t>
        </is>
      </c>
      <c r="R136" s="7" t="n"/>
    </row>
    <row r="137" ht="29" customHeight="1">
      <c r="A137" s="32" t="inlineStr">
        <is>
          <t>Matilda</t>
        </is>
      </c>
      <c r="B137" s="46" t="inlineStr">
        <is>
          <t>mros0153@uni.sydney.edu.au</t>
        </is>
      </c>
      <c r="C137" s="31" t="n">
        <v>1</v>
      </c>
      <c r="D137" s="31" t="n">
        <v>71</v>
      </c>
      <c r="E137" s="40" t="inlineStr">
        <is>
          <t>"Completed USYD Survey 1 - Ask 1,MAU_2025JUL,VWE Engaged,Video Profiling"</t>
        </is>
      </c>
      <c r="F137" s="18" t="inlineStr">
        <is>
          <t>https://careerhub.sydney.edu.au/s/careers-centre</t>
        </is>
      </c>
      <c r="G137" s="31" t="inlineStr">
        <is>
          <t>Female</t>
        </is>
      </c>
      <c r="H137" s="31" t="inlineStr">
        <is>
          <t>Australia</t>
        </is>
      </c>
      <c r="I137" s="31" t="inlineStr">
        <is>
          <t>New South Wales</t>
        </is>
      </c>
      <c r="J137" s="31" t="inlineStr">
        <is>
          <t>'|3|4|27|</t>
        </is>
      </c>
      <c r="K137" s="42" t="n">
        <v>1</v>
      </c>
      <c r="L137" s="47" t="inlineStr">
        <is>
          <t>Y</t>
        </is>
      </c>
      <c r="M137" s="42" t="n"/>
      <c r="N137" s="31" t="inlineStr">
        <is>
          <t>'|Faculty of Arts and Social Sciences|Sydney School of Architecture, Design and Planning|Faculty of Engineering|Faculty of Medicine and Health|University of Sydney Business School|Sydney Law School|</t>
        </is>
      </c>
      <c r="O137" s="31" t="inlineStr">
        <is>
          <t>'|2nd Year|</t>
        </is>
      </c>
      <c r="P137" s="31" t="inlineStr">
        <is>
          <t>'|Research experience at university|</t>
        </is>
      </c>
      <c r="Q137" s="31" t="inlineStr">
        <is>
          <t>'|Domestic|</t>
        </is>
      </c>
      <c r="R137" s="38" t="inlineStr">
        <is>
          <t>I'm enjoying my studies and have some ideas for my career.</t>
        </is>
      </c>
    </row>
    <row r="138">
      <c r="A138" s="2" t="inlineStr">
        <is>
          <t>Adela</t>
        </is>
      </c>
      <c r="B138" s="46" t="inlineStr">
        <is>
          <t>sqia0403@uni.sydney.edu.au</t>
        </is>
      </c>
      <c r="C138" s="31" t="n">
        <v>1</v>
      </c>
      <c r="D138" s="31" t="n">
        <v>306</v>
      </c>
      <c r="E138" s="28" t="inlineStr">
        <is>
          <t>"VWE Engaged"</t>
        </is>
      </c>
      <c r="F138" s="46" t="inlineStr">
        <is>
          <t>https://careerhub.sydney.edu.au/s/careers-centre/jobs</t>
        </is>
      </c>
      <c r="G138" s="28" t="inlineStr">
        <is>
          <t>Female</t>
        </is>
      </c>
      <c r="H138" s="28" t="inlineStr">
        <is>
          <t>Australia</t>
        </is>
      </c>
      <c r="I138" s="28" t="inlineStr">
        <is>
          <t>New South Wales</t>
        </is>
      </c>
      <c r="J138" s="30" t="inlineStr">
        <is>
          <t>'|8|22|35|</t>
        </is>
      </c>
      <c r="K138" s="28" t="n"/>
      <c r="L138" s="28" t="n"/>
      <c r="M138" s="28" t="n"/>
      <c r="N138" s="31" t="inlineStr">
        <is>
          <t>'|Faculty of Arts and Social Sciences|University of Sydney Business School|Faculty of Engineering|</t>
        </is>
      </c>
      <c r="O138" s="31" t="inlineStr">
        <is>
          <t>'|1st Year|</t>
        </is>
      </c>
      <c r="P138" s="31" t="inlineStr">
        <is>
          <t>'|None of the above|</t>
        </is>
      </c>
      <c r="Q138" s="31" t="inlineStr">
        <is>
          <t>'|International|</t>
        </is>
      </c>
      <c r="R138" s="7" t="n"/>
    </row>
    <row r="139" ht="57" customHeight="1">
      <c r="A139" s="32" t="inlineStr">
        <is>
          <t>Xuyue</t>
        </is>
      </c>
      <c r="B139" s="46" t="inlineStr">
        <is>
          <t>xwan0917@uni.sydney.edu.au</t>
        </is>
      </c>
      <c r="C139" s="31" t="n">
        <v>1</v>
      </c>
      <c r="D139" s="31" t="n">
        <v>31815</v>
      </c>
      <c r="E139" s="40" t="inlineStr">
        <is>
          <t>"Video Profiling 5,Career Profiling Engaged,Completed USYD Survey 1 - Ask 1,MAU_2025JUL,Job Suggestions,14 Engaged,VWE Engaged,ePortfolio Engaged,Video Profiling,7 Engaged"</t>
        </is>
      </c>
      <c r="F139" s="41" t="n"/>
      <c r="G139" s="31" t="inlineStr">
        <is>
          <t>Male</t>
        </is>
      </c>
      <c r="H139" s="31" t="inlineStr">
        <is>
          <t>Australia</t>
        </is>
      </c>
      <c r="I139" s="31" t="inlineStr">
        <is>
          <t>New South Wales</t>
        </is>
      </c>
      <c r="J139" s="31" t="inlineStr">
        <is>
          <t>'|7|11|14|13|34|</t>
        </is>
      </c>
      <c r="K139" s="31" t="n">
        <v>2</v>
      </c>
      <c r="L139" s="42" t="inlineStr">
        <is>
          <t>Y</t>
        </is>
      </c>
      <c r="M139" s="42" t="n"/>
      <c r="N139" s="31" t="inlineStr">
        <is>
          <t>'|Faculty of Engineering|</t>
        </is>
      </c>
      <c r="O139" s="31" t="inlineStr">
        <is>
          <t>'|1st Year|</t>
        </is>
      </c>
      <c r="P139" s="31" t="inlineStr">
        <is>
          <t>'|None of the above|</t>
        </is>
      </c>
      <c r="Q139" s="31" t="inlineStr">
        <is>
          <t>'|International|</t>
        </is>
      </c>
      <c r="R139" s="38" t="inlineStr">
        <is>
          <t>I'm enjoying my studies and have some ideas for my career.</t>
        </is>
      </c>
    </row>
    <row r="140" ht="57" customHeight="1">
      <c r="A140" s="32" t="inlineStr">
        <is>
          <t>Lu</t>
        </is>
      </c>
      <c r="B140" s="46" t="inlineStr">
        <is>
          <t>lhan0123@uni.sydney.edu.au</t>
        </is>
      </c>
      <c r="C140" s="31" t="n">
        <v>1</v>
      </c>
      <c r="D140" s="31" t="n">
        <v>17371</v>
      </c>
      <c r="E140" s="40" t="inlineStr">
        <is>
          <t>"Video Profiling 5,Career Profiling Engaged,Completed USYD Survey 1 - Ask 1,MAU_2025JUL,Video Profiling 10,Video Profiling 15,Job Suggestions,14 Engaged,VWE Engaged,Video Profiling"</t>
        </is>
      </c>
      <c r="F140" s="41" t="n"/>
      <c r="G140" s="31" t="inlineStr">
        <is>
          <t>Female</t>
        </is>
      </c>
      <c r="H140" s="31" t="inlineStr">
        <is>
          <t>Australia</t>
        </is>
      </c>
      <c r="I140" s="31" t="inlineStr">
        <is>
          <t>New South Wales</t>
        </is>
      </c>
      <c r="J140" s="31" t="inlineStr">
        <is>
          <t>'|14|28|30|</t>
        </is>
      </c>
      <c r="K140" s="42" t="n">
        <v>1</v>
      </c>
      <c r="L140" s="47" t="inlineStr">
        <is>
          <t>Y</t>
        </is>
      </c>
      <c r="M140" s="42" t="n"/>
      <c r="N140" s="31" t="inlineStr">
        <is>
          <t>'|Faculty of Engineering|</t>
        </is>
      </c>
      <c r="O140" s="31" t="inlineStr">
        <is>
          <t>'|1st Year|</t>
        </is>
      </c>
      <c r="P140" s="31" t="inlineStr">
        <is>
          <t>'|Internship|Casual or part-time work in a technical role|Work placement as part of my degree|Casual or part-time work|Research experience at university|</t>
        </is>
      </c>
      <c r="Q140" s="31" t="inlineStr">
        <is>
          <t>'|International|</t>
        </is>
      </c>
      <c r="R140" s="38" t="inlineStr">
        <is>
          <t>I'm enjoying my studies and have some ideas for my career.</t>
        </is>
      </c>
    </row>
    <row r="141">
      <c r="A141" s="2" t="inlineStr">
        <is>
          <t>Zhenyu</t>
        </is>
      </c>
      <c r="B141" s="46" t="inlineStr">
        <is>
          <t>zhli0548@uni.sydney.edu.au</t>
        </is>
      </c>
      <c r="C141" s="31" t="n">
        <v>1</v>
      </c>
      <c r="D141" s="31" t="n">
        <v>16778</v>
      </c>
      <c r="E141" s="28" t="inlineStr">
        <is>
          <t>"Completed USYD Survey 1 - Ask 1,VWE Engaged,Video Profiling"</t>
        </is>
      </c>
      <c r="F141" s="29" t="n"/>
      <c r="G141" s="28" t="inlineStr">
        <is>
          <t>Male</t>
        </is>
      </c>
      <c r="H141" s="28" t="inlineStr">
        <is>
          <t>Australia</t>
        </is>
      </c>
      <c r="I141" s="28" t="inlineStr">
        <is>
          <t>New South Wales</t>
        </is>
      </c>
      <c r="J141" s="30" t="inlineStr">
        <is>
          <t>'|14|</t>
        </is>
      </c>
      <c r="K141" s="28" t="n"/>
      <c r="L141" s="28" t="n"/>
      <c r="M141" s="28" t="n"/>
      <c r="N141" s="31" t="inlineStr">
        <is>
          <t>'|Faculty of Engineering|</t>
        </is>
      </c>
      <c r="O141" s="31" t="inlineStr">
        <is>
          <t>'|1st Year|</t>
        </is>
      </c>
      <c r="P141" s="31" t="inlineStr">
        <is>
          <t>'|Casual or part-time work in a technical role|Casual or part-time work|</t>
        </is>
      </c>
      <c r="Q141" s="31" t="inlineStr">
        <is>
          <t>'|International|</t>
        </is>
      </c>
      <c r="R141" s="6" t="inlineStr">
        <is>
          <t>I'm enjoying my studies and have some ideas for my career.</t>
        </is>
      </c>
    </row>
    <row r="142">
      <c r="A142" s="2" t="inlineStr">
        <is>
          <t>Hoi</t>
        </is>
      </c>
      <c r="B142" s="46" t="inlineStr">
        <is>
          <t>hcha2877@uni.sydney.edu.au</t>
        </is>
      </c>
      <c r="C142" s="31" t="n">
        <v>1</v>
      </c>
      <c r="D142" s="31" t="n">
        <v>12626</v>
      </c>
      <c r="E142" s="28" t="inlineStr">
        <is>
          <t>"Career Profiling Engaged,VWE Engaged"</t>
        </is>
      </c>
      <c r="F142" s="29" t="n"/>
      <c r="G142" s="28" t="inlineStr">
        <is>
          <t>Male</t>
        </is>
      </c>
      <c r="H142" s="28" t="inlineStr">
        <is>
          <t>Australia</t>
        </is>
      </c>
      <c r="I142" s="28" t="inlineStr">
        <is>
          <t>New South Wales</t>
        </is>
      </c>
      <c r="J142" s="30" t="inlineStr">
        <is>
          <t>'|7|</t>
        </is>
      </c>
      <c r="K142" s="28" t="n">
        <v>2</v>
      </c>
      <c r="L142" s="28" t="n"/>
      <c r="M142" s="28" t="n"/>
      <c r="N142" s="31" t="inlineStr">
        <is>
          <t>'|Faculty of Engineering|</t>
        </is>
      </c>
      <c r="O142" s="31" t="inlineStr">
        <is>
          <t>'|3rd Year|</t>
        </is>
      </c>
      <c r="P142" s="31" t="inlineStr">
        <is>
          <t>'|Internship|Work placement as part of my degree|Casual or part-time work|</t>
        </is>
      </c>
      <c r="Q142" s="31" t="inlineStr">
        <is>
          <t>'|International|</t>
        </is>
      </c>
      <c r="R142" s="7" t="n"/>
    </row>
    <row r="143">
      <c r="A143" s="32" t="inlineStr">
        <is>
          <t>Edbert</t>
        </is>
      </c>
      <c r="B143" s="46" t="inlineStr">
        <is>
          <t>esuw5153@uni.sydney.edu.au</t>
        </is>
      </c>
      <c r="C143" s="31" t="n">
        <v>1</v>
      </c>
      <c r="D143" s="31" t="n">
        <v>10500</v>
      </c>
      <c r="E143" s="40" t="inlineStr">
        <is>
          <t>"28 Engaged,Resume Builder Engaged"</t>
        </is>
      </c>
      <c r="F143" s="18" t="inlineStr">
        <is>
          <t>https://careerhub.sydney.edu.au/s/careers-centre/Workflows/Detail/45</t>
        </is>
      </c>
      <c r="G143" s="31" t="inlineStr">
        <is>
          <t>Male</t>
        </is>
      </c>
      <c r="H143" s="31" t="inlineStr">
        <is>
          <t>Australia</t>
        </is>
      </c>
      <c r="I143" s="31" t="inlineStr">
        <is>
          <t>New South Wales</t>
        </is>
      </c>
      <c r="J143" s="31" t="inlineStr">
        <is>
          <t>'|14|28|</t>
        </is>
      </c>
      <c r="K143" s="42" t="n">
        <v>3</v>
      </c>
      <c r="L143" s="42" t="inlineStr">
        <is>
          <t>Z</t>
        </is>
      </c>
      <c r="M143" s="42" t="n"/>
      <c r="N143" s="31" t="inlineStr">
        <is>
          <t>'|Faculty of Engineering|</t>
        </is>
      </c>
      <c r="O143" s="31" t="inlineStr">
        <is>
          <t>'|3rd Year|</t>
        </is>
      </c>
      <c r="P143" s="31" t="inlineStr">
        <is>
          <t>'|Internship|Work placement as part of my degree|Casual or part-time work in a technical role|Casual or part-time work|Research experience at university|</t>
        </is>
      </c>
      <c r="Q143" s="31" t="inlineStr">
        <is>
          <t>'|International|</t>
        </is>
      </c>
      <c r="R143" s="37" t="n"/>
    </row>
    <row r="144">
      <c r="A144" s="2" t="inlineStr">
        <is>
          <t>Vinayak</t>
        </is>
      </c>
      <c r="B144" s="46" t="inlineStr">
        <is>
          <t>vnai0441@uni.sydney.edu.au</t>
        </is>
      </c>
      <c r="C144" s="31" t="n">
        <v>1</v>
      </c>
      <c r="D144" s="31" t="n">
        <v>9586</v>
      </c>
      <c r="E144" s="28" t="inlineStr">
        <is>
          <t>"28 Engaged,Completed USYD Survey 1 - Ask 1"</t>
        </is>
      </c>
      <c r="F144" s="29" t="n"/>
      <c r="G144" s="28" t="inlineStr">
        <is>
          <t>Male</t>
        </is>
      </c>
      <c r="H144" s="28" t="inlineStr">
        <is>
          <t>Australia</t>
        </is>
      </c>
      <c r="I144" s="28" t="inlineStr">
        <is>
          <t>New South Wales</t>
        </is>
      </c>
      <c r="J144" s="30" t="inlineStr">
        <is>
          <t>'|28|14|</t>
        </is>
      </c>
      <c r="K144" s="28" t="n">
        <v>2</v>
      </c>
      <c r="L144" s="28" t="n"/>
      <c r="M144" s="28" t="n"/>
      <c r="N144" s="31" t="inlineStr">
        <is>
          <t>'|Faculty of Engineering|</t>
        </is>
      </c>
      <c r="O144" s="31" t="inlineStr">
        <is>
          <t>'|1st Year|</t>
        </is>
      </c>
      <c r="P144" s="31" t="inlineStr">
        <is>
          <t>'|Work placement as part of my degree|Internship|</t>
        </is>
      </c>
      <c r="Q144" s="31" t="inlineStr">
        <is>
          <t>'|International|</t>
        </is>
      </c>
      <c r="R144" s="7" t="n"/>
    </row>
    <row r="145">
      <c r="A145" s="2" t="inlineStr">
        <is>
          <t>Elisa</t>
        </is>
      </c>
      <c r="B145" s="46" t="inlineStr">
        <is>
          <t>elim0961@uni.sydney.edu.au</t>
        </is>
      </c>
      <c r="C145" s="31" t="n">
        <v>1</v>
      </c>
      <c r="D145" s="31" t="n">
        <v>8899</v>
      </c>
      <c r="E145" s="28" t="inlineStr">
        <is>
          <t>"Career Profiling Engaged"</t>
        </is>
      </c>
      <c r="F145" s="29" t="n"/>
      <c r="G145" s="28" t="inlineStr">
        <is>
          <t>Female</t>
        </is>
      </c>
      <c r="H145" s="28" t="inlineStr">
        <is>
          <t>Australia</t>
        </is>
      </c>
      <c r="I145" s="28" t="inlineStr">
        <is>
          <t>New South Wales</t>
        </is>
      </c>
      <c r="J145" s="30" t="inlineStr">
        <is>
          <t>'|14|28|</t>
        </is>
      </c>
      <c r="K145" s="28" t="n"/>
      <c r="L145" s="28" t="n"/>
      <c r="M145" s="28" t="n"/>
      <c r="N145" s="31" t="inlineStr">
        <is>
          <t>'|Faculty of Engineering|</t>
        </is>
      </c>
      <c r="O145" s="31" t="inlineStr">
        <is>
          <t>'|1st Year|</t>
        </is>
      </c>
      <c r="P145" s="31" t="inlineStr">
        <is>
          <t>'|None of the above|</t>
        </is>
      </c>
      <c r="Q145" s="31" t="inlineStr">
        <is>
          <t>'|International|</t>
        </is>
      </c>
      <c r="R145" s="7" t="n"/>
    </row>
    <row r="146">
      <c r="A146" s="2" t="inlineStr">
        <is>
          <t>Xunuo</t>
        </is>
      </c>
      <c r="B146" s="46" t="inlineStr">
        <is>
          <t>xuye0809@uni.sydney.edu.au</t>
        </is>
      </c>
      <c r="C146" s="31" t="n">
        <v>1</v>
      </c>
      <c r="D146" s="31" t="n">
        <v>8886</v>
      </c>
      <c r="E146" s="29" t="n"/>
      <c r="F146" s="29" t="n"/>
      <c r="G146" s="28" t="inlineStr">
        <is>
          <t>Male</t>
        </is>
      </c>
      <c r="H146" s="28" t="inlineStr">
        <is>
          <t>Australia</t>
        </is>
      </c>
      <c r="I146" s="28" t="inlineStr">
        <is>
          <t>New South Wales</t>
        </is>
      </c>
      <c r="J146" s="30" t="inlineStr">
        <is>
          <t>'|27|28|</t>
        </is>
      </c>
      <c r="K146" s="28" t="n">
        <v>2</v>
      </c>
      <c r="L146" s="28" t="n"/>
      <c r="M146" s="28" t="n"/>
      <c r="N146" s="31" t="inlineStr">
        <is>
          <t>'|Faculty of Engineering|</t>
        </is>
      </c>
      <c r="O146" s="31" t="inlineStr">
        <is>
          <t>'|2nd Year|</t>
        </is>
      </c>
      <c r="P146" s="31" t="inlineStr">
        <is>
          <t>'|None of the above|</t>
        </is>
      </c>
      <c r="Q146" s="31" t="inlineStr">
        <is>
          <t>'|International|</t>
        </is>
      </c>
      <c r="R146" s="6" t="inlineStr">
        <is>
          <t>I'm interested in my degree but not sure how it links to a career or the related career options.</t>
        </is>
      </c>
    </row>
    <row r="147">
      <c r="A147" s="2" t="inlineStr">
        <is>
          <t>JING</t>
        </is>
      </c>
      <c r="B147" s="46" t="inlineStr">
        <is>
          <t>jfan3707@uni.sydney.edu.au</t>
        </is>
      </c>
      <c r="C147" s="31" t="n">
        <v>1</v>
      </c>
      <c r="D147" s="31" t="n">
        <v>8494</v>
      </c>
      <c r="E147" s="28" t="inlineStr">
        <is>
          <t>"NSWM AI VWE,Completed USYD Survey 1 - Ask 1,VWE Engaged,28 Engaged,NSWM Engaged"</t>
        </is>
      </c>
      <c r="F147" s="29" t="n"/>
      <c r="G147" s="28" t="inlineStr">
        <is>
          <t>Female</t>
        </is>
      </c>
      <c r="H147" s="28" t="inlineStr">
        <is>
          <t>Australia</t>
        </is>
      </c>
      <c r="I147" s="28" t="inlineStr">
        <is>
          <t>New South Wales</t>
        </is>
      </c>
      <c r="J147" s="30" t="inlineStr">
        <is>
          <t>'|28|17|</t>
        </is>
      </c>
      <c r="K147" s="28" t="n">
        <v>3</v>
      </c>
      <c r="L147" s="28" t="n"/>
      <c r="M147" s="28" t="n"/>
      <c r="N147" s="31" t="inlineStr">
        <is>
          <t>'|Faculty of Engineering|</t>
        </is>
      </c>
      <c r="O147" s="31" t="inlineStr">
        <is>
          <t>'|2nd Year|</t>
        </is>
      </c>
      <c r="P147" s="31" t="inlineStr">
        <is>
          <t>'|None of the above|</t>
        </is>
      </c>
      <c r="Q147" s="31" t="inlineStr">
        <is>
          <t>'|International|</t>
        </is>
      </c>
      <c r="R147" s="7" t="n"/>
    </row>
    <row r="148">
      <c r="A148" s="2" t="inlineStr">
        <is>
          <t>Anh</t>
        </is>
      </c>
      <c r="B148" s="46" t="inlineStr">
        <is>
          <t>vdoa0556@uni.sydney.edu.au</t>
        </is>
      </c>
      <c r="C148" s="31" t="n">
        <v>1</v>
      </c>
      <c r="D148" s="31" t="n">
        <v>8467</v>
      </c>
      <c r="E148" s="28" t="inlineStr">
        <is>
          <t>"28 Engaged,VWE Engaged,Completed USYD Survey 1 - Ask 1"</t>
        </is>
      </c>
      <c r="F148" s="29" t="n"/>
      <c r="G148" s="28" t="inlineStr">
        <is>
          <t>Male</t>
        </is>
      </c>
      <c r="H148" s="28" t="inlineStr">
        <is>
          <t>Australia</t>
        </is>
      </c>
      <c r="I148" s="28" t="inlineStr">
        <is>
          <t>New South Wales</t>
        </is>
      </c>
      <c r="J148" s="30" t="inlineStr">
        <is>
          <t>'|28|</t>
        </is>
      </c>
      <c r="K148" s="28" t="n">
        <v>2</v>
      </c>
      <c r="L148" s="28" t="n"/>
      <c r="M148" s="28" t="n"/>
      <c r="N148" s="31" t="inlineStr">
        <is>
          <t>'|Faculty of Engineering|</t>
        </is>
      </c>
      <c r="O148" s="31" t="inlineStr">
        <is>
          <t>'|1st Year|</t>
        </is>
      </c>
      <c r="P148" s="31" t="inlineStr">
        <is>
          <t>'|Casual or part-time work in a technical role|</t>
        </is>
      </c>
      <c r="Q148" s="31" t="inlineStr">
        <is>
          <t>'|International|</t>
        </is>
      </c>
      <c r="R148" s="6" t="inlineStr">
        <is>
          <t>I'm enjoying my studies and have some ideas for my career.</t>
        </is>
      </c>
    </row>
    <row r="149">
      <c r="A149" s="2" t="inlineStr">
        <is>
          <t>Marsya</t>
        </is>
      </c>
      <c r="B149" s="46" t="inlineStr">
        <is>
          <t>mama0048@uni.sydney.edu.au</t>
        </is>
      </c>
      <c r="C149" s="31" t="n">
        <v>1</v>
      </c>
      <c r="D149" s="31" t="n">
        <v>7993</v>
      </c>
      <c r="E149" s="28" t="inlineStr">
        <is>
          <t>"MG Engaged,MG Trading Analyst VWE,1 Engaged,8 Engaged,28 Engaged,VWE Engaged,Completed USYD Survey 1 - Ask 1,MG Trading Analyst 2 VWE"</t>
        </is>
      </c>
      <c r="F149" s="46" t="inlineStr">
        <is>
          <t>https://careerhub.sydney.edu.au/s/careers-centre/resources/search/?order=Relevance&amp;topicsUseAnd=true&amp;topics=Interview preparation</t>
        </is>
      </c>
      <c r="G149" s="28" t="inlineStr">
        <is>
          <t>Other</t>
        </is>
      </c>
      <c r="H149" s="28" t="inlineStr">
        <is>
          <t>Australia</t>
        </is>
      </c>
      <c r="I149" s="28" t="inlineStr">
        <is>
          <t>New South Wales</t>
        </is>
      </c>
      <c r="J149" s="30" t="inlineStr">
        <is>
          <t>'|12|22|28|27|</t>
        </is>
      </c>
      <c r="K149" s="28" t="n">
        <v>2</v>
      </c>
      <c r="L149" s="28" t="n"/>
      <c r="M149" s="28" t="n"/>
      <c r="N149" s="31" t="inlineStr">
        <is>
          <t>'|Faculty of Engineering|</t>
        </is>
      </c>
      <c r="O149" s="31" t="inlineStr">
        <is>
          <t>'|2nd Year|</t>
        </is>
      </c>
      <c r="P149" s="31" t="inlineStr">
        <is>
          <t>'|Internship|Casual or part-time work|</t>
        </is>
      </c>
      <c r="Q149" s="31" t="inlineStr">
        <is>
          <t>'|International|</t>
        </is>
      </c>
      <c r="R149" s="6" t="inlineStr">
        <is>
          <t>I'm interested in my degree but not sure how it links to a career or the related career options.</t>
        </is>
      </c>
    </row>
    <row r="150">
      <c r="A150" s="2" t="inlineStr">
        <is>
          <t>xiqing</t>
        </is>
      </c>
      <c r="B150" s="46" t="inlineStr">
        <is>
          <t>xhou0541@uni.sydney.edu.au</t>
        </is>
      </c>
      <c r="C150" s="31" t="n">
        <v>1</v>
      </c>
      <c r="D150" s="31" t="n">
        <v>7908</v>
      </c>
      <c r="E150" s="28" t="inlineStr">
        <is>
          <t>"Video Profiling,28 Engaged,VWE Engaged,Completed USYD Survey 1 - Ask 1"</t>
        </is>
      </c>
      <c r="F150" s="29" t="n"/>
      <c r="G150" s="28" t="inlineStr">
        <is>
          <t>Male</t>
        </is>
      </c>
      <c r="H150" s="28" t="inlineStr">
        <is>
          <t>Australia</t>
        </is>
      </c>
      <c r="I150" s="28" t="inlineStr">
        <is>
          <t>New South Wales</t>
        </is>
      </c>
      <c r="J150" s="30" t="inlineStr">
        <is>
          <t>'|28|27|23|</t>
        </is>
      </c>
      <c r="K150" s="28" t="n">
        <v>2</v>
      </c>
      <c r="L150" s="28" t="n"/>
      <c r="M150" s="28" t="n"/>
      <c r="N150" s="31" t="inlineStr">
        <is>
          <t>'|Faculty of Engineering|</t>
        </is>
      </c>
      <c r="O150" s="31" t="inlineStr">
        <is>
          <t>'|2nd Year|</t>
        </is>
      </c>
      <c r="P150" s="31" t="inlineStr">
        <is>
          <t>'|Internship|</t>
        </is>
      </c>
      <c r="Q150" s="31" t="inlineStr">
        <is>
          <t>'|International|</t>
        </is>
      </c>
      <c r="R150" s="6" t="inlineStr">
        <is>
          <t>I feel lost - I don't think my degree is right for me.</t>
        </is>
      </c>
    </row>
    <row r="151">
      <c r="A151" s="2" t="inlineStr">
        <is>
          <t>Yijie</t>
        </is>
      </c>
      <c r="B151" s="46" t="inlineStr">
        <is>
          <t>yilu0479@uni.sydney.edu.au</t>
        </is>
      </c>
      <c r="C151" s="31" t="n">
        <v>1</v>
      </c>
      <c r="D151" s="31" t="n">
        <v>7741</v>
      </c>
      <c r="E151" s="29" t="n"/>
      <c r="F151" s="29" t="n"/>
      <c r="G151" s="28" t="inlineStr">
        <is>
          <t>Male</t>
        </is>
      </c>
      <c r="H151" s="28" t="inlineStr">
        <is>
          <t>Australia</t>
        </is>
      </c>
      <c r="I151" s="28" t="inlineStr">
        <is>
          <t>New South Wales</t>
        </is>
      </c>
      <c r="J151" s="30" t="inlineStr">
        <is>
          <t>'|14|28|</t>
        </is>
      </c>
      <c r="K151" s="28" t="n">
        <v>1</v>
      </c>
      <c r="L151" s="28" t="n"/>
      <c r="M151" s="28" t="n"/>
      <c r="N151" s="31" t="inlineStr">
        <is>
          <t>'|Faculty of Engineering|</t>
        </is>
      </c>
      <c r="O151" s="31" t="inlineStr">
        <is>
          <t>'|2nd Year|</t>
        </is>
      </c>
      <c r="P151" s="31" t="inlineStr">
        <is>
          <t>'|None of the above|</t>
        </is>
      </c>
      <c r="Q151" s="31" t="inlineStr">
        <is>
          <t>'|International|</t>
        </is>
      </c>
      <c r="R151" s="7" t="n"/>
    </row>
    <row r="152">
      <c r="A152" s="32" t="inlineStr">
        <is>
          <t>Narmandakh</t>
        </is>
      </c>
      <c r="B152" s="46" t="inlineStr">
        <is>
          <t>njar0264@uni.sydney.edu.au</t>
        </is>
      </c>
      <c r="C152" s="31" t="n">
        <v>1</v>
      </c>
      <c r="D152" s="31" t="n">
        <v>4874</v>
      </c>
      <c r="E152" s="40" t="inlineStr">
        <is>
          <t>"MAU_2025JUL,Video Profiling,VWE Engaged"</t>
        </is>
      </c>
      <c r="F152" s="18" t="inlineStr">
        <is>
          <t>https://www.thecareersdepartment.com/</t>
        </is>
      </c>
      <c r="G152" s="31" t="inlineStr">
        <is>
          <t>Male</t>
        </is>
      </c>
      <c r="H152" s="31" t="inlineStr">
        <is>
          <t>Australia</t>
        </is>
      </c>
      <c r="I152" s="31" t="inlineStr">
        <is>
          <t>New South Wales</t>
        </is>
      </c>
      <c r="J152" s="31" t="inlineStr">
        <is>
          <t>'|14|5|7|20|</t>
        </is>
      </c>
      <c r="K152" s="42" t="n">
        <v>1</v>
      </c>
      <c r="L152" s="42" t="inlineStr">
        <is>
          <t>Y</t>
        </is>
      </c>
      <c r="M152" s="42" t="n"/>
      <c r="N152" s="31" t="inlineStr">
        <is>
          <t>'|Faculty of Engineering|</t>
        </is>
      </c>
      <c r="O152" s="31" t="inlineStr">
        <is>
          <t>'|1st Year|</t>
        </is>
      </c>
      <c r="P152" s="31" t="inlineStr">
        <is>
          <t>'|Internship|</t>
        </is>
      </c>
      <c r="Q152" s="31" t="inlineStr">
        <is>
          <t>'|International|</t>
        </is>
      </c>
      <c r="R152" s="37" t="n"/>
    </row>
    <row r="153">
      <c r="A153" s="2" t="inlineStr">
        <is>
          <t>Kavvin</t>
        </is>
      </c>
      <c r="B153" s="46" t="inlineStr">
        <is>
          <t>kudh0424@uni.sydney.edu.au</t>
        </is>
      </c>
      <c r="C153" s="31" t="n">
        <v>1</v>
      </c>
      <c r="D153" s="31" t="n">
        <v>4645</v>
      </c>
      <c r="E153" s="29" t="n"/>
      <c r="F153" s="29" t="n"/>
      <c r="G153" s="28" t="inlineStr">
        <is>
          <t>Male</t>
        </is>
      </c>
      <c r="H153" s="28" t="inlineStr">
        <is>
          <t>Australia</t>
        </is>
      </c>
      <c r="I153" s="28" t="inlineStr">
        <is>
          <t>New South Wales</t>
        </is>
      </c>
      <c r="J153" s="30" t="inlineStr">
        <is>
          <t>'|3|14|15|28|13|19|33|</t>
        </is>
      </c>
      <c r="K153" s="28" t="n"/>
      <c r="L153" s="28" t="n"/>
      <c r="M153" s="28" t="n"/>
      <c r="N153" s="31" t="inlineStr">
        <is>
          <t>'|Faculty of Engineering|</t>
        </is>
      </c>
      <c r="O153" s="31" t="inlineStr">
        <is>
          <t>'|1st Year|</t>
        </is>
      </c>
      <c r="P153" s="31" t="inlineStr">
        <is>
          <t>'|Casual or part-time work|Work placement as part of my degree|</t>
        </is>
      </c>
      <c r="Q153" s="31" t="inlineStr">
        <is>
          <t>'|International|</t>
        </is>
      </c>
      <c r="R153" s="7" t="n"/>
    </row>
    <row r="154" ht="57" customHeight="1">
      <c r="A154" s="32" t="inlineStr">
        <is>
          <t>Dulguun</t>
        </is>
      </c>
      <c r="B154" s="46" t="inlineStr">
        <is>
          <t>derd0098@uni.sydney.edu.au</t>
        </is>
      </c>
      <c r="C154" s="31" t="n">
        <v>1</v>
      </c>
      <c r="D154" s="31" t="n">
        <v>3957</v>
      </c>
      <c r="E154" s="40" t="inlineStr">
        <is>
          <t>"Career Profiling Engaged,Completed USYD Survey 1 - Ask 1,MAU_2025JUL,15 Engaged,28 Engaged,9 Engaged,VWE Engaged,ST Engaged,Resume Builder Engaged,ePortfolio Engaged,Video Profiling"</t>
        </is>
      </c>
      <c r="F154" s="18" t="inlineStr">
        <is>
          <t>https://www.thecareersdepartment.com/</t>
        </is>
      </c>
      <c r="G154" s="31" t="inlineStr">
        <is>
          <t>Female</t>
        </is>
      </c>
      <c r="H154" s="31" t="inlineStr">
        <is>
          <t>Australia</t>
        </is>
      </c>
      <c r="I154" s="31" t="inlineStr">
        <is>
          <t>New South Wales</t>
        </is>
      </c>
      <c r="J154" s="31" t="inlineStr">
        <is>
          <t>'|8|9|14|28|</t>
        </is>
      </c>
      <c r="K154" s="31" t="n">
        <v>2</v>
      </c>
      <c r="L154" s="42" t="inlineStr">
        <is>
          <t>Y</t>
        </is>
      </c>
      <c r="M154" s="42" t="n"/>
      <c r="N154" s="31" t="inlineStr">
        <is>
          <t>'|Faculty of Engineering|</t>
        </is>
      </c>
      <c r="O154" s="31" t="inlineStr">
        <is>
          <t>'|2nd Year|</t>
        </is>
      </c>
      <c r="P154" s="31" t="inlineStr">
        <is>
          <t>'|Casual or part-time work|</t>
        </is>
      </c>
      <c r="Q154" s="31" t="inlineStr">
        <is>
          <t>'|International|</t>
        </is>
      </c>
      <c r="R154" s="38" t="inlineStr">
        <is>
          <t>I'm interested in my degree but not sure how it links to a career or the related career options.</t>
        </is>
      </c>
    </row>
    <row r="155">
      <c r="A155" s="2" t="inlineStr">
        <is>
          <t>Govind</t>
        </is>
      </c>
      <c r="B155" s="46" t="inlineStr">
        <is>
          <t>gboh0705@uni.sydney.edu.au</t>
        </is>
      </c>
      <c r="C155" s="31" t="n">
        <v>1</v>
      </c>
      <c r="D155" s="31" t="n">
        <v>3435</v>
      </c>
      <c r="E155" s="28" t="inlineStr">
        <is>
          <t>"28 Engaged,Completed USYD Survey 1 - Ask 1,14 Engaged"</t>
        </is>
      </c>
      <c r="F155" s="29" t="n"/>
      <c r="G155" s="28" t="inlineStr">
        <is>
          <t>Male</t>
        </is>
      </c>
      <c r="H155" s="28" t="inlineStr">
        <is>
          <t>Australia</t>
        </is>
      </c>
      <c r="I155" s="28" t="inlineStr">
        <is>
          <t>New South Wales</t>
        </is>
      </c>
      <c r="J155" s="30" t="inlineStr">
        <is>
          <t>'|14|16|28|27|33|11|15|</t>
        </is>
      </c>
      <c r="K155" s="28" t="n"/>
      <c r="L155" s="28" t="n"/>
      <c r="M155" s="28" t="n"/>
      <c r="N155" s="31" t="inlineStr">
        <is>
          <t>'|Faculty of Engineering|</t>
        </is>
      </c>
      <c r="O155" s="31" t="inlineStr">
        <is>
          <t>'|1st Year|</t>
        </is>
      </c>
      <c r="P155" s="31" t="inlineStr">
        <is>
          <t>'|None of the above|</t>
        </is>
      </c>
      <c r="Q155" s="31" t="inlineStr">
        <is>
          <t>'|International|</t>
        </is>
      </c>
      <c r="R155" s="6" t="inlineStr">
        <is>
          <t>I'm enjoying my studies and have some ideas for my career.</t>
        </is>
      </c>
    </row>
    <row r="156" ht="29" customHeight="1">
      <c r="A156" s="32" t="inlineStr">
        <is>
          <t>Arthur</t>
        </is>
      </c>
      <c r="B156" s="46" t="inlineStr">
        <is>
          <t>swan0244@uni.sydney.edu.au</t>
        </is>
      </c>
      <c r="C156" s="31" t="n">
        <v>1</v>
      </c>
      <c r="D156" s="31" t="n">
        <v>3010</v>
      </c>
      <c r="E156" s="40" t="inlineStr">
        <is>
          <t>"Video Profiling 5,Career Profiling Engaged,MAU_2025JUL,Video Profiling 10,Video Profiling 15,Video Profiling,VWE Engaged"</t>
        </is>
      </c>
      <c r="F156" s="41" t="n"/>
      <c r="G156" s="31" t="inlineStr">
        <is>
          <t>Male</t>
        </is>
      </c>
      <c r="H156" s="31" t="inlineStr">
        <is>
          <t>Australia</t>
        </is>
      </c>
      <c r="I156" s="31" t="inlineStr">
        <is>
          <t>New South Wales</t>
        </is>
      </c>
      <c r="J156" s="31" t="inlineStr">
        <is>
          <t>'|1|14|33|35|3|10|16|17|21|</t>
        </is>
      </c>
      <c r="K156" s="42" t="n">
        <v>1</v>
      </c>
      <c r="L156" s="42" t="inlineStr">
        <is>
          <t>Y</t>
        </is>
      </c>
      <c r="M156" s="42" t="n"/>
      <c r="N156" s="31" t="inlineStr">
        <is>
          <t>'|Faculty of Engineering|</t>
        </is>
      </c>
      <c r="O156" s="31" t="inlineStr">
        <is>
          <t>'|2nd Year|</t>
        </is>
      </c>
      <c r="P156" s="31" t="inlineStr">
        <is>
          <t>'|Internship|Casual or part-time work|</t>
        </is>
      </c>
      <c r="Q156" s="31" t="inlineStr">
        <is>
          <t>'|International|</t>
        </is>
      </c>
      <c r="R156" s="37" t="n"/>
    </row>
    <row r="157" ht="29" customHeight="1">
      <c r="A157" s="32" t="inlineStr">
        <is>
          <t>maya</t>
        </is>
      </c>
      <c r="B157" s="46" t="inlineStr">
        <is>
          <t>mgro0481@uni.sydney.edu.au</t>
        </is>
      </c>
      <c r="C157" s="31" t="n">
        <v>1</v>
      </c>
      <c r="D157" s="31" t="n">
        <v>2985</v>
      </c>
      <c r="E157" s="40" t="inlineStr">
        <is>
          <t>"Career Profiling Engaged,Completed USYD Survey 1 - Ask 1,MAU_2025JUL,ePortfolio Engaged,Video Profiling"</t>
        </is>
      </c>
      <c r="F157" s="41" t="n"/>
      <c r="G157" s="31" t="inlineStr">
        <is>
          <t>Female</t>
        </is>
      </c>
      <c r="H157" s="31" t="inlineStr">
        <is>
          <t>Australia</t>
        </is>
      </c>
      <c r="I157" s="31" t="inlineStr">
        <is>
          <t>New South Wales</t>
        </is>
      </c>
      <c r="J157" s="31" t="inlineStr">
        <is>
          <t>'|3|4|5|6|7|14|</t>
        </is>
      </c>
      <c r="K157" s="42" t="n"/>
      <c r="L157" s="42" t="inlineStr">
        <is>
          <t>Y</t>
        </is>
      </c>
      <c r="M157" s="42" t="n"/>
      <c r="N157" s="31" t="inlineStr">
        <is>
          <t>'|Faculty of Engineering|</t>
        </is>
      </c>
      <c r="O157" s="31" t="inlineStr">
        <is>
          <t>'|1st Year|</t>
        </is>
      </c>
      <c r="P157" s="31" t="inlineStr">
        <is>
          <t>'|Casual or part-time work|</t>
        </is>
      </c>
      <c r="Q157" s="31" t="inlineStr">
        <is>
          <t>'|Domestic|</t>
        </is>
      </c>
      <c r="R157" s="38" t="inlineStr">
        <is>
          <t>I'm enjoying my studies and have some ideas for my career.</t>
        </is>
      </c>
    </row>
    <row r="158" ht="43" customHeight="1">
      <c r="A158" s="32" t="inlineStr">
        <is>
          <t>Joshua</t>
        </is>
      </c>
      <c r="B158" s="46" t="inlineStr">
        <is>
          <t>jchr4402@uni.sydney.edu.au</t>
        </is>
      </c>
      <c r="C158" s="31" t="n">
        <v>1</v>
      </c>
      <c r="D158" s="31" t="n">
        <v>2879</v>
      </c>
      <c r="E158" s="40" t="inlineStr">
        <is>
          <t>"Video Profiling 5,Career Profiling Engaged,Completed USYD Survey 1 - Ask 1,MAU_2025JUL,Video Profiling 10,Job Suggestions,VWE Engaged,Video Profiling"</t>
        </is>
      </c>
      <c r="F158" s="41" t="n"/>
      <c r="G158" s="31" t="inlineStr">
        <is>
          <t>Male</t>
        </is>
      </c>
      <c r="H158" s="31" t="inlineStr">
        <is>
          <t>Australia</t>
        </is>
      </c>
      <c r="I158" s="31" t="inlineStr">
        <is>
          <t>New South Wales</t>
        </is>
      </c>
      <c r="J158" s="31" t="inlineStr">
        <is>
          <t>'|7|21|34|</t>
        </is>
      </c>
      <c r="K158" s="31" t="n">
        <v>2</v>
      </c>
      <c r="L158" s="42" t="inlineStr">
        <is>
          <t>Y</t>
        </is>
      </c>
      <c r="M158" s="42" t="n"/>
      <c r="N158" s="31" t="inlineStr">
        <is>
          <t>'|Faculty of Engineering|</t>
        </is>
      </c>
      <c r="O158" s="31" t="inlineStr">
        <is>
          <t>'|3rd Year|</t>
        </is>
      </c>
      <c r="P158" s="31" t="inlineStr">
        <is>
          <t>'|Internship|Work placement as part of my degree|Casual or part-time work|</t>
        </is>
      </c>
      <c r="Q158" s="31" t="inlineStr">
        <is>
          <t>'|Domestic|</t>
        </is>
      </c>
      <c r="R158" s="38" t="inlineStr">
        <is>
          <t>I'm enjoying my studies and have some ideas for my career.</t>
        </is>
      </c>
    </row>
    <row r="159">
      <c r="A159" s="2" t="inlineStr">
        <is>
          <t>Wenyu</t>
        </is>
      </c>
      <c r="B159" s="46" t="inlineStr">
        <is>
          <t>wliu0407@uni.sydney.edu.au</t>
        </is>
      </c>
      <c r="C159" s="31" t="n">
        <v>1</v>
      </c>
      <c r="D159" s="31" t="n">
        <v>2750</v>
      </c>
      <c r="E159" s="29" t="n"/>
      <c r="F159" s="29" t="n"/>
      <c r="G159" s="28" t="inlineStr">
        <is>
          <t>Male</t>
        </is>
      </c>
      <c r="H159" s="28" t="inlineStr">
        <is>
          <t>Australia</t>
        </is>
      </c>
      <c r="I159" s="28" t="inlineStr">
        <is>
          <t>New South Wales</t>
        </is>
      </c>
      <c r="J159" s="30" t="inlineStr">
        <is>
          <t>'|8|12|14|28|27|34|9|</t>
        </is>
      </c>
      <c r="K159" s="28" t="n"/>
      <c r="L159" s="28" t="n"/>
      <c r="M159" s="28" t="n"/>
      <c r="N159" s="31" t="inlineStr">
        <is>
          <t>'|Faculty of Engineering|</t>
        </is>
      </c>
      <c r="O159" s="31" t="inlineStr">
        <is>
          <t>'|2nd Year|</t>
        </is>
      </c>
      <c r="P159" s="31" t="inlineStr">
        <is>
          <t>'|Internship|</t>
        </is>
      </c>
      <c r="Q159" s="31" t="inlineStr">
        <is>
          <t>'|International|</t>
        </is>
      </c>
      <c r="R159" s="7" t="n"/>
    </row>
    <row r="160">
      <c r="A160" s="2" t="inlineStr">
        <is>
          <t>Mridul</t>
        </is>
      </c>
      <c r="B160" s="46" t="inlineStr">
        <is>
          <t>mkha0689@uni.sydney.edu.au</t>
        </is>
      </c>
      <c r="C160" s="31" t="n">
        <v>1</v>
      </c>
      <c r="D160" s="31" t="n">
        <v>2712</v>
      </c>
      <c r="E160" s="28" t="inlineStr">
        <is>
          <t>"VWE Engaged"</t>
        </is>
      </c>
      <c r="F160" s="29" t="n"/>
      <c r="G160" s="28" t="inlineStr">
        <is>
          <t>Female</t>
        </is>
      </c>
      <c r="H160" s="28" t="inlineStr">
        <is>
          <t>Australia</t>
        </is>
      </c>
      <c r="I160" s="28" t="inlineStr">
        <is>
          <t>New South Wales</t>
        </is>
      </c>
      <c r="J160" s="30" t="inlineStr">
        <is>
          <t>'|28|</t>
        </is>
      </c>
      <c r="K160" s="28" t="n"/>
      <c r="L160" s="28" t="n"/>
      <c r="M160" s="28" t="n"/>
      <c r="N160" s="31" t="inlineStr">
        <is>
          <t>'|Faculty of Engineering|</t>
        </is>
      </c>
      <c r="O160" s="31" t="inlineStr">
        <is>
          <t>'|2nd Year|</t>
        </is>
      </c>
      <c r="P160" s="31" t="inlineStr">
        <is>
          <t>'|Work placement as part of my degree|Internship|</t>
        </is>
      </c>
      <c r="Q160" s="31" t="inlineStr">
        <is>
          <t>'|International|</t>
        </is>
      </c>
      <c r="R160" s="6" t="inlineStr">
        <is>
          <t>I'm interested in my degree but not sure how it links to a career or the related career options.</t>
        </is>
      </c>
    </row>
    <row r="161">
      <c r="A161" s="2" t="inlineStr">
        <is>
          <t>Yung</t>
        </is>
      </c>
      <c r="B161" s="46" t="inlineStr">
        <is>
          <t>yche0768@uni.sydney.edu.au</t>
        </is>
      </c>
      <c r="C161" s="31" t="n">
        <v>1</v>
      </c>
      <c r="D161" s="31" t="n">
        <v>2632</v>
      </c>
      <c r="E161" s="29" t="n"/>
      <c r="F161" s="46" t="inlineStr">
        <is>
          <t>https://careerhub.sydney.edu.au/s/careers-centre/events?page=1&amp;start=StartsWithinSevenDays&amp;studentSiteId=3</t>
        </is>
      </c>
      <c r="G161" s="28" t="inlineStr">
        <is>
          <t>Male</t>
        </is>
      </c>
      <c r="H161" s="28" t="inlineStr">
        <is>
          <t>Australia</t>
        </is>
      </c>
      <c r="I161" s="28" t="inlineStr">
        <is>
          <t>New South Wales</t>
        </is>
      </c>
      <c r="J161" s="30" t="inlineStr">
        <is>
          <t>'|34|</t>
        </is>
      </c>
      <c r="K161" s="28" t="n"/>
      <c r="L161" s="28" t="n"/>
      <c r="M161" s="28" t="n"/>
      <c r="N161" s="31" t="inlineStr">
        <is>
          <t>'|Faculty of Engineering|</t>
        </is>
      </c>
      <c r="O161" s="31" t="inlineStr">
        <is>
          <t>'|2nd Year|</t>
        </is>
      </c>
      <c r="P161" s="31" t="inlineStr">
        <is>
          <t>'|Casual or part-time work in a technical role|</t>
        </is>
      </c>
      <c r="Q161" s="31" t="inlineStr">
        <is>
          <t>'|International|</t>
        </is>
      </c>
      <c r="R161" s="6" t="inlineStr">
        <is>
          <t>I’m not sure I would want a career that relates to what I am studying.</t>
        </is>
      </c>
    </row>
    <row r="162">
      <c r="A162" s="2" t="inlineStr">
        <is>
          <t>Karyn</t>
        </is>
      </c>
      <c r="B162" s="46" t="inlineStr">
        <is>
          <t>kcal0349@uni.sydney.edu.au</t>
        </is>
      </c>
      <c r="C162" s="31" t="n">
        <v>1</v>
      </c>
      <c r="D162" s="31" t="n">
        <v>2409</v>
      </c>
      <c r="E162" s="28" t="inlineStr">
        <is>
          <t>"Video Profiling 5,Career Profiling Engaged,Completed USYD Survey 1 - Ask 1,Video Profiling 10,Job Suggestions,14 Engaged,Property Developer VWE,VWE Engaged,Video Profiling"</t>
        </is>
      </c>
      <c r="F162" s="46" t="inlineStr">
        <is>
          <t>https://careerhub.sydney.edu.au/</t>
        </is>
      </c>
      <c r="G162" s="28" t="inlineStr">
        <is>
          <t>Female</t>
        </is>
      </c>
      <c r="H162" s="28" t="inlineStr">
        <is>
          <t>Australia</t>
        </is>
      </c>
      <c r="I162" s="28" t="inlineStr">
        <is>
          <t>New South Wales</t>
        </is>
      </c>
      <c r="J162" s="30" t="inlineStr">
        <is>
          <t>'|14|14|</t>
        </is>
      </c>
      <c r="K162" s="28" t="n">
        <v>1</v>
      </c>
      <c r="L162" s="28" t="n"/>
      <c r="M162" s="28" t="n"/>
      <c r="N162" s="31" t="inlineStr">
        <is>
          <t>'|Faculty of Engineering|</t>
        </is>
      </c>
      <c r="O162" s="31" t="inlineStr">
        <is>
          <t>'|1st Year|</t>
        </is>
      </c>
      <c r="P162" s="31" t="inlineStr">
        <is>
          <t>'|None of the above|</t>
        </is>
      </c>
      <c r="Q162" s="31" t="inlineStr">
        <is>
          <t>'|International|</t>
        </is>
      </c>
      <c r="R162" s="7" t="n"/>
    </row>
    <row r="163">
      <c r="A163" s="2" t="inlineStr">
        <is>
          <t>Xue</t>
        </is>
      </c>
      <c r="B163" s="46" t="inlineStr">
        <is>
          <t>xrui0804@uni.sydney.edu.au</t>
        </is>
      </c>
      <c r="C163" s="31" t="n">
        <v>1</v>
      </c>
      <c r="D163" s="31" t="n">
        <v>2284</v>
      </c>
      <c r="E163" s="28" t="inlineStr">
        <is>
          <t>"Video Profiling,VWE Engaged,Career Profiling Engaged,Completed USYD Survey 1 - Ask 1"</t>
        </is>
      </c>
      <c r="F163" s="29" t="n"/>
      <c r="G163" s="28" t="inlineStr">
        <is>
          <t>Female</t>
        </is>
      </c>
      <c r="H163" s="28" t="inlineStr">
        <is>
          <t>Australia</t>
        </is>
      </c>
      <c r="I163" s="28" t="inlineStr">
        <is>
          <t>New South Wales</t>
        </is>
      </c>
      <c r="J163" s="30" t="inlineStr">
        <is>
          <t>'|14|17|26|35|</t>
        </is>
      </c>
      <c r="K163" s="28" t="n">
        <v>1</v>
      </c>
      <c r="L163" s="28" t="n"/>
      <c r="M163" s="28" t="n"/>
      <c r="N163" s="31" t="inlineStr">
        <is>
          <t>'|Faculty of Engineering|</t>
        </is>
      </c>
      <c r="O163" s="31" t="inlineStr">
        <is>
          <t>'|1st Year|</t>
        </is>
      </c>
      <c r="P163" s="31" t="inlineStr">
        <is>
          <t>'|Casual or part-time work|Work placement as part of my degree|</t>
        </is>
      </c>
      <c r="Q163" s="31" t="inlineStr">
        <is>
          <t>'|International|</t>
        </is>
      </c>
      <c r="R163" s="6" t="inlineStr">
        <is>
          <t>I'm enjoying my studies and have some ideas for my career.</t>
        </is>
      </c>
    </row>
    <row r="164">
      <c r="A164" s="2" t="inlineStr">
        <is>
          <t>Fengyang</t>
        </is>
      </c>
      <c r="B164" s="46" t="inlineStr">
        <is>
          <t>fwen0112@uni.sydney.edu.au</t>
        </is>
      </c>
      <c r="C164" s="31" t="n">
        <v>1</v>
      </c>
      <c r="D164" s="31" t="n">
        <v>2047</v>
      </c>
      <c r="E164" s="29" t="n"/>
      <c r="F164" s="46" t="inlineStr">
        <is>
          <t>https://careerhub.sydney.edu.au/s/careers-centre/resources/search/?order=Relevance&amp;topicsUseAnd=true</t>
        </is>
      </c>
      <c r="G164" s="28" t="inlineStr">
        <is>
          <t>Male</t>
        </is>
      </c>
      <c r="H164" s="28" t="inlineStr">
        <is>
          <t>Australia</t>
        </is>
      </c>
      <c r="I164" s="28" t="inlineStr">
        <is>
          <t>New South Wales</t>
        </is>
      </c>
      <c r="J164" s="30" t="inlineStr">
        <is>
          <t>'|28|42|1|7|8|</t>
        </is>
      </c>
      <c r="K164" s="28" t="n"/>
      <c r="L164" s="28" t="n"/>
      <c r="M164" s="28" t="n"/>
      <c r="N164" s="31" t="inlineStr">
        <is>
          <t>'|Faculty of Engineering|</t>
        </is>
      </c>
      <c r="O164" s="31" t="inlineStr">
        <is>
          <t>'|2nd Year|</t>
        </is>
      </c>
      <c r="P164" s="31" t="inlineStr">
        <is>
          <t>'|Casual or part-time work|Research experience at university|</t>
        </is>
      </c>
      <c r="Q164" s="31" t="inlineStr">
        <is>
          <t>'|International|</t>
        </is>
      </c>
      <c r="R164" s="6" t="inlineStr">
        <is>
          <t>I'm interested in my degree but not sure how it links to a career or the related career options.</t>
        </is>
      </c>
    </row>
    <row r="165">
      <c r="A165" s="2" t="inlineStr">
        <is>
          <t>Shihang</t>
        </is>
      </c>
      <c r="B165" s="46" t="inlineStr">
        <is>
          <t>syan0125@uni.sydney.edu.au</t>
        </is>
      </c>
      <c r="C165" s="31" t="n">
        <v>1</v>
      </c>
      <c r="D165" s="31" t="n">
        <v>1901</v>
      </c>
      <c r="E165" s="28" t="inlineStr">
        <is>
          <t>"Video Profiling,Career Profiling Engaged,Completed USYD Survey 1 - Ask 1"</t>
        </is>
      </c>
      <c r="F165" s="29" t="n"/>
      <c r="G165" s="28" t="inlineStr">
        <is>
          <t>Male</t>
        </is>
      </c>
      <c r="H165" s="28" t="inlineStr">
        <is>
          <t>Australia</t>
        </is>
      </c>
      <c r="I165" s="28" t="inlineStr">
        <is>
          <t>New South Wales</t>
        </is>
      </c>
      <c r="J165" s="30" t="inlineStr">
        <is>
          <t>'|14|15|35|28|18|</t>
        </is>
      </c>
      <c r="K165" s="28" t="n">
        <v>1</v>
      </c>
      <c r="L165" s="28" t="n"/>
      <c r="M165" s="28" t="n"/>
      <c r="N165" s="31" t="inlineStr">
        <is>
          <t>'|Faculty of Engineering|</t>
        </is>
      </c>
      <c r="O165" s="31" t="inlineStr">
        <is>
          <t>'|1st Year|</t>
        </is>
      </c>
      <c r="P165" s="31" t="inlineStr">
        <is>
          <t>'|Casual or part-time work|</t>
        </is>
      </c>
      <c r="Q165" s="31" t="inlineStr">
        <is>
          <t>'|International|</t>
        </is>
      </c>
      <c r="R165" s="6" t="inlineStr">
        <is>
          <t>I'm enjoying my studies and have some ideas for my career.</t>
        </is>
      </c>
    </row>
    <row r="166">
      <c r="A166" s="2" t="inlineStr">
        <is>
          <t>Ananya</t>
        </is>
      </c>
      <c r="B166" s="46" t="inlineStr">
        <is>
          <t>aaga0722@uni.sydney.edu.au</t>
        </is>
      </c>
      <c r="C166" s="31" t="n">
        <v>1</v>
      </c>
      <c r="D166" s="31" t="n">
        <v>1845</v>
      </c>
      <c r="E166" s="28" t="inlineStr">
        <is>
          <t>"35 Engaged,Completed USYD Survey 1 - Ask 1,VWE Engaged,11 Engaged,MG Engaged,MG Trading Analyst VWE"</t>
        </is>
      </c>
      <c r="F166" s="29" t="n"/>
      <c r="G166" s="28" t="inlineStr">
        <is>
          <t>Other</t>
        </is>
      </c>
      <c r="H166" s="28" t="inlineStr">
        <is>
          <t>Australia</t>
        </is>
      </c>
      <c r="I166" s="28" t="inlineStr">
        <is>
          <t>New South Wales</t>
        </is>
      </c>
      <c r="J166" s="30" t="inlineStr">
        <is>
          <t>'|5|10|12|27|35|34|</t>
        </is>
      </c>
      <c r="K166" s="28" t="n">
        <v>1</v>
      </c>
      <c r="L166" s="28" t="n"/>
      <c r="M166" s="28" t="n"/>
      <c r="N166" s="31" t="inlineStr">
        <is>
          <t>'|Faculty of Engineering|</t>
        </is>
      </c>
      <c r="O166" s="31" t="inlineStr">
        <is>
          <t>'|2nd Year|</t>
        </is>
      </c>
      <c r="P166" s="31" t="inlineStr">
        <is>
          <t>'|Casual or part-time work|</t>
        </is>
      </c>
      <c r="Q166" s="31" t="inlineStr">
        <is>
          <t>'|International|</t>
        </is>
      </c>
      <c r="R166" s="7" t="n"/>
    </row>
    <row r="167">
      <c r="A167" s="2" t="inlineStr">
        <is>
          <t>Christopher</t>
        </is>
      </c>
      <c r="B167" s="46" t="inlineStr">
        <is>
          <t>ckor0812@uni.sydney.edu.au</t>
        </is>
      </c>
      <c r="C167" s="31" t="n">
        <v>1</v>
      </c>
      <c r="D167" s="31" t="n">
        <v>1665</v>
      </c>
      <c r="E167" s="28" t="inlineStr">
        <is>
          <t>"Career Profiling Engaged,Completed USYD Survey 1 - Ask 1"</t>
        </is>
      </c>
      <c r="F167" s="46" t="inlineStr">
        <is>
          <t>https://careerhub.sydney.edu.au/s/careers-centre/Workflows/Detail/45</t>
        </is>
      </c>
      <c r="G167" s="28" t="inlineStr">
        <is>
          <t>Other</t>
        </is>
      </c>
      <c r="H167" s="28" t="inlineStr">
        <is>
          <t>Australia</t>
        </is>
      </c>
      <c r="I167" s="28" t="inlineStr">
        <is>
          <t>New South Wales</t>
        </is>
      </c>
      <c r="J167" s="30" t="inlineStr">
        <is>
          <t>'|14|28|</t>
        </is>
      </c>
      <c r="K167" s="28" t="n">
        <v>1</v>
      </c>
      <c r="L167" s="28" t="n"/>
      <c r="M167" s="28" t="n"/>
      <c r="N167" s="31" t="inlineStr">
        <is>
          <t>'|Faculty of Engineering|</t>
        </is>
      </c>
      <c r="O167" s="31" t="inlineStr">
        <is>
          <t>'|1st Year|</t>
        </is>
      </c>
      <c r="P167" s="31" t="inlineStr">
        <is>
          <t>'|Casual or part-time work|</t>
        </is>
      </c>
      <c r="Q167" s="31" t="inlineStr">
        <is>
          <t>'|Domestic|</t>
        </is>
      </c>
      <c r="R167" s="7" t="n"/>
    </row>
    <row r="168">
      <c r="A168" s="2" t="inlineStr">
        <is>
          <t>anastasia</t>
        </is>
      </c>
      <c r="B168" s="46" t="inlineStr">
        <is>
          <t>ajon0998@uni.sydney.edu.au</t>
        </is>
      </c>
      <c r="C168" s="31" t="n">
        <v>1</v>
      </c>
      <c r="D168" s="31" t="n">
        <v>1454</v>
      </c>
      <c r="E168" s="28" t="inlineStr">
        <is>
          <t>"Completed USYD Survey 1 - Ask 1,VWE Engaged"</t>
        </is>
      </c>
      <c r="F168" s="46" t="inlineStr">
        <is>
          <t>https://careerhub.sydney.edu.au/Form.aspx?id=7743677</t>
        </is>
      </c>
      <c r="G168" s="28" t="inlineStr">
        <is>
          <t>Female</t>
        </is>
      </c>
      <c r="H168" s="28" t="inlineStr">
        <is>
          <t>Australia</t>
        </is>
      </c>
      <c r="I168" s="28" t="inlineStr">
        <is>
          <t>New South Wales</t>
        </is>
      </c>
      <c r="J168" s="30" t="inlineStr">
        <is>
          <t>'|14|27|33|35|</t>
        </is>
      </c>
      <c r="K168" s="28" t="n">
        <v>2</v>
      </c>
      <c r="L168" s="28" t="n"/>
      <c r="M168" s="28" t="n"/>
      <c r="N168" s="31" t="inlineStr">
        <is>
          <t>'|Faculty of Engineering|</t>
        </is>
      </c>
      <c r="O168" s="31" t="inlineStr">
        <is>
          <t>'|1st Year|</t>
        </is>
      </c>
      <c r="P168" s="31" t="inlineStr">
        <is>
          <t>'|None of the above|</t>
        </is>
      </c>
      <c r="Q168" s="31" t="inlineStr">
        <is>
          <t>'|International|</t>
        </is>
      </c>
      <c r="R168" s="6" t="inlineStr">
        <is>
          <t>I'm interested in my degree but not sure how it links to a career or the related career options.</t>
        </is>
      </c>
    </row>
    <row r="169">
      <c r="A169" s="2" t="inlineStr">
        <is>
          <t>Andrew</t>
        </is>
      </c>
      <c r="B169" s="46" t="inlineStr">
        <is>
          <t>ayou0580@uni.sydney.edu.au</t>
        </is>
      </c>
      <c r="C169" s="31" t="n">
        <v>1</v>
      </c>
      <c r="D169" s="31" t="n">
        <v>1396</v>
      </c>
      <c r="E169" s="28" t="inlineStr">
        <is>
          <t>"Video Profiling,Career Profiling Engaged,Completed USYD Survey 1 - Ask 1"</t>
        </is>
      </c>
      <c r="F169" s="29" t="n"/>
      <c r="G169" s="28" t="inlineStr">
        <is>
          <t>Male</t>
        </is>
      </c>
      <c r="H169" s="28" t="inlineStr">
        <is>
          <t>Australia</t>
        </is>
      </c>
      <c r="I169" s="28" t="inlineStr">
        <is>
          <t>New South Wales</t>
        </is>
      </c>
      <c r="J169" s="30" t="inlineStr">
        <is>
          <t>'|7|</t>
        </is>
      </c>
      <c r="K169" s="28" t="n">
        <v>1</v>
      </c>
      <c r="L169" s="28" t="n"/>
      <c r="M169" s="28" t="n"/>
      <c r="N169" s="31" t="inlineStr">
        <is>
          <t>'|Faculty of Engineering|</t>
        </is>
      </c>
      <c r="O169" s="31" t="inlineStr">
        <is>
          <t>'|2nd Year|</t>
        </is>
      </c>
      <c r="P169" s="31" t="inlineStr">
        <is>
          <t>'|Internship|Work placement as part of my degree|Casual or part-time work in a technical role|Casual or part-time work|</t>
        </is>
      </c>
      <c r="Q169" s="31" t="inlineStr">
        <is>
          <t>'|Domestic|</t>
        </is>
      </c>
      <c r="R169" s="6" t="inlineStr">
        <is>
          <t>I'm interested in my degree but not sure how it links to a career or the related career options.</t>
        </is>
      </c>
    </row>
    <row r="170">
      <c r="A170" s="2" t="inlineStr">
        <is>
          <t>Jason</t>
        </is>
      </c>
      <c r="B170" s="46" t="inlineStr">
        <is>
          <t>jlui4800@uni.sydney.edu.au</t>
        </is>
      </c>
      <c r="C170" s="31" t="n">
        <v>1</v>
      </c>
      <c r="D170" s="31" t="n">
        <v>1384</v>
      </c>
      <c r="E170" s="28" t="inlineStr">
        <is>
          <t>"7 Engaged,25 Engaged,ePortfolio Engaged,Completed USYD Survey 1 - Ask 1"</t>
        </is>
      </c>
      <c r="F170" s="46" t="inlineStr">
        <is>
          <t>https://www.thecareersdepartment.com/</t>
        </is>
      </c>
      <c r="G170" s="28" t="inlineStr">
        <is>
          <t>Male</t>
        </is>
      </c>
      <c r="H170" s="28" t="inlineStr">
        <is>
          <t>Australia</t>
        </is>
      </c>
      <c r="I170" s="28" t="inlineStr">
        <is>
          <t>New South Wales</t>
        </is>
      </c>
      <c r="J170" s="30" t="inlineStr">
        <is>
          <t>'|25|7|</t>
        </is>
      </c>
      <c r="K170" s="28" t="n">
        <v>3</v>
      </c>
      <c r="L170" s="28" t="n"/>
      <c r="M170" s="28" t="n"/>
      <c r="N170" s="31" t="inlineStr">
        <is>
          <t>'|Faculty of Engineering|</t>
        </is>
      </c>
      <c r="O170" s="31" t="inlineStr">
        <is>
          <t>'|2nd Year|</t>
        </is>
      </c>
      <c r="P170" s="31" t="inlineStr">
        <is>
          <t>'|Casual or part-time work|</t>
        </is>
      </c>
      <c r="Q170" s="31" t="inlineStr">
        <is>
          <t>'|International|</t>
        </is>
      </c>
      <c r="R170" s="7" t="n"/>
    </row>
    <row r="171">
      <c r="A171" s="2" t="inlineStr">
        <is>
          <t>Aya</t>
        </is>
      </c>
      <c r="B171" s="46" t="inlineStr">
        <is>
          <t>aban0265@uni.sydney.edu.au</t>
        </is>
      </c>
      <c r="C171" s="31" t="n">
        <v>1</v>
      </c>
      <c r="D171" s="31" t="n">
        <v>1079</v>
      </c>
      <c r="E171" s="28" t="inlineStr">
        <is>
          <t>"VWE Engaged,Completed USYD Survey 1 - Ask 1"</t>
        </is>
      </c>
      <c r="F171" s="46" t="inlineStr">
        <is>
          <t>https://careerhub.sydney.edu.au/</t>
        </is>
      </c>
      <c r="G171" s="28" t="inlineStr">
        <is>
          <t>Female</t>
        </is>
      </c>
      <c r="H171" s="28" t="inlineStr">
        <is>
          <t>Australia</t>
        </is>
      </c>
      <c r="I171" s="28" t="inlineStr">
        <is>
          <t>New South Wales</t>
        </is>
      </c>
      <c r="J171" s="30" t="inlineStr">
        <is>
          <t>'|14|23|27|42|</t>
        </is>
      </c>
      <c r="K171" s="28" t="n">
        <v>2</v>
      </c>
      <c r="L171" s="28" t="n"/>
      <c r="M171" s="28" t="n"/>
      <c r="N171" s="31" t="inlineStr">
        <is>
          <t>'|Faculty of Engineering|</t>
        </is>
      </c>
      <c r="O171" s="31" t="inlineStr">
        <is>
          <t>'|1st Year|</t>
        </is>
      </c>
      <c r="P171" s="31" t="inlineStr">
        <is>
          <t>'|Casual or part-time work|</t>
        </is>
      </c>
      <c r="Q171" s="31" t="inlineStr">
        <is>
          <t>'|Domestic|</t>
        </is>
      </c>
      <c r="R171" s="7" t="n"/>
    </row>
    <row r="172">
      <c r="A172" s="2" t="inlineStr">
        <is>
          <t>Maaz</t>
        </is>
      </c>
      <c r="B172" s="46" t="inlineStr">
        <is>
          <t>msha0174@uni.sydney.edu.au</t>
        </is>
      </c>
      <c r="C172" s="31" t="n">
        <v>1</v>
      </c>
      <c r="D172" s="31" t="n">
        <v>986</v>
      </c>
      <c r="E172" s="28" t="inlineStr">
        <is>
          <t>"28 Engaged"</t>
        </is>
      </c>
      <c r="F172" s="29" t="n"/>
      <c r="G172" s="28" t="inlineStr">
        <is>
          <t>Male</t>
        </is>
      </c>
      <c r="H172" s="28" t="inlineStr">
        <is>
          <t>Australia</t>
        </is>
      </c>
      <c r="I172" s="28" t="inlineStr">
        <is>
          <t>New South Wales</t>
        </is>
      </c>
      <c r="J172" s="30" t="inlineStr">
        <is>
          <t>'|14|28|</t>
        </is>
      </c>
      <c r="K172" s="28" t="n">
        <v>1</v>
      </c>
      <c r="L172" s="28" t="n"/>
      <c r="M172" s="28" t="n"/>
      <c r="N172" s="31" t="inlineStr">
        <is>
          <t>'|Faculty of Engineering|</t>
        </is>
      </c>
      <c r="O172" s="31" t="inlineStr">
        <is>
          <t>'|1st Year|</t>
        </is>
      </c>
      <c r="P172" s="31" t="inlineStr">
        <is>
          <t>'|Internship|Casual or part-time work|Research experience at university|Casual or part-time work in a technical role|</t>
        </is>
      </c>
      <c r="Q172" s="31" t="inlineStr">
        <is>
          <t>'|International|</t>
        </is>
      </c>
      <c r="R172" s="7" t="n"/>
    </row>
    <row r="173">
      <c r="A173" s="2" t="inlineStr">
        <is>
          <t>Mukund</t>
        </is>
      </c>
      <c r="B173" s="46" t="inlineStr">
        <is>
          <t>mtya0791@uni.sydney.edu.au</t>
        </is>
      </c>
      <c r="C173" s="31" t="n">
        <v>1</v>
      </c>
      <c r="D173" s="31" t="n">
        <v>965</v>
      </c>
      <c r="E173" s="28" t="inlineStr">
        <is>
          <t>"Career Profiling Engaged,Completed USYD Survey 1 - Ask 1,VWE Engaged"</t>
        </is>
      </c>
      <c r="F173" s="29" t="n"/>
      <c r="G173" s="28" t="inlineStr">
        <is>
          <t>Male</t>
        </is>
      </c>
      <c r="H173" s="28" t="inlineStr">
        <is>
          <t>Australia</t>
        </is>
      </c>
      <c r="I173" s="28" t="inlineStr">
        <is>
          <t>New South Wales</t>
        </is>
      </c>
      <c r="J173" s="30" t="inlineStr">
        <is>
          <t>'|8|14|23|25|28|33|12|</t>
        </is>
      </c>
      <c r="K173" s="28" t="n">
        <v>1</v>
      </c>
      <c r="L173" s="28" t="n"/>
      <c r="M173" s="28" t="n"/>
      <c r="N173" s="31" t="inlineStr">
        <is>
          <t>'|Faculty of Engineering|</t>
        </is>
      </c>
      <c r="O173" s="31" t="inlineStr">
        <is>
          <t>'|3rd Year|</t>
        </is>
      </c>
      <c r="P173" s="31" t="inlineStr">
        <is>
          <t>'|Casual or part-time work|</t>
        </is>
      </c>
      <c r="Q173" s="31" t="inlineStr">
        <is>
          <t>'|International|</t>
        </is>
      </c>
      <c r="R173" s="7" t="n"/>
    </row>
    <row r="174">
      <c r="A174" s="2" t="inlineStr">
        <is>
          <t>Ann</t>
        </is>
      </c>
      <c r="B174" s="46" t="inlineStr">
        <is>
          <t>ykuo0511@uni.sydney.edu.au</t>
        </is>
      </c>
      <c r="C174" s="31" t="n">
        <v>1</v>
      </c>
      <c r="D174" s="31" t="n">
        <v>838</v>
      </c>
      <c r="E174" s="28" t="inlineStr">
        <is>
          <t>"28 Engaged,Completed USYD Survey 1 - Ask 1"</t>
        </is>
      </c>
      <c r="F174" s="29" t="n"/>
      <c r="G174" s="28" t="inlineStr">
        <is>
          <t>Female</t>
        </is>
      </c>
      <c r="H174" s="28" t="inlineStr">
        <is>
          <t>Australia</t>
        </is>
      </c>
      <c r="I174" s="28" t="inlineStr">
        <is>
          <t>New South Wales</t>
        </is>
      </c>
      <c r="J174" s="30" t="inlineStr">
        <is>
          <t>'|8|12|28|</t>
        </is>
      </c>
      <c r="K174" s="28" t="n">
        <v>2</v>
      </c>
      <c r="L174" s="28" t="n"/>
      <c r="M174" s="28" t="n"/>
      <c r="N174" s="31" t="inlineStr">
        <is>
          <t>'|Faculty of Engineering|</t>
        </is>
      </c>
      <c r="O174" s="31" t="inlineStr">
        <is>
          <t>'|2nd Year|</t>
        </is>
      </c>
      <c r="P174" s="31" t="inlineStr">
        <is>
          <t>'|None of the above|</t>
        </is>
      </c>
      <c r="Q174" s="31" t="inlineStr">
        <is>
          <t>'|International|</t>
        </is>
      </c>
      <c r="R174" s="7" t="n"/>
    </row>
    <row r="175">
      <c r="A175" s="2" t="inlineStr">
        <is>
          <t>Asad</t>
        </is>
      </c>
      <c r="B175" s="46" t="inlineStr">
        <is>
          <t>akha0107@uni.sydney.edu.au</t>
        </is>
      </c>
      <c r="C175" s="31" t="n">
        <v>1</v>
      </c>
      <c r="D175" s="31" t="n">
        <v>758</v>
      </c>
      <c r="E175" s="28" t="inlineStr">
        <is>
          <t>"Completed USYD Survey 1 - Ask 1,VWE Engaged,28 Engaged,ePortfolio Engaged"</t>
        </is>
      </c>
      <c r="F175" s="46" t="inlineStr">
        <is>
          <t>https://portfolio.thecareersdepartment.com/</t>
        </is>
      </c>
      <c r="G175" s="28" t="inlineStr">
        <is>
          <t>Male</t>
        </is>
      </c>
      <c r="H175" s="28" t="inlineStr">
        <is>
          <t>Australia</t>
        </is>
      </c>
      <c r="I175" s="28" t="inlineStr">
        <is>
          <t>New South Wales</t>
        </is>
      </c>
      <c r="J175" s="30" t="inlineStr">
        <is>
          <t>'|28|</t>
        </is>
      </c>
      <c r="K175" s="28" t="n">
        <v>2</v>
      </c>
      <c r="L175" s="28" t="n"/>
      <c r="M175" s="28" t="n"/>
      <c r="N175" s="31" t="inlineStr">
        <is>
          <t>'|Faculty of Engineering|</t>
        </is>
      </c>
      <c r="O175" s="31" t="inlineStr">
        <is>
          <t>'|1st Year|</t>
        </is>
      </c>
      <c r="P175" s="31" t="inlineStr">
        <is>
          <t>'|None of the above|</t>
        </is>
      </c>
      <c r="Q175" s="31" t="inlineStr">
        <is>
          <t>'|Domestic|</t>
        </is>
      </c>
      <c r="R175" s="7" t="n"/>
    </row>
    <row r="176">
      <c r="A176" s="2" t="inlineStr">
        <is>
          <t>Jonas</t>
        </is>
      </c>
      <c r="B176" s="46" t="inlineStr">
        <is>
          <t>jlim0114@uni.sydney.edu.au</t>
        </is>
      </c>
      <c r="C176" s="31" t="n">
        <v>1</v>
      </c>
      <c r="D176" s="31" t="n">
        <v>698</v>
      </c>
      <c r="E176" s="29" t="n"/>
      <c r="F176" s="29" t="n"/>
      <c r="G176" s="28" t="inlineStr">
        <is>
          <t>Male</t>
        </is>
      </c>
      <c r="H176" s="28" t="inlineStr">
        <is>
          <t>Australia</t>
        </is>
      </c>
      <c r="I176" s="28" t="inlineStr">
        <is>
          <t>New South Wales</t>
        </is>
      </c>
      <c r="J176" s="30" t="inlineStr">
        <is>
          <t>'|15|28|14|3|</t>
        </is>
      </c>
      <c r="K176" s="28" t="n">
        <v>2</v>
      </c>
      <c r="L176" s="28" t="n"/>
      <c r="M176" s="28" t="n"/>
      <c r="N176" s="31" t="inlineStr">
        <is>
          <t>'|Faculty of Engineering|</t>
        </is>
      </c>
      <c r="O176" s="31" t="inlineStr">
        <is>
          <t>'|2nd Year|</t>
        </is>
      </c>
      <c r="P176" s="31" t="inlineStr">
        <is>
          <t>'|Casual or part-time work|</t>
        </is>
      </c>
      <c r="Q176" s="31" t="inlineStr">
        <is>
          <t>'|International|</t>
        </is>
      </c>
      <c r="R176" s="7" t="n"/>
    </row>
    <row r="177">
      <c r="A177" s="2" t="inlineStr">
        <is>
          <t>Kishan</t>
        </is>
      </c>
      <c r="B177" s="46" t="inlineStr">
        <is>
          <t>kkat0363@uni.sydney.edu.au</t>
        </is>
      </c>
      <c r="C177" s="31" t="n">
        <v>1</v>
      </c>
      <c r="D177" s="31" t="n">
        <v>652</v>
      </c>
      <c r="E177" s="28" t="inlineStr">
        <is>
          <t>"Completed USYD Survey 1 - Ask 1,MG Engaged,MG Trading Analyst VWE"</t>
        </is>
      </c>
      <c r="F177" s="29" t="n"/>
      <c r="G177" s="28" t="inlineStr">
        <is>
          <t>Male</t>
        </is>
      </c>
      <c r="H177" s="28" t="inlineStr">
        <is>
          <t>Australia</t>
        </is>
      </c>
      <c r="I177" s="28" t="inlineStr">
        <is>
          <t>New South Wales</t>
        </is>
      </c>
      <c r="J177" s="30" t="inlineStr">
        <is>
          <t>'|13|22|28|16|1|14|</t>
        </is>
      </c>
      <c r="K177" s="28" t="n">
        <v>1</v>
      </c>
      <c r="L177" s="28" t="n"/>
      <c r="M177" s="28" t="n"/>
      <c r="N177" s="31" t="inlineStr">
        <is>
          <t>'|Faculty of Engineering|</t>
        </is>
      </c>
      <c r="O177" s="31" t="inlineStr">
        <is>
          <t>'|1st Year|</t>
        </is>
      </c>
      <c r="P177" s="31" t="inlineStr">
        <is>
          <t>'|Internship|</t>
        </is>
      </c>
      <c r="Q177" s="31" t="inlineStr">
        <is>
          <t>'|International|</t>
        </is>
      </c>
      <c r="R177" s="6" t="inlineStr">
        <is>
          <t>I'm interested in my degree but not sure how it links to a career or the related career options.</t>
        </is>
      </c>
    </row>
    <row r="178" ht="57" customHeight="1">
      <c r="A178" s="32" t="inlineStr">
        <is>
          <t>Fabliha</t>
        </is>
      </c>
      <c r="B178" s="46" t="inlineStr">
        <is>
          <t>fanb0069@uni.sydney.edu.au</t>
        </is>
      </c>
      <c r="C178" s="31" t="n">
        <v>1</v>
      </c>
      <c r="D178" s="31" t="n">
        <v>640</v>
      </c>
      <c r="E178" s="40" t="inlineStr">
        <is>
          <t>"Video Profiling 5,Career Profiling Engaged,Completed USYD Survey 1 - Ask 1,MAU_2025JUL,Video Profiling 10,Job Suggestions,IND Resume Basics LES,IND Engaged,Video Profiling"</t>
        </is>
      </c>
      <c r="F178" s="18" t="inlineStr">
        <is>
          <t>https://www.google.com/</t>
        </is>
      </c>
      <c r="G178" s="31" t="inlineStr">
        <is>
          <t>Female</t>
        </is>
      </c>
      <c r="H178" s="31" t="inlineStr">
        <is>
          <t>Australia</t>
        </is>
      </c>
      <c r="I178" s="31" t="inlineStr">
        <is>
          <t>New South Wales</t>
        </is>
      </c>
      <c r="J178" s="31" t="inlineStr">
        <is>
          <t>'|7|11|14|25|</t>
        </is>
      </c>
      <c r="K178" s="42" t="n"/>
      <c r="L178" s="42" t="inlineStr">
        <is>
          <t>Y</t>
        </is>
      </c>
      <c r="M178" s="42" t="n"/>
      <c r="N178" s="31" t="inlineStr">
        <is>
          <t>'|Faculty of Engineering|</t>
        </is>
      </c>
      <c r="O178" s="31" t="inlineStr">
        <is>
          <t>'|1st Year|</t>
        </is>
      </c>
      <c r="P178" s="31" t="inlineStr">
        <is>
          <t>'|None of the above|</t>
        </is>
      </c>
      <c r="Q178" s="31" t="inlineStr">
        <is>
          <t>'|International|</t>
        </is>
      </c>
      <c r="R178" s="38" t="inlineStr">
        <is>
          <t>I'm enjoying my studies and have some ideas for my career.</t>
        </is>
      </c>
    </row>
    <row r="179">
      <c r="A179" s="2" t="inlineStr">
        <is>
          <t>Zeyu</t>
        </is>
      </c>
      <c r="B179" s="46" t="inlineStr">
        <is>
          <t>zeli0384@uni.sydney.edu.au</t>
        </is>
      </c>
      <c r="C179" s="31" t="n">
        <v>1</v>
      </c>
      <c r="D179" s="31" t="n">
        <v>497</v>
      </c>
      <c r="E179" s="28" t="inlineStr">
        <is>
          <t>"Video Profiling"</t>
        </is>
      </c>
      <c r="F179" s="29" t="n"/>
      <c r="G179" s="28" t="inlineStr">
        <is>
          <t>Male</t>
        </is>
      </c>
      <c r="H179" s="28" t="inlineStr">
        <is>
          <t>Australia</t>
        </is>
      </c>
      <c r="I179" s="28" t="inlineStr">
        <is>
          <t>New South Wales</t>
        </is>
      </c>
      <c r="J179" s="30" t="inlineStr">
        <is>
          <t>'|28|11|12|13|21|</t>
        </is>
      </c>
      <c r="K179" s="28" t="n"/>
      <c r="L179" s="28" t="n"/>
      <c r="M179" s="28" t="n"/>
      <c r="N179" s="31" t="inlineStr">
        <is>
          <t>'|Faculty of Engineering|</t>
        </is>
      </c>
      <c r="O179" s="31" t="inlineStr">
        <is>
          <t>'|2nd Year|</t>
        </is>
      </c>
      <c r="P179" s="31" t="inlineStr">
        <is>
          <t>'|Casual or part-time work|</t>
        </is>
      </c>
      <c r="Q179" s="31" t="inlineStr">
        <is>
          <t>'|International|</t>
        </is>
      </c>
      <c r="R179" s="7" t="n"/>
    </row>
    <row r="180">
      <c r="A180" s="2" t="inlineStr">
        <is>
          <t>Nicole</t>
        </is>
      </c>
      <c r="B180" s="46" t="inlineStr">
        <is>
          <t>nmut0448@uni.sydney.edu.au</t>
        </is>
      </c>
      <c r="C180" s="31" t="n">
        <v>1</v>
      </c>
      <c r="D180" s="31" t="n">
        <v>471</v>
      </c>
      <c r="E180" s="28" t="inlineStr">
        <is>
          <t>"Completed USYD Survey 1 - Ask 1,VWE Engaged"</t>
        </is>
      </c>
      <c r="F180" s="46" t="inlineStr">
        <is>
          <t>https://careerhub.sydney.edu.au/</t>
        </is>
      </c>
      <c r="G180" s="28" t="inlineStr">
        <is>
          <t>Female</t>
        </is>
      </c>
      <c r="H180" s="28" t="inlineStr">
        <is>
          <t>Australia</t>
        </is>
      </c>
      <c r="I180" s="28" t="inlineStr">
        <is>
          <t>New South Wales</t>
        </is>
      </c>
      <c r="J180" s="30" t="inlineStr">
        <is>
          <t>'|3|6|13|14|22|27|34|42|15|</t>
        </is>
      </c>
      <c r="K180" s="28" t="n"/>
      <c r="L180" s="28" t="n"/>
      <c r="M180" s="28" t="n"/>
      <c r="N180" s="31" t="inlineStr">
        <is>
          <t>'|Faculty of Engineering|</t>
        </is>
      </c>
      <c r="O180" s="31" t="inlineStr">
        <is>
          <t>'|1st Year|</t>
        </is>
      </c>
      <c r="P180" s="31" t="inlineStr">
        <is>
          <t>'|Research experience at university|</t>
        </is>
      </c>
      <c r="Q180" s="31" t="inlineStr">
        <is>
          <t>'|International|</t>
        </is>
      </c>
      <c r="R180" s="7" t="n"/>
    </row>
    <row r="181">
      <c r="A181" s="2" t="inlineStr">
        <is>
          <t>Wali</t>
        </is>
      </c>
      <c r="B181" s="46" t="inlineStr">
        <is>
          <t>wsha0193@uni.sydney.edu.au</t>
        </is>
      </c>
      <c r="C181" s="31" t="n">
        <v>1</v>
      </c>
      <c r="D181" s="31" t="n">
        <v>451</v>
      </c>
      <c r="E181" s="29" t="n"/>
      <c r="F181" s="29" t="n"/>
      <c r="G181" s="28" t="inlineStr">
        <is>
          <t>Male</t>
        </is>
      </c>
      <c r="H181" s="28" t="inlineStr">
        <is>
          <t>Australia</t>
        </is>
      </c>
      <c r="I181" s="28" t="inlineStr">
        <is>
          <t>New South Wales</t>
        </is>
      </c>
      <c r="J181" s="30" t="inlineStr">
        <is>
          <t>'|7|14|28|30|42|</t>
        </is>
      </c>
      <c r="K181" s="28" t="n"/>
      <c r="L181" s="28" t="n"/>
      <c r="M181" s="28" t="n"/>
      <c r="N181" s="31" t="inlineStr">
        <is>
          <t>'|Faculty of Engineering|</t>
        </is>
      </c>
      <c r="O181" s="31" t="inlineStr">
        <is>
          <t>'|1st Year|</t>
        </is>
      </c>
      <c r="P181" s="31" t="inlineStr">
        <is>
          <t>'|Internship|</t>
        </is>
      </c>
      <c r="Q181" s="31" t="inlineStr">
        <is>
          <t>'|International|</t>
        </is>
      </c>
      <c r="R181" s="6" t="inlineStr">
        <is>
          <t>I'm enjoying my studies and have some ideas for my career.</t>
        </is>
      </c>
    </row>
    <row r="182">
      <c r="A182" s="2" t="inlineStr">
        <is>
          <t>Ashley</t>
        </is>
      </c>
      <c r="B182" s="46" t="inlineStr">
        <is>
          <t>fgao0506@uni.sydney.edu.au</t>
        </is>
      </c>
      <c r="C182" s="31" t="n">
        <v>1</v>
      </c>
      <c r="D182" s="31" t="n">
        <v>430</v>
      </c>
      <c r="E182" s="28" t="inlineStr">
        <is>
          <t>"VWE Engaged"</t>
        </is>
      </c>
      <c r="F182" s="29" t="n"/>
      <c r="G182" s="28" t="inlineStr">
        <is>
          <t>Female</t>
        </is>
      </c>
      <c r="H182" s="28" t="inlineStr">
        <is>
          <t>Australia</t>
        </is>
      </c>
      <c r="I182" s="28" t="inlineStr">
        <is>
          <t>New South Wales</t>
        </is>
      </c>
      <c r="J182" s="30" t="inlineStr">
        <is>
          <t>'|27|</t>
        </is>
      </c>
      <c r="K182" s="28" t="n"/>
      <c r="L182" s="28" t="n"/>
      <c r="M182" s="28" t="n"/>
      <c r="N182" s="31" t="inlineStr">
        <is>
          <t>'|Faculty of Engineering|</t>
        </is>
      </c>
      <c r="O182" s="31" t="inlineStr">
        <is>
          <t>'|2nd Year|</t>
        </is>
      </c>
      <c r="P182" s="31" t="inlineStr">
        <is>
          <t>'|Internship|Casual or part-time work in a technical role|Casual or part-time work|</t>
        </is>
      </c>
      <c r="Q182" s="31" t="inlineStr">
        <is>
          <t>'|International|</t>
        </is>
      </c>
      <c r="R182" s="6" t="inlineStr">
        <is>
          <t>I love my degree and have a clear career plan.</t>
        </is>
      </c>
    </row>
    <row r="183">
      <c r="A183" s="2" t="inlineStr">
        <is>
          <t>Yan</t>
        </is>
      </c>
      <c r="B183" s="46" t="inlineStr">
        <is>
          <t>yliu0010@uni.sydney.edu.au</t>
        </is>
      </c>
      <c r="C183" s="31" t="n">
        <v>1</v>
      </c>
      <c r="D183" s="31" t="n">
        <v>322</v>
      </c>
      <c r="E183" s="28" t="inlineStr">
        <is>
          <t>"Completed USYD Survey 1 - Ask 1,MAU_2025JUL,Video Profiling"</t>
        </is>
      </c>
      <c r="F183" s="29" t="n"/>
      <c r="G183" s="28" t="inlineStr">
        <is>
          <t>Male</t>
        </is>
      </c>
      <c r="H183" s="28" t="inlineStr">
        <is>
          <t>Australia</t>
        </is>
      </c>
      <c r="I183" s="28" t="inlineStr">
        <is>
          <t>New South Wales</t>
        </is>
      </c>
      <c r="J183" s="30" t="inlineStr">
        <is>
          <t>'|10|14|28|22|</t>
        </is>
      </c>
      <c r="K183" s="28" t="n"/>
      <c r="L183" s="28" t="n"/>
      <c r="M183" s="28" t="n"/>
      <c r="N183" s="31" t="inlineStr">
        <is>
          <t>'|Faculty of Engineering|</t>
        </is>
      </c>
      <c r="O183" s="31" t="inlineStr">
        <is>
          <t>'|1st Year|</t>
        </is>
      </c>
      <c r="P183" s="31" t="inlineStr">
        <is>
          <t>'|Research experience at university|</t>
        </is>
      </c>
      <c r="Q183" s="31" t="inlineStr">
        <is>
          <t>'|International|</t>
        </is>
      </c>
      <c r="R183" s="6" t="inlineStr">
        <is>
          <t>I'm enjoying my studies and have some ideas for my career.</t>
        </is>
      </c>
    </row>
    <row r="184" ht="29" customHeight="1">
      <c r="A184" s="32" t="inlineStr">
        <is>
          <t>Yan</t>
        </is>
      </c>
      <c r="B184" s="46" t="inlineStr">
        <is>
          <t>yliu0010@uni.sydney.edu.au</t>
        </is>
      </c>
      <c r="C184" s="31" t="n">
        <v>1</v>
      </c>
      <c r="D184" s="31" t="n">
        <v>322</v>
      </c>
      <c r="E184" s="40" t="inlineStr">
        <is>
          <t>"Completed USYD Survey 1 - Ask 1,MAU_2025JUL,Video Profiling,VWE Engaged"</t>
        </is>
      </c>
      <c r="F184" s="41" t="n"/>
      <c r="G184" s="31" t="inlineStr">
        <is>
          <t>Male</t>
        </is>
      </c>
      <c r="H184" s="31" t="inlineStr">
        <is>
          <t>Australia</t>
        </is>
      </c>
      <c r="I184" s="31" t="inlineStr">
        <is>
          <t>New South Wales</t>
        </is>
      </c>
      <c r="J184" s="31" t="inlineStr">
        <is>
          <t>'|10|14|28|22|</t>
        </is>
      </c>
      <c r="K184" s="42" t="n">
        <v>1</v>
      </c>
      <c r="L184" s="47" t="inlineStr">
        <is>
          <t>Y</t>
        </is>
      </c>
      <c r="M184" s="42" t="n"/>
      <c r="N184" s="31" t="inlineStr">
        <is>
          <t>'|Faculty of Engineering|</t>
        </is>
      </c>
      <c r="O184" s="31" t="inlineStr">
        <is>
          <t>'|1st Year|</t>
        </is>
      </c>
      <c r="P184" s="31" t="inlineStr">
        <is>
          <t>'|Research experience at university|</t>
        </is>
      </c>
      <c r="Q184" s="31" t="inlineStr">
        <is>
          <t>'|International|</t>
        </is>
      </c>
      <c r="R184" s="38" t="inlineStr">
        <is>
          <t>I'm interested in my degree but not sure how it links to a career or the related career options.</t>
        </is>
      </c>
    </row>
    <row r="185">
      <c r="A185" s="2" t="inlineStr">
        <is>
          <t>Md</t>
        </is>
      </c>
      <c r="B185" s="46" t="inlineStr">
        <is>
          <t>misl5443@uni.sydney.edu.au</t>
        </is>
      </c>
      <c r="C185" s="31" t="n">
        <v>1</v>
      </c>
      <c r="D185" s="31" t="n">
        <v>321</v>
      </c>
      <c r="E185" s="29" t="n"/>
      <c r="F185" s="29" t="n"/>
      <c r="G185" s="28" t="inlineStr">
        <is>
          <t>Male</t>
        </is>
      </c>
      <c r="H185" s="28" t="inlineStr">
        <is>
          <t>Australia</t>
        </is>
      </c>
      <c r="I185" s="28" t="inlineStr">
        <is>
          <t>New South Wales</t>
        </is>
      </c>
      <c r="J185" s="30" t="inlineStr">
        <is>
          <t>'|14|15|28|30|</t>
        </is>
      </c>
      <c r="K185" s="28" t="n"/>
      <c r="L185" s="28" t="n"/>
      <c r="M185" s="28" t="n"/>
      <c r="N185" s="31" t="inlineStr">
        <is>
          <t>'|Faculty of Engineering|</t>
        </is>
      </c>
      <c r="O185" s="31" t="inlineStr">
        <is>
          <t>'|3rd Year|</t>
        </is>
      </c>
      <c r="P185" s="31" t="inlineStr">
        <is>
          <t>'|Research experience at university|</t>
        </is>
      </c>
      <c r="Q185" s="31" t="inlineStr">
        <is>
          <t>'|International|</t>
        </is>
      </c>
      <c r="R185" s="7" t="n"/>
    </row>
    <row r="186">
      <c r="A186" s="2" t="inlineStr">
        <is>
          <t>Tracy</t>
        </is>
      </c>
      <c r="B186" s="46" t="inlineStr">
        <is>
          <t>ycui0519@uni.sydney.edu.au</t>
        </is>
      </c>
      <c r="C186" s="31" t="n">
        <v>1</v>
      </c>
      <c r="D186" s="31" t="n">
        <v>273</v>
      </c>
      <c r="E186" s="29" t="n"/>
      <c r="F186" s="29" t="n"/>
      <c r="G186" s="28" t="inlineStr">
        <is>
          <t>Female</t>
        </is>
      </c>
      <c r="H186" s="28" t="inlineStr">
        <is>
          <t>Australia</t>
        </is>
      </c>
      <c r="I186" s="28" t="inlineStr">
        <is>
          <t>New South Wales</t>
        </is>
      </c>
      <c r="J186" s="30" t="inlineStr">
        <is>
          <t>'|2|9|14|28|33|13|</t>
        </is>
      </c>
      <c r="K186" s="28" t="n"/>
      <c r="L186" s="28" t="n"/>
      <c r="M186" s="28" t="n"/>
      <c r="N186" s="31" t="inlineStr">
        <is>
          <t>'|Faculty of Engineering|</t>
        </is>
      </c>
      <c r="O186" s="31" t="inlineStr">
        <is>
          <t>'|1st Year|</t>
        </is>
      </c>
      <c r="P186" s="31" t="inlineStr">
        <is>
          <t>'|Internship|</t>
        </is>
      </c>
      <c r="Q186" s="31" t="inlineStr">
        <is>
          <t>'|International|</t>
        </is>
      </c>
      <c r="R186" s="7" t="n"/>
    </row>
    <row r="187" ht="29" customHeight="1">
      <c r="A187" s="32" t="inlineStr">
        <is>
          <t>Apsara</t>
        </is>
      </c>
      <c r="B187" s="46" t="inlineStr">
        <is>
          <t>asan0436@uni.sydney.edu.au</t>
        </is>
      </c>
      <c r="C187" s="31" t="n">
        <v>1</v>
      </c>
      <c r="D187" s="31" t="n">
        <v>256</v>
      </c>
      <c r="E187" s="40" t="inlineStr">
        <is>
          <t>"Career Profiling Engaged,Completed USYD Survey 1 - Ask 1,MAU_2025JUL,Video Profiling"</t>
        </is>
      </c>
      <c r="F187" s="41" t="n"/>
      <c r="G187" s="31" t="inlineStr">
        <is>
          <t>Female</t>
        </is>
      </c>
      <c r="H187" s="31" t="inlineStr">
        <is>
          <t>Australia</t>
        </is>
      </c>
      <c r="I187" s="31" t="inlineStr">
        <is>
          <t>New South Wales</t>
        </is>
      </c>
      <c r="J187" s="31" t="inlineStr">
        <is>
          <t>'|14|7|</t>
        </is>
      </c>
      <c r="K187" s="42" t="n">
        <v>1</v>
      </c>
      <c r="L187" s="47" t="inlineStr">
        <is>
          <t>Y</t>
        </is>
      </c>
      <c r="M187" s="42" t="n"/>
      <c r="N187" s="31" t="inlineStr">
        <is>
          <t>'|Faculty of Engineering|</t>
        </is>
      </c>
      <c r="O187" s="31" t="inlineStr">
        <is>
          <t>'|2nd Year|</t>
        </is>
      </c>
      <c r="P187" s="31" t="inlineStr">
        <is>
          <t>'|Internship|Casual or part-time work|</t>
        </is>
      </c>
      <c r="Q187" s="31" t="inlineStr">
        <is>
          <t>'|International|</t>
        </is>
      </c>
      <c r="R187" s="38" t="inlineStr">
        <is>
          <t>I love my degree and have a clear career plan.</t>
        </is>
      </c>
    </row>
    <row r="188">
      <c r="A188" s="2" t="inlineStr">
        <is>
          <t>Ethan</t>
        </is>
      </c>
      <c r="B188" s="46" t="inlineStr">
        <is>
          <t>yeyu0870@uni.sydney.edu.au</t>
        </is>
      </c>
      <c r="C188" s="31" t="n">
        <v>1</v>
      </c>
      <c r="D188" s="31" t="n">
        <v>234</v>
      </c>
      <c r="E188" s="29" t="n"/>
      <c r="F188" s="29" t="n"/>
      <c r="G188" s="28" t="inlineStr">
        <is>
          <t>Male</t>
        </is>
      </c>
      <c r="H188" s="28" t="inlineStr">
        <is>
          <t>Australia</t>
        </is>
      </c>
      <c r="I188" s="28" t="inlineStr">
        <is>
          <t>New South Wales</t>
        </is>
      </c>
      <c r="J188" s="30" t="inlineStr">
        <is>
          <t>'|13|22|27|14|15|</t>
        </is>
      </c>
      <c r="K188" s="28" t="n"/>
      <c r="L188" s="28" t="n"/>
      <c r="M188" s="28" t="n"/>
      <c r="N188" s="31" t="inlineStr">
        <is>
          <t>'|Faculty of Engineering|</t>
        </is>
      </c>
      <c r="O188" s="31" t="inlineStr">
        <is>
          <t>'|1st Year|</t>
        </is>
      </c>
      <c r="P188" s="31" t="inlineStr">
        <is>
          <t>'|Internship|</t>
        </is>
      </c>
      <c r="Q188" s="31" t="inlineStr">
        <is>
          <t>'|International|</t>
        </is>
      </c>
      <c r="R188" s="7" t="n"/>
    </row>
    <row r="189">
      <c r="A189" s="2" t="inlineStr">
        <is>
          <t>Xinyi</t>
        </is>
      </c>
      <c r="B189" s="46" t="inlineStr">
        <is>
          <t>xilu0014@uni.sydney.edu.au</t>
        </is>
      </c>
      <c r="C189" s="31" t="n">
        <v>1</v>
      </c>
      <c r="D189" s="31" t="n">
        <v>233</v>
      </c>
      <c r="E189" s="28" t="inlineStr">
        <is>
          <t>"4 Engaged,Completed USYD Survey 1 - Ask 1"</t>
        </is>
      </c>
      <c r="F189" s="29" t="n"/>
      <c r="G189" s="28" t="inlineStr">
        <is>
          <t>Female</t>
        </is>
      </c>
      <c r="H189" s="28" t="inlineStr">
        <is>
          <t>Australia</t>
        </is>
      </c>
      <c r="I189" s="28" t="inlineStr">
        <is>
          <t>New South Wales</t>
        </is>
      </c>
      <c r="J189" s="30" t="inlineStr">
        <is>
          <t>'|4|1|4|1|</t>
        </is>
      </c>
      <c r="K189" s="28" t="n"/>
      <c r="L189" s="28" t="n"/>
      <c r="M189" s="28" t="n"/>
      <c r="N189" s="31" t="inlineStr">
        <is>
          <t>'|Faculty of Engineering|</t>
        </is>
      </c>
      <c r="O189" s="31" t="inlineStr">
        <is>
          <t>'|1st Year|</t>
        </is>
      </c>
      <c r="P189" s="31" t="inlineStr">
        <is>
          <t>'|Internship|</t>
        </is>
      </c>
      <c r="Q189" s="31" t="inlineStr">
        <is>
          <t>'|International|</t>
        </is>
      </c>
      <c r="R189" s="7" t="n"/>
    </row>
    <row r="190">
      <c r="A190" s="2" t="inlineStr">
        <is>
          <t>wenbo</t>
        </is>
      </c>
      <c r="B190" s="46" t="inlineStr">
        <is>
          <t>wshi0055@uni.sydney.edu.au</t>
        </is>
      </c>
      <c r="C190" s="31" t="n">
        <v>1</v>
      </c>
      <c r="D190" s="31" t="n">
        <v>216</v>
      </c>
      <c r="E190" s="28" t="inlineStr">
        <is>
          <t>"Career Profiling Engaged"</t>
        </is>
      </c>
      <c r="F190" s="29" t="n"/>
      <c r="G190" s="28" t="inlineStr">
        <is>
          <t>Male</t>
        </is>
      </c>
      <c r="H190" s="28" t="inlineStr">
        <is>
          <t>Australia</t>
        </is>
      </c>
      <c r="I190" s="28" t="inlineStr">
        <is>
          <t>New South Wales</t>
        </is>
      </c>
      <c r="J190" s="30" t="inlineStr">
        <is>
          <t>'|14|25|5|</t>
        </is>
      </c>
      <c r="K190" s="28" t="n"/>
      <c r="L190" s="28" t="n"/>
      <c r="M190" s="28" t="n"/>
      <c r="N190" s="31" t="inlineStr">
        <is>
          <t>'|Faculty of Engineering|</t>
        </is>
      </c>
      <c r="O190" s="31" t="inlineStr">
        <is>
          <t>'|2nd Year|</t>
        </is>
      </c>
      <c r="P190" s="31" t="inlineStr">
        <is>
          <t>'|Internship|</t>
        </is>
      </c>
      <c r="Q190" s="31" t="inlineStr">
        <is>
          <t>'|International|</t>
        </is>
      </c>
      <c r="R190" s="7" t="n"/>
    </row>
    <row r="191">
      <c r="A191" s="32" t="inlineStr">
        <is>
          <t>Elizabeth</t>
        </is>
      </c>
      <c r="B191" s="46" t="inlineStr">
        <is>
          <t>elai0072@uni.sydney.edu.au</t>
        </is>
      </c>
      <c r="C191" s="31" t="n">
        <v>1</v>
      </c>
      <c r="D191" s="31" t="n">
        <v>211</v>
      </c>
      <c r="E191" s="40" t="inlineStr">
        <is>
          <t>"MAU_2025JUL"</t>
        </is>
      </c>
      <c r="F191" s="41" t="n"/>
      <c r="G191" s="31" t="inlineStr">
        <is>
          <t>Female</t>
        </is>
      </c>
      <c r="H191" s="31" t="inlineStr">
        <is>
          <t>Australia</t>
        </is>
      </c>
      <c r="I191" s="31" t="inlineStr">
        <is>
          <t>New South Wales</t>
        </is>
      </c>
      <c r="J191" s="31" t="inlineStr">
        <is>
          <t>'|14|14|</t>
        </is>
      </c>
      <c r="K191" s="42" t="n"/>
      <c r="L191" s="42" t="inlineStr">
        <is>
          <t>Z</t>
        </is>
      </c>
      <c r="M191" s="42" t="n"/>
      <c r="N191" s="31" t="inlineStr">
        <is>
          <t>'|Faculty of Engineering|</t>
        </is>
      </c>
      <c r="O191" s="31" t="inlineStr">
        <is>
          <t>'|1st Year|</t>
        </is>
      </c>
      <c r="P191" s="31" t="inlineStr">
        <is>
          <t>'|None of the above|</t>
        </is>
      </c>
      <c r="Q191" s="31" t="inlineStr">
        <is>
          <t>'|International|</t>
        </is>
      </c>
      <c r="R191" s="37" t="n"/>
    </row>
    <row r="192">
      <c r="A192" s="2" t="inlineStr">
        <is>
          <t>hang</t>
        </is>
      </c>
      <c r="B192" s="46" t="inlineStr">
        <is>
          <t>hyan6993@uni.sydney.edu.au</t>
        </is>
      </c>
      <c r="C192" s="31" t="n">
        <v>1</v>
      </c>
      <c r="D192" s="31" t="n">
        <v>211</v>
      </c>
      <c r="E192" s="29" t="n"/>
      <c r="F192" s="29" t="n"/>
      <c r="G192" s="28" t="inlineStr">
        <is>
          <t>Male</t>
        </is>
      </c>
      <c r="H192" s="28" t="inlineStr">
        <is>
          <t>Australia</t>
        </is>
      </c>
      <c r="I192" s="28" t="inlineStr">
        <is>
          <t>New South Wales</t>
        </is>
      </c>
      <c r="J192" s="30" t="inlineStr">
        <is>
          <t>'|3|7|11|14|5|42|28|27|</t>
        </is>
      </c>
      <c r="K192" s="28" t="n"/>
      <c r="L192" s="28" t="n"/>
      <c r="M192" s="28" t="n"/>
      <c r="N192" s="31" t="inlineStr">
        <is>
          <t>'|Faculty of Engineering|</t>
        </is>
      </c>
      <c r="O192" s="31" t="inlineStr">
        <is>
          <t>'|4th Year|</t>
        </is>
      </c>
      <c r="P192" s="31" t="inlineStr">
        <is>
          <t>'|Internship|</t>
        </is>
      </c>
      <c r="Q192" s="31" t="inlineStr">
        <is>
          <t>'|International|</t>
        </is>
      </c>
      <c r="R192" s="7" t="n"/>
    </row>
    <row r="193">
      <c r="A193" s="2" t="inlineStr">
        <is>
          <t>Guocheng</t>
        </is>
      </c>
      <c r="B193" s="46" t="inlineStr">
        <is>
          <t>gson0702@uni.sydney.edu.au</t>
        </is>
      </c>
      <c r="C193" s="31" t="n">
        <v>1</v>
      </c>
      <c r="D193" s="31" t="n">
        <v>210</v>
      </c>
      <c r="E193" s="28" t="inlineStr">
        <is>
          <t>"Completed USYD Survey 1 - Ask 1,VWE Engaged"</t>
        </is>
      </c>
      <c r="F193" s="29" t="n"/>
      <c r="G193" s="28" t="inlineStr">
        <is>
          <t>Other</t>
        </is>
      </c>
      <c r="H193" s="28" t="inlineStr">
        <is>
          <t>Australia</t>
        </is>
      </c>
      <c r="I193" s="28" t="inlineStr">
        <is>
          <t>New South Wales</t>
        </is>
      </c>
      <c r="J193" s="30" t="inlineStr">
        <is>
          <t>'|28|27|14|</t>
        </is>
      </c>
      <c r="K193" s="28" t="n"/>
      <c r="L193" s="28" t="n"/>
      <c r="M193" s="28" t="n"/>
      <c r="N193" s="31" t="inlineStr">
        <is>
          <t>'|Faculty of Engineering|</t>
        </is>
      </c>
      <c r="O193" s="31" t="inlineStr">
        <is>
          <t>'|2nd Year|</t>
        </is>
      </c>
      <c r="P193" s="31" t="inlineStr">
        <is>
          <t>'|Internship|Work placement as part of my degree|Casual or part-time work in a technical role|Casual or part-time work|Research experience at university|</t>
        </is>
      </c>
      <c r="Q193" s="31" t="inlineStr">
        <is>
          <t>'|International|</t>
        </is>
      </c>
      <c r="R193" s="7" t="n"/>
    </row>
    <row r="194">
      <c r="A194" s="2" t="inlineStr">
        <is>
          <t>YUZHE</t>
        </is>
      </c>
      <c r="B194" s="46" t="inlineStr">
        <is>
          <t>ywan0434@uni.sydney.edu.au</t>
        </is>
      </c>
      <c r="C194" s="31" t="n">
        <v>1</v>
      </c>
      <c r="D194" s="31" t="n">
        <v>209</v>
      </c>
      <c r="E194" s="29" t="n"/>
      <c r="F194" s="29" t="n"/>
      <c r="G194" s="28" t="inlineStr">
        <is>
          <t>Male</t>
        </is>
      </c>
      <c r="H194" s="28" t="inlineStr">
        <is>
          <t>Australia</t>
        </is>
      </c>
      <c r="I194" s="28" t="inlineStr">
        <is>
          <t>New South Wales</t>
        </is>
      </c>
      <c r="J194" s="30" t="inlineStr">
        <is>
          <t>'|28|</t>
        </is>
      </c>
      <c r="K194" s="28" t="n"/>
      <c r="L194" s="28" t="n"/>
      <c r="M194" s="28" t="n"/>
      <c r="N194" s="31" t="inlineStr">
        <is>
          <t>'|Faculty of Engineering|</t>
        </is>
      </c>
      <c r="O194" s="31" t="inlineStr">
        <is>
          <t>'|2nd Year|</t>
        </is>
      </c>
      <c r="P194" s="31" t="inlineStr">
        <is>
          <t>'|None of the above|</t>
        </is>
      </c>
      <c r="Q194" s="31" t="inlineStr">
        <is>
          <t>'|International|</t>
        </is>
      </c>
      <c r="R194" s="6" t="inlineStr">
        <is>
          <t>I'm interested in my degree but not sure how it links to a career or the related career options.</t>
        </is>
      </c>
    </row>
    <row r="195">
      <c r="A195" s="2" t="inlineStr">
        <is>
          <t>Rongyang</t>
        </is>
      </c>
      <c r="B195" s="46" t="inlineStr">
        <is>
          <t>roxu0463@uni.sydney.edu.au</t>
        </is>
      </c>
      <c r="C195" s="31" t="n">
        <v>1</v>
      </c>
      <c r="D195" s="31" t="n">
        <v>203</v>
      </c>
      <c r="E195" s="28" t="inlineStr">
        <is>
          <t>"Career Profiling Engaged,Completed USYD Survey 1 - Ask 1"</t>
        </is>
      </c>
      <c r="F195" s="29" t="n"/>
      <c r="G195" s="28" t="inlineStr">
        <is>
          <t>Male</t>
        </is>
      </c>
      <c r="H195" s="28" t="inlineStr">
        <is>
          <t>Australia</t>
        </is>
      </c>
      <c r="I195" s="28" t="inlineStr">
        <is>
          <t>New South Wales</t>
        </is>
      </c>
      <c r="J195" s="30" t="inlineStr">
        <is>
          <t>'|14|42|</t>
        </is>
      </c>
      <c r="K195" s="28" t="n"/>
      <c r="L195" s="28" t="n"/>
      <c r="M195" s="28" t="n"/>
      <c r="N195" s="31" t="inlineStr">
        <is>
          <t>'|Faculty of Engineering|</t>
        </is>
      </c>
      <c r="O195" s="31" t="inlineStr">
        <is>
          <t>'|1st Year|</t>
        </is>
      </c>
      <c r="P195" s="31" t="inlineStr">
        <is>
          <t>'|Internship|Research experience at university|Casual or part-time work in a technical role|</t>
        </is>
      </c>
      <c r="Q195" s="31" t="inlineStr">
        <is>
          <t>'|International|</t>
        </is>
      </c>
      <c r="R195" s="7" t="n"/>
    </row>
    <row r="196">
      <c r="A196" s="2" t="inlineStr">
        <is>
          <t>Lara</t>
        </is>
      </c>
      <c r="B196" s="46" t="inlineStr">
        <is>
          <t>lsch0177@uni.sydney.edu.au</t>
        </is>
      </c>
      <c r="C196" s="31" t="n">
        <v>1</v>
      </c>
      <c r="D196" s="31" t="n">
        <v>201</v>
      </c>
      <c r="E196" s="28" t="inlineStr">
        <is>
          <t>"VWE Engaged"</t>
        </is>
      </c>
      <c r="F196" s="46" t="inlineStr">
        <is>
          <t>https://careerhub.sydney.edu.au/</t>
        </is>
      </c>
      <c r="G196" s="28" t="inlineStr">
        <is>
          <t>Female</t>
        </is>
      </c>
      <c r="H196" s="28" t="inlineStr">
        <is>
          <t>Australia</t>
        </is>
      </c>
      <c r="I196" s="28" t="inlineStr">
        <is>
          <t>New South Wales</t>
        </is>
      </c>
      <c r="J196" s="30" t="inlineStr">
        <is>
          <t>'|14|27|28|</t>
        </is>
      </c>
      <c r="K196" s="28" t="n"/>
      <c r="L196" s="28" t="n"/>
      <c r="M196" s="28" t="n"/>
      <c r="N196" s="31" t="inlineStr">
        <is>
          <t>'|Faculty of Engineering|</t>
        </is>
      </c>
      <c r="O196" s="31" t="inlineStr">
        <is>
          <t>'|1st Year|</t>
        </is>
      </c>
      <c r="P196" s="31" t="inlineStr">
        <is>
          <t>'|Casual or part-time work|</t>
        </is>
      </c>
      <c r="Q196" s="31" t="inlineStr">
        <is>
          <t>'|Domestic|</t>
        </is>
      </c>
      <c r="R196" s="6" t="inlineStr">
        <is>
          <t>I’m not sure I would want a career that relates to what I am studying.</t>
        </is>
      </c>
    </row>
    <row r="197" ht="29" customHeight="1">
      <c r="A197" s="32" t="inlineStr">
        <is>
          <t>Zihan</t>
        </is>
      </c>
      <c r="B197" s="46" t="inlineStr">
        <is>
          <t>zixu0905@uni.sydney.edu.au</t>
        </is>
      </c>
      <c r="C197" s="31" t="n">
        <v>1</v>
      </c>
      <c r="D197" s="31" t="n">
        <v>177</v>
      </c>
      <c r="E197" s="40" t="inlineStr">
        <is>
          <t>"Completed USYD Survey 1 - Ask 1,MAU_2025JUL,VWE Engaged"</t>
        </is>
      </c>
      <c r="F197" s="41" t="n"/>
      <c r="G197" s="31" t="inlineStr">
        <is>
          <t>Male</t>
        </is>
      </c>
      <c r="H197" s="31" t="inlineStr">
        <is>
          <t>Australia</t>
        </is>
      </c>
      <c r="I197" s="31" t="inlineStr">
        <is>
          <t>New South Wales</t>
        </is>
      </c>
      <c r="J197" s="31" t="inlineStr">
        <is>
          <t>'|14|</t>
        </is>
      </c>
      <c r="K197" s="42" t="n">
        <v>1</v>
      </c>
      <c r="L197" s="42" t="inlineStr">
        <is>
          <t>Z</t>
        </is>
      </c>
      <c r="M197" s="42" t="n"/>
      <c r="N197" s="31" t="inlineStr">
        <is>
          <t>'|Faculty of Engineering|</t>
        </is>
      </c>
      <c r="O197" s="31" t="inlineStr">
        <is>
          <t>'|2nd Year|</t>
        </is>
      </c>
      <c r="P197" s="31" t="inlineStr">
        <is>
          <t>'|Internship|</t>
        </is>
      </c>
      <c r="Q197" s="31" t="inlineStr">
        <is>
          <t>'|International|</t>
        </is>
      </c>
      <c r="R197" s="38" t="inlineStr">
        <is>
          <t>I'm enjoying my studies and have some ideas for my career.</t>
        </is>
      </c>
    </row>
    <row r="198">
      <c r="A198" s="2" t="inlineStr">
        <is>
          <t>Ruijia</t>
        </is>
      </c>
      <c r="B198" s="46" t="inlineStr">
        <is>
          <t>rjia0735@uni.sydney.edu.au</t>
        </is>
      </c>
      <c r="C198" s="31" t="n">
        <v>1</v>
      </c>
      <c r="D198" s="31" t="n">
        <v>175</v>
      </c>
      <c r="E198" s="28" t="inlineStr">
        <is>
          <t>"Video Profiling"</t>
        </is>
      </c>
      <c r="F198" s="29" t="n"/>
      <c r="G198" s="28" t="inlineStr">
        <is>
          <t>Female</t>
        </is>
      </c>
      <c r="H198" s="28" t="inlineStr">
        <is>
          <t>Australia</t>
        </is>
      </c>
      <c r="I198" s="28" t="inlineStr">
        <is>
          <t>New South Wales</t>
        </is>
      </c>
      <c r="J198" s="30" t="inlineStr">
        <is>
          <t>'|28|8|14|</t>
        </is>
      </c>
      <c r="K198" s="28" t="n"/>
      <c r="L198" s="28" t="n"/>
      <c r="M198" s="28" t="n"/>
      <c r="N198" s="31" t="inlineStr">
        <is>
          <t>'|Faculty of Engineering|</t>
        </is>
      </c>
      <c r="O198" s="31" t="inlineStr">
        <is>
          <t>'|1st Year|</t>
        </is>
      </c>
      <c r="P198" s="31" t="inlineStr">
        <is>
          <t>'|Internship|Casual or part-time work in a technical role|Casual or part-time work|</t>
        </is>
      </c>
      <c r="Q198" s="31" t="inlineStr">
        <is>
          <t>'|International|</t>
        </is>
      </c>
      <c r="R198" s="6" t="inlineStr">
        <is>
          <t>I love my degree and have a clear career plan.</t>
        </is>
      </c>
    </row>
    <row r="199">
      <c r="A199" s="2" t="inlineStr">
        <is>
          <t>Haruki</t>
        </is>
      </c>
      <c r="B199" s="46" t="inlineStr">
        <is>
          <t>hham0997@uni.sydney.edu.au</t>
        </is>
      </c>
      <c r="C199" s="31" t="n">
        <v>1</v>
      </c>
      <c r="D199" s="31" t="n">
        <v>158</v>
      </c>
      <c r="E199" s="28" t="inlineStr">
        <is>
          <t>"VWE Engaged"</t>
        </is>
      </c>
      <c r="F199" s="29" t="n"/>
      <c r="G199" s="28" t="inlineStr">
        <is>
          <t>Male</t>
        </is>
      </c>
      <c r="H199" s="28" t="inlineStr">
        <is>
          <t>Australia</t>
        </is>
      </c>
      <c r="I199" s="28" t="inlineStr">
        <is>
          <t>New South Wales</t>
        </is>
      </c>
      <c r="J199" s="30" t="inlineStr">
        <is>
          <t>'|12|14|28|33|</t>
        </is>
      </c>
      <c r="K199" s="28" t="n"/>
      <c r="L199" s="28" t="n"/>
      <c r="M199" s="28" t="n"/>
      <c r="N199" s="31" t="inlineStr">
        <is>
          <t>'|Faculty of Engineering|</t>
        </is>
      </c>
      <c r="O199" s="31" t="inlineStr">
        <is>
          <t>'|2nd Year|</t>
        </is>
      </c>
      <c r="P199" s="31" t="inlineStr">
        <is>
          <t>'|None of the above|</t>
        </is>
      </c>
      <c r="Q199" s="31" t="inlineStr">
        <is>
          <t>'|International|</t>
        </is>
      </c>
      <c r="R199" s="7" t="n"/>
    </row>
    <row r="200">
      <c r="A200" s="2" t="inlineStr">
        <is>
          <t>Danna</t>
        </is>
      </c>
      <c r="B200" s="46" t="inlineStr">
        <is>
          <t>ndin0382@uni.sydney.edu.au</t>
        </is>
      </c>
      <c r="C200" s="31" t="n">
        <v>1</v>
      </c>
      <c r="D200" s="31" t="n">
        <v>534</v>
      </c>
      <c r="E200" s="29" t="n"/>
      <c r="F200" s="29" t="n"/>
      <c r="G200" s="28" t="inlineStr">
        <is>
          <t>Female</t>
        </is>
      </c>
      <c r="H200" s="28" t="inlineStr">
        <is>
          <t>Australia</t>
        </is>
      </c>
      <c r="I200" s="28" t="inlineStr">
        <is>
          <t>New South Wales</t>
        </is>
      </c>
      <c r="J200" s="30" t="inlineStr">
        <is>
          <t>'|12|14|28|27|1|</t>
        </is>
      </c>
      <c r="K200" s="28" t="n"/>
      <c r="L200" s="28" t="n"/>
      <c r="M200" s="28" t="n"/>
      <c r="N200" s="31" t="inlineStr">
        <is>
          <t>'|Faculty of Engineering|</t>
        </is>
      </c>
      <c r="O200" s="31" t="inlineStr">
        <is>
          <t>'|1st Year|</t>
        </is>
      </c>
      <c r="P200" s="31" t="inlineStr">
        <is>
          <t>'|Internship|Casual or part-time work|</t>
        </is>
      </c>
      <c r="Q200" s="31" t="inlineStr">
        <is>
          <t>'|International|</t>
        </is>
      </c>
      <c r="R200" s="7" t="n"/>
    </row>
    <row r="201">
      <c r="A201" s="32" t="inlineStr">
        <is>
          <t>Deepak</t>
        </is>
      </c>
      <c r="B201" s="46" t="inlineStr">
        <is>
          <t>djha1000@uni.sydney.edu.au</t>
        </is>
      </c>
      <c r="C201" s="31" t="n">
        <v>1</v>
      </c>
      <c r="D201" s="31" t="n">
        <v>403</v>
      </c>
      <c r="E201" s="40" t="inlineStr">
        <is>
          <t>"MAU_2025JUL,VWE Engaged"</t>
        </is>
      </c>
      <c r="F201" s="41" t="n"/>
      <c r="G201" s="31" t="inlineStr">
        <is>
          <t>Male</t>
        </is>
      </c>
      <c r="H201" s="31" t="inlineStr">
        <is>
          <t>Australia</t>
        </is>
      </c>
      <c r="I201" s="31" t="inlineStr">
        <is>
          <t>New South Wales</t>
        </is>
      </c>
      <c r="J201" s="31" t="inlineStr">
        <is>
          <t>'|1|2|7|8|5|</t>
        </is>
      </c>
      <c r="K201" s="42" t="n">
        <v>1</v>
      </c>
      <c r="L201" s="42" t="inlineStr">
        <is>
          <t>Z</t>
        </is>
      </c>
      <c r="M201" s="42" t="n"/>
      <c r="N201" s="31" t="inlineStr">
        <is>
          <t>'|Faculty of Engineering|</t>
        </is>
      </c>
      <c r="O201" s="31" t="inlineStr">
        <is>
          <t>'|1st Year|</t>
        </is>
      </c>
      <c r="P201" s="31" t="inlineStr">
        <is>
          <t>'|Internship|Work placement as part of my degree|</t>
        </is>
      </c>
      <c r="Q201" s="31" t="inlineStr">
        <is>
          <t>'|International|</t>
        </is>
      </c>
      <c r="R201" s="37" t="n"/>
    </row>
    <row r="202">
      <c r="A202" s="2" t="inlineStr">
        <is>
          <t>Edgar</t>
        </is>
      </c>
      <c r="B202" s="46" t="inlineStr">
        <is>
          <t>xdin0238@uni.sydney.edu.au</t>
        </is>
      </c>
      <c r="C202" s="31" t="n">
        <v>1</v>
      </c>
      <c r="D202" s="31" t="n">
        <v>417</v>
      </c>
      <c r="E202" s="28" t="inlineStr">
        <is>
          <t>"MAU_2025JUL"</t>
        </is>
      </c>
      <c r="F202" s="29" t="n"/>
      <c r="G202" s="28" t="inlineStr">
        <is>
          <t>Male</t>
        </is>
      </c>
      <c r="H202" s="28" t="inlineStr">
        <is>
          <t>Australia</t>
        </is>
      </c>
      <c r="I202" s="28" t="inlineStr">
        <is>
          <t>New South Wales</t>
        </is>
      </c>
      <c r="J202" s="30" t="inlineStr">
        <is>
          <t>'|9|14|</t>
        </is>
      </c>
      <c r="K202" s="28" t="n"/>
      <c r="L202" s="28" t="n"/>
      <c r="M202" s="28" t="n"/>
      <c r="N202" s="31" t="inlineStr">
        <is>
          <t>'|Faculty of Engineering|</t>
        </is>
      </c>
      <c r="O202" s="31" t="inlineStr">
        <is>
          <t>'|1st Year|</t>
        </is>
      </c>
      <c r="P202" s="31" t="inlineStr">
        <is>
          <t>'|None of the above|</t>
        </is>
      </c>
      <c r="Q202" s="31" t="inlineStr">
        <is>
          <t>'|International|</t>
        </is>
      </c>
      <c r="R202" s="7" t="n"/>
    </row>
    <row r="203">
      <c r="A203" s="32" t="inlineStr">
        <is>
          <t>Edgar</t>
        </is>
      </c>
      <c r="B203" s="46" t="inlineStr">
        <is>
          <t>xdin0238@uni.sydney.edu.au</t>
        </is>
      </c>
      <c r="C203" s="31" t="n">
        <v>1</v>
      </c>
      <c r="D203" s="31" t="n">
        <v>561</v>
      </c>
      <c r="E203" s="40" t="inlineStr">
        <is>
          <t>"MAU_2025JUL,VWE Engaged"</t>
        </is>
      </c>
      <c r="F203" s="41" t="n"/>
      <c r="G203" s="31" t="inlineStr">
        <is>
          <t>Male</t>
        </is>
      </c>
      <c r="H203" s="31" t="inlineStr">
        <is>
          <t>Australia</t>
        </is>
      </c>
      <c r="I203" s="31" t="inlineStr">
        <is>
          <t>New South Wales</t>
        </is>
      </c>
      <c r="J203" s="31" t="inlineStr">
        <is>
          <t>'|9|14|</t>
        </is>
      </c>
      <c r="K203" s="42" t="n">
        <v>1</v>
      </c>
      <c r="L203" s="42" t="inlineStr">
        <is>
          <t>Z</t>
        </is>
      </c>
      <c r="M203" s="42" t="n"/>
      <c r="N203" s="31" t="inlineStr">
        <is>
          <t>'|Faculty of Engineering|</t>
        </is>
      </c>
      <c r="O203" s="31" t="inlineStr">
        <is>
          <t>'|1st Year|</t>
        </is>
      </c>
      <c r="P203" s="31" t="inlineStr">
        <is>
          <t>'|None of the above|</t>
        </is>
      </c>
      <c r="Q203" s="31" t="inlineStr">
        <is>
          <t>'|International|</t>
        </is>
      </c>
      <c r="R203" s="37" t="n"/>
    </row>
    <row r="204">
      <c r="A204" s="32" t="inlineStr">
        <is>
          <t>Estela</t>
        </is>
      </c>
      <c r="B204" s="46" t="inlineStr">
        <is>
          <t>jili0651@uni.sydney.edu.au</t>
        </is>
      </c>
      <c r="C204" s="31" t="n">
        <v>1</v>
      </c>
      <c r="D204" s="31" t="n">
        <v>871</v>
      </c>
      <c r="E204" s="40" t="inlineStr">
        <is>
          <t>"MAU_2025JUL,VWE Engaged"</t>
        </is>
      </c>
      <c r="F204" s="41" t="n"/>
      <c r="G204" s="31" t="inlineStr">
        <is>
          <t>Female</t>
        </is>
      </c>
      <c r="H204" s="31" t="inlineStr">
        <is>
          <t>Australia</t>
        </is>
      </c>
      <c r="I204" s="31" t="inlineStr">
        <is>
          <t>New South Wales</t>
        </is>
      </c>
      <c r="J204" s="31" t="inlineStr">
        <is>
          <t>'|28|24|14|</t>
        </is>
      </c>
      <c r="K204" s="42" t="n">
        <v>1</v>
      </c>
      <c r="L204" s="42" t="inlineStr">
        <is>
          <t>Z</t>
        </is>
      </c>
      <c r="M204" s="42" t="n"/>
      <c r="N204" s="31" t="inlineStr">
        <is>
          <t>'|Faculty of Engineering|</t>
        </is>
      </c>
      <c r="O204" s="31" t="inlineStr">
        <is>
          <t>'|1st Year|</t>
        </is>
      </c>
      <c r="P204" s="31" t="inlineStr">
        <is>
          <t>'|Casual or part-time work|</t>
        </is>
      </c>
      <c r="Q204" s="31" t="inlineStr">
        <is>
          <t>'|Domestic|</t>
        </is>
      </c>
      <c r="R204" s="37" t="n"/>
    </row>
    <row r="205">
      <c r="A205" s="32" t="inlineStr">
        <is>
          <t>Hayden</t>
        </is>
      </c>
      <c r="B205" s="46" t="inlineStr">
        <is>
          <t>hali0131@uni.sydney.edu.au</t>
        </is>
      </c>
      <c r="C205" s="31" t="n">
        <v>1</v>
      </c>
      <c r="D205" s="31" t="n">
        <v>401</v>
      </c>
      <c r="E205" s="40" t="inlineStr">
        <is>
          <t>"MAU_2025JUL"</t>
        </is>
      </c>
      <c r="F205" s="41" t="n"/>
      <c r="G205" s="31" t="inlineStr">
        <is>
          <t>Male</t>
        </is>
      </c>
      <c r="H205" s="31" t="inlineStr">
        <is>
          <t>Australia</t>
        </is>
      </c>
      <c r="I205" s="31" t="inlineStr">
        <is>
          <t>New South Wales</t>
        </is>
      </c>
      <c r="J205" s="31" t="inlineStr">
        <is>
          <t>'|2|14|23|27|</t>
        </is>
      </c>
      <c r="K205" s="42" t="n"/>
      <c r="L205" s="42" t="inlineStr">
        <is>
          <t>Z</t>
        </is>
      </c>
      <c r="M205" s="42" t="n"/>
      <c r="N205" s="31" t="inlineStr">
        <is>
          <t>'|Faculty of Engineering|</t>
        </is>
      </c>
      <c r="O205" s="31" t="inlineStr">
        <is>
          <t>'|1st Year|</t>
        </is>
      </c>
      <c r="P205" s="31" t="inlineStr">
        <is>
          <t>'|None of the above|</t>
        </is>
      </c>
      <c r="Q205" s="31" t="inlineStr">
        <is>
          <t>'|Domestic|</t>
        </is>
      </c>
      <c r="R205" s="37" t="n"/>
    </row>
    <row r="206">
      <c r="A206" s="32" t="inlineStr">
        <is>
          <t>Matthew</t>
        </is>
      </c>
      <c r="B206" s="46" t="inlineStr">
        <is>
          <t>meff0906@uni.sydney.edu.au</t>
        </is>
      </c>
      <c r="C206" s="31" t="n">
        <v>1</v>
      </c>
      <c r="D206" s="31" t="n">
        <v>141</v>
      </c>
      <c r="E206" s="40" t="inlineStr">
        <is>
          <t>"MAU_2025JUL"</t>
        </is>
      </c>
      <c r="F206" s="41" t="n"/>
      <c r="G206" s="31" t="inlineStr">
        <is>
          <t>Male</t>
        </is>
      </c>
      <c r="H206" s="31" t="inlineStr">
        <is>
          <t>Australia</t>
        </is>
      </c>
      <c r="I206" s="31" t="inlineStr">
        <is>
          <t>New South Wales</t>
        </is>
      </c>
      <c r="J206" s="31" t="inlineStr">
        <is>
          <t>'|8|15|14|</t>
        </is>
      </c>
      <c r="K206" s="42" t="n"/>
      <c r="L206" s="42" t="inlineStr">
        <is>
          <t>Z</t>
        </is>
      </c>
      <c r="M206" s="42" t="n"/>
      <c r="N206" s="31" t="inlineStr">
        <is>
          <t>'|Faculty of Engineering|</t>
        </is>
      </c>
      <c r="O206" s="31" t="inlineStr">
        <is>
          <t>'|1st Year|</t>
        </is>
      </c>
      <c r="P206" s="31" t="inlineStr">
        <is>
          <t>'|None of the above|</t>
        </is>
      </c>
      <c r="Q206" s="31" t="inlineStr">
        <is>
          <t>'|Domestic|</t>
        </is>
      </c>
      <c r="R206" s="37" t="n"/>
    </row>
    <row r="207">
      <c r="A207" s="2" t="inlineStr">
        <is>
          <t>Sangmin</t>
        </is>
      </c>
      <c r="B207" s="46" t="inlineStr">
        <is>
          <t>slee8092@uni.sydney.edu.au</t>
        </is>
      </c>
      <c r="C207" s="31" t="n">
        <v>1</v>
      </c>
      <c r="D207" s="31" t="n">
        <v>141</v>
      </c>
      <c r="E207" s="29" t="n"/>
      <c r="F207" s="29" t="n"/>
      <c r="G207" s="28" t="inlineStr">
        <is>
          <t>Male</t>
        </is>
      </c>
      <c r="H207" s="28" t="inlineStr">
        <is>
          <t>Australia</t>
        </is>
      </c>
      <c r="I207" s="28" t="inlineStr">
        <is>
          <t>New South Wales</t>
        </is>
      </c>
      <c r="J207" s="30" t="inlineStr">
        <is>
          <t>'|14|</t>
        </is>
      </c>
      <c r="K207" s="28" t="n"/>
      <c r="L207" s="28" t="n"/>
      <c r="M207" s="28" t="n"/>
      <c r="N207" s="31" t="inlineStr">
        <is>
          <t>'|Faculty of Engineering|</t>
        </is>
      </c>
      <c r="O207" s="31" t="inlineStr">
        <is>
          <t>'|3rd Year|</t>
        </is>
      </c>
      <c r="P207" s="31" t="inlineStr">
        <is>
          <t>'|Internship|Casual or part-time work in a technical role|Casual or part-time work|Work placement as part of my degree|</t>
        </is>
      </c>
      <c r="Q207" s="31" t="inlineStr">
        <is>
          <t>'|International|</t>
        </is>
      </c>
      <c r="R207" s="7" t="n"/>
    </row>
    <row r="208">
      <c r="A208" s="32" t="inlineStr">
        <is>
          <t>Yunyi</t>
        </is>
      </c>
      <c r="B208" s="46" t="inlineStr">
        <is>
          <t>yzho0933@uni.sydney.edu.au</t>
        </is>
      </c>
      <c r="C208" s="31" t="n">
        <v>1</v>
      </c>
      <c r="D208" s="31" t="n">
        <v>141</v>
      </c>
      <c r="E208" s="40" t="inlineStr">
        <is>
          <t>"MAU_2025JUL,VWE Engaged"</t>
        </is>
      </c>
      <c r="F208" s="41" t="n"/>
      <c r="G208" s="31" t="inlineStr">
        <is>
          <t>Female</t>
        </is>
      </c>
      <c r="H208" s="31" t="inlineStr">
        <is>
          <t>Australia</t>
        </is>
      </c>
      <c r="I208" s="31" t="inlineStr">
        <is>
          <t>New South Wales</t>
        </is>
      </c>
      <c r="J208" s="31" t="inlineStr">
        <is>
          <t>'|14|8|</t>
        </is>
      </c>
      <c r="K208" s="42" t="n">
        <v>1</v>
      </c>
      <c r="L208" s="42" t="inlineStr">
        <is>
          <t>Z</t>
        </is>
      </c>
      <c r="M208" s="42" t="n"/>
      <c r="N208" s="31" t="inlineStr">
        <is>
          <t>'|Faculty of Engineering|</t>
        </is>
      </c>
      <c r="O208" s="31" t="inlineStr">
        <is>
          <t>'|1st Year|</t>
        </is>
      </c>
      <c r="P208" s="31" t="inlineStr">
        <is>
          <t>'|Internship|</t>
        </is>
      </c>
      <c r="Q208" s="31" t="inlineStr">
        <is>
          <t>'|International|</t>
        </is>
      </c>
      <c r="R208" s="37" t="n"/>
    </row>
    <row r="209">
      <c r="A209" s="2" t="inlineStr">
        <is>
          <t>Annie</t>
        </is>
      </c>
      <c r="B209" s="46" t="inlineStr">
        <is>
          <t>asab0071@uni.sydney.edu.au</t>
        </is>
      </c>
      <c r="C209" s="31" t="n">
        <v>1</v>
      </c>
      <c r="D209" s="31" t="n">
        <v>88</v>
      </c>
      <c r="E209" s="29" t="n"/>
      <c r="F209" s="29" t="n"/>
      <c r="G209" s="28" t="inlineStr">
        <is>
          <t>Female</t>
        </is>
      </c>
      <c r="H209" s="28" t="inlineStr">
        <is>
          <t>Australia</t>
        </is>
      </c>
      <c r="I209" s="28" t="inlineStr">
        <is>
          <t>New South Wales</t>
        </is>
      </c>
      <c r="J209" s="30" t="inlineStr">
        <is>
          <t>'|11|14|15|28|37|42|13|</t>
        </is>
      </c>
      <c r="K209" s="28" t="n">
        <v>1</v>
      </c>
      <c r="L209" s="28" t="n"/>
      <c r="M209" s="28" t="n"/>
      <c r="N209" s="31" t="inlineStr">
        <is>
          <t>'|Faculty of Engineering|</t>
        </is>
      </c>
      <c r="O209" s="31" t="inlineStr">
        <is>
          <t>'|1st Year|</t>
        </is>
      </c>
      <c r="P209" s="31" t="inlineStr">
        <is>
          <t>'|None of the above|</t>
        </is>
      </c>
      <c r="Q209" s="31" t="inlineStr">
        <is>
          <t>'|International|</t>
        </is>
      </c>
      <c r="R209" s="6" t="inlineStr">
        <is>
          <t>I'm enjoying my studies and have some ideas for my career.</t>
        </is>
      </c>
    </row>
    <row r="210">
      <c r="A210" s="2" t="inlineStr">
        <is>
          <t>A</t>
        </is>
      </c>
      <c r="B210" s="46" t="inlineStr">
        <is>
          <t>aali0251@uni.sydney.edu.au</t>
        </is>
      </c>
      <c r="C210" s="31" t="n">
        <v>1</v>
      </c>
      <c r="D210" s="31" t="n">
        <v>7362</v>
      </c>
      <c r="E210" s="28" t="inlineStr">
        <is>
          <t>"14 Engaged,Completed USYD Survey 1 - Ask 1"</t>
        </is>
      </c>
      <c r="F210" s="46" t="inlineStr">
        <is>
          <t>https://careerhub.sydney.edu.au/s/careers-centre</t>
        </is>
      </c>
      <c r="G210" s="28" t="inlineStr">
        <is>
          <t>Male</t>
        </is>
      </c>
      <c r="H210" s="28" t="inlineStr">
        <is>
          <t>Australia</t>
        </is>
      </c>
      <c r="I210" s="28" t="inlineStr">
        <is>
          <t>New South Wales</t>
        </is>
      </c>
      <c r="J210" s="30" t="inlineStr">
        <is>
          <t>'|14|</t>
        </is>
      </c>
      <c r="K210" s="28" t="n">
        <v>1</v>
      </c>
      <c r="L210" s="28" t="n"/>
      <c r="M210" s="28" t="n"/>
      <c r="N210" s="31" t="inlineStr">
        <is>
          <t>'|Faculty of Engineering|</t>
        </is>
      </c>
      <c r="O210" s="31" t="inlineStr">
        <is>
          <t>'|2nd Year|</t>
        </is>
      </c>
      <c r="P210" s="31" t="inlineStr">
        <is>
          <t>'|Casual or part-time work|</t>
        </is>
      </c>
      <c r="Q210" s="31" t="inlineStr">
        <is>
          <t>'|International|</t>
        </is>
      </c>
      <c r="R210" s="6" t="inlineStr">
        <is>
          <t>I'm enjoying my studies and have some ideas for my career.</t>
        </is>
      </c>
    </row>
    <row r="211">
      <c r="A211" s="2" t="inlineStr">
        <is>
          <t>Abdullah</t>
        </is>
      </c>
      <c r="B211" s="46" t="inlineStr">
        <is>
          <t>aham0127@uni.sydney.edu.au</t>
        </is>
      </c>
      <c r="C211" s="31" t="n">
        <v>1</v>
      </c>
      <c r="D211" s="31" t="n">
        <v>4055</v>
      </c>
      <c r="E211" s="28" t="inlineStr">
        <is>
          <t>"Career Profiling Engaged,Completed USYD Survey 1 - Ask 1,VWE Engaged,Video Profiling"</t>
        </is>
      </c>
      <c r="F211" s="29" t="n"/>
      <c r="G211" s="28" t="inlineStr">
        <is>
          <t>Male</t>
        </is>
      </c>
      <c r="H211" s="28" t="inlineStr">
        <is>
          <t>Australia</t>
        </is>
      </c>
      <c r="I211" s="28" t="inlineStr">
        <is>
          <t>New South Wales</t>
        </is>
      </c>
      <c r="J211" s="30" t="inlineStr">
        <is>
          <t>'|14|7|5|25|30|</t>
        </is>
      </c>
      <c r="K211" s="28" t="n">
        <v>1</v>
      </c>
      <c r="L211" s="28" t="n"/>
      <c r="M211" s="28" t="n"/>
      <c r="N211" s="31" t="inlineStr">
        <is>
          <t>'|Faculty of Engineering|</t>
        </is>
      </c>
      <c r="O211" s="31" t="inlineStr">
        <is>
          <t>'|1st Year|</t>
        </is>
      </c>
      <c r="P211" s="31" t="inlineStr">
        <is>
          <t>'|Casual or part-time work|</t>
        </is>
      </c>
      <c r="Q211" s="31" t="inlineStr">
        <is>
          <t>'|Domestic|</t>
        </is>
      </c>
      <c r="R211" s="6" t="inlineStr">
        <is>
          <t>I'm enjoying my studies and have some ideas for my career.</t>
        </is>
      </c>
    </row>
    <row r="212">
      <c r="A212" s="2" t="inlineStr">
        <is>
          <t>Abhishek</t>
        </is>
      </c>
      <c r="B212" s="46" t="inlineStr">
        <is>
          <t>aseb0376@uni.sydney.edu.au</t>
        </is>
      </c>
      <c r="C212" s="31" t="n">
        <v>1</v>
      </c>
      <c r="D212" s="31" t="n">
        <v>1904</v>
      </c>
      <c r="E212" s="28" t="inlineStr">
        <is>
          <t>"Completed USYD Survey 1 - Ask 1,VWE Engaged"</t>
        </is>
      </c>
      <c r="F212" s="29" t="n"/>
      <c r="G212" s="28" t="inlineStr">
        <is>
          <t>Male</t>
        </is>
      </c>
      <c r="H212" s="28" t="inlineStr">
        <is>
          <t>Australia</t>
        </is>
      </c>
      <c r="I212" s="28" t="inlineStr">
        <is>
          <t>New South Wales</t>
        </is>
      </c>
      <c r="J212" s="30" t="inlineStr">
        <is>
          <t>'|14|28|</t>
        </is>
      </c>
      <c r="K212" s="28" t="n">
        <v>1</v>
      </c>
      <c r="L212" s="28" t="n"/>
      <c r="M212" s="28" t="n"/>
      <c r="N212" s="31" t="inlineStr">
        <is>
          <t>'|Faculty of Engineering|</t>
        </is>
      </c>
      <c r="O212" s="31" t="inlineStr">
        <is>
          <t>'|1st Year|</t>
        </is>
      </c>
      <c r="P212" s="31" t="inlineStr">
        <is>
          <t>'|None of the above|</t>
        </is>
      </c>
      <c r="Q212" s="31" t="inlineStr">
        <is>
          <t>'|International|</t>
        </is>
      </c>
      <c r="R212" s="6" t="inlineStr">
        <is>
          <t>I love my degree and have a clear career plan.</t>
        </is>
      </c>
    </row>
    <row r="213">
      <c r="A213" s="2" t="inlineStr">
        <is>
          <t>Aditya</t>
        </is>
      </c>
      <c r="B213" s="46" t="inlineStr">
        <is>
          <t>akam0073@uni.sydney.edu.au</t>
        </is>
      </c>
      <c r="C213" s="31" t="n">
        <v>1</v>
      </c>
      <c r="D213" s="31" t="n">
        <v>1750</v>
      </c>
      <c r="E213" s="28" t="inlineStr">
        <is>
          <t>"Completed USYD Survey 1 - Ask 1,VWE Engaged,28 Engaged,MG Engaged,MG Trading Analyst VWE,Video Profiling"</t>
        </is>
      </c>
      <c r="F213" s="29" t="n"/>
      <c r="G213" s="28" t="inlineStr">
        <is>
          <t>Male</t>
        </is>
      </c>
      <c r="H213" s="28" t="inlineStr">
        <is>
          <t>Australia</t>
        </is>
      </c>
      <c r="I213" s="28" t="inlineStr">
        <is>
          <t>New South Wales</t>
        </is>
      </c>
      <c r="J213" s="30" t="inlineStr">
        <is>
          <t>'|28|27|37|42|34|33|30|25|17|14|</t>
        </is>
      </c>
      <c r="K213" s="28" t="n">
        <v>1</v>
      </c>
      <c r="L213" s="28" t="n"/>
      <c r="M213" s="28" t="n"/>
      <c r="N213" s="31" t="inlineStr">
        <is>
          <t>'|Faculty of Engineering|</t>
        </is>
      </c>
      <c r="O213" s="31" t="inlineStr">
        <is>
          <t>'|1st Year|</t>
        </is>
      </c>
      <c r="P213" s="31" t="inlineStr">
        <is>
          <t>'|None of the above|</t>
        </is>
      </c>
      <c r="Q213" s="31" t="inlineStr">
        <is>
          <t>'|International|</t>
        </is>
      </c>
      <c r="R213" s="7" t="n"/>
    </row>
    <row r="214">
      <c r="A214" s="2" t="inlineStr">
        <is>
          <t>Aditya</t>
        </is>
      </c>
      <c r="B214" s="46" t="inlineStr">
        <is>
          <t>avar0614@uni.sydney.edu.au</t>
        </is>
      </c>
      <c r="C214" s="31" t="n">
        <v>1</v>
      </c>
      <c r="D214" s="31" t="n">
        <v>1278</v>
      </c>
      <c r="E214" s="29" t="n"/>
      <c r="F214" s="8" t="inlineStr">
        <is>
          <t>android-app://com.linkedin.android/</t>
        </is>
      </c>
      <c r="G214" s="28" t="inlineStr">
        <is>
          <t>Male</t>
        </is>
      </c>
      <c r="H214" s="28" t="inlineStr">
        <is>
          <t>Australia</t>
        </is>
      </c>
      <c r="I214" s="28" t="inlineStr">
        <is>
          <t>New South Wales</t>
        </is>
      </c>
      <c r="J214" s="30" t="inlineStr">
        <is>
          <t>'|14|</t>
        </is>
      </c>
      <c r="K214" s="28" t="n">
        <v>1</v>
      </c>
      <c r="L214" s="28" t="n"/>
      <c r="M214" s="28" t="n"/>
      <c r="N214" s="31" t="inlineStr">
        <is>
          <t>'|Faculty of Engineering|</t>
        </is>
      </c>
      <c r="O214" s="31" t="inlineStr">
        <is>
          <t>'|2nd Year|</t>
        </is>
      </c>
      <c r="P214" s="31" t="inlineStr">
        <is>
          <t>'|Internship|Casual or part-time work in a technical role|Casual or part-time work|</t>
        </is>
      </c>
      <c r="Q214" s="31" t="inlineStr">
        <is>
          <t>'|International|</t>
        </is>
      </c>
      <c r="R214" s="7" t="n"/>
    </row>
    <row r="215" ht="29" customHeight="1">
      <c r="A215" s="32" t="inlineStr">
        <is>
          <t>Aina</t>
        </is>
      </c>
      <c r="B215" s="46" t="inlineStr">
        <is>
          <t>akaw0307@uni.sydney.edu.au</t>
        </is>
      </c>
      <c r="C215" s="31" t="n">
        <v>1</v>
      </c>
      <c r="D215" s="31" t="n">
        <v>585</v>
      </c>
      <c r="E215" s="40" t="inlineStr">
        <is>
          <t>"Career Profiling Engaged,Completed USYD Survey 1 - Ask 1,Job Suggestions,Video Profiling"</t>
        </is>
      </c>
      <c r="F215" s="41" t="n"/>
      <c r="G215" s="31" t="inlineStr">
        <is>
          <t>Female</t>
        </is>
      </c>
      <c r="H215" s="31" t="inlineStr">
        <is>
          <t>Australia</t>
        </is>
      </c>
      <c r="I215" s="31" t="inlineStr">
        <is>
          <t>New South Wales</t>
        </is>
      </c>
      <c r="J215" s="31" t="inlineStr">
        <is>
          <t>'|14|26|</t>
        </is>
      </c>
      <c r="K215" s="42" t="n"/>
      <c r="L215" s="47" t="inlineStr">
        <is>
          <t>Y</t>
        </is>
      </c>
      <c r="M215" s="42" t="n"/>
      <c r="N215" s="31" t="inlineStr">
        <is>
          <t>'|Faculty of Engineering|</t>
        </is>
      </c>
      <c r="O215" s="31" t="inlineStr">
        <is>
          <t>'|1st Year|</t>
        </is>
      </c>
      <c r="P215" s="31" t="inlineStr">
        <is>
          <t>'|None of the above|</t>
        </is>
      </c>
      <c r="Q215" s="31" t="inlineStr">
        <is>
          <t>'|International|</t>
        </is>
      </c>
      <c r="R215" s="38" t="inlineStr">
        <is>
          <t>I'm interested in my degree but not sure how it links to a career or the related career options.</t>
        </is>
      </c>
    </row>
    <row r="216" ht="43" customHeight="1">
      <c r="A216" s="32" t="inlineStr">
        <is>
          <t>Akshat</t>
        </is>
      </c>
      <c r="B216" s="46" t="inlineStr">
        <is>
          <t>amat0369@uni.sydney.edu.au</t>
        </is>
      </c>
      <c r="C216" s="31" t="n">
        <v>1</v>
      </c>
      <c r="D216" s="31" t="n">
        <v>71</v>
      </c>
      <c r="E216" s="40" t="inlineStr">
        <is>
          <t>"Career Profiling Engaged,Completed USYD Survey 1 - Ask 1,MAU_2025JUL,Job Suggestions,28 Engaged,Video Profiling,VWE Engaged"</t>
        </is>
      </c>
      <c r="F216" s="41" t="n"/>
      <c r="G216" s="31" t="inlineStr">
        <is>
          <t>Male</t>
        </is>
      </c>
      <c r="H216" s="31" t="inlineStr">
        <is>
          <t>Australia</t>
        </is>
      </c>
      <c r="I216" s="31" t="inlineStr">
        <is>
          <t>New South Wales</t>
        </is>
      </c>
      <c r="J216" s="31" t="inlineStr">
        <is>
          <t>'|28|</t>
        </is>
      </c>
      <c r="K216" s="42" t="n">
        <v>1</v>
      </c>
      <c r="L216" s="47" t="inlineStr">
        <is>
          <t>Y</t>
        </is>
      </c>
      <c r="M216" s="42" t="n"/>
      <c r="N216" s="31" t="inlineStr">
        <is>
          <t>'|Faculty of Engineering|</t>
        </is>
      </c>
      <c r="O216" s="31" t="inlineStr">
        <is>
          <t>'|1st Year|</t>
        </is>
      </c>
      <c r="P216" s="31" t="inlineStr">
        <is>
          <t>'|Internship|</t>
        </is>
      </c>
      <c r="Q216" s="31" t="inlineStr">
        <is>
          <t>'|International|</t>
        </is>
      </c>
      <c r="R216" s="38" t="inlineStr">
        <is>
          <t>I'm enjoying my studies and have some ideas for my career.</t>
        </is>
      </c>
    </row>
    <row r="217">
      <c r="A217" s="2" t="inlineStr">
        <is>
          <t>Akshay</t>
        </is>
      </c>
      <c r="B217" s="46" t="inlineStr">
        <is>
          <t>akha0532@uni.sydney.edu.au</t>
        </is>
      </c>
      <c r="C217" s="31" t="n">
        <v>1</v>
      </c>
      <c r="D217" s="31" t="n">
        <v>71</v>
      </c>
      <c r="E217" s="28" t="inlineStr">
        <is>
          <t>"Completed USYD Survey 1 - Ask 1"</t>
        </is>
      </c>
      <c r="F217" s="29" t="n"/>
      <c r="G217" s="28" t="inlineStr">
        <is>
          <t>Male</t>
        </is>
      </c>
      <c r="H217" s="28" t="inlineStr">
        <is>
          <t>Australia</t>
        </is>
      </c>
      <c r="I217" s="28" t="inlineStr">
        <is>
          <t>New South Wales</t>
        </is>
      </c>
      <c r="J217" s="30" t="inlineStr">
        <is>
          <t>'|28|14|27|37|42|</t>
        </is>
      </c>
      <c r="K217" s="28" t="n"/>
      <c r="L217" s="28" t="n"/>
      <c r="M217" s="28" t="n"/>
      <c r="N217" s="31" t="inlineStr">
        <is>
          <t>'|Faculty of Engineering|</t>
        </is>
      </c>
      <c r="O217" s="31" t="inlineStr">
        <is>
          <t>'|1st Year|</t>
        </is>
      </c>
      <c r="P217" s="31" t="inlineStr">
        <is>
          <t>'|Internship|Casual or part-time work in a technical role|Casual or part-time work|Research experience at university|Work placement as part of my degree|</t>
        </is>
      </c>
      <c r="Q217" s="31" t="inlineStr">
        <is>
          <t>'|International|</t>
        </is>
      </c>
      <c r="R217" s="6" t="inlineStr">
        <is>
          <t>I'm enjoying my studies and have some ideas for my career.</t>
        </is>
      </c>
    </row>
    <row r="218">
      <c r="A218" s="2" t="inlineStr">
        <is>
          <t>Ali</t>
        </is>
      </c>
      <c r="B218" s="46" t="inlineStr">
        <is>
          <t>amas0399@uni.sydney.edu.au</t>
        </is>
      </c>
      <c r="C218" s="31" t="n">
        <v>1</v>
      </c>
      <c r="D218" s="31" t="n">
        <v>71</v>
      </c>
      <c r="E218" s="29" t="n"/>
      <c r="F218" s="29" t="n"/>
      <c r="G218" s="28" t="inlineStr">
        <is>
          <t>Male</t>
        </is>
      </c>
      <c r="H218" s="28" t="inlineStr">
        <is>
          <t>Australia</t>
        </is>
      </c>
      <c r="I218" s="28" t="inlineStr">
        <is>
          <t>New South Wales</t>
        </is>
      </c>
      <c r="J218" s="30" t="inlineStr">
        <is>
          <t>'|14|</t>
        </is>
      </c>
      <c r="K218" s="28" t="n"/>
      <c r="L218" s="28" t="n"/>
      <c r="M218" s="28" t="n"/>
      <c r="N218" s="31" t="inlineStr">
        <is>
          <t>'|Faculty of Engineering|</t>
        </is>
      </c>
      <c r="O218" s="31" t="inlineStr">
        <is>
          <t>'|1st Year|</t>
        </is>
      </c>
      <c r="P218" s="31" t="inlineStr">
        <is>
          <t>'|None of the above|</t>
        </is>
      </c>
      <c r="Q218" s="31" t="inlineStr">
        <is>
          <t>'|Domestic|</t>
        </is>
      </c>
      <c r="R218" s="7" t="n"/>
    </row>
    <row r="219">
      <c r="A219" s="32" t="inlineStr">
        <is>
          <t>Amir</t>
        </is>
      </c>
      <c r="B219" s="46" t="inlineStr">
        <is>
          <t>abah0923@uni.sydney.edu.au</t>
        </is>
      </c>
      <c r="C219" s="31" t="n">
        <v>1</v>
      </c>
      <c r="D219" s="31" t="n">
        <v>71</v>
      </c>
      <c r="E219" s="19" t="n"/>
      <c r="F219" s="41" t="n"/>
      <c r="G219" s="31" t="inlineStr">
        <is>
          <t>Male</t>
        </is>
      </c>
      <c r="H219" s="31" t="inlineStr">
        <is>
          <t>Australia</t>
        </is>
      </c>
      <c r="I219" s="31" t="inlineStr">
        <is>
          <t>New South Wales</t>
        </is>
      </c>
      <c r="J219" s="31" t="inlineStr">
        <is>
          <t>'|7|</t>
        </is>
      </c>
      <c r="K219" s="42" t="n">
        <v>1</v>
      </c>
      <c r="L219" s="42" t="inlineStr">
        <is>
          <t>Z</t>
        </is>
      </c>
      <c r="M219" s="42" t="n"/>
      <c r="N219" s="31" t="inlineStr">
        <is>
          <t>'|Faculty of Engineering|</t>
        </is>
      </c>
      <c r="O219" s="31" t="inlineStr">
        <is>
          <t>'|2nd Year|</t>
        </is>
      </c>
      <c r="P219" s="31" t="inlineStr">
        <is>
          <t>'|Casual or part-time work|</t>
        </is>
      </c>
      <c r="Q219" s="41" t="n"/>
      <c r="R219" s="37" t="n"/>
    </row>
    <row r="220" ht="29" customHeight="1">
      <c r="A220" s="32" t="inlineStr">
        <is>
          <t>Andrew</t>
        </is>
      </c>
      <c r="B220" s="46" t="inlineStr">
        <is>
          <t>andr3804@uni.sydney.edu.au</t>
        </is>
      </c>
      <c r="C220" s="31" t="n">
        <v>1</v>
      </c>
      <c r="D220" s="31" t="n">
        <v>71</v>
      </c>
      <c r="E220" s="40" t="inlineStr">
        <is>
          <t>"Completed USYD Survey 1 - Ask 1,MAU_2025JUL,VWE Engaged,28 Engaged,Video Profiling"</t>
        </is>
      </c>
      <c r="F220" s="18" t="inlineStr">
        <is>
          <t>https://careerhub.sydney.edu.au/s/careers-centre/events?page=9&amp;studentSiteId=3</t>
        </is>
      </c>
      <c r="G220" s="31" t="inlineStr">
        <is>
          <t>Male</t>
        </is>
      </c>
      <c r="H220" s="31" t="inlineStr">
        <is>
          <t>Australia</t>
        </is>
      </c>
      <c r="I220" s="31" t="inlineStr">
        <is>
          <t>New South Wales</t>
        </is>
      </c>
      <c r="J220" s="31" t="inlineStr">
        <is>
          <t>'|8|12|14|15|28|27|</t>
        </is>
      </c>
      <c r="K220" s="42" t="n">
        <v>1</v>
      </c>
      <c r="L220" s="47" t="inlineStr">
        <is>
          <t>Y</t>
        </is>
      </c>
      <c r="M220" s="42" t="n"/>
      <c r="N220" s="31" t="inlineStr">
        <is>
          <t>'|Faculty of Engineering|</t>
        </is>
      </c>
      <c r="O220" s="31" t="inlineStr">
        <is>
          <t>'|2nd Year|</t>
        </is>
      </c>
      <c r="P220" s="31" t="inlineStr">
        <is>
          <t>'|Internship|Casual or part-time work in a technical role|Casual or part-time work|Research experience at university|</t>
        </is>
      </c>
      <c r="Q220" s="31" t="inlineStr">
        <is>
          <t>'|International|</t>
        </is>
      </c>
      <c r="R220" s="38" t="inlineStr">
        <is>
          <t>I'm enjoying my studies and have some ideas for my career.</t>
        </is>
      </c>
    </row>
    <row r="221">
      <c r="A221" s="2" t="inlineStr">
        <is>
          <t>Angel</t>
        </is>
      </c>
      <c r="B221" s="46" t="inlineStr">
        <is>
          <t>alin0754@uni.sydney.edu.au</t>
        </is>
      </c>
      <c r="C221" s="31" t="n">
        <v>1</v>
      </c>
      <c r="D221" s="31" t="n">
        <v>71</v>
      </c>
      <c r="E221" s="29" t="n"/>
      <c r="F221" s="29" t="n"/>
      <c r="G221" s="28" t="inlineStr">
        <is>
          <t>Male</t>
        </is>
      </c>
      <c r="H221" s="28" t="inlineStr">
        <is>
          <t>Australia</t>
        </is>
      </c>
      <c r="I221" s="28" t="inlineStr">
        <is>
          <t>New South Wales</t>
        </is>
      </c>
      <c r="J221" s="30" t="inlineStr">
        <is>
          <t>'|14|27|33|42|15|</t>
        </is>
      </c>
      <c r="K221" s="28" t="n">
        <v>3</v>
      </c>
      <c r="L221" s="28" t="n"/>
      <c r="M221" s="28" t="n"/>
      <c r="N221" s="31" t="inlineStr">
        <is>
          <t>'|Faculty of Engineering|</t>
        </is>
      </c>
      <c r="O221" s="31" t="inlineStr">
        <is>
          <t>'|1st Year|</t>
        </is>
      </c>
      <c r="P221" s="31" t="inlineStr">
        <is>
          <t>'|Internship|</t>
        </is>
      </c>
      <c r="Q221" s="31" t="inlineStr">
        <is>
          <t>'|International|</t>
        </is>
      </c>
      <c r="R221" s="7" t="n"/>
    </row>
    <row r="222">
      <c r="A222" s="2" t="inlineStr">
        <is>
          <t>Anna</t>
        </is>
      </c>
      <c r="B222" s="46" t="inlineStr">
        <is>
          <t>xngu8505@uni.sydney.edu.au</t>
        </is>
      </c>
      <c r="C222" s="31" t="n">
        <v>1</v>
      </c>
      <c r="D222" s="31" t="n">
        <v>71</v>
      </c>
      <c r="E222" s="28" t="inlineStr">
        <is>
          <t>"Completed USYD Survey 1 - Ask 1"</t>
        </is>
      </c>
      <c r="F222" s="29" t="n"/>
      <c r="G222" s="28" t="inlineStr">
        <is>
          <t>Female</t>
        </is>
      </c>
      <c r="H222" s="28" t="inlineStr">
        <is>
          <t>Australia</t>
        </is>
      </c>
      <c r="I222" s="28" t="inlineStr">
        <is>
          <t>New South Wales</t>
        </is>
      </c>
      <c r="J222" s="30" t="inlineStr">
        <is>
          <t>'|14|17|27|28|</t>
        </is>
      </c>
      <c r="K222" s="28" t="n">
        <v>2</v>
      </c>
      <c r="L222" s="28" t="n"/>
      <c r="M222" s="28" t="n"/>
      <c r="N222" s="31" t="inlineStr">
        <is>
          <t>'|Faculty of Engineering|</t>
        </is>
      </c>
      <c r="O222" s="31" t="inlineStr">
        <is>
          <t>'|4th Year|</t>
        </is>
      </c>
      <c r="P222" s="31" t="inlineStr">
        <is>
          <t>'|Work placement as part of my degree|Research experience at university|Casual or part-time work|</t>
        </is>
      </c>
      <c r="Q222" s="31" t="inlineStr">
        <is>
          <t>'|International|</t>
        </is>
      </c>
      <c r="R222" s="6" t="inlineStr">
        <is>
          <t>I'm interested in my degree but not sure how it links to a career or the related career options.</t>
        </is>
      </c>
    </row>
    <row r="223">
      <c r="A223" s="2" t="inlineStr">
        <is>
          <t>Anugraha</t>
        </is>
      </c>
      <c r="B223" s="46" t="inlineStr">
        <is>
          <t>ajaw0192@uni.sydney.edu.au</t>
        </is>
      </c>
      <c r="C223" s="31" t="n">
        <v>1</v>
      </c>
      <c r="D223" s="31" t="n">
        <v>71</v>
      </c>
      <c r="E223" s="28" t="inlineStr">
        <is>
          <t>"28 Engaged"</t>
        </is>
      </c>
      <c r="F223" s="29" t="n"/>
      <c r="G223" s="28" t="inlineStr">
        <is>
          <t>Female</t>
        </is>
      </c>
      <c r="H223" s="28" t="inlineStr">
        <is>
          <t>Australia</t>
        </is>
      </c>
      <c r="I223" s="28" t="inlineStr">
        <is>
          <t>New South Wales</t>
        </is>
      </c>
      <c r="J223" s="30" t="inlineStr">
        <is>
          <t>'|14|35|28|25|13|11|2|</t>
        </is>
      </c>
      <c r="K223" s="28" t="n"/>
      <c r="L223" s="28" t="n"/>
      <c r="M223" s="28" t="n"/>
      <c r="N223" s="31" t="inlineStr">
        <is>
          <t>'|Faculty of Engineering|</t>
        </is>
      </c>
      <c r="O223" s="31" t="inlineStr">
        <is>
          <t>'|1st Year|</t>
        </is>
      </c>
      <c r="P223" s="31" t="inlineStr">
        <is>
          <t>'|Internship|Work placement as part of my degree|Casual or part-time work in a technical role|</t>
        </is>
      </c>
      <c r="Q223" s="31" t="inlineStr">
        <is>
          <t>'|International|</t>
        </is>
      </c>
      <c r="R223" s="6" t="inlineStr">
        <is>
          <t>I'm interested in my degree but not sure how it links to a career or the related career options.</t>
        </is>
      </c>
    </row>
    <row r="224">
      <c r="A224" s="2" t="inlineStr">
        <is>
          <t>Anushq</t>
        </is>
      </c>
      <c r="B224" s="46" t="inlineStr">
        <is>
          <t>abor0822@uni.sydney.edu.au</t>
        </is>
      </c>
      <c r="C224" s="31" t="n">
        <v>1</v>
      </c>
      <c r="D224" s="31" t="n">
        <v>71</v>
      </c>
      <c r="E224" s="29" t="n"/>
      <c r="F224" s="29" t="n"/>
      <c r="G224" s="28" t="inlineStr">
        <is>
          <t>Male</t>
        </is>
      </c>
      <c r="H224" s="28" t="inlineStr">
        <is>
          <t>Australia</t>
        </is>
      </c>
      <c r="I224" s="28" t="inlineStr">
        <is>
          <t>New South Wales</t>
        </is>
      </c>
      <c r="J224" s="30" t="inlineStr">
        <is>
          <t>'|14|42|</t>
        </is>
      </c>
      <c r="K224" s="28" t="n">
        <v>2</v>
      </c>
      <c r="L224" s="28" t="n"/>
      <c r="M224" s="28" t="n"/>
      <c r="N224" s="31" t="inlineStr">
        <is>
          <t>'|Faculty of Engineering|</t>
        </is>
      </c>
      <c r="O224" s="31" t="inlineStr">
        <is>
          <t>'|1st Year|</t>
        </is>
      </c>
      <c r="P224" s="31" t="inlineStr">
        <is>
          <t>'|Internship|Work placement as part of my degree|Casual or part-time work in a technical role|Casual or part-time work|Research experience at university|</t>
        </is>
      </c>
      <c r="Q224" s="31" t="inlineStr">
        <is>
          <t>'|International|</t>
        </is>
      </c>
      <c r="R224" s="7" t="n"/>
    </row>
    <row r="225" ht="43" customHeight="1">
      <c r="A225" s="32" t="inlineStr">
        <is>
          <t>Benjamin</t>
        </is>
      </c>
      <c r="B225" s="46" t="inlineStr">
        <is>
          <t>bvar9733@uni.sydney.edu.au</t>
        </is>
      </c>
      <c r="C225" s="31" t="n">
        <v>1</v>
      </c>
      <c r="D225" s="31" t="n">
        <v>71</v>
      </c>
      <c r="E225" s="40" t="inlineStr">
        <is>
          <t>"Career Profiling Engaged,Completed USYD Survey 1 - Ask 1,MAU_2025JUL,SFC Engaged,14 Engaged,34 Engaged,SFC Pilot Instructor GT,23 Engaged"</t>
        </is>
      </c>
      <c r="F225" s="18" t="inlineStr">
        <is>
          <t>https://careerhub.sydney.edu.au/s/careers-centre/events</t>
        </is>
      </c>
      <c r="G225" s="31" t="inlineStr">
        <is>
          <t>Male</t>
        </is>
      </c>
      <c r="H225" s="31" t="inlineStr">
        <is>
          <t>Australia</t>
        </is>
      </c>
      <c r="I225" s="31" t="inlineStr">
        <is>
          <t>New South Wales</t>
        </is>
      </c>
      <c r="J225" s="31" t="inlineStr">
        <is>
          <t>'|14|23|27|</t>
        </is>
      </c>
      <c r="K225" s="42" t="n"/>
      <c r="L225" s="42" t="inlineStr">
        <is>
          <t>Y</t>
        </is>
      </c>
      <c r="M225" s="42" t="n"/>
      <c r="N225" s="31" t="inlineStr">
        <is>
          <t>'|Faculty of Engineering|</t>
        </is>
      </c>
      <c r="O225" s="31" t="inlineStr">
        <is>
          <t>'|3rd Year|</t>
        </is>
      </c>
      <c r="P225" s="31" t="inlineStr">
        <is>
          <t>'|Research experience at university|</t>
        </is>
      </c>
      <c r="Q225" s="31" t="inlineStr">
        <is>
          <t>'|Domestic|</t>
        </is>
      </c>
      <c r="R225" s="38" t="inlineStr">
        <is>
          <t>I'm enjoying my studies and have some ideas for my career.</t>
        </is>
      </c>
    </row>
    <row r="226">
      <c r="A226" s="2" t="inlineStr">
        <is>
          <t>Bingyu</t>
        </is>
      </c>
      <c r="B226" s="46" t="inlineStr">
        <is>
          <t>bche0143@uni.sydney.edu.au</t>
        </is>
      </c>
      <c r="C226" s="31" t="n">
        <v>1</v>
      </c>
      <c r="D226" s="31" t="n">
        <v>71</v>
      </c>
      <c r="E226" s="28" t="inlineStr">
        <is>
          <t>"MG Engaged,MG Trading Analyst VWE"</t>
        </is>
      </c>
      <c r="F226" s="29" t="n"/>
      <c r="G226" s="28" t="inlineStr">
        <is>
          <t>Female</t>
        </is>
      </c>
      <c r="H226" s="28" t="inlineStr">
        <is>
          <t>Australia</t>
        </is>
      </c>
      <c r="I226" s="28" t="inlineStr">
        <is>
          <t>New South Wales</t>
        </is>
      </c>
      <c r="J226" s="30" t="inlineStr">
        <is>
          <t>'|14|12|8|22|</t>
        </is>
      </c>
      <c r="K226" s="28" t="n">
        <v>1</v>
      </c>
      <c r="L226" s="28" t="n"/>
      <c r="M226" s="28" t="n"/>
      <c r="N226" s="31" t="inlineStr">
        <is>
          <t>'|Faculty of Engineering|</t>
        </is>
      </c>
      <c r="O226" s="31" t="inlineStr">
        <is>
          <t>'|1st Year|</t>
        </is>
      </c>
      <c r="P226" s="31" t="inlineStr">
        <is>
          <t>'|Internship|Casual or part-time work|</t>
        </is>
      </c>
      <c r="Q226" s="31" t="inlineStr">
        <is>
          <t>'|International|</t>
        </is>
      </c>
      <c r="R226" s="6" t="inlineStr">
        <is>
          <t>I'm enjoying my studies and have some ideas for my career.</t>
        </is>
      </c>
    </row>
    <row r="227">
      <c r="A227" s="2" t="inlineStr">
        <is>
          <t>Chengyuan</t>
        </is>
      </c>
      <c r="B227" s="46" t="inlineStr">
        <is>
          <t>cjin0495@uni.sydney.edu.au</t>
        </is>
      </c>
      <c r="C227" s="31" t="n">
        <v>1</v>
      </c>
      <c r="D227" s="31" t="n">
        <v>71</v>
      </c>
      <c r="E227" s="29" t="n"/>
      <c r="F227" s="29" t="n"/>
      <c r="G227" s="28" t="inlineStr">
        <is>
          <t>Female</t>
        </is>
      </c>
      <c r="H227" s="28" t="inlineStr">
        <is>
          <t>Australia</t>
        </is>
      </c>
      <c r="I227" s="28" t="inlineStr">
        <is>
          <t>New South Wales</t>
        </is>
      </c>
      <c r="J227" s="30" t="inlineStr">
        <is>
          <t>'|14|</t>
        </is>
      </c>
      <c r="K227" s="28" t="n">
        <v>1</v>
      </c>
      <c r="L227" s="28" t="n"/>
      <c r="M227" s="28" t="n"/>
      <c r="N227" s="31" t="inlineStr">
        <is>
          <t>'|Faculty of Engineering|</t>
        </is>
      </c>
      <c r="O227" s="31" t="inlineStr">
        <is>
          <t>'|3rd Year|</t>
        </is>
      </c>
      <c r="P227" s="31" t="inlineStr">
        <is>
          <t>'|Casual or part-time work|Research experience at university|</t>
        </is>
      </c>
      <c r="Q227" s="31" t="inlineStr">
        <is>
          <t>'|International|</t>
        </is>
      </c>
      <c r="R227" s="7" t="n"/>
    </row>
    <row r="228">
      <c r="A228" s="2" t="inlineStr">
        <is>
          <t>Chirantha</t>
        </is>
      </c>
      <c r="B228" s="46" t="inlineStr">
        <is>
          <t>kkol0313@uni.sydney.edu.au</t>
        </is>
      </c>
      <c r="C228" s="31" t="n">
        <v>1</v>
      </c>
      <c r="D228" s="31" t="n">
        <v>71</v>
      </c>
      <c r="E228" s="29" t="n"/>
      <c r="F228" s="29" t="n"/>
      <c r="G228" s="28" t="inlineStr">
        <is>
          <t>Male</t>
        </is>
      </c>
      <c r="H228" s="28" t="inlineStr">
        <is>
          <t>Australia</t>
        </is>
      </c>
      <c r="I228" s="28" t="inlineStr">
        <is>
          <t>New South Wales</t>
        </is>
      </c>
      <c r="J228" s="30" t="inlineStr">
        <is>
          <t>'|28|</t>
        </is>
      </c>
      <c r="K228" s="28" t="n">
        <v>1</v>
      </c>
      <c r="L228" s="28" t="n"/>
      <c r="M228" s="28" t="n"/>
      <c r="N228" s="31" t="inlineStr">
        <is>
          <t>'|Faculty of Engineering|</t>
        </is>
      </c>
      <c r="O228" s="31" t="inlineStr">
        <is>
          <t>'|1st Year|</t>
        </is>
      </c>
      <c r="P228" s="31" t="inlineStr">
        <is>
          <t>'|Work placement as part of my degree|Casual or part-time work in a technical role|Casual or part-time work|</t>
        </is>
      </c>
      <c r="Q228" s="24" t="n"/>
      <c r="R228" s="6" t="inlineStr">
        <is>
          <t>I'm enjoying my studies and have some ideas for my career.</t>
        </is>
      </c>
    </row>
    <row r="229">
      <c r="A229" s="2" t="inlineStr">
        <is>
          <t>Chuncheng</t>
        </is>
      </c>
      <c r="B229" s="46" t="inlineStr">
        <is>
          <t>chyi0205@uni.sydney.edu.au</t>
        </is>
      </c>
      <c r="C229" s="31" t="n">
        <v>1</v>
      </c>
      <c r="D229" s="31" t="n">
        <v>71</v>
      </c>
      <c r="E229" s="29" t="n"/>
      <c r="F229" s="29" t="n"/>
      <c r="G229" s="28" t="inlineStr">
        <is>
          <t>Male</t>
        </is>
      </c>
      <c r="H229" s="28" t="inlineStr">
        <is>
          <t>Australia</t>
        </is>
      </c>
      <c r="I229" s="28" t="inlineStr">
        <is>
          <t>New South Wales</t>
        </is>
      </c>
      <c r="J229" s="30" t="inlineStr">
        <is>
          <t>'|28|</t>
        </is>
      </c>
      <c r="K229" s="28" t="n">
        <v>1</v>
      </c>
      <c r="L229" s="28" t="n"/>
      <c r="M229" s="28" t="n"/>
      <c r="N229" s="31" t="inlineStr">
        <is>
          <t>'|Faculty of Engineering|</t>
        </is>
      </c>
      <c r="O229" s="31" t="inlineStr">
        <is>
          <t>'|2nd Year|</t>
        </is>
      </c>
      <c r="P229" s="31" t="inlineStr">
        <is>
          <t>'|Casual or part-time work|Research experience at university|</t>
        </is>
      </c>
      <c r="Q229" s="31" t="inlineStr">
        <is>
          <t>'|International|</t>
        </is>
      </c>
      <c r="R229" s="6" t="inlineStr">
        <is>
          <t>I love my degree and have a clear career plan.</t>
        </is>
      </c>
    </row>
    <row r="230">
      <c r="A230" s="2" t="inlineStr">
        <is>
          <t>Enku</t>
        </is>
      </c>
      <c r="B230" s="46" t="inlineStr">
        <is>
          <t>ebat0063@uni.sydney.edu.au</t>
        </is>
      </c>
      <c r="C230" s="31" t="n">
        <v>1</v>
      </c>
      <c r="D230" s="31" t="n">
        <v>71</v>
      </c>
      <c r="E230" s="28" t="inlineStr">
        <is>
          <t>"14 Engaged,VWE Engaged,Completed USYD Survey 1 - Ask 1"</t>
        </is>
      </c>
      <c r="F230" s="29" t="n"/>
      <c r="G230" s="28" t="inlineStr">
        <is>
          <t>Female</t>
        </is>
      </c>
      <c r="H230" s="28" t="inlineStr">
        <is>
          <t>Australia</t>
        </is>
      </c>
      <c r="I230" s="28" t="inlineStr">
        <is>
          <t>New South Wales</t>
        </is>
      </c>
      <c r="J230" s="30" t="inlineStr">
        <is>
          <t>'|14|</t>
        </is>
      </c>
      <c r="K230" s="28" t="n">
        <v>1</v>
      </c>
      <c r="L230" s="28" t="n"/>
      <c r="M230" s="28" t="n"/>
      <c r="N230" s="31" t="inlineStr">
        <is>
          <t>'|Faculty of Engineering|</t>
        </is>
      </c>
      <c r="O230" s="31" t="inlineStr">
        <is>
          <t>'|1st Year|</t>
        </is>
      </c>
      <c r="P230" s="31" t="inlineStr">
        <is>
          <t>'|None of the above|</t>
        </is>
      </c>
      <c r="Q230" s="31" t="inlineStr">
        <is>
          <t>'|International|</t>
        </is>
      </c>
      <c r="R230" s="6" t="inlineStr">
        <is>
          <t>I'm enjoying my studies and have some ideas for my career.</t>
        </is>
      </c>
    </row>
    <row r="231" ht="29" customHeight="1">
      <c r="A231" s="32" t="inlineStr">
        <is>
          <t>Fanqi</t>
        </is>
      </c>
      <c r="B231" s="46" t="inlineStr">
        <is>
          <t>fzha0276@uni.sydney.edu.au</t>
        </is>
      </c>
      <c r="C231" s="31" t="n">
        <v>1</v>
      </c>
      <c r="D231" s="31" t="n">
        <v>71</v>
      </c>
      <c r="E231" s="40" t="inlineStr">
        <is>
          <t>"Completed USYD Survey 1 - Ask 1,MAU_2025JUL,Video Profiling"</t>
        </is>
      </c>
      <c r="F231" s="41" t="n"/>
      <c r="G231" s="31" t="inlineStr">
        <is>
          <t>Male</t>
        </is>
      </c>
      <c r="H231" s="31" t="inlineStr">
        <is>
          <t>Australia</t>
        </is>
      </c>
      <c r="I231" s="31" t="inlineStr">
        <is>
          <t>New South Wales</t>
        </is>
      </c>
      <c r="J231" s="31" t="inlineStr">
        <is>
          <t>'|14|17|27|28|42|2|3|8|12|</t>
        </is>
      </c>
      <c r="K231" s="42" t="n">
        <v>1</v>
      </c>
      <c r="L231" s="47" t="inlineStr">
        <is>
          <t>Y</t>
        </is>
      </c>
      <c r="M231" s="42" t="n"/>
      <c r="N231" s="31" t="inlineStr">
        <is>
          <t>'|Faculty of Engineering|</t>
        </is>
      </c>
      <c r="O231" s="31" t="inlineStr">
        <is>
          <t>'|2nd Year|</t>
        </is>
      </c>
      <c r="P231" s="31" t="inlineStr">
        <is>
          <t>'|Internship|</t>
        </is>
      </c>
      <c r="Q231" s="31" t="inlineStr">
        <is>
          <t>'|International|</t>
        </is>
      </c>
      <c r="R231" s="38" t="inlineStr">
        <is>
          <t>I'm interested in my degree but not sure how it links to a career or the related career options.</t>
        </is>
      </c>
    </row>
    <row r="232">
      <c r="A232" s="2" t="inlineStr">
        <is>
          <t>Feiyang</t>
        </is>
      </c>
      <c r="B232" s="46" t="inlineStr">
        <is>
          <t>fche0060@uni.sydney.edu.au</t>
        </is>
      </c>
      <c r="C232" s="31" t="n">
        <v>1</v>
      </c>
      <c r="D232" s="31" t="n">
        <v>71</v>
      </c>
      <c r="E232" s="28" t="inlineStr">
        <is>
          <t>"Completed USYD Survey 1 - Ask 1,VWE Engaged"</t>
        </is>
      </c>
      <c r="F232" s="29" t="n"/>
      <c r="G232" s="28" t="inlineStr">
        <is>
          <t>Male</t>
        </is>
      </c>
      <c r="H232" s="28" t="inlineStr">
        <is>
          <t>Australia</t>
        </is>
      </c>
      <c r="I232" s="28" t="inlineStr">
        <is>
          <t>New South Wales</t>
        </is>
      </c>
      <c r="J232" s="30" t="inlineStr">
        <is>
          <t>'|14|28|</t>
        </is>
      </c>
      <c r="K232" s="28" t="n">
        <v>1</v>
      </c>
      <c r="L232" s="28" t="n"/>
      <c r="M232" s="28" t="n"/>
      <c r="N232" s="31" t="inlineStr">
        <is>
          <t>'|Faculty of Engineering|</t>
        </is>
      </c>
      <c r="O232" s="31" t="inlineStr">
        <is>
          <t>'|2nd Year|</t>
        </is>
      </c>
      <c r="P232" s="31" t="inlineStr">
        <is>
          <t>'|None of the above|</t>
        </is>
      </c>
      <c r="Q232" s="31" t="inlineStr">
        <is>
          <t>'|International|</t>
        </is>
      </c>
      <c r="R232" s="7" t="n"/>
    </row>
    <row r="233">
      <c r="A233" s="2" t="inlineStr">
        <is>
          <t>Jade</t>
        </is>
      </c>
      <c r="B233" s="46" t="inlineStr">
        <is>
          <t>ywan0802@uni.sydney.edu.au</t>
        </is>
      </c>
      <c r="C233" s="31" t="n">
        <v>1</v>
      </c>
      <c r="D233" s="31" t="n">
        <v>71</v>
      </c>
      <c r="E233" s="28" t="inlineStr">
        <is>
          <t>"Video Profiling,Job Suggestions,VWE Engaged,Career Profiling Engaged,Completed USYD Survey 1 - Ask 1"</t>
        </is>
      </c>
      <c r="F233" s="29" t="n"/>
      <c r="G233" s="28" t="inlineStr">
        <is>
          <t>Female</t>
        </is>
      </c>
      <c r="H233" s="28" t="inlineStr">
        <is>
          <t>Australia</t>
        </is>
      </c>
      <c r="I233" s="28" t="inlineStr">
        <is>
          <t>New South Wales</t>
        </is>
      </c>
      <c r="J233" s="30" t="inlineStr">
        <is>
          <t>'|28|8|12|14|</t>
        </is>
      </c>
      <c r="K233" s="28" t="n">
        <v>1</v>
      </c>
      <c r="L233" s="28" t="n"/>
      <c r="M233" s="28" t="n"/>
      <c r="N233" s="31" t="inlineStr">
        <is>
          <t>'|Faculty of Engineering|</t>
        </is>
      </c>
      <c r="O233" s="31" t="inlineStr">
        <is>
          <t>'|1st Year|</t>
        </is>
      </c>
      <c r="P233" s="31" t="inlineStr">
        <is>
          <t>'|Internship|Casual or part-time work|</t>
        </is>
      </c>
      <c r="Q233" s="31" t="inlineStr">
        <is>
          <t>'|International|</t>
        </is>
      </c>
      <c r="R233" s="6" t="inlineStr">
        <is>
          <t>I'm enjoying my studies and have some ideas for my career.</t>
        </is>
      </c>
    </row>
    <row r="234">
      <c r="A234" s="32" t="inlineStr">
        <is>
          <t>Jane</t>
        </is>
      </c>
      <c r="B234" s="46" t="inlineStr">
        <is>
          <t>jzhe0224@uni.sydney.edu.au</t>
        </is>
      </c>
      <c r="C234" s="31" t="n">
        <v>1</v>
      </c>
      <c r="D234" s="31" t="n">
        <v>71</v>
      </c>
      <c r="E234" s="40" t="inlineStr">
        <is>
          <t>"MAU_2025JUL,Video Profiling,VWE Engaged"</t>
        </is>
      </c>
      <c r="F234" s="41" t="n"/>
      <c r="G234" s="31" t="inlineStr">
        <is>
          <t>Female</t>
        </is>
      </c>
      <c r="H234" s="31" t="inlineStr">
        <is>
          <t>Australia</t>
        </is>
      </c>
      <c r="I234" s="31" t="inlineStr">
        <is>
          <t>New South Wales</t>
        </is>
      </c>
      <c r="J234" s="31" t="inlineStr">
        <is>
          <t>'|14|28|1|8|12|13|</t>
        </is>
      </c>
      <c r="K234" s="42" t="n">
        <v>1</v>
      </c>
      <c r="L234" s="47" t="inlineStr">
        <is>
          <t>Y</t>
        </is>
      </c>
      <c r="M234" s="42" t="n"/>
      <c r="N234" s="31" t="inlineStr">
        <is>
          <t>'|Faculty of Engineering|</t>
        </is>
      </c>
      <c r="O234" s="31" t="inlineStr">
        <is>
          <t>'|2nd Year|</t>
        </is>
      </c>
      <c r="P234" s="31" t="inlineStr">
        <is>
          <t>'|Internship|</t>
        </is>
      </c>
      <c r="Q234" s="31" t="inlineStr">
        <is>
          <t>'|International|</t>
        </is>
      </c>
      <c r="R234" s="37" t="n"/>
    </row>
    <row r="235" ht="43" customHeight="1">
      <c r="A235" s="32" t="inlineStr">
        <is>
          <t>Jasmine</t>
        </is>
      </c>
      <c r="B235" s="46" t="inlineStr">
        <is>
          <t>jlin0409@uni.sydney.edu.au</t>
        </is>
      </c>
      <c r="C235" s="31" t="n">
        <v>1</v>
      </c>
      <c r="D235" s="31" t="n">
        <v>71</v>
      </c>
      <c r="E235" s="40" t="inlineStr">
        <is>
          <t>"Career Profiling Engaged,Completed USYD Survey 1 - Ask 1,MAU_2025JUL,Job Suggestions,3 Engaged,14 Engaged,VWE Engaged,ST Engaged,ePortfolio Engaged,Video Profiling"</t>
        </is>
      </c>
      <c r="F235" s="18" t="inlineStr">
        <is>
          <t>https://portfolio.thecareersdepartment.com/</t>
        </is>
      </c>
      <c r="G235" s="31" t="inlineStr">
        <is>
          <t>Female</t>
        </is>
      </c>
      <c r="H235" s="31" t="inlineStr">
        <is>
          <t>Australia</t>
        </is>
      </c>
      <c r="I235" s="31" t="inlineStr">
        <is>
          <t>New South Wales</t>
        </is>
      </c>
      <c r="J235" s="31" t="inlineStr">
        <is>
          <t>'|3|7|13|14|24|34|</t>
        </is>
      </c>
      <c r="K235" s="42" t="n">
        <v>1</v>
      </c>
      <c r="L235" s="42" t="inlineStr">
        <is>
          <t>Y</t>
        </is>
      </c>
      <c r="M235" s="42" t="n"/>
      <c r="N235" s="31" t="inlineStr">
        <is>
          <t>'|Faculty of Engineering|</t>
        </is>
      </c>
      <c r="O235" s="31" t="inlineStr">
        <is>
          <t>'|1st Year|</t>
        </is>
      </c>
      <c r="P235" s="31" t="inlineStr">
        <is>
          <t>'|Casual or part-time work|</t>
        </is>
      </c>
      <c r="Q235" s="31" t="inlineStr">
        <is>
          <t>'|Domestic|</t>
        </is>
      </c>
      <c r="R235" s="38" t="inlineStr">
        <is>
          <t>I’m not sure I would want a career that relates to what I am studying.</t>
        </is>
      </c>
    </row>
    <row r="236">
      <c r="A236" s="2" t="inlineStr">
        <is>
          <t>Jessica</t>
        </is>
      </c>
      <c r="B236" s="46" t="inlineStr">
        <is>
          <t>jsha0533@uni.sydney.edu.au</t>
        </is>
      </c>
      <c r="C236" s="31" t="n">
        <v>1</v>
      </c>
      <c r="D236" s="31" t="n">
        <v>71</v>
      </c>
      <c r="E236" s="28" t="inlineStr">
        <is>
          <t>"Completed USYD Survey 1 - Ask 1"</t>
        </is>
      </c>
      <c r="F236" s="29" t="n"/>
      <c r="G236" s="28" t="inlineStr">
        <is>
          <t>Female</t>
        </is>
      </c>
      <c r="H236" s="28" t="inlineStr">
        <is>
          <t>Australia</t>
        </is>
      </c>
      <c r="I236" s="28" t="inlineStr">
        <is>
          <t>New South Wales</t>
        </is>
      </c>
      <c r="J236" s="30" t="inlineStr">
        <is>
          <t>'|28|22|</t>
        </is>
      </c>
      <c r="K236" s="28" t="n"/>
      <c r="L236" s="28" t="n"/>
      <c r="M236" s="28" t="n"/>
      <c r="N236" s="31" t="inlineStr">
        <is>
          <t>'|Faculty of Engineering|</t>
        </is>
      </c>
      <c r="O236" s="31" t="inlineStr">
        <is>
          <t>'|5th Year|</t>
        </is>
      </c>
      <c r="P236" s="31" t="inlineStr">
        <is>
          <t>'|Work placement as part of my degree|Internship|Casual or part-time work|Research experience at university|</t>
        </is>
      </c>
      <c r="Q236" s="31" t="inlineStr">
        <is>
          <t>'|International|</t>
        </is>
      </c>
      <c r="R236" s="7" t="n"/>
    </row>
    <row r="237">
      <c r="A237" s="2" t="inlineStr">
        <is>
          <t>JIAHUI</t>
        </is>
      </c>
      <c r="B237" s="46" t="inlineStr">
        <is>
          <t>jidu0987@uni.sydney.edu.au</t>
        </is>
      </c>
      <c r="C237" s="31" t="n">
        <v>1</v>
      </c>
      <c r="D237" s="31" t="n">
        <v>71</v>
      </c>
      <c r="E237" s="29" t="n"/>
      <c r="F237" s="46" t="inlineStr">
        <is>
          <t>https://app.thecareersdepartment.com/</t>
        </is>
      </c>
      <c r="G237" s="28" t="inlineStr">
        <is>
          <t>Female</t>
        </is>
      </c>
      <c r="H237" s="28" t="inlineStr">
        <is>
          <t>Australia</t>
        </is>
      </c>
      <c r="I237" s="28" t="inlineStr">
        <is>
          <t>New South Wales</t>
        </is>
      </c>
      <c r="J237" s="30" t="inlineStr">
        <is>
          <t>'|28|19|9|</t>
        </is>
      </c>
      <c r="K237" s="28" t="n"/>
      <c r="L237" s="28" t="n"/>
      <c r="M237" s="28" t="n"/>
      <c r="N237" s="31" t="inlineStr">
        <is>
          <t>'|Faculty of Engineering|</t>
        </is>
      </c>
      <c r="O237" s="31" t="inlineStr">
        <is>
          <t>'|1st Year|</t>
        </is>
      </c>
      <c r="P237" s="31" t="inlineStr">
        <is>
          <t>'|None of the above|</t>
        </is>
      </c>
      <c r="Q237" s="31" t="inlineStr">
        <is>
          <t>'|International|</t>
        </is>
      </c>
      <c r="R237" s="6" t="inlineStr">
        <is>
          <t>I'm enjoying my studies and have some ideas for my career.</t>
        </is>
      </c>
    </row>
    <row r="238">
      <c r="A238" s="2" t="inlineStr">
        <is>
          <t>Jiale</t>
        </is>
      </c>
      <c r="B238" s="46" t="inlineStr">
        <is>
          <t>jzhe0070@uni.sydney.edu.au</t>
        </is>
      </c>
      <c r="C238" s="31" t="n">
        <v>1</v>
      </c>
      <c r="D238" s="31" t="n">
        <v>71</v>
      </c>
      <c r="E238" s="28" t="inlineStr">
        <is>
          <t>"MG Engaged,MG Trading Analyst VWE,VWE Engaged,Completed USYD Survey 1 - Ask 1"</t>
        </is>
      </c>
      <c r="F238" s="29" t="n"/>
      <c r="G238" s="28" t="inlineStr">
        <is>
          <t>Female</t>
        </is>
      </c>
      <c r="H238" s="28" t="inlineStr">
        <is>
          <t>Australia</t>
        </is>
      </c>
      <c r="I238" s="28" t="inlineStr">
        <is>
          <t>New South Wales</t>
        </is>
      </c>
      <c r="J238" s="30" t="inlineStr">
        <is>
          <t>'|28|14|</t>
        </is>
      </c>
      <c r="K238" s="28" t="n"/>
      <c r="L238" s="28" t="n"/>
      <c r="M238" s="28" t="n"/>
      <c r="N238" s="31" t="inlineStr">
        <is>
          <t>'|Faculty of Engineering|</t>
        </is>
      </c>
      <c r="O238" s="31" t="inlineStr">
        <is>
          <t>'|2nd Year|</t>
        </is>
      </c>
      <c r="P238" s="31" t="inlineStr">
        <is>
          <t>'|Casual or part-time work|</t>
        </is>
      </c>
      <c r="Q238" s="31" t="inlineStr">
        <is>
          <t>'|International|</t>
        </is>
      </c>
      <c r="R238" s="7" t="n"/>
    </row>
    <row r="239">
      <c r="A239" s="2" t="inlineStr">
        <is>
          <t>Jialong</t>
        </is>
      </c>
      <c r="B239" s="46" t="inlineStr">
        <is>
          <t>jixu0122@uni.sydney.edu.au</t>
        </is>
      </c>
      <c r="C239" s="31" t="n">
        <v>1</v>
      </c>
      <c r="D239" s="31" t="n">
        <v>71</v>
      </c>
      <c r="E239" s="29" t="n"/>
      <c r="F239" s="46" t="inlineStr">
        <is>
          <t>https://careerhub.sydney.edu.au/</t>
        </is>
      </c>
      <c r="G239" s="28" t="inlineStr">
        <is>
          <t>Male</t>
        </is>
      </c>
      <c r="H239" s="28" t="inlineStr">
        <is>
          <t>Australia</t>
        </is>
      </c>
      <c r="I239" s="28" t="inlineStr">
        <is>
          <t>New South Wales</t>
        </is>
      </c>
      <c r="J239" s="30" t="inlineStr">
        <is>
          <t>'|14|33|</t>
        </is>
      </c>
      <c r="K239" s="28" t="n"/>
      <c r="L239" s="28" t="n"/>
      <c r="M239" s="28" t="n"/>
      <c r="N239" s="31" t="inlineStr">
        <is>
          <t>'|Faculty of Engineering|</t>
        </is>
      </c>
      <c r="O239" s="31" t="inlineStr">
        <is>
          <t>'|1st Year|</t>
        </is>
      </c>
      <c r="P239" s="31" t="inlineStr">
        <is>
          <t>'|None of the above|</t>
        </is>
      </c>
      <c r="Q239" s="31" t="inlineStr">
        <is>
          <t>'|International|</t>
        </is>
      </c>
      <c r="R239" s="6" t="inlineStr">
        <is>
          <t>I'm enjoying my studies and have some ideas for my career.</t>
        </is>
      </c>
    </row>
    <row r="240">
      <c r="A240" s="32" t="inlineStr">
        <is>
          <t>Jiwon</t>
        </is>
      </c>
      <c r="B240" s="46" t="inlineStr">
        <is>
          <t>jlee0194@uni.sydney.edu.au</t>
        </is>
      </c>
      <c r="C240" s="31" t="n">
        <v>1</v>
      </c>
      <c r="D240" s="31" t="n">
        <v>71</v>
      </c>
      <c r="E240" s="40" t="inlineStr">
        <is>
          <t>"Career Profiling Engaged,VWE Engaged"</t>
        </is>
      </c>
      <c r="F240" s="41" t="n"/>
      <c r="G240" s="31" t="inlineStr">
        <is>
          <t>Male</t>
        </is>
      </c>
      <c r="H240" s="31" t="inlineStr">
        <is>
          <t>Australia</t>
        </is>
      </c>
      <c r="I240" s="31" t="inlineStr">
        <is>
          <t>New South Wales</t>
        </is>
      </c>
      <c r="J240" s="31" t="inlineStr">
        <is>
          <t>'|14|</t>
        </is>
      </c>
      <c r="K240" s="42" t="n">
        <v>2</v>
      </c>
      <c r="L240" s="42" t="inlineStr">
        <is>
          <t>Y</t>
        </is>
      </c>
      <c r="M240" s="42" t="n"/>
      <c r="N240" s="31" t="inlineStr">
        <is>
          <t>'|Faculty of Engineering|</t>
        </is>
      </c>
      <c r="O240" s="31" t="inlineStr">
        <is>
          <t>'|1st Year|</t>
        </is>
      </c>
      <c r="P240" s="31" t="inlineStr">
        <is>
          <t>'|None of the above|</t>
        </is>
      </c>
      <c r="Q240" s="31" t="inlineStr">
        <is>
          <t>'|International|</t>
        </is>
      </c>
      <c r="R240" s="37" t="n"/>
    </row>
    <row r="241">
      <c r="A241" s="2" t="inlineStr">
        <is>
          <t>Jonathan</t>
        </is>
      </c>
      <c r="B241" s="46" t="inlineStr">
        <is>
          <t>jjoh0483@uni.sydney.edu.au</t>
        </is>
      </c>
      <c r="C241" s="31" t="n">
        <v>1</v>
      </c>
      <c r="D241" s="31" t="n">
        <v>71</v>
      </c>
      <c r="E241" s="28" t="inlineStr">
        <is>
          <t>"Video Profiling"</t>
        </is>
      </c>
      <c r="F241" s="29" t="n"/>
      <c r="G241" s="28" t="inlineStr">
        <is>
          <t>Male</t>
        </is>
      </c>
      <c r="H241" s="28" t="inlineStr">
        <is>
          <t>Australia</t>
        </is>
      </c>
      <c r="I241" s="28" t="inlineStr">
        <is>
          <t>New South Wales</t>
        </is>
      </c>
      <c r="J241" s="30" t="inlineStr">
        <is>
          <t>'|28|8|12|14|22|27|42|</t>
        </is>
      </c>
      <c r="K241" s="28" t="n"/>
      <c r="L241" s="28" t="n"/>
      <c r="M241" s="28" t="n"/>
      <c r="N241" s="31" t="inlineStr">
        <is>
          <t>'|Faculty of Engineering|</t>
        </is>
      </c>
      <c r="O241" s="31" t="inlineStr">
        <is>
          <t>'|5th Year|</t>
        </is>
      </c>
      <c r="P241" s="31" t="inlineStr">
        <is>
          <t>'|Internship|Research experience at university|</t>
        </is>
      </c>
      <c r="Q241" s="31" t="inlineStr">
        <is>
          <t>'|International|</t>
        </is>
      </c>
      <c r="R241" s="7" t="n"/>
    </row>
    <row r="242">
      <c r="A242" s="2" t="inlineStr">
        <is>
          <t>Jonathan</t>
        </is>
      </c>
      <c r="B242" s="46" t="inlineStr">
        <is>
          <t>jmul0737@uni.sydney.edu.au</t>
        </is>
      </c>
      <c r="C242" s="31" t="n">
        <v>1</v>
      </c>
      <c r="D242" s="31" t="n">
        <v>71</v>
      </c>
      <c r="E242" s="29" t="n"/>
      <c r="F242" s="29" t="n"/>
      <c r="G242" s="28" t="inlineStr">
        <is>
          <t>Male</t>
        </is>
      </c>
      <c r="H242" s="28" t="inlineStr">
        <is>
          <t>Australia</t>
        </is>
      </c>
      <c r="I242" s="28" t="inlineStr">
        <is>
          <t>New South Wales</t>
        </is>
      </c>
      <c r="J242" s="30" t="inlineStr">
        <is>
          <t>'|14|</t>
        </is>
      </c>
      <c r="K242" s="28" t="n"/>
      <c r="L242" s="28" t="n"/>
      <c r="M242" s="28" t="n"/>
      <c r="N242" s="31" t="inlineStr">
        <is>
          <t>'|Faculty of Engineering|</t>
        </is>
      </c>
      <c r="O242" s="31" t="inlineStr">
        <is>
          <t>'|1st Year|</t>
        </is>
      </c>
      <c r="P242" s="31" t="inlineStr">
        <is>
          <t>'|None of the above|</t>
        </is>
      </c>
      <c r="Q242" s="31" t="inlineStr">
        <is>
          <t>'|International|</t>
        </is>
      </c>
      <c r="R242" s="7" t="n"/>
    </row>
    <row r="243">
      <c r="A243" s="2" t="inlineStr">
        <is>
          <t>Justin</t>
        </is>
      </c>
      <c r="B243" s="46" t="inlineStr">
        <is>
          <t>jkhu7102@uni.sydney.edu.au</t>
        </is>
      </c>
      <c r="C243" s="31" t="n">
        <v>1</v>
      </c>
      <c r="D243" s="31" t="n">
        <v>71</v>
      </c>
      <c r="E243" s="29" t="n"/>
      <c r="F243" s="29" t="n"/>
      <c r="G243" s="28" t="inlineStr">
        <is>
          <t>Male</t>
        </is>
      </c>
      <c r="H243" s="28" t="inlineStr">
        <is>
          <t>Australia</t>
        </is>
      </c>
      <c r="I243" s="28" t="inlineStr">
        <is>
          <t>New South Wales</t>
        </is>
      </c>
      <c r="J243" s="30" t="inlineStr">
        <is>
          <t>'|28|</t>
        </is>
      </c>
      <c r="K243" s="28" t="n"/>
      <c r="L243" s="28" t="n"/>
      <c r="M243" s="28" t="n"/>
      <c r="N243" s="31" t="inlineStr">
        <is>
          <t>'|Faculty of Engineering|</t>
        </is>
      </c>
      <c r="O243" s="31" t="inlineStr">
        <is>
          <t>'|3rd Year|</t>
        </is>
      </c>
      <c r="P243" s="31" t="inlineStr">
        <is>
          <t>'|None of the above|</t>
        </is>
      </c>
      <c r="Q243" s="31" t="inlineStr">
        <is>
          <t>'|Domestic|</t>
        </is>
      </c>
      <c r="R243" s="6" t="inlineStr">
        <is>
          <t>I'm enjoying my studies and have some ideas for my career.</t>
        </is>
      </c>
    </row>
    <row r="244" ht="29" customHeight="1">
      <c r="A244" s="32" t="inlineStr">
        <is>
          <t>Justin</t>
        </is>
      </c>
      <c r="B244" s="46" t="inlineStr">
        <is>
          <t>jwil0808@uni.sydney.edu.au</t>
        </is>
      </c>
      <c r="C244" s="31" t="n">
        <v>1</v>
      </c>
      <c r="D244" s="31" t="n">
        <v>71</v>
      </c>
      <c r="E244" s="40" t="inlineStr">
        <is>
          <t>"Career Profiling Engaged,Completed USYD Survey 1 - Ask 1,Video Profiling,VWE Engaged"</t>
        </is>
      </c>
      <c r="F244" s="41" t="n"/>
      <c r="G244" s="31" t="inlineStr">
        <is>
          <t>Male</t>
        </is>
      </c>
      <c r="H244" s="31" t="inlineStr">
        <is>
          <t>Australia</t>
        </is>
      </c>
      <c r="I244" s="31" t="inlineStr">
        <is>
          <t>New South Wales</t>
        </is>
      </c>
      <c r="J244" s="31" t="inlineStr">
        <is>
          <t>'|14|19|22|23|27|</t>
        </is>
      </c>
      <c r="K244" s="42" t="n">
        <v>1</v>
      </c>
      <c r="L244" s="42" t="inlineStr">
        <is>
          <t>Y</t>
        </is>
      </c>
      <c r="M244" s="42" t="n"/>
      <c r="N244" s="31" t="inlineStr">
        <is>
          <t>'|Faculty of Engineering|</t>
        </is>
      </c>
      <c r="O244" s="31" t="inlineStr">
        <is>
          <t>'|1st Year|</t>
        </is>
      </c>
      <c r="P244" s="31" t="inlineStr">
        <is>
          <t>'|None of the above|</t>
        </is>
      </c>
      <c r="Q244" s="31" t="inlineStr">
        <is>
          <t>'|International|</t>
        </is>
      </c>
      <c r="R244" s="38" t="inlineStr">
        <is>
          <t>I'm interested in my degree but not sure how it links to a career or the related career options.</t>
        </is>
      </c>
    </row>
    <row r="245" ht="29" customHeight="1">
      <c r="A245" s="32" t="inlineStr">
        <is>
          <t>Kristy</t>
        </is>
      </c>
      <c r="B245" s="46" t="inlineStr">
        <is>
          <t>kluk0001@uni.sydney.edu.au</t>
        </is>
      </c>
      <c r="C245" s="31" t="n">
        <v>1</v>
      </c>
      <c r="D245" s="31" t="n">
        <v>71</v>
      </c>
      <c r="E245" s="40" t="inlineStr">
        <is>
          <t>"Career Profiling Engaged,Completed USYD Survey 1 - Ask 1,MAU_2025JUL,Video Profiling,VWE Engaged"</t>
        </is>
      </c>
      <c r="F245" s="41" t="n"/>
      <c r="G245" s="31" t="inlineStr">
        <is>
          <t>Female</t>
        </is>
      </c>
      <c r="H245" s="31" t="inlineStr">
        <is>
          <t>Australia</t>
        </is>
      </c>
      <c r="I245" s="31" t="inlineStr">
        <is>
          <t>New South Wales</t>
        </is>
      </c>
      <c r="J245" s="31" t="inlineStr">
        <is>
          <t>'|14|16|27|42|3|</t>
        </is>
      </c>
      <c r="K245" s="42" t="n">
        <v>1</v>
      </c>
      <c r="L245" s="42" t="inlineStr">
        <is>
          <t>Y</t>
        </is>
      </c>
      <c r="M245" s="42" t="n"/>
      <c r="N245" s="31" t="inlineStr">
        <is>
          <t>'|Faculty of Engineering|</t>
        </is>
      </c>
      <c r="O245" s="31" t="inlineStr">
        <is>
          <t>'|1st Year|</t>
        </is>
      </c>
      <c r="P245" s="31" t="inlineStr">
        <is>
          <t>'|None of the above|</t>
        </is>
      </c>
      <c r="Q245" s="31" t="inlineStr">
        <is>
          <t>'|International|</t>
        </is>
      </c>
      <c r="R245" s="38" t="inlineStr">
        <is>
          <t>I’m not sure I would want a career that relates to what I am studying.</t>
        </is>
      </c>
    </row>
    <row r="246">
      <c r="A246" s="2" t="inlineStr">
        <is>
          <t>Liqun</t>
        </is>
      </c>
      <c r="B246" s="46" t="inlineStr">
        <is>
          <t>lrua7283@uni.sydney.edu.au</t>
        </is>
      </c>
      <c r="C246" s="31" t="n">
        <v>1</v>
      </c>
      <c r="D246" s="31" t="n">
        <v>71</v>
      </c>
      <c r="E246" s="28" t="inlineStr">
        <is>
          <t>"Property Developer VWE"</t>
        </is>
      </c>
      <c r="F246" s="29" t="n"/>
      <c r="G246" s="28" t="inlineStr">
        <is>
          <t>Female</t>
        </is>
      </c>
      <c r="H246" s="28" t="inlineStr">
        <is>
          <t>Australia</t>
        </is>
      </c>
      <c r="I246" s="28" t="inlineStr">
        <is>
          <t>New South Wales</t>
        </is>
      </c>
      <c r="J246" s="30" t="inlineStr">
        <is>
          <t>'|1|2|14|15|12|20|21|30|35|34|33|</t>
        </is>
      </c>
      <c r="K246" s="28" t="n"/>
      <c r="L246" s="28" t="n"/>
      <c r="M246" s="28" t="n"/>
      <c r="N246" s="31" t="inlineStr">
        <is>
          <t>'|Faculty of Engineering|</t>
        </is>
      </c>
      <c r="O246" s="31" t="inlineStr">
        <is>
          <t>'|1st Year|</t>
        </is>
      </c>
      <c r="P246" s="31" t="inlineStr">
        <is>
          <t>'|Internship|Work placement as part of my degree|Casual or part-time work in a technical role|Casual or part-time work|</t>
        </is>
      </c>
      <c r="Q246" s="31" t="inlineStr">
        <is>
          <t>'|International|</t>
        </is>
      </c>
      <c r="R246" s="7" t="n"/>
    </row>
    <row r="247">
      <c r="A247" s="2" t="inlineStr">
        <is>
          <t>Luca</t>
        </is>
      </c>
      <c r="B247" s="46" t="inlineStr">
        <is>
          <t>hmin0149@uni.sydney.edu.au</t>
        </is>
      </c>
      <c r="C247" s="31" t="n">
        <v>1</v>
      </c>
      <c r="D247" s="31" t="n">
        <v>71</v>
      </c>
      <c r="E247" s="28" t="inlineStr">
        <is>
          <t>"28 Engaged,Completed USYD Survey 1 - Ask 1"</t>
        </is>
      </c>
      <c r="F247" s="29" t="n"/>
      <c r="G247" s="28" t="inlineStr">
        <is>
          <t>Other</t>
        </is>
      </c>
      <c r="H247" s="28" t="inlineStr">
        <is>
          <t>Australia</t>
        </is>
      </c>
      <c r="I247" s="28" t="inlineStr">
        <is>
          <t>New South Wales</t>
        </is>
      </c>
      <c r="J247" s="30" t="inlineStr">
        <is>
          <t>'|28|</t>
        </is>
      </c>
      <c r="K247" s="28" t="n"/>
      <c r="L247" s="28" t="n"/>
      <c r="M247" s="28" t="n"/>
      <c r="N247" s="31" t="inlineStr">
        <is>
          <t>'|Faculty of Engineering|</t>
        </is>
      </c>
      <c r="O247" s="31" t="inlineStr">
        <is>
          <t>'|1st Year|</t>
        </is>
      </c>
      <c r="P247" s="31" t="inlineStr">
        <is>
          <t>'|Internship|Casual or part-time work|Casual or part-time work in a technical role|</t>
        </is>
      </c>
      <c r="Q247" s="31" t="inlineStr">
        <is>
          <t>'|International|</t>
        </is>
      </c>
      <c r="R247" s="6" t="inlineStr">
        <is>
          <t>I'm enjoying my studies and have some ideas for my career.</t>
        </is>
      </c>
    </row>
    <row r="248">
      <c r="A248" s="2" t="inlineStr">
        <is>
          <t>Mateo</t>
        </is>
      </c>
      <c r="B248" s="46" t="inlineStr">
        <is>
          <t>mval0359@uni.sydney.edu.au</t>
        </is>
      </c>
      <c r="C248" s="31" t="n">
        <v>1</v>
      </c>
      <c r="D248" s="31" t="n">
        <v>71</v>
      </c>
      <c r="E248" s="28" t="inlineStr">
        <is>
          <t>"Video Profiling"</t>
        </is>
      </c>
      <c r="F248" s="29" t="n"/>
      <c r="G248" s="28" t="inlineStr">
        <is>
          <t>Male</t>
        </is>
      </c>
      <c r="H248" s="28" t="inlineStr">
        <is>
          <t>Australia</t>
        </is>
      </c>
      <c r="I248" s="28" t="inlineStr">
        <is>
          <t>New South Wales</t>
        </is>
      </c>
      <c r="J248" s="30" t="inlineStr">
        <is>
          <t>'|14|28|</t>
        </is>
      </c>
      <c r="K248" s="28" t="n"/>
      <c r="L248" s="28" t="n"/>
      <c r="M248" s="28" t="n"/>
      <c r="N248" s="31" t="inlineStr">
        <is>
          <t>'|Faculty of Engineering|</t>
        </is>
      </c>
      <c r="O248" s="31" t="inlineStr">
        <is>
          <t>'|2nd Year|</t>
        </is>
      </c>
      <c r="P248" s="31" t="inlineStr">
        <is>
          <t>'|None of the above|</t>
        </is>
      </c>
      <c r="Q248" s="31" t="inlineStr">
        <is>
          <t>'|International|</t>
        </is>
      </c>
      <c r="R248" s="6" t="inlineStr">
        <is>
          <t>I’m not sure I would want a career that relates to what I am studying.</t>
        </is>
      </c>
    </row>
    <row r="249">
      <c r="A249" s="2" t="inlineStr">
        <is>
          <t>Ming</t>
        </is>
      </c>
      <c r="B249" s="46" t="inlineStr">
        <is>
          <t>miye0361@uni.sydney.edu.au</t>
        </is>
      </c>
      <c r="C249" s="31" t="n">
        <v>1</v>
      </c>
      <c r="D249" s="31" t="n">
        <v>71</v>
      </c>
      <c r="E249" s="28" t="inlineStr">
        <is>
          <t>"12 Engaged"</t>
        </is>
      </c>
      <c r="F249" s="29" t="n"/>
      <c r="G249" s="28" t="inlineStr">
        <is>
          <t>Female</t>
        </is>
      </c>
      <c r="H249" s="28" t="inlineStr">
        <is>
          <t>Australia</t>
        </is>
      </c>
      <c r="I249" s="28" t="inlineStr">
        <is>
          <t>New South Wales</t>
        </is>
      </c>
      <c r="J249" s="30" t="inlineStr">
        <is>
          <t>'|8|12|14|28|</t>
        </is>
      </c>
      <c r="K249" s="28" t="n"/>
      <c r="L249" s="28" t="n"/>
      <c r="M249" s="28" t="n"/>
      <c r="N249" s="31" t="inlineStr">
        <is>
          <t>'|Faculty of Engineering|</t>
        </is>
      </c>
      <c r="O249" s="31" t="inlineStr">
        <is>
          <t>'|1st Year|</t>
        </is>
      </c>
      <c r="P249" s="31" t="inlineStr">
        <is>
          <t>'|Internship|Work placement as part of my degree|Casual or part-time work in a technical role|Casual or part-time work|</t>
        </is>
      </c>
      <c r="Q249" s="31" t="inlineStr">
        <is>
          <t>'|International|</t>
        </is>
      </c>
      <c r="R249" s="7" t="n"/>
    </row>
    <row r="250">
      <c r="A250" s="32" t="inlineStr">
        <is>
          <t>Mingyu</t>
        </is>
      </c>
      <c r="B250" s="46" t="inlineStr">
        <is>
          <t>mshe0324@uni.sydney.edu.au</t>
        </is>
      </c>
      <c r="C250" s="31" t="n">
        <v>1</v>
      </c>
      <c r="D250" s="31" t="n">
        <v>71</v>
      </c>
      <c r="E250" s="40" t="inlineStr">
        <is>
          <t>"MAU_2025JUL,VWE Engaged,Video Profiling"</t>
        </is>
      </c>
      <c r="F250" s="41" t="n"/>
      <c r="G250" s="31" t="inlineStr">
        <is>
          <t>Male</t>
        </is>
      </c>
      <c r="H250" s="31" t="inlineStr">
        <is>
          <t>Australia</t>
        </is>
      </c>
      <c r="I250" s="31" t="inlineStr">
        <is>
          <t>New South Wales</t>
        </is>
      </c>
      <c r="J250" s="31" t="inlineStr">
        <is>
          <t>'|14|22|28|</t>
        </is>
      </c>
      <c r="K250" s="42" t="n">
        <v>1</v>
      </c>
      <c r="L250" s="47" t="inlineStr">
        <is>
          <t>Y</t>
        </is>
      </c>
      <c r="M250" s="42" t="n"/>
      <c r="N250" s="31" t="inlineStr">
        <is>
          <t>'|Faculty of Engineering|</t>
        </is>
      </c>
      <c r="O250" s="31" t="inlineStr">
        <is>
          <t>'|1st Year|</t>
        </is>
      </c>
      <c r="P250" s="31" t="inlineStr">
        <is>
          <t>'|Internship|</t>
        </is>
      </c>
      <c r="Q250" s="31" t="inlineStr">
        <is>
          <t>'|International|</t>
        </is>
      </c>
      <c r="R250" s="37" t="n"/>
    </row>
    <row r="251">
      <c r="A251" s="2" t="inlineStr">
        <is>
          <t>Minhao</t>
        </is>
      </c>
      <c r="B251" s="46" t="inlineStr">
        <is>
          <t>mouy0957@uni.sydney.edu.au</t>
        </is>
      </c>
      <c r="C251" s="31" t="n">
        <v>1</v>
      </c>
      <c r="D251" s="31" t="n">
        <v>71</v>
      </c>
      <c r="E251" s="28" t="inlineStr">
        <is>
          <t>"VWE Engaged"</t>
        </is>
      </c>
      <c r="F251" s="29" t="n"/>
      <c r="G251" s="28" t="inlineStr">
        <is>
          <t>Male</t>
        </is>
      </c>
      <c r="H251" s="28" t="inlineStr">
        <is>
          <t>Australia</t>
        </is>
      </c>
      <c r="I251" s="28" t="inlineStr">
        <is>
          <t>New South Wales</t>
        </is>
      </c>
      <c r="J251" s="30" t="inlineStr">
        <is>
          <t>'|14|28|</t>
        </is>
      </c>
      <c r="K251" s="28" t="n"/>
      <c r="L251" s="28" t="n"/>
      <c r="M251" s="28" t="n"/>
      <c r="N251" s="31" t="inlineStr">
        <is>
          <t>'|Faculty of Engineering|</t>
        </is>
      </c>
      <c r="O251" s="31" t="inlineStr">
        <is>
          <t>'|2nd Year|</t>
        </is>
      </c>
      <c r="P251" s="31" t="inlineStr">
        <is>
          <t>'|None of the above|</t>
        </is>
      </c>
      <c r="Q251" s="31" t="inlineStr">
        <is>
          <t>'|International|</t>
        </is>
      </c>
      <c r="R251" s="6" t="inlineStr">
        <is>
          <t>I'm interested in my degree but not sure how it links to a career or the related career options.</t>
        </is>
      </c>
    </row>
    <row r="252">
      <c r="A252" s="2" t="inlineStr">
        <is>
          <t>Mnasnan</t>
        </is>
      </c>
      <c r="B252" s="46" t="inlineStr">
        <is>
          <t>msea0447@uni.sydney.edu.au</t>
        </is>
      </c>
      <c r="C252" s="31" t="n">
        <v>1</v>
      </c>
      <c r="D252" s="31" t="n">
        <v>71</v>
      </c>
      <c r="E252" s="29" t="n"/>
      <c r="F252" s="29" t="n"/>
      <c r="G252" s="28" t="inlineStr">
        <is>
          <t>Female</t>
        </is>
      </c>
      <c r="H252" s="28" t="inlineStr">
        <is>
          <t>Australia</t>
        </is>
      </c>
      <c r="I252" s="28" t="inlineStr">
        <is>
          <t>New South Wales</t>
        </is>
      </c>
      <c r="J252" s="30" t="inlineStr">
        <is>
          <t>'|14|15|21|28|30|8|27|13|2|</t>
        </is>
      </c>
      <c r="K252" s="28" t="n"/>
      <c r="L252" s="28" t="n"/>
      <c r="M252" s="28" t="n"/>
      <c r="N252" s="31" t="inlineStr">
        <is>
          <t>'|Faculty of Engineering|</t>
        </is>
      </c>
      <c r="O252" s="31" t="inlineStr">
        <is>
          <t>'|2nd Year|</t>
        </is>
      </c>
      <c r="P252" s="31" t="inlineStr">
        <is>
          <t>'|Casual or part-time work|</t>
        </is>
      </c>
      <c r="Q252" s="31" t="inlineStr">
        <is>
          <t>'|International|</t>
        </is>
      </c>
      <c r="R252" s="7" t="n"/>
    </row>
    <row r="253">
      <c r="A253" s="2" t="inlineStr">
        <is>
          <t>Mohamed</t>
        </is>
      </c>
      <c r="B253" s="46" t="inlineStr">
        <is>
          <t>mmub0864@uni.sydney.edu.au</t>
        </is>
      </c>
      <c r="C253" s="31" t="n">
        <v>1</v>
      </c>
      <c r="D253" s="31" t="n">
        <v>71</v>
      </c>
      <c r="E253" s="28" t="inlineStr">
        <is>
          <t>"RT Engaged,EE Zone Substation Electrical Technician VWE,EE Engaged,NSWM Engaged,NSWM AI VWE,NSWM Mining Engineer VWE,NSWM Electrician VWE,RT Signals Controller VWE,Video Profiling,Video Profiling 5,Job Suggestions,14 Engaged,VWE Engaged,Career Profiling Engaged,Completed USYD Survey 1 - Ask 1"</t>
        </is>
      </c>
      <c r="F253" s="46" t="inlineStr">
        <is>
          <t>https://www.thecareersdepartment.com/</t>
        </is>
      </c>
      <c r="G253" s="28" t="inlineStr">
        <is>
          <t>Male</t>
        </is>
      </c>
      <c r="H253" s="28" t="inlineStr">
        <is>
          <t>Australia</t>
        </is>
      </c>
      <c r="I253" s="28" t="inlineStr">
        <is>
          <t>New South Wales</t>
        </is>
      </c>
      <c r="J253" s="30" t="inlineStr">
        <is>
          <t>'|14|28|3|</t>
        </is>
      </c>
      <c r="K253" s="28" t="n">
        <v>2</v>
      </c>
      <c r="L253" s="28" t="n"/>
      <c r="M253" s="28" t="n"/>
      <c r="N253" s="31" t="inlineStr">
        <is>
          <t>'|Faculty of Engineering|</t>
        </is>
      </c>
      <c r="O253" s="31" t="inlineStr">
        <is>
          <t>'|1st Year|</t>
        </is>
      </c>
      <c r="P253" s="31" t="inlineStr">
        <is>
          <t>'|None of the above|</t>
        </is>
      </c>
      <c r="Q253" s="31" t="inlineStr">
        <is>
          <t>'|International|</t>
        </is>
      </c>
      <c r="R253" s="7" t="n"/>
    </row>
    <row r="254">
      <c r="A254" s="2" t="inlineStr">
        <is>
          <t>Mohammed</t>
        </is>
      </c>
      <c r="B254" s="46" t="inlineStr">
        <is>
          <t>malk0627@uni.sydney.edu.au</t>
        </is>
      </c>
      <c r="C254" s="31" t="n">
        <v>1</v>
      </c>
      <c r="D254" s="31" t="n">
        <v>71</v>
      </c>
      <c r="E254" s="28" t="inlineStr">
        <is>
          <t>"Completed USYD Survey 1 - Ask 1,VWE Engaged"</t>
        </is>
      </c>
      <c r="F254" s="46" t="inlineStr">
        <is>
          <t>https://careerhub.sydney.edu.au/Form.aspx?id=7743677</t>
        </is>
      </c>
      <c r="G254" s="28" t="inlineStr">
        <is>
          <t>Male</t>
        </is>
      </c>
      <c r="H254" s="28" t="inlineStr">
        <is>
          <t>Australia</t>
        </is>
      </c>
      <c r="I254" s="28" t="inlineStr">
        <is>
          <t>New South Wales</t>
        </is>
      </c>
      <c r="J254" s="30" t="inlineStr">
        <is>
          <t>'|14|28|</t>
        </is>
      </c>
      <c r="K254" s="28" t="n">
        <v>2</v>
      </c>
      <c r="L254" s="28" t="n"/>
      <c r="M254" s="28" t="n"/>
      <c r="N254" s="31" t="inlineStr">
        <is>
          <t>'|Faculty of Engineering|</t>
        </is>
      </c>
      <c r="O254" s="31" t="inlineStr">
        <is>
          <t>'|1st Year|</t>
        </is>
      </c>
      <c r="P254" s="31" t="inlineStr">
        <is>
          <t>'|None of the above|</t>
        </is>
      </c>
      <c r="Q254" s="31" t="inlineStr">
        <is>
          <t>'|International|</t>
        </is>
      </c>
      <c r="R254" s="6" t="inlineStr">
        <is>
          <t>I'm interested in my degree but not sure how it links to a career or the related career options.</t>
        </is>
      </c>
    </row>
    <row r="255">
      <c r="A255" s="2" t="inlineStr">
        <is>
          <t>nicole</t>
        </is>
      </c>
      <c r="B255" s="46" t="inlineStr">
        <is>
          <t>ycai0901@uni.sydney.edu.au</t>
        </is>
      </c>
      <c r="C255" s="31" t="n">
        <v>1</v>
      </c>
      <c r="D255" s="31" t="n">
        <v>71</v>
      </c>
      <c r="E255" s="28" t="inlineStr">
        <is>
          <t>"MG Engaged,MG Trading Analyst VWE"</t>
        </is>
      </c>
      <c r="F255" s="29" t="n"/>
      <c r="G255" s="28" t="inlineStr">
        <is>
          <t>Female</t>
        </is>
      </c>
      <c r="H255" s="28" t="inlineStr">
        <is>
          <t>Australia</t>
        </is>
      </c>
      <c r="I255" s="28" t="inlineStr">
        <is>
          <t>New South Wales</t>
        </is>
      </c>
      <c r="J255" s="30" t="inlineStr">
        <is>
          <t>'|12|27|</t>
        </is>
      </c>
      <c r="K255" s="28" t="n">
        <v>2</v>
      </c>
      <c r="L255" s="28" t="n"/>
      <c r="M255" s="28" t="n"/>
      <c r="N255" s="31" t="inlineStr">
        <is>
          <t>'|Faculty of Engineering|</t>
        </is>
      </c>
      <c r="O255" s="31" t="inlineStr">
        <is>
          <t>'|5th Year|</t>
        </is>
      </c>
      <c r="P255" s="31" t="inlineStr">
        <is>
          <t>'|Internship|Work placement as part of my degree|Casual or part-time work in a technical role|Casual or part-time work|</t>
        </is>
      </c>
      <c r="Q255" s="31" t="inlineStr">
        <is>
          <t>'|International|</t>
        </is>
      </c>
      <c r="R255" s="7" t="n"/>
    </row>
    <row r="256">
      <c r="A256" s="2" t="inlineStr">
        <is>
          <t>nuoheng</t>
        </is>
      </c>
      <c r="B256" s="46" t="inlineStr">
        <is>
          <t>nche0372@uni.sydney.edu.au</t>
        </is>
      </c>
      <c r="C256" s="31" t="n">
        <v>1</v>
      </c>
      <c r="D256" s="31" t="n">
        <v>71</v>
      </c>
      <c r="E256" s="28" t="inlineStr">
        <is>
          <t>"16 Engaged,28 Engaged,VWE Engaged,Completed USYD Survey 1 - Ask 1"</t>
        </is>
      </c>
      <c r="F256" s="29" t="n"/>
      <c r="G256" s="28" t="inlineStr">
        <is>
          <t>Male</t>
        </is>
      </c>
      <c r="H256" s="28" t="inlineStr">
        <is>
          <t>Australia</t>
        </is>
      </c>
      <c r="I256" s="28" t="inlineStr">
        <is>
          <t>New South Wales</t>
        </is>
      </c>
      <c r="J256" s="30" t="inlineStr">
        <is>
          <t>'|14|8|12|28|</t>
        </is>
      </c>
      <c r="K256" s="28" t="n">
        <v>2</v>
      </c>
      <c r="L256" s="28" t="n"/>
      <c r="M256" s="28" t="n"/>
      <c r="N256" s="31" t="inlineStr">
        <is>
          <t>'|Faculty of Engineering|</t>
        </is>
      </c>
      <c r="O256" s="31" t="inlineStr">
        <is>
          <t>'|2nd Year|</t>
        </is>
      </c>
      <c r="P256" s="31" t="inlineStr">
        <is>
          <t>'|Internship|</t>
        </is>
      </c>
      <c r="Q256" s="31" t="inlineStr">
        <is>
          <t>'|International|</t>
        </is>
      </c>
      <c r="R256" s="6" t="inlineStr">
        <is>
          <t>I'm interested in my degree but not sure how it links to a career or the related career options.</t>
        </is>
      </c>
    </row>
    <row r="257">
      <c r="A257" s="2" t="inlineStr">
        <is>
          <t>Paak</t>
        </is>
      </c>
      <c r="B257" s="46" t="inlineStr">
        <is>
          <t>pbha0066@uni.sydney.edu.au</t>
        </is>
      </c>
      <c r="C257" s="31" t="n">
        <v>1</v>
      </c>
      <c r="D257" s="31" t="n">
        <v>71</v>
      </c>
      <c r="E257" s="28" t="inlineStr">
        <is>
          <t>"VWE Engaged,Completed USYD Survey 1 - Ask 1"</t>
        </is>
      </c>
      <c r="F257" s="46" t="inlineStr">
        <is>
          <t>https://careerhub.sydney.edu.au/Form.aspx?id=7743677</t>
        </is>
      </c>
      <c r="G257" s="28" t="inlineStr">
        <is>
          <t>Male</t>
        </is>
      </c>
      <c r="H257" s="28" t="inlineStr">
        <is>
          <t>Australia</t>
        </is>
      </c>
      <c r="I257" s="28" t="inlineStr">
        <is>
          <t>New South Wales</t>
        </is>
      </c>
      <c r="J257" s="30" t="inlineStr">
        <is>
          <t>'|14|28|42|30|</t>
        </is>
      </c>
      <c r="K257" s="28" t="n">
        <v>2</v>
      </c>
      <c r="L257" s="28" t="n"/>
      <c r="M257" s="28" t="n"/>
      <c r="N257" s="31" t="inlineStr">
        <is>
          <t>'|Faculty of Engineering|</t>
        </is>
      </c>
      <c r="O257" s="31" t="inlineStr">
        <is>
          <t>'|1st Year|</t>
        </is>
      </c>
      <c r="P257" s="31" t="inlineStr">
        <is>
          <t>'|Internship|</t>
        </is>
      </c>
      <c r="Q257" s="31" t="inlineStr">
        <is>
          <t>'|International|</t>
        </is>
      </c>
      <c r="R257" s="7" t="n"/>
    </row>
    <row r="258">
      <c r="A258" s="2" t="inlineStr">
        <is>
          <t>Putu</t>
        </is>
      </c>
      <c r="B258" s="46" t="inlineStr">
        <is>
          <t>pput0940@uni.sydney.edu.au</t>
        </is>
      </c>
      <c r="C258" s="31" t="n">
        <v>1</v>
      </c>
      <c r="D258" s="31" t="n">
        <v>71</v>
      </c>
      <c r="E258" s="28" t="inlineStr">
        <is>
          <t>"8 Engaged,VWE Engaged,Completed USYD Survey 1 - Ask 1"</t>
        </is>
      </c>
      <c r="F258" s="46" t="inlineStr">
        <is>
          <t>https://www.thecareersdepartment.com/</t>
        </is>
      </c>
      <c r="G258" s="28" t="inlineStr">
        <is>
          <t>Female</t>
        </is>
      </c>
      <c r="H258" s="28" t="inlineStr">
        <is>
          <t>Australia</t>
        </is>
      </c>
      <c r="I258" s="28" t="inlineStr">
        <is>
          <t>New South Wales</t>
        </is>
      </c>
      <c r="J258" s="30" t="inlineStr">
        <is>
          <t>'|2|8|12|16|17|18|25|35|34|28|27|21|14|</t>
        </is>
      </c>
      <c r="K258" s="28" t="n">
        <v>2</v>
      </c>
      <c r="L258" s="28" t="n"/>
      <c r="M258" s="28" t="n"/>
      <c r="N258" s="31" t="inlineStr">
        <is>
          <t>'|Faculty of Engineering|</t>
        </is>
      </c>
      <c r="O258" s="31" t="inlineStr">
        <is>
          <t>'|1st Year|</t>
        </is>
      </c>
      <c r="P258" s="31" t="inlineStr">
        <is>
          <t>'|Work placement as part of my degree|</t>
        </is>
      </c>
      <c r="Q258" s="31" t="inlineStr">
        <is>
          <t>'|International|</t>
        </is>
      </c>
      <c r="R258" s="7" t="n"/>
    </row>
    <row r="259">
      <c r="A259" s="2" t="inlineStr">
        <is>
          <t>Qingyan</t>
        </is>
      </c>
      <c r="B259" s="46" t="inlineStr">
        <is>
          <t>qili0307@uni.sydney.edu.au</t>
        </is>
      </c>
      <c r="C259" s="31" t="n">
        <v>1</v>
      </c>
      <c r="D259" s="31" t="n">
        <v>71</v>
      </c>
      <c r="E259" s="29" t="n"/>
      <c r="F259" s="29" t="n"/>
      <c r="G259" s="28" t="inlineStr">
        <is>
          <t>Female</t>
        </is>
      </c>
      <c r="H259" s="28" t="inlineStr">
        <is>
          <t>Australia</t>
        </is>
      </c>
      <c r="I259" s="28" t="inlineStr">
        <is>
          <t>New South Wales</t>
        </is>
      </c>
      <c r="J259" s="30" t="inlineStr">
        <is>
          <t>'|14|28|14|28|42|</t>
        </is>
      </c>
      <c r="K259" s="28" t="n">
        <v>3</v>
      </c>
      <c r="L259" s="28" t="n"/>
      <c r="M259" s="28" t="n"/>
      <c r="N259" s="31" t="inlineStr">
        <is>
          <t>'|Faculty of Engineering|</t>
        </is>
      </c>
      <c r="O259" s="31" t="inlineStr">
        <is>
          <t>'|1st Year|</t>
        </is>
      </c>
      <c r="P259" s="31" t="inlineStr">
        <is>
          <t>'|None of the above|</t>
        </is>
      </c>
      <c r="Q259" s="31" t="inlineStr">
        <is>
          <t>'|International|</t>
        </is>
      </c>
      <c r="R259" s="6" t="inlineStr">
        <is>
          <t>I'm enjoying my studies and have some ideas for my career.</t>
        </is>
      </c>
    </row>
    <row r="260">
      <c r="A260" s="2" t="inlineStr">
        <is>
          <t>Raymond</t>
        </is>
      </c>
      <c r="B260" s="46" t="inlineStr">
        <is>
          <t>jshi0881@uni.sydney.edu.au</t>
        </is>
      </c>
      <c r="C260" s="31" t="n">
        <v>1</v>
      </c>
      <c r="D260" s="31" t="n">
        <v>71</v>
      </c>
      <c r="E260" s="29" t="n"/>
      <c r="F260" s="29" t="n"/>
      <c r="G260" s="28" t="inlineStr">
        <is>
          <t>Male</t>
        </is>
      </c>
      <c r="H260" s="28" t="inlineStr">
        <is>
          <t>Australia</t>
        </is>
      </c>
      <c r="I260" s="28" t="inlineStr">
        <is>
          <t>New South Wales</t>
        </is>
      </c>
      <c r="J260" s="30" t="inlineStr">
        <is>
          <t>'|14|</t>
        </is>
      </c>
      <c r="K260" s="28" t="n"/>
      <c r="L260" s="28" t="n"/>
      <c r="M260" s="28" t="n"/>
      <c r="N260" s="31" t="inlineStr">
        <is>
          <t>'|Faculty of Engineering|</t>
        </is>
      </c>
      <c r="O260" s="31" t="inlineStr">
        <is>
          <t>'|5th Year|</t>
        </is>
      </c>
      <c r="P260" s="31" t="inlineStr">
        <is>
          <t>'|Internship|</t>
        </is>
      </c>
      <c r="Q260" s="31" t="inlineStr">
        <is>
          <t>'|International|</t>
        </is>
      </c>
      <c r="R260" s="7" t="n"/>
    </row>
    <row r="261">
      <c r="A261" s="2" t="inlineStr">
        <is>
          <t>Rohan</t>
        </is>
      </c>
      <c r="B261" s="46" t="inlineStr">
        <is>
          <t>rram0672@uni.sydney.edu.au</t>
        </is>
      </c>
      <c r="C261" s="31" t="n">
        <v>1</v>
      </c>
      <c r="D261" s="31" t="n">
        <v>71</v>
      </c>
      <c r="E261" s="28" t="inlineStr">
        <is>
          <t>"Video Profiling,VWE Engaged,Career Profiling Engaged,Completed USYD Survey 1 - Ask 1"</t>
        </is>
      </c>
      <c r="F261" s="46" t="inlineStr">
        <is>
          <t>https://careerhub.sydney.edu.au/Form.aspx?id=7743677</t>
        </is>
      </c>
      <c r="G261" s="28" t="inlineStr">
        <is>
          <t>Male</t>
        </is>
      </c>
      <c r="H261" s="28" t="inlineStr">
        <is>
          <t>Australia</t>
        </is>
      </c>
      <c r="I261" s="28" t="inlineStr">
        <is>
          <t>New South Wales</t>
        </is>
      </c>
      <c r="J261" s="30" t="inlineStr">
        <is>
          <t>'|14|</t>
        </is>
      </c>
      <c r="K261" s="28" t="n"/>
      <c r="L261" s="28" t="n"/>
      <c r="M261" s="28" t="n"/>
      <c r="N261" s="31" t="inlineStr">
        <is>
          <t>'|Faculty of Engineering|</t>
        </is>
      </c>
      <c r="O261" s="31" t="inlineStr">
        <is>
          <t>'|1st Year|</t>
        </is>
      </c>
      <c r="P261" s="31" t="inlineStr">
        <is>
          <t>'|None of the above|</t>
        </is>
      </c>
      <c r="Q261" s="31" t="inlineStr">
        <is>
          <t>'|International|</t>
        </is>
      </c>
      <c r="R261" s="7" t="n"/>
    </row>
    <row r="262">
      <c r="A262" s="2" t="inlineStr">
        <is>
          <t>Ruoyi</t>
        </is>
      </c>
      <c r="B262" s="46" t="inlineStr">
        <is>
          <t>rzho3437@uni.sydney.edu.au</t>
        </is>
      </c>
      <c r="C262" s="31" t="n">
        <v>1</v>
      </c>
      <c r="D262" s="31" t="n">
        <v>71</v>
      </c>
      <c r="E262" s="28" t="inlineStr">
        <is>
          <t>"Career Profiling Engaged,Completed USYD Survey 1 - Ask 1,VWE Engaged,Job Suggestions,Video Profiling"</t>
        </is>
      </c>
      <c r="F262" s="29" t="n"/>
      <c r="G262" s="28" t="inlineStr">
        <is>
          <t>Female</t>
        </is>
      </c>
      <c r="H262" s="28" t="inlineStr">
        <is>
          <t>Australia</t>
        </is>
      </c>
      <c r="I262" s="28" t="inlineStr">
        <is>
          <t>New South Wales</t>
        </is>
      </c>
      <c r="J262" s="30" t="inlineStr">
        <is>
          <t>'|8|28|34|35|</t>
        </is>
      </c>
      <c r="K262" s="28" t="n"/>
      <c r="L262" s="28" t="n"/>
      <c r="M262" s="28" t="n"/>
      <c r="N262" s="31" t="inlineStr">
        <is>
          <t>'|Faculty of Engineering|</t>
        </is>
      </c>
      <c r="O262" s="31" t="inlineStr">
        <is>
          <t>'|2nd Year|</t>
        </is>
      </c>
      <c r="P262" s="31" t="inlineStr">
        <is>
          <t>'|Casual or part-time work|</t>
        </is>
      </c>
      <c r="Q262" s="31" t="inlineStr">
        <is>
          <t>'|International|</t>
        </is>
      </c>
      <c r="R262" s="6" t="inlineStr">
        <is>
          <t>I'm enjoying my studies and have some ideas for my career.</t>
        </is>
      </c>
    </row>
    <row r="263">
      <c r="A263" s="2" t="inlineStr">
        <is>
          <t>Saif</t>
        </is>
      </c>
      <c r="B263" s="46" t="inlineStr">
        <is>
          <t>shaz0913@uni.sydney.edu.au</t>
        </is>
      </c>
      <c r="C263" s="31" t="n">
        <v>1</v>
      </c>
      <c r="D263" s="31" t="n">
        <v>71</v>
      </c>
      <c r="E263" s="28" t="inlineStr">
        <is>
          <t>"14 Engaged"</t>
        </is>
      </c>
      <c r="F263" s="29" t="n"/>
      <c r="G263" s="28" t="inlineStr">
        <is>
          <t>Male</t>
        </is>
      </c>
      <c r="H263" s="28" t="inlineStr">
        <is>
          <t>Australia</t>
        </is>
      </c>
      <c r="I263" s="28" t="inlineStr">
        <is>
          <t>New South Wales</t>
        </is>
      </c>
      <c r="J263" s="30" t="inlineStr">
        <is>
          <t>'|14|28|</t>
        </is>
      </c>
      <c r="K263" s="28" t="n"/>
      <c r="L263" s="28" t="n"/>
      <c r="M263" s="28" t="n"/>
      <c r="N263" s="31" t="inlineStr">
        <is>
          <t>'|Faculty of Engineering|</t>
        </is>
      </c>
      <c r="O263" s="31" t="inlineStr">
        <is>
          <t>'|2nd Year|</t>
        </is>
      </c>
      <c r="P263" s="31" t="inlineStr">
        <is>
          <t>'|Research experience at university|Casual or part-time work|Casual or part-time work in a technical role|Work placement as part of my degree|Internship|</t>
        </is>
      </c>
      <c r="Q263" s="31" t="inlineStr">
        <is>
          <t>'|International|</t>
        </is>
      </c>
      <c r="R263" s="7" t="n"/>
    </row>
    <row r="264">
      <c r="A264" s="32" t="inlineStr">
        <is>
          <t>Sanskruti</t>
        </is>
      </c>
      <c r="B264" s="46" t="inlineStr">
        <is>
          <t>shod0732@uni.sydney.edu.au</t>
        </is>
      </c>
      <c r="C264" s="31" t="n">
        <v>1</v>
      </c>
      <c r="D264" s="31" t="n">
        <v>71</v>
      </c>
      <c r="E264" s="40" t="inlineStr">
        <is>
          <t>"MAU_2025JUL,VWE Engaged"</t>
        </is>
      </c>
      <c r="F264" s="41" t="n"/>
      <c r="G264" s="31" t="inlineStr">
        <is>
          <t>Female</t>
        </is>
      </c>
      <c r="H264" s="31" t="inlineStr">
        <is>
          <t>Australia</t>
        </is>
      </c>
      <c r="I264" s="31" t="inlineStr">
        <is>
          <t>New South Wales</t>
        </is>
      </c>
      <c r="J264" s="31" t="inlineStr">
        <is>
          <t>'|13|14|42|9|10|2|</t>
        </is>
      </c>
      <c r="K264" s="42" t="n">
        <v>1</v>
      </c>
      <c r="L264" s="42" t="inlineStr">
        <is>
          <t>Z</t>
        </is>
      </c>
      <c r="M264" s="42" t="n"/>
      <c r="N264" s="31" t="inlineStr">
        <is>
          <t>'|Faculty of Engineering|</t>
        </is>
      </c>
      <c r="O264" s="31" t="inlineStr">
        <is>
          <t>'|1st Year|</t>
        </is>
      </c>
      <c r="P264" s="31" t="inlineStr">
        <is>
          <t>'|Internship|</t>
        </is>
      </c>
      <c r="Q264" s="31" t="inlineStr">
        <is>
          <t>'|International|</t>
        </is>
      </c>
      <c r="R264" s="37" t="n"/>
    </row>
    <row r="265">
      <c r="A265" s="2" t="inlineStr">
        <is>
          <t>Satakshi</t>
        </is>
      </c>
      <c r="B265" s="46" t="inlineStr">
        <is>
          <t>sgar0400@uni.sydney.edu.au</t>
        </is>
      </c>
      <c r="C265" s="31" t="n">
        <v>1</v>
      </c>
      <c r="D265" s="31" t="n">
        <v>71</v>
      </c>
      <c r="E265" s="29" t="n"/>
      <c r="F265" s="29" t="n"/>
      <c r="G265" s="28" t="inlineStr">
        <is>
          <t>Female</t>
        </is>
      </c>
      <c r="H265" s="28" t="inlineStr">
        <is>
          <t>Australia</t>
        </is>
      </c>
      <c r="I265" s="28" t="inlineStr">
        <is>
          <t>New South Wales</t>
        </is>
      </c>
      <c r="J265" s="30" t="inlineStr">
        <is>
          <t>'|14|28|9|22|</t>
        </is>
      </c>
      <c r="K265" s="28" t="n"/>
      <c r="L265" s="28" t="n"/>
      <c r="M265" s="28" t="n"/>
      <c r="N265" s="31" t="inlineStr">
        <is>
          <t>'|Faculty of Engineering|</t>
        </is>
      </c>
      <c r="O265" s="31" t="inlineStr">
        <is>
          <t>'|1st Year|</t>
        </is>
      </c>
      <c r="P265" s="31" t="inlineStr">
        <is>
          <t>'|Internship|Work placement as part of my degree|Casual or part-time work in a technical role|Casual or part-time work|</t>
        </is>
      </c>
      <c r="Q265" s="31" t="inlineStr">
        <is>
          <t>'|International|</t>
        </is>
      </c>
      <c r="R265" s="7" t="n"/>
    </row>
    <row r="266">
      <c r="A266" s="2" t="inlineStr">
        <is>
          <t>Sen</t>
        </is>
      </c>
      <c r="B266" s="46" t="inlineStr">
        <is>
          <t>shan0161@uni.sydney.edu.au</t>
        </is>
      </c>
      <c r="C266" s="31" t="n">
        <v>1</v>
      </c>
      <c r="D266" s="31" t="n">
        <v>71</v>
      </c>
      <c r="E266" s="28" t="inlineStr">
        <is>
          <t>"MG Engaged,MG Trading Analyst VWE"</t>
        </is>
      </c>
      <c r="F266" s="29" t="n"/>
      <c r="G266" s="28" t="inlineStr">
        <is>
          <t>Female</t>
        </is>
      </c>
      <c r="H266" s="28" t="inlineStr">
        <is>
          <t>Australia</t>
        </is>
      </c>
      <c r="I266" s="28" t="inlineStr">
        <is>
          <t>New South Wales</t>
        </is>
      </c>
      <c r="J266" s="30" t="inlineStr">
        <is>
          <t>'|30|14|</t>
        </is>
      </c>
      <c r="K266" s="28" t="n"/>
      <c r="L266" s="28" t="n"/>
      <c r="M266" s="28" t="n"/>
      <c r="N266" s="31" t="inlineStr">
        <is>
          <t>'|Faculty of Engineering|</t>
        </is>
      </c>
      <c r="O266" s="31" t="inlineStr">
        <is>
          <t>'|1st Year|</t>
        </is>
      </c>
      <c r="P266" s="31" t="inlineStr">
        <is>
          <t>'|None of the above|</t>
        </is>
      </c>
      <c r="Q266" s="31" t="inlineStr">
        <is>
          <t>'|International|</t>
        </is>
      </c>
      <c r="R266" s="7" t="n"/>
    </row>
    <row r="267">
      <c r="A267" s="2" t="inlineStr">
        <is>
          <t>Shaunak</t>
        </is>
      </c>
      <c r="B267" s="46" t="inlineStr">
        <is>
          <t>shdi0195@uni.sydney.edu.au</t>
        </is>
      </c>
      <c r="C267" s="31" t="n">
        <v>1</v>
      </c>
      <c r="D267" s="31" t="n">
        <v>71</v>
      </c>
      <c r="E267" s="28" t="inlineStr">
        <is>
          <t>"Completed USYD Survey 1 - Ask 1,Video Profiling"</t>
        </is>
      </c>
      <c r="F267" s="46" t="inlineStr">
        <is>
          <t>https://careerhub.sydney.edu.au/s/careers-centre</t>
        </is>
      </c>
      <c r="G267" s="28" t="inlineStr">
        <is>
          <t>Male</t>
        </is>
      </c>
      <c r="H267" s="28" t="inlineStr">
        <is>
          <t>Australia</t>
        </is>
      </c>
      <c r="I267" s="28" t="inlineStr">
        <is>
          <t>New South Wales</t>
        </is>
      </c>
      <c r="J267" s="30" t="inlineStr">
        <is>
          <t>'|14|22|28|</t>
        </is>
      </c>
      <c r="K267" s="28" t="n">
        <v>3</v>
      </c>
      <c r="L267" s="28" t="n"/>
      <c r="M267" s="28" t="n"/>
      <c r="N267" s="31" t="inlineStr">
        <is>
          <t>'|Faculty of Engineering|</t>
        </is>
      </c>
      <c r="O267" s="31" t="inlineStr">
        <is>
          <t>'|5th Year|</t>
        </is>
      </c>
      <c r="P267" s="31" t="inlineStr">
        <is>
          <t>'|Casual or part-time work in a technical role|</t>
        </is>
      </c>
      <c r="Q267" s="31" t="inlineStr">
        <is>
          <t>'|Domestic|</t>
        </is>
      </c>
      <c r="R267" s="7" t="n"/>
    </row>
    <row r="268">
      <c r="A268" s="2" t="inlineStr">
        <is>
          <t>Sienna</t>
        </is>
      </c>
      <c r="B268" s="46" t="inlineStr">
        <is>
          <t>xcai0421@uni.sydney.edu.au</t>
        </is>
      </c>
      <c r="C268" s="31" t="n">
        <v>1</v>
      </c>
      <c r="D268" s="31" t="n">
        <v>71</v>
      </c>
      <c r="E268" s="28" t="inlineStr">
        <is>
          <t>"11 Engaged,Completed USYD Survey 1 - Ask 1"</t>
        </is>
      </c>
      <c r="F268" s="29" t="n"/>
      <c r="G268" s="28" t="inlineStr">
        <is>
          <t>Female</t>
        </is>
      </c>
      <c r="H268" s="28" t="inlineStr">
        <is>
          <t>Australia</t>
        </is>
      </c>
      <c r="I268" s="28" t="inlineStr">
        <is>
          <t>New South Wales</t>
        </is>
      </c>
      <c r="J268" s="30" t="inlineStr">
        <is>
          <t>'|11|14|27|</t>
        </is>
      </c>
      <c r="K268" s="28" t="n">
        <v>3</v>
      </c>
      <c r="L268" s="28" t="n"/>
      <c r="M268" s="28" t="n"/>
      <c r="N268" s="31" t="inlineStr">
        <is>
          <t>'|Faculty of Engineering|</t>
        </is>
      </c>
      <c r="O268" s="31" t="inlineStr">
        <is>
          <t>'|5th Year|</t>
        </is>
      </c>
      <c r="P268" s="31" t="inlineStr">
        <is>
          <t>'|Research experience at university|</t>
        </is>
      </c>
      <c r="Q268" s="31" t="inlineStr">
        <is>
          <t>'|International|</t>
        </is>
      </c>
      <c r="R268" s="7" t="n"/>
    </row>
    <row r="269">
      <c r="A269" s="2" t="inlineStr">
        <is>
          <t>Sijing</t>
        </is>
      </c>
      <c r="B269" s="46" t="inlineStr">
        <is>
          <t>sche0747@uni.sydney.edu.au</t>
        </is>
      </c>
      <c r="C269" s="31" t="n">
        <v>1</v>
      </c>
      <c r="D269" s="31" t="n">
        <v>71</v>
      </c>
      <c r="E269" s="28" t="inlineStr">
        <is>
          <t>"VWE Engaged,Completed USYD Survey 1 - Ask 1"</t>
        </is>
      </c>
      <c r="F269" s="29" t="n"/>
      <c r="G269" s="28" t="inlineStr">
        <is>
          <t>Female</t>
        </is>
      </c>
      <c r="H269" s="28" t="inlineStr">
        <is>
          <t>Australia</t>
        </is>
      </c>
      <c r="I269" s="28" t="inlineStr">
        <is>
          <t>New South Wales</t>
        </is>
      </c>
      <c r="J269" s="30" t="inlineStr">
        <is>
          <t>'|14|28|8|12|</t>
        </is>
      </c>
      <c r="K269" s="28" t="n">
        <v>3</v>
      </c>
      <c r="L269" s="28" t="n"/>
      <c r="M269" s="28" t="n"/>
      <c r="N269" s="31" t="inlineStr">
        <is>
          <t>'|Faculty of Engineering|</t>
        </is>
      </c>
      <c r="O269" s="31" t="inlineStr">
        <is>
          <t>'|2nd Year|</t>
        </is>
      </c>
      <c r="P269" s="31" t="inlineStr">
        <is>
          <t>'|Internship|</t>
        </is>
      </c>
      <c r="Q269" s="31" t="inlineStr">
        <is>
          <t>'|International|</t>
        </is>
      </c>
      <c r="R269" s="6" t="inlineStr">
        <is>
          <t>I'm enjoying my studies and have some ideas for my career.</t>
        </is>
      </c>
    </row>
    <row r="270">
      <c r="A270" s="2" t="inlineStr">
        <is>
          <t>Simiao</t>
        </is>
      </c>
      <c r="B270" s="46" t="inlineStr">
        <is>
          <t>sxie0762@uni.sydney.edu.au</t>
        </is>
      </c>
      <c r="C270" s="31" t="n">
        <v>1</v>
      </c>
      <c r="D270" s="31" t="n">
        <v>71</v>
      </c>
      <c r="E270" s="28" t="inlineStr">
        <is>
          <t>"Video Profiling,Job Suggestions,VWE Engaged,Career Profiling Engaged,Completed USYD Survey 1 - Ask 1"</t>
        </is>
      </c>
      <c r="F270" s="29" t="n"/>
      <c r="G270" s="28" t="inlineStr">
        <is>
          <t>Female</t>
        </is>
      </c>
      <c r="H270" s="28" t="inlineStr">
        <is>
          <t>Australia</t>
        </is>
      </c>
      <c r="I270" s="28" t="inlineStr">
        <is>
          <t>New South Wales</t>
        </is>
      </c>
      <c r="J270" s="30" t="inlineStr">
        <is>
          <t>'|14|28|27|</t>
        </is>
      </c>
      <c r="K270" s="28" t="n"/>
      <c r="L270" s="28" t="n"/>
      <c r="M270" s="28" t="n"/>
      <c r="N270" s="31" t="inlineStr">
        <is>
          <t>'|Faculty of Engineering|</t>
        </is>
      </c>
      <c r="O270" s="31" t="inlineStr">
        <is>
          <t>'|1st Year|</t>
        </is>
      </c>
      <c r="P270" s="31" t="inlineStr">
        <is>
          <t>'|None of the above|</t>
        </is>
      </c>
      <c r="Q270" s="31" t="inlineStr">
        <is>
          <t>'|International|</t>
        </is>
      </c>
      <c r="R270" s="6" t="inlineStr">
        <is>
          <t>I’m not sure I would want a career that relates to what I am studying.</t>
        </is>
      </c>
    </row>
    <row r="271">
      <c r="A271" s="33" t="inlineStr">
        <is>
          <t>Sirui</t>
        </is>
      </c>
      <c r="B271" s="9" t="inlineStr">
        <is>
          <t>sche0542@uni.sydney.edu.au</t>
        </is>
      </c>
      <c r="C271" s="25" t="n">
        <v>1</v>
      </c>
      <c r="D271" s="25" t="n">
        <v>71</v>
      </c>
      <c r="E271" s="34" t="inlineStr">
        <is>
          <t>"MAU_2025JUL"</t>
        </is>
      </c>
      <c r="F271" s="35" t="n"/>
      <c r="G271" s="25" t="inlineStr">
        <is>
          <t>Male</t>
        </is>
      </c>
      <c r="H271" s="25" t="inlineStr">
        <is>
          <t>Australia</t>
        </is>
      </c>
      <c r="I271" s="25" t="inlineStr">
        <is>
          <t>New South Wales</t>
        </is>
      </c>
      <c r="J271" s="25" t="inlineStr">
        <is>
          <t>'|14|28|27|</t>
        </is>
      </c>
      <c r="K271" s="36" t="n"/>
      <c r="L271" s="36" t="inlineStr">
        <is>
          <t>Z</t>
        </is>
      </c>
      <c r="M271" s="36" t="n"/>
      <c r="N271" s="25" t="inlineStr">
        <is>
          <t>'|Faculty of Engineering|</t>
        </is>
      </c>
      <c r="O271" s="25" t="inlineStr">
        <is>
          <t>'|1st Year|</t>
        </is>
      </c>
      <c r="P271" s="25" t="inlineStr">
        <is>
          <t>'|Internship|</t>
        </is>
      </c>
      <c r="Q271" s="25" t="inlineStr">
        <is>
          <t>'|International|</t>
        </is>
      </c>
      <c r="R271" s="37" t="n"/>
    </row>
    <row r="272">
      <c r="A272" s="27" t="inlineStr">
        <is>
          <t>Sudharm</t>
        </is>
      </c>
      <c r="B272" s="46" t="inlineStr">
        <is>
          <t>skal0853@uni.sydney.edu.au</t>
        </is>
      </c>
      <c r="C272" s="31" t="n">
        <v>1</v>
      </c>
      <c r="D272" s="31" t="n">
        <v>71</v>
      </c>
      <c r="E272" s="28" t="inlineStr">
        <is>
          <t>"28 Engaged,Completed USYD Survey 1 - Ask 1"</t>
        </is>
      </c>
      <c r="F272" s="29" t="n"/>
      <c r="G272" s="28" t="inlineStr">
        <is>
          <t>Male</t>
        </is>
      </c>
      <c r="H272" s="28" t="inlineStr">
        <is>
          <t>Australia</t>
        </is>
      </c>
      <c r="I272" s="28" t="inlineStr">
        <is>
          <t>New South Wales</t>
        </is>
      </c>
      <c r="J272" s="30" t="inlineStr">
        <is>
          <t>'|14|28|</t>
        </is>
      </c>
      <c r="K272" s="28" t="n">
        <v>3</v>
      </c>
      <c r="L272" s="28" t="n"/>
      <c r="M272" s="28" t="n"/>
      <c r="N272" s="31" t="inlineStr">
        <is>
          <t>'|Faculty of Engineering|</t>
        </is>
      </c>
      <c r="O272" s="31" t="inlineStr">
        <is>
          <t>'|2nd Year|</t>
        </is>
      </c>
      <c r="P272" s="31" t="inlineStr">
        <is>
          <t>'|Casual or part-time work in a technical role|Internship|</t>
        </is>
      </c>
      <c r="Q272" s="31" t="inlineStr">
        <is>
          <t>'|International|</t>
        </is>
      </c>
      <c r="R272" s="29" t="n"/>
    </row>
    <row r="273">
      <c r="A273" s="39" t="inlineStr">
        <is>
          <t>Surya</t>
        </is>
      </c>
      <c r="B273" s="46" t="inlineStr">
        <is>
          <t>svin0736@uni.sydney.edu.au</t>
        </is>
      </c>
      <c r="C273" s="31" t="n">
        <v>1</v>
      </c>
      <c r="D273" s="31" t="n">
        <v>71</v>
      </c>
      <c r="E273" s="40" t="inlineStr">
        <is>
          <t>"MAU_2025JUL,VWE Engaged"</t>
        </is>
      </c>
      <c r="F273" s="41" t="n"/>
      <c r="G273" s="31" t="inlineStr">
        <is>
          <t>Male</t>
        </is>
      </c>
      <c r="H273" s="31" t="inlineStr">
        <is>
          <t>Australia</t>
        </is>
      </c>
      <c r="I273" s="31" t="inlineStr">
        <is>
          <t>New South Wales</t>
        </is>
      </c>
      <c r="J273" s="31" t="inlineStr">
        <is>
          <t>'|14|21|33|34|16|13|11|2|</t>
        </is>
      </c>
      <c r="K273" s="42" t="n">
        <v>1</v>
      </c>
      <c r="L273" s="42" t="inlineStr">
        <is>
          <t>Z</t>
        </is>
      </c>
      <c r="M273" s="42" t="n"/>
      <c r="N273" s="31" t="inlineStr">
        <is>
          <t>'|Faculty of Engineering|</t>
        </is>
      </c>
      <c r="O273" s="31" t="inlineStr">
        <is>
          <t>'|1st Year|</t>
        </is>
      </c>
      <c r="P273" s="31" t="inlineStr">
        <is>
          <t>'|None of the above|</t>
        </is>
      </c>
      <c r="Q273" s="31" t="inlineStr">
        <is>
          <t>'|International|</t>
        </is>
      </c>
      <c r="R273" s="41" t="n"/>
    </row>
    <row r="274" ht="29" customHeight="1">
      <c r="A274" s="39" t="inlineStr">
        <is>
          <t>Tairan</t>
        </is>
      </c>
      <c r="B274" s="46" t="inlineStr">
        <is>
          <t>tzha0424@uni.sydney.edu.au</t>
        </is>
      </c>
      <c r="C274" s="31" t="n">
        <v>1</v>
      </c>
      <c r="D274" s="31" t="n">
        <v>71</v>
      </c>
      <c r="E274" s="40" t="inlineStr">
        <is>
          <t>"Video Profiling 5,Career Profiling Engaged,MAU_2025JUL,Video Profiling 10,Video Profiling 15,Video Profiling,VWE Engaged"</t>
        </is>
      </c>
      <c r="F274" s="41" t="n"/>
      <c r="G274" s="31" t="inlineStr">
        <is>
          <t>Male</t>
        </is>
      </c>
      <c r="H274" s="31" t="inlineStr">
        <is>
          <t>Australia</t>
        </is>
      </c>
      <c r="I274" s="31" t="inlineStr">
        <is>
          <t>New South Wales</t>
        </is>
      </c>
      <c r="J274" s="31" t="inlineStr">
        <is>
          <t>'|14|28|</t>
        </is>
      </c>
      <c r="K274" s="42" t="n">
        <v>1</v>
      </c>
      <c r="L274" s="47" t="inlineStr">
        <is>
          <t>Y</t>
        </is>
      </c>
      <c r="M274" s="42" t="n"/>
      <c r="N274" s="31" t="inlineStr">
        <is>
          <t>'|Faculty of Engineering|</t>
        </is>
      </c>
      <c r="O274" s="31" t="inlineStr">
        <is>
          <t>'|2nd Year|</t>
        </is>
      </c>
      <c r="P274" s="31" t="inlineStr">
        <is>
          <t>'|Internship|</t>
        </is>
      </c>
      <c r="Q274" s="31" t="inlineStr">
        <is>
          <t>'|International|</t>
        </is>
      </c>
      <c r="R274" s="41" t="n"/>
    </row>
    <row r="275">
      <c r="A275" s="39" t="inlineStr">
        <is>
          <t>Tongxin</t>
        </is>
      </c>
      <c r="B275" s="46" t="inlineStr">
        <is>
          <t>toye0626@uni.sydney.edu.au</t>
        </is>
      </c>
      <c r="C275" s="31" t="n">
        <v>1</v>
      </c>
      <c r="D275" s="31" t="n">
        <v>71</v>
      </c>
      <c r="E275" s="40" t="inlineStr">
        <is>
          <t>"MAU_2025JUL,Video Profiling,VWE Engaged"</t>
        </is>
      </c>
      <c r="F275" s="41" t="n"/>
      <c r="G275" s="31" t="inlineStr">
        <is>
          <t>Female</t>
        </is>
      </c>
      <c r="H275" s="31" t="inlineStr">
        <is>
          <t>Australia</t>
        </is>
      </c>
      <c r="I275" s="31" t="inlineStr">
        <is>
          <t>New South Wales</t>
        </is>
      </c>
      <c r="J275" s="31" t="inlineStr">
        <is>
          <t>'|14|22|</t>
        </is>
      </c>
      <c r="K275" s="42" t="n">
        <v>1</v>
      </c>
      <c r="L275" s="47" t="inlineStr">
        <is>
          <t>Y</t>
        </is>
      </c>
      <c r="M275" s="42" t="n"/>
      <c r="N275" s="31" t="inlineStr">
        <is>
          <t>'|Faculty of Engineering|</t>
        </is>
      </c>
      <c r="O275" s="31" t="inlineStr">
        <is>
          <t>'|2nd Year|</t>
        </is>
      </c>
      <c r="P275" s="31" t="inlineStr">
        <is>
          <t>'|None of the above|</t>
        </is>
      </c>
      <c r="Q275" s="31" t="inlineStr">
        <is>
          <t>'|International|</t>
        </is>
      </c>
      <c r="R275" s="41" t="n"/>
    </row>
    <row r="276">
      <c r="A276" s="27" t="inlineStr">
        <is>
          <t>Tuan</t>
        </is>
      </c>
      <c r="B276" s="46" t="inlineStr">
        <is>
          <t>ttra0882@uni.sydney.edu.au</t>
        </is>
      </c>
      <c r="C276" s="31" t="n">
        <v>1</v>
      </c>
      <c r="D276" s="31" t="n">
        <v>71</v>
      </c>
      <c r="E276" s="28" t="inlineStr">
        <is>
          <t>"28 Engaged"</t>
        </is>
      </c>
      <c r="F276" s="29" t="n"/>
      <c r="G276" s="28" t="inlineStr">
        <is>
          <t>Male</t>
        </is>
      </c>
      <c r="H276" s="28" t="inlineStr">
        <is>
          <t>Australia</t>
        </is>
      </c>
      <c r="I276" s="28" t="inlineStr">
        <is>
          <t>New South Wales</t>
        </is>
      </c>
      <c r="J276" s="30" t="inlineStr">
        <is>
          <t>'|14|28|</t>
        </is>
      </c>
      <c r="K276" s="28" t="n"/>
      <c r="L276" s="28" t="n"/>
      <c r="M276" s="28" t="n"/>
      <c r="N276" s="31" t="inlineStr">
        <is>
          <t>'|Faculty of Engineering|</t>
        </is>
      </c>
      <c r="O276" s="31" t="inlineStr">
        <is>
          <t>'|1st Year|</t>
        </is>
      </c>
      <c r="P276" s="31" t="inlineStr">
        <is>
          <t>'|Internship|Work placement as part of my degree|Casual or part-time work in a technical role|Research experience at university|</t>
        </is>
      </c>
      <c r="Q276" s="31" t="inlineStr">
        <is>
          <t>'|International|</t>
        </is>
      </c>
      <c r="R276" s="29" t="n"/>
    </row>
    <row r="277">
      <c r="A277" s="27" t="inlineStr">
        <is>
          <t>Vaibhav</t>
        </is>
      </c>
      <c r="B277" s="46" t="inlineStr">
        <is>
          <t>vsaw0439@uni.sydney.edu.au</t>
        </is>
      </c>
      <c r="C277" s="31" t="n">
        <v>1</v>
      </c>
      <c r="D277" s="31" t="n">
        <v>71</v>
      </c>
      <c r="E277" s="28" t="inlineStr">
        <is>
          <t>"VWE Engaged"</t>
        </is>
      </c>
      <c r="F277" s="29" t="n"/>
      <c r="G277" s="28" t="inlineStr">
        <is>
          <t>Male</t>
        </is>
      </c>
      <c r="H277" s="28" t="inlineStr">
        <is>
          <t>Australia</t>
        </is>
      </c>
      <c r="I277" s="28" t="inlineStr">
        <is>
          <t>New South Wales</t>
        </is>
      </c>
      <c r="J277" s="30" t="inlineStr">
        <is>
          <t>'|14|28|27|25|17|16|33|42|</t>
        </is>
      </c>
      <c r="K277" s="28" t="n"/>
      <c r="L277" s="28" t="n"/>
      <c r="M277" s="28" t="n"/>
      <c r="N277" s="31" t="inlineStr">
        <is>
          <t>'|Faculty of Engineering|</t>
        </is>
      </c>
      <c r="O277" s="31" t="inlineStr">
        <is>
          <t>'|1st Year|</t>
        </is>
      </c>
      <c r="P277" s="31" t="inlineStr">
        <is>
          <t>'|Work placement as part of my degree|Casual or part-time work in a technical role|Internship|</t>
        </is>
      </c>
      <c r="Q277" s="31" t="inlineStr">
        <is>
          <t>'|International|</t>
        </is>
      </c>
      <c r="R277" s="29" t="n"/>
    </row>
    <row r="278">
      <c r="A278" s="27" t="inlineStr">
        <is>
          <t>Wen</t>
        </is>
      </c>
      <c r="B278" s="46" t="inlineStr">
        <is>
          <t>wcha0938@uni.sydney.edu.au</t>
        </is>
      </c>
      <c r="C278" s="31" t="n">
        <v>1</v>
      </c>
      <c r="D278" s="31" t="n">
        <v>71</v>
      </c>
      <c r="E278" s="29" t="n"/>
      <c r="F278" s="29" t="n"/>
      <c r="G278" s="28" t="inlineStr">
        <is>
          <t>Female</t>
        </is>
      </c>
      <c r="H278" s="28" t="inlineStr">
        <is>
          <t>Australia</t>
        </is>
      </c>
      <c r="I278" s="28" t="inlineStr">
        <is>
          <t>New South Wales</t>
        </is>
      </c>
      <c r="J278" s="30" t="inlineStr">
        <is>
          <t>'|1|8|4|12|16|17|19|21|23|26|27|33|30|34|35|42|</t>
        </is>
      </c>
      <c r="K278" s="28" t="n"/>
      <c r="L278" s="28" t="n"/>
      <c r="M278" s="28" t="n"/>
      <c r="N278" s="31" t="inlineStr">
        <is>
          <t>'|Faculty of Engineering|</t>
        </is>
      </c>
      <c r="O278" s="31" t="inlineStr">
        <is>
          <t>'|1st Year|</t>
        </is>
      </c>
      <c r="P278" s="31" t="inlineStr">
        <is>
          <t>'|None of the above|</t>
        </is>
      </c>
      <c r="Q278" s="31" t="inlineStr">
        <is>
          <t>'|International|</t>
        </is>
      </c>
      <c r="R278" s="29" t="n"/>
    </row>
    <row r="279">
      <c r="A279" s="39" t="inlineStr">
        <is>
          <t>wenhua</t>
        </is>
      </c>
      <c r="B279" s="46" t="inlineStr">
        <is>
          <t>wzhu0406@uni.sydney.edu.au</t>
        </is>
      </c>
      <c r="C279" s="31" t="n">
        <v>1</v>
      </c>
      <c r="D279" s="31" t="n">
        <v>71</v>
      </c>
      <c r="E279" s="40" t="inlineStr">
        <is>
          <t>"MAU_2025JUL"</t>
        </is>
      </c>
      <c r="F279" s="41" t="n"/>
      <c r="G279" s="31" t="inlineStr">
        <is>
          <t>Female</t>
        </is>
      </c>
      <c r="H279" s="31" t="inlineStr">
        <is>
          <t>Australia</t>
        </is>
      </c>
      <c r="I279" s="31" t="inlineStr">
        <is>
          <t>New South Wales</t>
        </is>
      </c>
      <c r="J279" s="31" t="inlineStr">
        <is>
          <t>'|27|22|14|</t>
        </is>
      </c>
      <c r="K279" s="42" t="n"/>
      <c r="L279" s="42" t="inlineStr">
        <is>
          <t>Z</t>
        </is>
      </c>
      <c r="M279" s="42" t="n"/>
      <c r="N279" s="31" t="inlineStr">
        <is>
          <t>'|Faculty of Engineering|</t>
        </is>
      </c>
      <c r="O279" s="31" t="inlineStr">
        <is>
          <t>'|1st Year|</t>
        </is>
      </c>
      <c r="P279" s="31" t="inlineStr">
        <is>
          <t>'|None of the above|</t>
        </is>
      </c>
      <c r="Q279" s="31" t="inlineStr">
        <is>
          <t>'|Domestic|</t>
        </is>
      </c>
      <c r="R279" s="41" t="n"/>
    </row>
    <row r="280">
      <c r="A280" s="27" t="inlineStr">
        <is>
          <t>Wentao</t>
        </is>
      </c>
      <c r="B280" s="46" t="inlineStr">
        <is>
          <t>wgao0186@uni.sydney.edu.au</t>
        </is>
      </c>
      <c r="C280" s="31" t="n">
        <v>1</v>
      </c>
      <c r="D280" s="31" t="n">
        <v>71</v>
      </c>
      <c r="E280" s="29" t="n"/>
      <c r="F280" s="29" t="n"/>
      <c r="G280" s="28" t="inlineStr">
        <is>
          <t>Male</t>
        </is>
      </c>
      <c r="H280" s="28" t="inlineStr">
        <is>
          <t>Australia</t>
        </is>
      </c>
      <c r="I280" s="28" t="inlineStr">
        <is>
          <t>New South Wales</t>
        </is>
      </c>
      <c r="J280" s="30" t="inlineStr">
        <is>
          <t>'|3|19|27|28|42|22|14|</t>
        </is>
      </c>
      <c r="K280" s="28" t="n"/>
      <c r="L280" s="28" t="n"/>
      <c r="M280" s="28" t="n"/>
      <c r="N280" s="31" t="inlineStr">
        <is>
          <t>'|Faculty of Engineering|</t>
        </is>
      </c>
      <c r="O280" s="31" t="inlineStr">
        <is>
          <t>'|3rd Year|</t>
        </is>
      </c>
      <c r="P280" s="31" t="inlineStr">
        <is>
          <t>'|Internship|Casual or part-time work|Research experience at university|</t>
        </is>
      </c>
      <c r="Q280" s="31" t="inlineStr">
        <is>
          <t>'|International|</t>
        </is>
      </c>
      <c r="R280" s="29" t="n"/>
    </row>
    <row r="281">
      <c r="A281" s="39" t="inlineStr">
        <is>
          <t>Winayu</t>
        </is>
      </c>
      <c r="B281" s="46" t="inlineStr">
        <is>
          <t>wnas0089@uni.sydney.edu.au</t>
        </is>
      </c>
      <c r="C281" s="31" t="n">
        <v>1</v>
      </c>
      <c r="D281" s="31" t="n">
        <v>71</v>
      </c>
      <c r="E281" s="19" t="inlineStr">
        <is>
          <t>"VWE Engaged"</t>
        </is>
      </c>
      <c r="F281" s="41" t="n"/>
      <c r="G281" s="31" t="inlineStr">
        <is>
          <t>Female</t>
        </is>
      </c>
      <c r="H281" s="31" t="inlineStr">
        <is>
          <t>Australia</t>
        </is>
      </c>
      <c r="I281" s="31" t="inlineStr">
        <is>
          <t>New South Wales</t>
        </is>
      </c>
      <c r="J281" s="31" t="inlineStr">
        <is>
          <t>'|14|9|6|23|28|</t>
        </is>
      </c>
      <c r="K281" s="42" t="n">
        <v>1</v>
      </c>
      <c r="L281" s="42" t="inlineStr">
        <is>
          <t>Z</t>
        </is>
      </c>
      <c r="M281" s="42" t="n"/>
      <c r="N281" s="31" t="inlineStr">
        <is>
          <t>'|Faculty of Engineering|</t>
        </is>
      </c>
      <c r="O281" s="31" t="inlineStr">
        <is>
          <t>'|1st Year|</t>
        </is>
      </c>
      <c r="P281" s="31" t="inlineStr">
        <is>
          <t>'|None of the above|</t>
        </is>
      </c>
      <c r="Q281" s="31" t="inlineStr">
        <is>
          <t>'|International|</t>
        </is>
      </c>
      <c r="R281" s="41" t="n"/>
    </row>
    <row r="282" ht="29" customHeight="1">
      <c r="A282" s="39" t="inlineStr">
        <is>
          <t>Xiang</t>
        </is>
      </c>
      <c r="B282" s="46" t="inlineStr">
        <is>
          <t>xzho0148@uni.sydney.edu.au</t>
        </is>
      </c>
      <c r="C282" s="31" t="n">
        <v>1</v>
      </c>
      <c r="D282" s="31" t="n">
        <v>71</v>
      </c>
      <c r="E282" s="40" t="inlineStr">
        <is>
          <t>"Completed USYD Survey 1 - Ask 1,MAU_2025JUL,14 Engaged,VWE Engaged,Video Profiling"</t>
        </is>
      </c>
      <c r="F282" s="18" t="inlineStr">
        <is>
          <t>https://careerhub.sydney.edu.au/s/careers-centre</t>
        </is>
      </c>
      <c r="G282" s="31" t="inlineStr">
        <is>
          <t>Male</t>
        </is>
      </c>
      <c r="H282" s="31" t="inlineStr">
        <is>
          <t>Australia</t>
        </is>
      </c>
      <c r="I282" s="31" t="inlineStr">
        <is>
          <t>New South Wales</t>
        </is>
      </c>
      <c r="J282" s="31" t="inlineStr">
        <is>
          <t>'|14|28|</t>
        </is>
      </c>
      <c r="K282" s="42" t="n">
        <v>1</v>
      </c>
      <c r="L282" s="42" t="inlineStr">
        <is>
          <t>Y</t>
        </is>
      </c>
      <c r="M282" s="42" t="n"/>
      <c r="N282" s="31" t="inlineStr">
        <is>
          <t>'|Faculty of Engineering|</t>
        </is>
      </c>
      <c r="O282" s="31" t="inlineStr">
        <is>
          <t>'|1st Year|</t>
        </is>
      </c>
      <c r="P282" s="31" t="inlineStr">
        <is>
          <t>'|None of the above|</t>
        </is>
      </c>
      <c r="Q282" s="31" t="inlineStr">
        <is>
          <t>'|International|</t>
        </is>
      </c>
      <c r="R282" s="31" t="inlineStr">
        <is>
          <t>I'm enjoying my studies and have some ideas for my career.</t>
        </is>
      </c>
    </row>
    <row r="283">
      <c r="A283" s="27" t="inlineStr">
        <is>
          <t>Xinyue</t>
        </is>
      </c>
      <c r="B283" s="46" t="inlineStr">
        <is>
          <t>xigu0953@uni.sydney.edu.au</t>
        </is>
      </c>
      <c r="C283" s="31" t="n">
        <v>1</v>
      </c>
      <c r="D283" s="31" t="n">
        <v>71</v>
      </c>
      <c r="E283" s="28" t="inlineStr">
        <is>
          <t>"Video Profiling,Completed USYD Survey 1 - Ask 1"</t>
        </is>
      </c>
      <c r="F283" s="46" t="inlineStr">
        <is>
          <t>https://careerhub.sydney.edu.au/s/careers-centre/Events/Detail/7736643</t>
        </is>
      </c>
      <c r="G283" s="28" t="inlineStr">
        <is>
          <t>Female</t>
        </is>
      </c>
      <c r="H283" s="28" t="inlineStr">
        <is>
          <t>Australia</t>
        </is>
      </c>
      <c r="I283" s="28" t="inlineStr">
        <is>
          <t>New South Wales</t>
        </is>
      </c>
      <c r="J283" s="30" t="inlineStr">
        <is>
          <t>'|2|6|10|4|</t>
        </is>
      </c>
      <c r="K283" s="28" t="n"/>
      <c r="L283" s="28" t="n"/>
      <c r="M283" s="28" t="n"/>
      <c r="N283" s="31" t="inlineStr">
        <is>
          <t>'|Faculty of Engineering|</t>
        </is>
      </c>
      <c r="O283" s="31" t="inlineStr">
        <is>
          <t>'|1st Year|</t>
        </is>
      </c>
      <c r="P283" s="31" t="inlineStr">
        <is>
          <t>'|Internship|</t>
        </is>
      </c>
      <c r="Q283" s="31" t="inlineStr">
        <is>
          <t>'|International|</t>
        </is>
      </c>
      <c r="R283" s="29" t="n"/>
    </row>
    <row r="284">
      <c r="A284" s="27" t="inlineStr">
        <is>
          <t>Yash</t>
        </is>
      </c>
      <c r="B284" s="46" t="inlineStr">
        <is>
          <t>ypar0816@uni.sydney.edu.au</t>
        </is>
      </c>
      <c r="C284" s="31" t="n">
        <v>1</v>
      </c>
      <c r="D284" s="31" t="n">
        <v>71</v>
      </c>
      <c r="E284" s="28" t="inlineStr">
        <is>
          <t>"28 Engaged"</t>
        </is>
      </c>
      <c r="F284" s="29" t="n"/>
      <c r="G284" s="28" t="inlineStr">
        <is>
          <t>Male</t>
        </is>
      </c>
      <c r="H284" s="28" t="inlineStr">
        <is>
          <t>Australia</t>
        </is>
      </c>
      <c r="I284" s="28" t="inlineStr">
        <is>
          <t>New South Wales</t>
        </is>
      </c>
      <c r="J284" s="30" t="inlineStr">
        <is>
          <t>'|14|22|28|</t>
        </is>
      </c>
      <c r="K284" s="28" t="n"/>
      <c r="L284" s="28" t="n"/>
      <c r="M284" s="28" t="n"/>
      <c r="N284" s="31" t="inlineStr">
        <is>
          <t>'|Faculty of Engineering|</t>
        </is>
      </c>
      <c r="O284" s="31" t="inlineStr">
        <is>
          <t>'|1st Year|</t>
        </is>
      </c>
      <c r="P284" s="31" t="inlineStr">
        <is>
          <t>'|Internship|</t>
        </is>
      </c>
      <c r="Q284" s="31" t="inlineStr">
        <is>
          <t>'|International|</t>
        </is>
      </c>
      <c r="R284" s="29" t="n"/>
    </row>
    <row r="285">
      <c r="A285" s="39" t="inlineStr">
        <is>
          <t>Yi</t>
        </is>
      </c>
      <c r="B285" s="46" t="inlineStr">
        <is>
          <t>yyan0660@uni.sydney.edu.au</t>
        </is>
      </c>
      <c r="C285" s="31" t="n">
        <v>1</v>
      </c>
      <c r="D285" s="31" t="n">
        <v>71</v>
      </c>
      <c r="E285" s="40" t="inlineStr">
        <is>
          <t>"MAU_2025JUL,VWE Engaged"</t>
        </is>
      </c>
      <c r="F285" s="41" t="n"/>
      <c r="G285" s="31" t="inlineStr">
        <is>
          <t>Other</t>
        </is>
      </c>
      <c r="H285" s="31" t="inlineStr">
        <is>
          <t>Australia</t>
        </is>
      </c>
      <c r="I285" s="31" t="inlineStr">
        <is>
          <t>New South Wales</t>
        </is>
      </c>
      <c r="J285" s="31" t="inlineStr">
        <is>
          <t>'|12|14|8|</t>
        </is>
      </c>
      <c r="K285" s="42" t="n">
        <v>1</v>
      </c>
      <c r="L285" s="42" t="inlineStr">
        <is>
          <t>Z</t>
        </is>
      </c>
      <c r="M285" s="42" t="n"/>
      <c r="N285" s="31" t="inlineStr">
        <is>
          <t>'|Faculty of Engineering|</t>
        </is>
      </c>
      <c r="O285" s="31" t="inlineStr">
        <is>
          <t>'|1st Year|</t>
        </is>
      </c>
      <c r="P285" s="31" t="inlineStr">
        <is>
          <t>'|Internship|</t>
        </is>
      </c>
      <c r="Q285" s="31" t="inlineStr">
        <is>
          <t>'|International|</t>
        </is>
      </c>
      <c r="R285" s="41" t="n"/>
    </row>
    <row r="286">
      <c r="A286" s="27" t="inlineStr">
        <is>
          <t>Yiran</t>
        </is>
      </c>
      <c r="B286" s="46" t="inlineStr">
        <is>
          <t>ywan0102@uni.sydney.edu.au</t>
        </is>
      </c>
      <c r="C286" s="31" t="n">
        <v>1</v>
      </c>
      <c r="D286" s="31" t="n">
        <v>71</v>
      </c>
      <c r="E286" s="29" t="n"/>
      <c r="F286" s="29" t="n"/>
      <c r="G286" s="28" t="inlineStr">
        <is>
          <t>Female</t>
        </is>
      </c>
      <c r="H286" s="28" t="inlineStr">
        <is>
          <t>Australia</t>
        </is>
      </c>
      <c r="I286" s="28" t="inlineStr">
        <is>
          <t>New South Wales</t>
        </is>
      </c>
      <c r="J286" s="30" t="inlineStr">
        <is>
          <t>'|28|</t>
        </is>
      </c>
      <c r="K286" s="28" t="n"/>
      <c r="L286" s="28" t="n"/>
      <c r="M286" s="28" t="n"/>
      <c r="N286" s="31" t="inlineStr">
        <is>
          <t>'|Faculty of Engineering|</t>
        </is>
      </c>
      <c r="O286" s="31" t="inlineStr">
        <is>
          <t>'|2nd Year|</t>
        </is>
      </c>
      <c r="P286" s="31" t="inlineStr">
        <is>
          <t>'|None of the above|</t>
        </is>
      </c>
      <c r="Q286" s="31" t="inlineStr">
        <is>
          <t>'|International|</t>
        </is>
      </c>
      <c r="R286" s="29" t="n"/>
    </row>
    <row r="287">
      <c r="A287" s="27" t="inlineStr">
        <is>
          <t>Yiting</t>
        </is>
      </c>
      <c r="B287" s="46" t="inlineStr">
        <is>
          <t>yili7095@uni.sydney.edu.au</t>
        </is>
      </c>
      <c r="C287" s="31" t="n">
        <v>1</v>
      </c>
      <c r="D287" s="31" t="n">
        <v>71</v>
      </c>
      <c r="E287" s="29" t="n"/>
      <c r="F287" s="29" t="n"/>
      <c r="G287" s="28" t="inlineStr">
        <is>
          <t>Female</t>
        </is>
      </c>
      <c r="H287" s="28" t="inlineStr">
        <is>
          <t>Australia</t>
        </is>
      </c>
      <c r="I287" s="28" t="inlineStr">
        <is>
          <t>New South Wales</t>
        </is>
      </c>
      <c r="J287" s="30" t="inlineStr">
        <is>
          <t>'|14|11|</t>
        </is>
      </c>
      <c r="K287" s="28" t="n"/>
      <c r="L287" s="28" t="n"/>
      <c r="M287" s="28" t="n"/>
      <c r="N287" s="31" t="inlineStr">
        <is>
          <t>'|Faculty of Engineering|</t>
        </is>
      </c>
      <c r="O287" s="31" t="inlineStr">
        <is>
          <t>'|5th Year|</t>
        </is>
      </c>
      <c r="P287" s="31" t="inlineStr">
        <is>
          <t>'|Internship|Casual or part-time work in a technical role|Research experience at university|Casual or part-time work|Work placement as part of my degree|</t>
        </is>
      </c>
      <c r="Q287" s="31" t="inlineStr">
        <is>
          <t>'|International|</t>
        </is>
      </c>
      <c r="R287" s="29" t="n"/>
    </row>
    <row r="288">
      <c r="A288" s="27" t="inlineStr">
        <is>
          <t>YU-CHUAN</t>
        </is>
      </c>
      <c r="B288" s="46" t="inlineStr">
        <is>
          <t>yshe0292@uni.sydney.edu.au</t>
        </is>
      </c>
      <c r="C288" s="31" t="n">
        <v>1</v>
      </c>
      <c r="D288" s="31" t="n">
        <v>71</v>
      </c>
      <c r="E288" s="28" t="inlineStr">
        <is>
          <t>"28 Engaged,VWE Engaged,Completed USYD Survey 1 - Ask 1"</t>
        </is>
      </c>
      <c r="F288" s="29" t="n"/>
      <c r="G288" s="28" t="inlineStr">
        <is>
          <t>Male</t>
        </is>
      </c>
      <c r="H288" s="28" t="inlineStr">
        <is>
          <t>Australia</t>
        </is>
      </c>
      <c r="I288" s="28" t="inlineStr">
        <is>
          <t>New South Wales</t>
        </is>
      </c>
      <c r="J288" s="30" t="inlineStr">
        <is>
          <t>'|28|</t>
        </is>
      </c>
      <c r="K288" s="28" t="n"/>
      <c r="L288" s="28" t="n"/>
      <c r="M288" s="28" t="n"/>
      <c r="N288" s="31" t="inlineStr">
        <is>
          <t>'|Faculty of Engineering|</t>
        </is>
      </c>
      <c r="O288" s="31" t="inlineStr">
        <is>
          <t>'|1st Year|</t>
        </is>
      </c>
      <c r="P288" s="31" t="inlineStr">
        <is>
          <t>'|Casual or part-time work|</t>
        </is>
      </c>
      <c r="Q288" s="31" t="inlineStr">
        <is>
          <t>'|International|</t>
        </is>
      </c>
      <c r="R288" s="29" t="n"/>
    </row>
    <row r="289">
      <c r="A289" s="27" t="inlineStr">
        <is>
          <t>yuki</t>
        </is>
      </c>
      <c r="B289" s="46" t="inlineStr">
        <is>
          <t>xzha0509@uni.sydney.edu.au</t>
        </is>
      </c>
      <c r="C289" s="31" t="n">
        <v>1</v>
      </c>
      <c r="D289" s="31" t="n">
        <v>71</v>
      </c>
      <c r="E289" s="29" t="n"/>
      <c r="F289" s="29" t="n"/>
      <c r="G289" s="28" t="inlineStr">
        <is>
          <t>Female</t>
        </is>
      </c>
      <c r="H289" s="28" t="inlineStr">
        <is>
          <t>Australia</t>
        </is>
      </c>
      <c r="I289" s="28" t="inlineStr">
        <is>
          <t>New South Wales</t>
        </is>
      </c>
      <c r="J289" s="30" t="inlineStr">
        <is>
          <t>'|6|10|14|16|19|33|</t>
        </is>
      </c>
      <c r="K289" s="28" t="n"/>
      <c r="L289" s="28" t="n"/>
      <c r="M289" s="28" t="n"/>
      <c r="N289" s="31" t="inlineStr">
        <is>
          <t>'|Faculty of Engineering|</t>
        </is>
      </c>
      <c r="O289" s="31" t="inlineStr">
        <is>
          <t>'|1st Year|</t>
        </is>
      </c>
      <c r="P289" s="31" t="inlineStr">
        <is>
          <t>'|Internship|Research experience at university|</t>
        </is>
      </c>
      <c r="Q289" s="31" t="inlineStr">
        <is>
          <t>'|International|</t>
        </is>
      </c>
      <c r="R289" s="28" t="inlineStr">
        <is>
          <t>I'm enjoying my studies and have some ideas for my career.</t>
        </is>
      </c>
    </row>
    <row r="290">
      <c r="A290" s="39" t="inlineStr">
        <is>
          <t>YUXIN</t>
        </is>
      </c>
      <c r="B290" s="46" t="inlineStr">
        <is>
          <t>yuhu0189@uni.sydney.edu.au</t>
        </is>
      </c>
      <c r="C290" s="31" t="n">
        <v>1</v>
      </c>
      <c r="D290" s="31" t="n">
        <v>71</v>
      </c>
      <c r="E290" s="40" t="inlineStr">
        <is>
          <t>"VWE Engaged"</t>
        </is>
      </c>
      <c r="F290" s="41" t="n"/>
      <c r="G290" s="31" t="inlineStr">
        <is>
          <t>Female</t>
        </is>
      </c>
      <c r="H290" s="31" t="inlineStr">
        <is>
          <t>Australia</t>
        </is>
      </c>
      <c r="I290" s="31" t="inlineStr">
        <is>
          <t>New South Wales</t>
        </is>
      </c>
      <c r="J290" s="31" t="inlineStr">
        <is>
          <t>'|8|10|12|28|34|30|</t>
        </is>
      </c>
      <c r="K290" s="42" t="n">
        <v>1</v>
      </c>
      <c r="L290" s="42" t="inlineStr">
        <is>
          <t>Z</t>
        </is>
      </c>
      <c r="M290" s="42" t="n"/>
      <c r="N290" s="31" t="inlineStr">
        <is>
          <t>'|Faculty of Engineering|</t>
        </is>
      </c>
      <c r="O290" s="31" t="inlineStr">
        <is>
          <t>'|1st Year|</t>
        </is>
      </c>
      <c r="P290" s="31" t="inlineStr">
        <is>
          <t>'|Internship|Research experience at university|Casual or part-time work|Casual or part-time work in a technical role|</t>
        </is>
      </c>
      <c r="Q290" s="31" t="inlineStr">
        <is>
          <t>'|International|</t>
        </is>
      </c>
      <c r="R290" s="31" t="inlineStr">
        <is>
          <t>I'm interested in my degree but not sure how it links to a career or the related career options.</t>
        </is>
      </c>
    </row>
    <row r="291">
      <c r="A291" s="27" t="inlineStr">
        <is>
          <t>Zhiling</t>
        </is>
      </c>
      <c r="B291" s="46" t="inlineStr">
        <is>
          <t>zhxu0203@uni.sydney.edu.au</t>
        </is>
      </c>
      <c r="C291" s="31" t="n">
        <v>1</v>
      </c>
      <c r="D291" s="31" t="n">
        <v>71</v>
      </c>
      <c r="E291" s="28" t="inlineStr">
        <is>
          <t>"Video Profiling,Job Suggestions,VWE Engaged,Career Profiling Engaged,Completed USYD Survey 1 - Ask 1"</t>
        </is>
      </c>
      <c r="F291" s="29" t="n"/>
      <c r="G291" s="28" t="inlineStr">
        <is>
          <t>Female</t>
        </is>
      </c>
      <c r="H291" s="28" t="inlineStr">
        <is>
          <t>Australia</t>
        </is>
      </c>
      <c r="I291" s="28" t="inlineStr">
        <is>
          <t>New South Wales</t>
        </is>
      </c>
      <c r="J291" s="30" t="inlineStr">
        <is>
          <t>'|14|12|28|</t>
        </is>
      </c>
      <c r="K291" s="28" t="n"/>
      <c r="L291" s="28" t="n"/>
      <c r="M291" s="28" t="n"/>
      <c r="N291" s="31" t="inlineStr">
        <is>
          <t>'|Faculty of Engineering|</t>
        </is>
      </c>
      <c r="O291" s="31" t="inlineStr">
        <is>
          <t>'|2nd Year|</t>
        </is>
      </c>
      <c r="P291" s="31" t="inlineStr">
        <is>
          <t>'|None of the above|</t>
        </is>
      </c>
      <c r="Q291" s="31" t="inlineStr">
        <is>
          <t>'|International|</t>
        </is>
      </c>
      <c r="R291" s="28" t="inlineStr">
        <is>
          <t>I'm interested in my degree but not sure how it links to a career or the related career options.</t>
        </is>
      </c>
    </row>
    <row r="292">
      <c r="A292" s="27" t="inlineStr">
        <is>
          <t>ziheng</t>
        </is>
      </c>
      <c r="B292" s="46" t="inlineStr">
        <is>
          <t>zhua0219@uni.sydney.edu.au</t>
        </is>
      </c>
      <c r="C292" s="31" t="n">
        <v>1</v>
      </c>
      <c r="D292" s="31" t="n">
        <v>71</v>
      </c>
      <c r="E292" s="28" t="inlineStr">
        <is>
          <t>"14 Engaged,Career Profiling Engaged,Completed USYD Survey 1 - Ask 1"</t>
        </is>
      </c>
      <c r="F292" s="46" t="inlineStr">
        <is>
          <t>https://careerhub.sydney.edu.au/s/careers-centre/Workflows/Detail/45</t>
        </is>
      </c>
      <c r="G292" s="28" t="inlineStr">
        <is>
          <t>Male</t>
        </is>
      </c>
      <c r="H292" s="28" t="inlineStr">
        <is>
          <t>Australia</t>
        </is>
      </c>
      <c r="I292" s="28" t="inlineStr">
        <is>
          <t>New South Wales</t>
        </is>
      </c>
      <c r="J292" s="30" t="inlineStr">
        <is>
          <t>'|8|11|14|17|21|26|27|28|30|42|</t>
        </is>
      </c>
      <c r="K292" s="28" t="n"/>
      <c r="L292" s="28" t="n"/>
      <c r="M292" s="28" t="n"/>
      <c r="N292" s="31" t="inlineStr">
        <is>
          <t>'|Faculty of Engineering|</t>
        </is>
      </c>
      <c r="O292" s="31" t="inlineStr">
        <is>
          <t>'|1st Year|</t>
        </is>
      </c>
      <c r="P292" s="31" t="inlineStr">
        <is>
          <t>'|None of the above|</t>
        </is>
      </c>
      <c r="Q292" s="31" t="inlineStr">
        <is>
          <t>'|International|</t>
        </is>
      </c>
      <c r="R292" s="28" t="inlineStr">
        <is>
          <t>I'm enjoying my studies and have some ideas for my career.</t>
        </is>
      </c>
    </row>
    <row r="293">
      <c r="A293" s="39" t="inlineStr">
        <is>
          <t>Zixi</t>
        </is>
      </c>
      <c r="B293" s="46" t="inlineStr">
        <is>
          <t>zche5226@uni.sydney.edu.au</t>
        </is>
      </c>
      <c r="C293" s="31" t="n">
        <v>1</v>
      </c>
      <c r="D293" s="31" t="n">
        <v>71</v>
      </c>
      <c r="E293" s="40" t="inlineStr">
        <is>
          <t>"MAU_2025JUL,VWE Engaged"</t>
        </is>
      </c>
      <c r="F293" s="41" t="n"/>
      <c r="G293" s="31" t="inlineStr">
        <is>
          <t>Female</t>
        </is>
      </c>
      <c r="H293" s="31" t="inlineStr">
        <is>
          <t>Australia</t>
        </is>
      </c>
      <c r="I293" s="31" t="inlineStr">
        <is>
          <t>New South Wales</t>
        </is>
      </c>
      <c r="J293" s="31" t="inlineStr">
        <is>
          <t>'|8|12|14|28|</t>
        </is>
      </c>
      <c r="K293" s="42" t="n">
        <v>2</v>
      </c>
      <c r="L293" s="42" t="inlineStr">
        <is>
          <t>Z</t>
        </is>
      </c>
      <c r="M293" s="42" t="n"/>
      <c r="N293" s="31" t="inlineStr">
        <is>
          <t>'|Faculty of Engineering|</t>
        </is>
      </c>
      <c r="O293" s="31" t="inlineStr">
        <is>
          <t>'|1st Year|</t>
        </is>
      </c>
      <c r="P293" s="31" t="inlineStr">
        <is>
          <t>'|Internship|</t>
        </is>
      </c>
      <c r="Q293" s="31" t="inlineStr">
        <is>
          <t>'|International|</t>
        </is>
      </c>
      <c r="R293" s="41" t="n"/>
    </row>
    <row r="294">
      <c r="A294" s="27" t="inlineStr">
        <is>
          <t>Kaushik</t>
        </is>
      </c>
      <c r="B294" s="46" t="inlineStr">
        <is>
          <t>kban0301@uni.sydney.edu.au</t>
        </is>
      </c>
      <c r="C294" s="31" t="n">
        <v>1</v>
      </c>
      <c r="D294" s="31" t="n">
        <v>71</v>
      </c>
      <c r="E294" s="28" t="inlineStr">
        <is>
          <t>"MAU_2025JUL"</t>
        </is>
      </c>
      <c r="F294" s="29" t="n"/>
      <c r="G294" s="28" t="inlineStr">
        <is>
          <t>Male</t>
        </is>
      </c>
      <c r="H294" s="28" t="inlineStr">
        <is>
          <t>Australia</t>
        </is>
      </c>
      <c r="I294" s="28" t="inlineStr">
        <is>
          <t>New South Wales</t>
        </is>
      </c>
      <c r="J294" s="30" t="inlineStr">
        <is>
          <t>'|14|28|27|37|42|15|</t>
        </is>
      </c>
      <c r="K294" s="28" t="n"/>
      <c r="L294" s="28" t="n"/>
      <c r="M294" s="28" t="n"/>
      <c r="N294" s="31" t="inlineStr">
        <is>
          <t>'|Faculty of Engineering|</t>
        </is>
      </c>
      <c r="O294" s="31" t="inlineStr">
        <is>
          <t>'|1st Year|</t>
        </is>
      </c>
      <c r="P294" s="31" t="inlineStr">
        <is>
          <t>'|None of the above|</t>
        </is>
      </c>
      <c r="Q294" s="31" t="inlineStr">
        <is>
          <t>'|International|</t>
        </is>
      </c>
      <c r="R294" s="28" t="inlineStr">
        <is>
          <t>I'm interested in my degree but not sure how it links to a career or the related career options.</t>
        </is>
      </c>
    </row>
    <row r="295">
      <c r="A295" s="27" t="inlineStr">
        <is>
          <t>Naveen</t>
        </is>
      </c>
      <c r="B295" s="46" t="inlineStr">
        <is>
          <t>npat0091@uni.sydney.edu.au</t>
        </is>
      </c>
      <c r="C295" s="31" t="n">
        <v>1</v>
      </c>
      <c r="D295" s="31" t="n">
        <v>71</v>
      </c>
      <c r="E295" s="28" t="inlineStr">
        <is>
          <t>"Property Developer VWE"</t>
        </is>
      </c>
      <c r="F295" s="29" t="n"/>
      <c r="G295" s="28" t="inlineStr">
        <is>
          <t>Male</t>
        </is>
      </c>
      <c r="H295" s="28" t="inlineStr">
        <is>
          <t>Australia</t>
        </is>
      </c>
      <c r="I295" s="28" t="inlineStr">
        <is>
          <t>New South Wales</t>
        </is>
      </c>
      <c r="J295" s="30" t="inlineStr">
        <is>
          <t>'|8|14|15|27|28|42|</t>
        </is>
      </c>
      <c r="K295" s="28" t="n"/>
      <c r="L295" s="28" t="n"/>
      <c r="M295" s="28" t="n"/>
      <c r="N295" s="31" t="inlineStr">
        <is>
          <t>'|Faculty of Engineering|</t>
        </is>
      </c>
      <c r="O295" s="31" t="inlineStr">
        <is>
          <t>'|2nd Year|</t>
        </is>
      </c>
      <c r="P295" s="31" t="inlineStr">
        <is>
          <t>'|None of the above|Casual or part-time work|</t>
        </is>
      </c>
      <c r="Q295" s="31" t="inlineStr">
        <is>
          <t>'|International|</t>
        </is>
      </c>
      <c r="R295" s="29" t="n"/>
    </row>
    <row r="296">
      <c r="A296" s="39" t="inlineStr">
        <is>
          <t>Rohith</t>
        </is>
      </c>
      <c r="B296" s="46" t="inlineStr">
        <is>
          <t>rnag0014@uni.sydney.edu.au</t>
        </is>
      </c>
      <c r="C296" s="31" t="n">
        <v>1</v>
      </c>
      <c r="D296" s="31" t="n">
        <v>71</v>
      </c>
      <c r="E296" s="19" t="n"/>
      <c r="F296" s="18" t="inlineStr">
        <is>
          <t>https://www.google.com/</t>
        </is>
      </c>
      <c r="G296" s="31" t="inlineStr">
        <is>
          <t>Male</t>
        </is>
      </c>
      <c r="H296" s="31" t="inlineStr">
        <is>
          <t>Australia</t>
        </is>
      </c>
      <c r="I296" s="31" t="inlineStr">
        <is>
          <t>New South Wales</t>
        </is>
      </c>
      <c r="J296" s="31" t="inlineStr">
        <is>
          <t>'|14|28|</t>
        </is>
      </c>
      <c r="K296" s="42" t="n">
        <v>1</v>
      </c>
      <c r="L296" s="42" t="inlineStr">
        <is>
          <t>Z</t>
        </is>
      </c>
      <c r="M296" s="42" t="n"/>
      <c r="N296" s="31" t="inlineStr">
        <is>
          <t>'|Faculty of Engineering|</t>
        </is>
      </c>
      <c r="O296" s="31" t="inlineStr">
        <is>
          <t>'|2nd Year|</t>
        </is>
      </c>
      <c r="P296" s="31" t="inlineStr">
        <is>
          <t>'|Casual or part-time work|</t>
        </is>
      </c>
      <c r="Q296" s="31" t="inlineStr">
        <is>
          <t>'|International|</t>
        </is>
      </c>
      <c r="R296" s="41" t="n"/>
    </row>
    <row r="297">
      <c r="A297" s="27" t="inlineStr">
        <is>
          <t>Yi</t>
        </is>
      </c>
      <c r="B297" s="46" t="inlineStr">
        <is>
          <t>yyan0639@uni.sydney.edu.au</t>
        </is>
      </c>
      <c r="C297" s="31" t="n">
        <v>1</v>
      </c>
      <c r="D297" s="31" t="n">
        <v>71</v>
      </c>
      <c r="E297" s="29" t="n"/>
      <c r="F297" s="29" t="n"/>
      <c r="G297" s="28" t="inlineStr">
        <is>
          <t>Male</t>
        </is>
      </c>
      <c r="H297" s="28" t="inlineStr">
        <is>
          <t>Australia</t>
        </is>
      </c>
      <c r="I297" s="28" t="inlineStr">
        <is>
          <t>New South Wales</t>
        </is>
      </c>
      <c r="J297" s="30" t="inlineStr">
        <is>
          <t>'|28|14|15|</t>
        </is>
      </c>
      <c r="K297" s="28" t="n"/>
      <c r="L297" s="28" t="n"/>
      <c r="M297" s="28" t="n"/>
      <c r="N297" s="31" t="inlineStr">
        <is>
          <t>'|Faculty of Engineering|</t>
        </is>
      </c>
      <c r="O297" s="31" t="inlineStr">
        <is>
          <t>'|2nd Year|</t>
        </is>
      </c>
      <c r="P297" s="31" t="inlineStr">
        <is>
          <t>'|None of the above|</t>
        </is>
      </c>
      <c r="Q297" s="31" t="inlineStr">
        <is>
          <t>'|International|</t>
        </is>
      </c>
      <c r="R297" s="28" t="inlineStr">
        <is>
          <t>I'm enjoying my studies and have some ideas for my career.</t>
        </is>
      </c>
    </row>
    <row r="298">
      <c r="A298" s="27" t="inlineStr">
        <is>
          <t>Ardytha</t>
        </is>
      </c>
      <c r="B298" s="46" t="inlineStr">
        <is>
          <t>asit0546@uni.sydney.edu.au</t>
        </is>
      </c>
      <c r="C298" s="31" t="n">
        <v>1</v>
      </c>
      <c r="D298" s="31" t="n">
        <v>71</v>
      </c>
      <c r="E298" s="28" t="inlineStr">
        <is>
          <t>"VWE Engaged"</t>
        </is>
      </c>
      <c r="F298" s="29" t="n"/>
      <c r="G298" s="28" t="inlineStr">
        <is>
          <t>Female</t>
        </is>
      </c>
      <c r="H298" s="28" t="inlineStr">
        <is>
          <t>Australia</t>
        </is>
      </c>
      <c r="I298" s="28" t="inlineStr">
        <is>
          <t>New South Wales</t>
        </is>
      </c>
      <c r="J298" s="30" t="inlineStr">
        <is>
          <t>'|14|</t>
        </is>
      </c>
      <c r="K298" s="28" t="n"/>
      <c r="L298" s="28" t="n"/>
      <c r="M298" s="28" t="n"/>
      <c r="N298" s="31" t="inlineStr">
        <is>
          <t>'|Faculty of Engineering|</t>
        </is>
      </c>
      <c r="O298" s="31" t="inlineStr">
        <is>
          <t>'|1st Year|</t>
        </is>
      </c>
      <c r="P298" s="31" t="inlineStr">
        <is>
          <t>'|None of the above|</t>
        </is>
      </c>
      <c r="Q298" s="31" t="inlineStr">
        <is>
          <t>'|International|</t>
        </is>
      </c>
      <c r="R298" s="28" t="inlineStr">
        <is>
          <t>I love my degree and have a clear career plan.</t>
        </is>
      </c>
    </row>
    <row r="299">
      <c r="A299" s="27" t="inlineStr">
        <is>
          <t>Catherine</t>
        </is>
      </c>
      <c r="B299" s="46" t="inlineStr">
        <is>
          <t>catherine@uni.sydney.edu.au</t>
        </is>
      </c>
      <c r="C299" s="31" t="n">
        <v>1</v>
      </c>
      <c r="D299" s="31" t="n">
        <v>71</v>
      </c>
      <c r="E299" s="28" t="inlineStr">
        <is>
          <t>"VWE Engaged"</t>
        </is>
      </c>
      <c r="F299" s="29" t="n"/>
      <c r="G299" s="28" t="inlineStr">
        <is>
          <t>Female</t>
        </is>
      </c>
      <c r="H299" s="28" t="inlineStr">
        <is>
          <t>Australia</t>
        </is>
      </c>
      <c r="I299" s="28" t="inlineStr">
        <is>
          <t>New South Wales</t>
        </is>
      </c>
      <c r="J299" s="30" t="inlineStr">
        <is>
          <t>'|3|9|11|15|</t>
        </is>
      </c>
      <c r="K299" s="28" t="n"/>
      <c r="L299" s="28" t="n"/>
      <c r="M299" s="28" t="n"/>
      <c r="N299" s="31" t="inlineStr">
        <is>
          <t>'|Faculty of Engineering|</t>
        </is>
      </c>
      <c r="O299" s="31" t="inlineStr">
        <is>
          <t>'|4th Year|</t>
        </is>
      </c>
      <c r="P299" s="31" t="inlineStr">
        <is>
          <t>'|Casual or part-time work|</t>
        </is>
      </c>
      <c r="Q299" s="24" t="n"/>
      <c r="R299" s="29" t="n"/>
    </row>
    <row r="300">
      <c r="A300" s="27" t="inlineStr">
        <is>
          <t>Dongpeng</t>
        </is>
      </c>
      <c r="B300" s="46" t="inlineStr">
        <is>
          <t>dcai0974@uni.sydney.edu.au</t>
        </is>
      </c>
      <c r="C300" s="31" t="n">
        <v>1</v>
      </c>
      <c r="D300" s="31" t="n">
        <v>71</v>
      </c>
      <c r="E300" s="28" t="inlineStr">
        <is>
          <t>"Video Profiling,VWE Engaged,Completed USYD Survey 1 - Ask 1"</t>
        </is>
      </c>
      <c r="F300" s="46" t="inlineStr">
        <is>
          <t>https://careerhub.sydney.edu.au/Form.aspx?id=7743677</t>
        </is>
      </c>
      <c r="G300" s="28" t="inlineStr">
        <is>
          <t>Male</t>
        </is>
      </c>
      <c r="H300" s="28" t="inlineStr">
        <is>
          <t>Australia</t>
        </is>
      </c>
      <c r="I300" s="28" t="inlineStr">
        <is>
          <t>New South Wales</t>
        </is>
      </c>
      <c r="J300" s="30" t="inlineStr">
        <is>
          <t>'|14|</t>
        </is>
      </c>
      <c r="K300" s="28" t="n"/>
      <c r="L300" s="28" t="n"/>
      <c r="M300" s="28" t="n"/>
      <c r="N300" s="31" t="inlineStr">
        <is>
          <t>'|Faculty of Engineering|</t>
        </is>
      </c>
      <c r="O300" s="31" t="inlineStr">
        <is>
          <t>'|1st Year|</t>
        </is>
      </c>
      <c r="P300" s="31" t="inlineStr">
        <is>
          <t>'|None of the above|</t>
        </is>
      </c>
      <c r="Q300" s="31" t="inlineStr">
        <is>
          <t>'|International|</t>
        </is>
      </c>
      <c r="R300" s="28" t="inlineStr">
        <is>
          <t>I'm interested in my degree but not sure how it links to a career or the related career options.</t>
        </is>
      </c>
    </row>
    <row r="301">
      <c r="A301" s="27" t="inlineStr">
        <is>
          <t>Lena</t>
        </is>
      </c>
      <c r="B301" s="46" t="inlineStr">
        <is>
          <t>slas0590@uni.sydney.edu.au</t>
        </is>
      </c>
      <c r="C301" s="31" t="n">
        <v>1</v>
      </c>
      <c r="D301" s="31" t="n">
        <v>71</v>
      </c>
      <c r="E301" s="29" t="n"/>
      <c r="F301" s="29" t="n"/>
      <c r="G301" s="28" t="inlineStr">
        <is>
          <t>Female</t>
        </is>
      </c>
      <c r="H301" s="28" t="inlineStr">
        <is>
          <t>Australia</t>
        </is>
      </c>
      <c r="I301" s="28" t="inlineStr">
        <is>
          <t>New South Wales</t>
        </is>
      </c>
      <c r="J301" s="30" t="inlineStr">
        <is>
          <t>'|1|3|6|7|14|27|</t>
        </is>
      </c>
      <c r="K301" s="28" t="n"/>
      <c r="L301" s="28" t="n"/>
      <c r="M301" s="28" t="n"/>
      <c r="N301" s="31" t="inlineStr">
        <is>
          <t>'|Faculty of Engineering|</t>
        </is>
      </c>
      <c r="O301" s="31" t="inlineStr">
        <is>
          <t>'|1st Year|</t>
        </is>
      </c>
      <c r="P301" s="31" t="inlineStr">
        <is>
          <t>'|Research experience at university|</t>
        </is>
      </c>
      <c r="Q301" s="31" t="inlineStr">
        <is>
          <t>'|International|</t>
        </is>
      </c>
      <c r="R301" s="29" t="n"/>
    </row>
    <row r="302">
      <c r="A302" s="39" t="inlineStr">
        <is>
          <t>Rocky</t>
        </is>
      </c>
      <c r="B302" s="46" t="inlineStr">
        <is>
          <t>rliu0288@uni.sydney.edu.au</t>
        </is>
      </c>
      <c r="C302" s="31" t="n">
        <v>1</v>
      </c>
      <c r="D302" s="31" t="n">
        <v>71</v>
      </c>
      <c r="E302" s="40" t="inlineStr">
        <is>
          <t>"MAU_2025JUN,VWE Engaged</t>
        </is>
      </c>
      <c r="F302" s="41" t="n"/>
      <c r="G302" s="31" t="inlineStr">
        <is>
          <t>Male</t>
        </is>
      </c>
      <c r="H302" s="31" t="inlineStr">
        <is>
          <t>Australia</t>
        </is>
      </c>
      <c r="I302" s="31" t="inlineStr">
        <is>
          <t>New South Wales</t>
        </is>
      </c>
      <c r="J302" s="31" t="inlineStr">
        <is>
          <t>'|13|14|</t>
        </is>
      </c>
      <c r="K302" s="42" t="n">
        <v>1</v>
      </c>
      <c r="L302" s="42" t="inlineStr">
        <is>
          <t>Z</t>
        </is>
      </c>
      <c r="M302" s="42" t="n"/>
      <c r="N302" s="31" t="inlineStr">
        <is>
          <t>'|Faculty of Engineering|</t>
        </is>
      </c>
      <c r="O302" s="31" t="inlineStr">
        <is>
          <t>'|4th Year|</t>
        </is>
      </c>
      <c r="P302" s="31" t="inlineStr">
        <is>
          <t>'|Internship|Casual or part-time work|Research experience at university|</t>
        </is>
      </c>
      <c r="Q302" s="31" t="inlineStr">
        <is>
          <t>'|International|</t>
        </is>
      </c>
      <c r="R302" s="41" t="n"/>
    </row>
    <row r="303">
      <c r="A303" s="39" t="inlineStr">
        <is>
          <t>Wenxi</t>
        </is>
      </c>
      <c r="B303" s="46" t="inlineStr">
        <is>
          <t>wema0811@uni.sydney.edu.au</t>
        </is>
      </c>
      <c r="C303" s="31" t="n">
        <v>1</v>
      </c>
      <c r="D303" s="31" t="n">
        <v>71</v>
      </c>
      <c r="E303" s="40" t="inlineStr">
        <is>
          <t>"MAU_2025JUL,VWE Engaged"</t>
        </is>
      </c>
      <c r="F303" s="41" t="n"/>
      <c r="G303" s="31" t="inlineStr">
        <is>
          <t>Female</t>
        </is>
      </c>
      <c r="H303" s="31" t="inlineStr">
        <is>
          <t>Australia</t>
        </is>
      </c>
      <c r="I303" s="31" t="inlineStr">
        <is>
          <t>New South Wales</t>
        </is>
      </c>
      <c r="J303" s="31" t="inlineStr">
        <is>
          <t>'|30|28|27|</t>
        </is>
      </c>
      <c r="K303" s="42" t="n">
        <v>1</v>
      </c>
      <c r="L303" s="42" t="inlineStr">
        <is>
          <t>Z</t>
        </is>
      </c>
      <c r="M303" s="42" t="n"/>
      <c r="N303" s="31" t="inlineStr">
        <is>
          <t>'|Faculty of Engineering|</t>
        </is>
      </c>
      <c r="O303" s="31" t="inlineStr">
        <is>
          <t>'|1st Year|</t>
        </is>
      </c>
      <c r="P303" s="31" t="inlineStr">
        <is>
          <t>'|Internship|Work placement as part of my degree|Casual or part-time work in a technical role|Casual or part-time work|Research experience at university|</t>
        </is>
      </c>
      <c r="Q303" s="31" t="inlineStr">
        <is>
          <t>'|International|</t>
        </is>
      </c>
      <c r="R303" s="41" t="n"/>
    </row>
    <row r="304">
      <c r="A304" s="27" t="inlineStr">
        <is>
          <t>ZIJIE</t>
        </is>
      </c>
      <c r="B304" s="46" t="inlineStr">
        <is>
          <t>zdon0179@uni.sydney.edu.au</t>
        </is>
      </c>
      <c r="C304" s="31" t="n">
        <v>1</v>
      </c>
      <c r="D304" s="31" t="n">
        <v>71</v>
      </c>
      <c r="E304" s="28" t="inlineStr">
        <is>
          <t>"VWE Engaged,Completed USYD Survey 1 - Ask 1"</t>
        </is>
      </c>
      <c r="F304" s="46" t="inlineStr">
        <is>
          <t>https://careerhub.sydney.edu.au/Form.aspx?id=7743677</t>
        </is>
      </c>
      <c r="G304" s="28" t="inlineStr">
        <is>
          <t>Male</t>
        </is>
      </c>
      <c r="H304" s="28" t="inlineStr">
        <is>
          <t>Australia</t>
        </is>
      </c>
      <c r="I304" s="28" t="inlineStr">
        <is>
          <t>New South Wales</t>
        </is>
      </c>
      <c r="J304" s="30" t="inlineStr">
        <is>
          <t>'|14|</t>
        </is>
      </c>
      <c r="K304" s="28" t="n"/>
      <c r="L304" s="28" t="n"/>
      <c r="M304" s="28" t="n"/>
      <c r="N304" s="31" t="inlineStr">
        <is>
          <t>'|Faculty of Engineering|</t>
        </is>
      </c>
      <c r="O304" s="31" t="inlineStr">
        <is>
          <t>'|1st Year|</t>
        </is>
      </c>
      <c r="P304" s="31" t="inlineStr">
        <is>
          <t>'|None of the above|</t>
        </is>
      </c>
      <c r="Q304" s="31" t="inlineStr">
        <is>
          <t>'|International|</t>
        </is>
      </c>
      <c r="R304" s="28" t="inlineStr">
        <is>
          <t>I'm interested in my degree but not sure how it links to a career or the related career options.</t>
        </is>
      </c>
    </row>
    <row r="305">
      <c r="A305" s="27" t="inlineStr">
        <is>
          <t>Gladys</t>
        </is>
      </c>
      <c r="B305" s="46" t="inlineStr">
        <is>
          <t>gsil0905@uni.sydney.edu.au</t>
        </is>
      </c>
      <c r="C305" s="31" t="n">
        <v>1</v>
      </c>
      <c r="D305" s="31" t="n">
        <v>71</v>
      </c>
      <c r="E305" s="29" t="n"/>
      <c r="F305" s="46" t="inlineStr">
        <is>
          <t>https://sydney.edu.au/</t>
        </is>
      </c>
      <c r="G305" s="28" t="inlineStr">
        <is>
          <t>Female</t>
        </is>
      </c>
      <c r="H305" s="28" t="inlineStr">
        <is>
          <t>Australia</t>
        </is>
      </c>
      <c r="I305" s="28" t="inlineStr">
        <is>
          <t>New South Wales</t>
        </is>
      </c>
      <c r="J305" s="30" t="inlineStr">
        <is>
          <t>'|42|3|14|16|</t>
        </is>
      </c>
      <c r="K305" s="28" t="n"/>
      <c r="L305" s="28" t="n"/>
      <c r="M305" s="28" t="n"/>
      <c r="N305" s="31" t="inlineStr">
        <is>
          <t>'|Faculty of Engineering|</t>
        </is>
      </c>
      <c r="O305" s="31" t="inlineStr">
        <is>
          <t>'|1st Year|</t>
        </is>
      </c>
      <c r="P305" s="31" t="inlineStr">
        <is>
          <t>'|None of the above|</t>
        </is>
      </c>
      <c r="Q305" s="31" t="inlineStr">
        <is>
          <t>'|International|</t>
        </is>
      </c>
      <c r="R305" s="29" t="n"/>
    </row>
    <row r="306">
      <c r="A306" s="39" t="inlineStr">
        <is>
          <t>Alioth</t>
        </is>
      </c>
      <c r="B306" s="46" t="inlineStr">
        <is>
          <t>ywan0960@uni.sydney.edu.au</t>
        </is>
      </c>
      <c r="C306" s="31" t="n">
        <v>1</v>
      </c>
      <c r="D306" s="31" t="n">
        <v>71</v>
      </c>
      <c r="E306" s="40" t="inlineStr">
        <is>
          <t>"MAU_2025JUL,VWE Engaged"</t>
        </is>
      </c>
      <c r="F306" s="41" t="n"/>
      <c r="G306" s="31" t="inlineStr">
        <is>
          <t>Female</t>
        </is>
      </c>
      <c r="H306" s="31" t="inlineStr">
        <is>
          <t>Australia</t>
        </is>
      </c>
      <c r="I306" s="31" t="inlineStr">
        <is>
          <t>New South Wales</t>
        </is>
      </c>
      <c r="J306" s="31" t="inlineStr">
        <is>
          <t>'|10|10|14|14|23|23|26|26|27|27|</t>
        </is>
      </c>
      <c r="K306" s="42" t="n">
        <v>3</v>
      </c>
      <c r="L306" s="42" t="inlineStr">
        <is>
          <t>Z</t>
        </is>
      </c>
      <c r="M306" s="42" t="n"/>
      <c r="N306" s="31" t="inlineStr">
        <is>
          <t>'|Faculty of Engineering|Faculty of Engineering|</t>
        </is>
      </c>
      <c r="O306" s="20" t="inlineStr">
        <is>
          <t>|4th Year|</t>
        </is>
      </c>
      <c r="P306" s="31" t="inlineStr">
        <is>
          <t>'|None of the above|None of the above|</t>
        </is>
      </c>
      <c r="Q306" s="31" t="inlineStr">
        <is>
          <t>'|International|International|</t>
        </is>
      </c>
      <c r="R306" s="41" t="n"/>
    </row>
    <row r="307" ht="43" customHeight="1">
      <c r="A307" s="39" t="inlineStr">
        <is>
          <t>Irene</t>
        </is>
      </c>
      <c r="B307" s="46" t="inlineStr">
        <is>
          <t>isih.0033@uni.sydney.edu.au</t>
        </is>
      </c>
      <c r="C307" s="31" t="n">
        <v>1</v>
      </c>
      <c r="D307" s="31" t="n">
        <v>2803</v>
      </c>
      <c r="E307" s="40" t="inlineStr">
        <is>
          <t>"Video Profiling 5,Career Profiling Engaged,Completed USYD Survey 1 - Ask 1,MAU_2025JUL,Job Suggestions,VWE Engaged,Video Profiling"</t>
        </is>
      </c>
      <c r="F307" s="41" t="n"/>
      <c r="G307" s="31" t="inlineStr">
        <is>
          <t>Female</t>
        </is>
      </c>
      <c r="H307" s="31" t="inlineStr">
        <is>
          <t>Australia</t>
        </is>
      </c>
      <c r="I307" s="31" t="inlineStr">
        <is>
          <t>New South Wales</t>
        </is>
      </c>
      <c r="J307" s="20" t="inlineStr">
        <is>
          <t>|14|18|23|27|35|42|28|22|</t>
        </is>
      </c>
      <c r="K307" s="31" t="n">
        <v>2</v>
      </c>
      <c r="L307" s="42" t="inlineStr">
        <is>
          <t>Y</t>
        </is>
      </c>
      <c r="M307" s="42" t="n"/>
      <c r="N307" s="31" t="inlineStr">
        <is>
          <t>'|Faculty of Engineering|Faculty of Medicine and Health|</t>
        </is>
      </c>
      <c r="O307" s="31" t="inlineStr">
        <is>
          <t>'|1st Year|</t>
        </is>
      </c>
      <c r="P307" s="31" t="inlineStr">
        <is>
          <t>'|None of the above|</t>
        </is>
      </c>
      <c r="Q307" s="31" t="inlineStr">
        <is>
          <t>'|International|</t>
        </is>
      </c>
      <c r="R307" s="31" t="inlineStr">
        <is>
          <t>I'm interested in my degree but not sure how it links to a career or the related career options.</t>
        </is>
      </c>
    </row>
    <row r="308">
      <c r="A308" s="27" t="inlineStr">
        <is>
          <t>Jivin</t>
        </is>
      </c>
      <c r="B308" s="46" t="inlineStr">
        <is>
          <t>mban0274@uni.sydney.edu.au</t>
        </is>
      </c>
      <c r="C308" s="31" t="n">
        <v>1</v>
      </c>
      <c r="D308" s="31" t="n">
        <v>280</v>
      </c>
      <c r="E308" s="28" t="inlineStr">
        <is>
          <t>"VWE Engaged"</t>
        </is>
      </c>
      <c r="F308" s="29" t="n"/>
      <c r="G308" s="28" t="inlineStr">
        <is>
          <t>Male</t>
        </is>
      </c>
      <c r="H308" s="28" t="inlineStr">
        <is>
          <t>Australia</t>
        </is>
      </c>
      <c r="I308" s="28" t="inlineStr">
        <is>
          <t>New South Wales</t>
        </is>
      </c>
      <c r="J308" s="30" t="inlineStr">
        <is>
          <t>'|14|27|28|42|</t>
        </is>
      </c>
      <c r="K308" s="28" t="n"/>
      <c r="L308" s="28" t="n"/>
      <c r="M308" s="28" t="n"/>
      <c r="N308" s="31" t="inlineStr">
        <is>
          <t>'|Faculty of Engineering|Faculty of Medicine and Health|</t>
        </is>
      </c>
      <c r="O308" s="31" t="inlineStr">
        <is>
          <t>'|2nd Year|</t>
        </is>
      </c>
      <c r="P308" s="31" t="inlineStr">
        <is>
          <t>'|Internship|Casual or part-time work|Research experience at university|</t>
        </is>
      </c>
      <c r="Q308" s="31" t="inlineStr">
        <is>
          <t>'|International|</t>
        </is>
      </c>
      <c r="R308" s="29" t="n"/>
    </row>
    <row r="309">
      <c r="A309" s="27" t="inlineStr">
        <is>
          <t>Farooq</t>
        </is>
      </c>
      <c r="B309" s="46" t="inlineStr">
        <is>
          <t>fsha0101@uni.sydney.edu.au</t>
        </is>
      </c>
      <c r="C309" s="31" t="n">
        <v>1</v>
      </c>
      <c r="D309" s="31" t="n">
        <v>71</v>
      </c>
      <c r="E309" s="29" t="n"/>
      <c r="F309" s="29" t="n"/>
      <c r="G309" s="28" t="inlineStr">
        <is>
          <t>Male</t>
        </is>
      </c>
      <c r="H309" s="28" t="inlineStr">
        <is>
          <t>Australia</t>
        </is>
      </c>
      <c r="I309" s="28" t="inlineStr">
        <is>
          <t>New South Wales</t>
        </is>
      </c>
      <c r="J309" s="30" t="inlineStr">
        <is>
          <t>'|7|5|14|</t>
        </is>
      </c>
      <c r="K309" s="28" t="n"/>
      <c r="L309" s="28" t="n"/>
      <c r="M309" s="28" t="n"/>
      <c r="N309" s="31" t="inlineStr">
        <is>
          <t>'|Faculty of Engineering|Sydney School of Architecture, Design and Planning|</t>
        </is>
      </c>
      <c r="O309" s="31" t="inlineStr">
        <is>
          <t>'|1st Year|</t>
        </is>
      </c>
      <c r="P309" s="31" t="inlineStr">
        <is>
          <t>'|None of the above|</t>
        </is>
      </c>
      <c r="Q309" s="31" t="inlineStr">
        <is>
          <t>'|Domestic|</t>
        </is>
      </c>
      <c r="R309" s="28" t="inlineStr">
        <is>
          <t>I'm interested in my degree but not sure how it links to a career or the related career options.</t>
        </is>
      </c>
    </row>
    <row r="310">
      <c r="A310" s="27" t="inlineStr">
        <is>
          <t>Isabel</t>
        </is>
      </c>
      <c r="B310" s="46" t="inlineStr">
        <is>
          <t>iela0355@uni.sydney.edu.au</t>
        </is>
      </c>
      <c r="C310" s="31" t="n">
        <v>1</v>
      </c>
      <c r="D310" s="31" t="n">
        <v>71</v>
      </c>
      <c r="E310" s="28" t="inlineStr">
        <is>
          <t>"VWE Engaged,Completed USYD Survey 1 - Ask 1"</t>
        </is>
      </c>
      <c r="F310" s="29" t="n"/>
      <c r="G310" s="28" t="inlineStr">
        <is>
          <t>Female</t>
        </is>
      </c>
      <c r="H310" s="28" t="inlineStr">
        <is>
          <t>Australia</t>
        </is>
      </c>
      <c r="I310" s="28" t="inlineStr">
        <is>
          <t>New South Wales</t>
        </is>
      </c>
      <c r="J310" s="30" t="inlineStr">
        <is>
          <t>'|14|5|</t>
        </is>
      </c>
      <c r="K310" s="28" t="n"/>
      <c r="L310" s="28" t="n"/>
      <c r="M310" s="28" t="n"/>
      <c r="N310" s="31" t="inlineStr">
        <is>
          <t>'|Faculty of Engineering|Sydney School of Architecture, Design and Planning|</t>
        </is>
      </c>
      <c r="O310" s="31" t="inlineStr">
        <is>
          <t>'|1st Year|</t>
        </is>
      </c>
      <c r="P310" s="31" t="inlineStr">
        <is>
          <t>'|None of the above|</t>
        </is>
      </c>
      <c r="Q310" s="31" t="inlineStr">
        <is>
          <t>'|Domestic|</t>
        </is>
      </c>
      <c r="R310" s="28" t="inlineStr">
        <is>
          <t>I’m not sure I would want a career that relates to what I am studying.</t>
        </is>
      </c>
    </row>
    <row r="311" ht="43" customHeight="1">
      <c r="A311" s="39" t="inlineStr">
        <is>
          <t>Keziah</t>
        </is>
      </c>
      <c r="B311" s="46" t="inlineStr">
        <is>
          <t>ksue7046@uni.sydney.edu.au</t>
        </is>
      </c>
      <c r="C311" s="31" t="n">
        <v>1</v>
      </c>
      <c r="D311" s="31" t="n">
        <v>2856</v>
      </c>
      <c r="E311" s="40" t="inlineStr">
        <is>
          <t>"Video Profiling 5,Career Profiling Engaged,Completed USYD Survey 1 - Ask 1,MAU_2025JUL,Video Profiling 10,17 Engaged,Job Suggestions,VWE Engaged,Video Profiling"</t>
        </is>
      </c>
      <c r="F311" s="18" t="inlineStr">
        <is>
          <t>https://www.thecareersdepartment.com/</t>
        </is>
      </c>
      <c r="G311" s="31" t="inlineStr">
        <is>
          <t>Female</t>
        </is>
      </c>
      <c r="H311" s="31" t="inlineStr">
        <is>
          <t>Australia</t>
        </is>
      </c>
      <c r="I311" s="31" t="inlineStr">
        <is>
          <t>New South Wales</t>
        </is>
      </c>
      <c r="J311" s="31" t="inlineStr">
        <is>
          <t>'|35|17|13|8|42|</t>
        </is>
      </c>
      <c r="K311" s="20" t="n">
        <v>1</v>
      </c>
      <c r="L311" s="42" t="inlineStr">
        <is>
          <t>Y</t>
        </is>
      </c>
      <c r="M311" s="31" t="n">
        <v>2</v>
      </c>
      <c r="N311" s="31" t="inlineStr">
        <is>
          <t>'|Faculty of Engineering|University of Sydney Business School|</t>
        </is>
      </c>
      <c r="O311" s="31" t="inlineStr">
        <is>
          <t>'|4th Year|</t>
        </is>
      </c>
      <c r="P311" s="31" t="inlineStr">
        <is>
          <t>'|Work placement as part of my degree|Casual or part-time work|</t>
        </is>
      </c>
      <c r="Q311" s="31" t="inlineStr">
        <is>
          <t>'|Domestic|</t>
        </is>
      </c>
      <c r="R311" s="31" t="inlineStr">
        <is>
          <t>I'm enjoying my studies and have some ideas for my career.</t>
        </is>
      </c>
    </row>
    <row r="312">
      <c r="A312" s="27" t="inlineStr">
        <is>
          <t>Charlotte</t>
        </is>
      </c>
      <c r="B312" s="46" t="inlineStr">
        <is>
          <t>cmck0803@uni.sydney.edu.au</t>
        </is>
      </c>
      <c r="C312" s="31" t="n">
        <v>1</v>
      </c>
      <c r="D312" s="31" t="n">
        <v>357</v>
      </c>
      <c r="E312" s="28" t="inlineStr">
        <is>
          <t>"14 Engaged,19 Engaged,28 Engaged,Career Profiling Engaged"</t>
        </is>
      </c>
      <c r="F312" s="46" t="inlineStr">
        <is>
          <t>https://www.google.com/</t>
        </is>
      </c>
      <c r="G312" s="28" t="inlineStr">
        <is>
          <t>Female</t>
        </is>
      </c>
      <c r="H312" s="28" t="inlineStr">
        <is>
          <t>Australia</t>
        </is>
      </c>
      <c r="I312" s="28" t="inlineStr">
        <is>
          <t>New South Wales</t>
        </is>
      </c>
      <c r="J312" s="30" t="inlineStr">
        <is>
          <t>'|12|14|</t>
        </is>
      </c>
      <c r="K312" s="28" t="n">
        <v>2</v>
      </c>
      <c r="L312" s="28" t="n"/>
      <c r="M312" s="28" t="n"/>
      <c r="N312" s="31" t="inlineStr">
        <is>
          <t>'|Faculty of Engineering|University of Sydney Business School|</t>
        </is>
      </c>
      <c r="O312" s="31" t="inlineStr">
        <is>
          <t>'|1st Year|</t>
        </is>
      </c>
      <c r="P312" s="31" t="inlineStr">
        <is>
          <t>'|Casual or part-time work|</t>
        </is>
      </c>
      <c r="Q312" s="31" t="inlineStr">
        <is>
          <t>'|Domestic|</t>
        </is>
      </c>
      <c r="R312" s="29" t="n"/>
    </row>
    <row r="313">
      <c r="A313" s="27" t="inlineStr">
        <is>
          <t>Sarah</t>
        </is>
      </c>
      <c r="B313" s="46" t="inlineStr">
        <is>
          <t>scar7278@uni.sydney.edu.au</t>
        </is>
      </c>
      <c r="C313" s="31" t="n">
        <v>1</v>
      </c>
      <c r="D313" s="31" t="n">
        <v>1132</v>
      </c>
      <c r="E313" s="28" t="inlineStr">
        <is>
          <t>"MG Engaged,VWE Engaged,MG Trading Analyst VWE"</t>
        </is>
      </c>
      <c r="F313" s="29" t="n"/>
      <c r="G313" s="28" t="inlineStr">
        <is>
          <t>Female</t>
        </is>
      </c>
      <c r="H313" s="28" t="inlineStr">
        <is>
          <t>Australia</t>
        </is>
      </c>
      <c r="I313" s="28" t="inlineStr">
        <is>
          <t>New South Wales</t>
        </is>
      </c>
      <c r="J313" s="30" t="inlineStr">
        <is>
          <t>'|27|23|24|13|</t>
        </is>
      </c>
      <c r="K313" s="28" t="n">
        <v>1</v>
      </c>
      <c r="L313" s="28" t="n"/>
      <c r="M313" s="28" t="n"/>
      <c r="N313" s="31" t="inlineStr">
        <is>
          <t>'|Faculty of Medicine and Health|</t>
        </is>
      </c>
      <c r="O313" s="31" t="inlineStr">
        <is>
          <t>'|2nd Year|</t>
        </is>
      </c>
      <c r="P313" s="31" t="inlineStr">
        <is>
          <t>'|Casual or part-time work|</t>
        </is>
      </c>
      <c r="Q313" s="31" t="inlineStr">
        <is>
          <t>'|Domestic|</t>
        </is>
      </c>
      <c r="R313" s="29" t="n"/>
    </row>
    <row r="314">
      <c r="A314" s="27" t="inlineStr">
        <is>
          <t>Pranjal</t>
        </is>
      </c>
      <c r="B314" s="46" t="inlineStr">
        <is>
          <t>pcha0598@uni.sydney.edu.au</t>
        </is>
      </c>
      <c r="C314" s="31" t="n">
        <v>1</v>
      </c>
      <c r="D314" s="31" t="n">
        <v>440</v>
      </c>
      <c r="E314" s="29" t="n"/>
      <c r="F314" s="46" t="inlineStr">
        <is>
          <t>https://careerhub.sydney.edu.au/</t>
        </is>
      </c>
      <c r="G314" s="28" t="inlineStr">
        <is>
          <t>Female</t>
        </is>
      </c>
      <c r="H314" s="28" t="inlineStr">
        <is>
          <t>Australia</t>
        </is>
      </c>
      <c r="I314" s="28" t="inlineStr">
        <is>
          <t>New South Wales</t>
        </is>
      </c>
      <c r="J314" s="30" t="inlineStr">
        <is>
          <t>'|23|24|</t>
        </is>
      </c>
      <c r="K314" s="28" t="n">
        <v>1</v>
      </c>
      <c r="L314" s="28" t="n"/>
      <c r="M314" s="28" t="n"/>
      <c r="N314" s="31" t="inlineStr">
        <is>
          <t>'|Faculty of Medicine and Health|</t>
        </is>
      </c>
      <c r="O314" s="31" t="inlineStr">
        <is>
          <t>'|2nd Year|</t>
        </is>
      </c>
      <c r="P314" s="31" t="inlineStr">
        <is>
          <t>'|Work placement as part of my degree|Casual or part-time work|</t>
        </is>
      </c>
      <c r="Q314" s="31" t="inlineStr">
        <is>
          <t>'|Domestic|</t>
        </is>
      </c>
      <c r="R314" s="29" t="n"/>
    </row>
    <row r="315">
      <c r="A315" s="27" t="inlineStr">
        <is>
          <t>Ajaypal</t>
        </is>
      </c>
      <c r="B315" s="46" t="inlineStr">
        <is>
          <t>asan5850@uni.sydney.edu.au</t>
        </is>
      </c>
      <c r="C315" s="31" t="n">
        <v>1</v>
      </c>
      <c r="D315" s="31" t="n">
        <v>141</v>
      </c>
      <c r="E315" s="29" t="n"/>
      <c r="F315" s="29" t="n"/>
      <c r="G315" s="28" t="inlineStr">
        <is>
          <t>Male</t>
        </is>
      </c>
      <c r="H315" s="28" t="inlineStr">
        <is>
          <t>Australia</t>
        </is>
      </c>
      <c r="I315" s="28" t="inlineStr">
        <is>
          <t>New South Wales</t>
        </is>
      </c>
      <c r="J315" s="30" t="inlineStr">
        <is>
          <t>'|27|19|23|</t>
        </is>
      </c>
      <c r="K315" s="28" t="n">
        <v>2</v>
      </c>
      <c r="L315" s="28" t="n"/>
      <c r="M315" s="28" t="n"/>
      <c r="N315" s="31" t="inlineStr">
        <is>
          <t>'|Faculty of Medicine and Health|</t>
        </is>
      </c>
      <c r="O315" s="31" t="inlineStr">
        <is>
          <t>'|3rd Year|</t>
        </is>
      </c>
      <c r="P315" s="31" t="inlineStr">
        <is>
          <t>'|Work placement as part of my degree|Casual or part-time work|Research experience at university|Casual or part-time work in a technical role|</t>
        </is>
      </c>
      <c r="Q315" s="31" t="inlineStr">
        <is>
          <t>'|International|</t>
        </is>
      </c>
      <c r="R315" s="28" t="inlineStr">
        <is>
          <t>I'm interested in my degree but not sure how it links to a career or the related career options.</t>
        </is>
      </c>
    </row>
    <row r="316">
      <c r="A316" s="27" t="inlineStr">
        <is>
          <t>Polly</t>
        </is>
      </c>
      <c r="B316" s="46" t="inlineStr">
        <is>
          <t>ytan2217@uni.sydney.edu.au</t>
        </is>
      </c>
      <c r="C316" s="31" t="n">
        <v>1</v>
      </c>
      <c r="D316" s="31" t="n">
        <v>71</v>
      </c>
      <c r="E316" s="29" t="n"/>
      <c r="F316" s="46" t="inlineStr">
        <is>
          <t>https://careerhub.sydney.edu.au/s/careers-centre</t>
        </is>
      </c>
      <c r="G316" s="28" t="inlineStr">
        <is>
          <t>Female</t>
        </is>
      </c>
      <c r="H316" s="28" t="inlineStr">
        <is>
          <t>Australia</t>
        </is>
      </c>
      <c r="I316" s="28" t="inlineStr">
        <is>
          <t>New South Wales</t>
        </is>
      </c>
      <c r="J316" s="30" t="inlineStr">
        <is>
          <t>'|13|19|23|</t>
        </is>
      </c>
      <c r="K316" s="28" t="n">
        <v>3</v>
      </c>
      <c r="L316" s="28" t="n"/>
      <c r="M316" s="28" t="n"/>
      <c r="N316" s="31" t="inlineStr">
        <is>
          <t>'|Faculty of Medicine and Health|</t>
        </is>
      </c>
      <c r="O316" s="31" t="inlineStr">
        <is>
          <t>'|5th Year|</t>
        </is>
      </c>
      <c r="P316" s="31" t="inlineStr">
        <is>
          <t>'|Casual or part-time work|Casual or part-time work in a technical role|</t>
        </is>
      </c>
      <c r="Q316" s="31" t="inlineStr">
        <is>
          <t>'|Domestic|</t>
        </is>
      </c>
      <c r="R316" s="29" t="n"/>
    </row>
    <row r="317">
      <c r="A317" s="27" t="inlineStr">
        <is>
          <t>Mariana</t>
        </is>
      </c>
      <c r="B317" s="46" t="inlineStr">
        <is>
          <t>mhir0728@uni.sydney.edu.au</t>
        </is>
      </c>
      <c r="C317" s="31" t="n">
        <v>1</v>
      </c>
      <c r="D317" s="31" t="n">
        <v>1522</v>
      </c>
      <c r="E317" s="28" t="inlineStr">
        <is>
          <t>"Career Profiling Engaged,Completed USYD Survey 1 - Ask 1,VWE Engaged,Job Suggestions,Video Profiling"</t>
        </is>
      </c>
      <c r="F317" s="46" t="inlineStr">
        <is>
          <t>https://careerhub.sydney.edu.au/s/careers-centre</t>
        </is>
      </c>
      <c r="G317" s="28" t="inlineStr">
        <is>
          <t>Female</t>
        </is>
      </c>
      <c r="H317" s="28" t="inlineStr">
        <is>
          <t>Australia</t>
        </is>
      </c>
      <c r="I317" s="28" t="inlineStr">
        <is>
          <t>New South Wales</t>
        </is>
      </c>
      <c r="J317" s="30" t="inlineStr">
        <is>
          <t>'|23|26|19|27|</t>
        </is>
      </c>
      <c r="K317" s="28" t="n">
        <v>2</v>
      </c>
      <c r="L317" s="28" t="n"/>
      <c r="M317" s="28" t="n"/>
      <c r="N317" s="31" t="inlineStr">
        <is>
          <t>'|Faculty of Medicine and Health|Faculty of Arts and Social Sciences|</t>
        </is>
      </c>
      <c r="O317" s="31" t="inlineStr">
        <is>
          <t>'|1st Year|</t>
        </is>
      </c>
      <c r="P317" s="31" t="inlineStr">
        <is>
          <t>'|None of the above|</t>
        </is>
      </c>
      <c r="Q317" s="31" t="inlineStr">
        <is>
          <t>'|Domestic|</t>
        </is>
      </c>
      <c r="R317" s="29" t="n"/>
    </row>
    <row r="318">
      <c r="A318" s="27" t="inlineStr">
        <is>
          <t>Miyuko</t>
        </is>
      </c>
      <c r="B318" s="46" t="inlineStr">
        <is>
          <t>mama0672@uni.sydney.edu.au</t>
        </is>
      </c>
      <c r="C318" s="31" t="n">
        <v>1</v>
      </c>
      <c r="D318" s="31" t="n">
        <v>3176</v>
      </c>
      <c r="E318" s="29" t="n"/>
      <c r="F318" s="29" t="n"/>
      <c r="G318" s="28" t="inlineStr">
        <is>
          <t>Female</t>
        </is>
      </c>
      <c r="H318" s="28" t="inlineStr">
        <is>
          <t>Australia</t>
        </is>
      </c>
      <c r="I318" s="28" t="inlineStr">
        <is>
          <t>New South Wales</t>
        </is>
      </c>
      <c r="J318" s="30" t="inlineStr">
        <is>
          <t>'|21|26|</t>
        </is>
      </c>
      <c r="K318" s="28" t="n">
        <v>1</v>
      </c>
      <c r="L318" s="28" t="n"/>
      <c r="M318" s="28" t="n"/>
      <c r="N318" s="31" t="inlineStr">
        <is>
          <t>'|Sydney Conservatorium of Music|University of Sydney Business School|</t>
        </is>
      </c>
      <c r="O318" s="31" t="inlineStr">
        <is>
          <t>'|2nd Year|</t>
        </is>
      </c>
      <c r="P318" s="31" t="inlineStr">
        <is>
          <t>'|Casual or part-time work|</t>
        </is>
      </c>
      <c r="Q318" s="31" t="inlineStr">
        <is>
          <t>'|International|</t>
        </is>
      </c>
      <c r="R318" s="29" t="n"/>
    </row>
    <row r="319">
      <c r="A319" s="27" t="inlineStr">
        <is>
          <t>Diana</t>
        </is>
      </c>
      <c r="B319" s="46" t="inlineStr">
        <is>
          <t>yzho0254@uni.sydney.edu.au</t>
        </is>
      </c>
      <c r="C319" s="31" t="n">
        <v>1</v>
      </c>
      <c r="D319" s="31" t="n">
        <v>71</v>
      </c>
      <c r="E319" s="28" t="inlineStr">
        <is>
          <t>"Video Profiling"</t>
        </is>
      </c>
      <c r="F319" s="46" t="inlineStr">
        <is>
          <t>https://careerhub.sydney.edu.au/s/careers-centre/events</t>
        </is>
      </c>
      <c r="G319" s="28" t="inlineStr">
        <is>
          <t>Female</t>
        </is>
      </c>
      <c r="H319" s="28" t="inlineStr">
        <is>
          <t>Australia</t>
        </is>
      </c>
      <c r="I319" s="28" t="inlineStr">
        <is>
          <t>New South Wales</t>
        </is>
      </c>
      <c r="J319" s="30" t="inlineStr">
        <is>
          <t>'|20|19|23|28|27|</t>
        </is>
      </c>
      <c r="K319" s="28" t="n"/>
      <c r="L319" s="28" t="n"/>
      <c r="M319" s="28" t="n"/>
      <c r="N319" s="31" t="inlineStr">
        <is>
          <t>'|Sydney Law School|</t>
        </is>
      </c>
      <c r="O319" s="31" t="inlineStr">
        <is>
          <t>'|1st Year|</t>
        </is>
      </c>
      <c r="P319" s="31" t="inlineStr">
        <is>
          <t>'|Research experience at university|Casual or part-time work|</t>
        </is>
      </c>
      <c r="Q319" s="31" t="inlineStr">
        <is>
          <t>'|International|</t>
        </is>
      </c>
      <c r="R319" s="28" t="inlineStr">
        <is>
          <t>I'm interested in my degree but not sure how it links to a career or the related career options.</t>
        </is>
      </c>
    </row>
    <row r="320">
      <c r="A320" s="27" t="inlineStr">
        <is>
          <t>Georgina</t>
        </is>
      </c>
      <c r="B320" s="46" t="inlineStr">
        <is>
          <t>geva0292@uni.sydney.edu.au</t>
        </is>
      </c>
      <c r="C320" s="31" t="n">
        <v>1</v>
      </c>
      <c r="D320" s="31" t="n">
        <v>71</v>
      </c>
      <c r="E320" s="28" t="inlineStr">
        <is>
          <t>"Video Profiling,20 Engaged,Completed USYD Survey 1 - Ask 1"</t>
        </is>
      </c>
      <c r="F320" s="46" t="inlineStr">
        <is>
          <t>https://careerhub.sydney.edu.au/s/careers-centre</t>
        </is>
      </c>
      <c r="G320" s="28" t="inlineStr">
        <is>
          <t>Female</t>
        </is>
      </c>
      <c r="H320" s="28" t="inlineStr">
        <is>
          <t>Australia</t>
        </is>
      </c>
      <c r="I320" s="28" t="inlineStr">
        <is>
          <t>New South Wales</t>
        </is>
      </c>
      <c r="J320" s="30" t="inlineStr">
        <is>
          <t>'|20|</t>
        </is>
      </c>
      <c r="K320" s="28" t="n">
        <v>2</v>
      </c>
      <c r="L320" s="28" t="n"/>
      <c r="M320" s="28" t="n"/>
      <c r="N320" s="31" t="inlineStr">
        <is>
          <t>'|Sydney Law School|</t>
        </is>
      </c>
      <c r="O320" s="31" t="inlineStr">
        <is>
          <t>'|4th Year|</t>
        </is>
      </c>
      <c r="P320" s="31" t="inlineStr">
        <is>
          <t>'|Internship|</t>
        </is>
      </c>
      <c r="Q320" s="31" t="inlineStr">
        <is>
          <t>'|International|</t>
        </is>
      </c>
      <c r="R320" s="29" t="n"/>
    </row>
    <row r="321">
      <c r="A321" s="27" t="inlineStr">
        <is>
          <t>Ashwini</t>
        </is>
      </c>
      <c r="B321" s="46" t="inlineStr">
        <is>
          <t>arai0352@uni.sydney.edu.au</t>
        </is>
      </c>
      <c r="C321" s="31" t="n">
        <v>1</v>
      </c>
      <c r="D321" s="31" t="n">
        <v>71</v>
      </c>
      <c r="E321" s="28" t="inlineStr">
        <is>
          <t>"5 Engaged,11 Engaged"</t>
        </is>
      </c>
      <c r="F321" s="46" t="inlineStr">
        <is>
          <t>https://careerhub.sydney.edu.au/s/careers-centre/resources/search/?order=Relevance&amp;topicsUseAnd=true</t>
        </is>
      </c>
      <c r="G321" s="28" t="inlineStr">
        <is>
          <t>Female</t>
        </is>
      </c>
      <c r="H321" s="28" t="inlineStr">
        <is>
          <t>Australia</t>
        </is>
      </c>
      <c r="I321" s="28" t="inlineStr">
        <is>
          <t>New South Wales</t>
        </is>
      </c>
      <c r="J321" s="30" t="inlineStr">
        <is>
          <t>'|5|11|7|5|7|11|</t>
        </is>
      </c>
      <c r="K321" s="28" t="n">
        <v>1</v>
      </c>
      <c r="L321" s="28" t="n"/>
      <c r="M321" s="28" t="n"/>
      <c r="N321" s="31" t="inlineStr">
        <is>
          <t>'|Sydney School of Architecture, Design and Planning|</t>
        </is>
      </c>
      <c r="O321" s="31" t="inlineStr">
        <is>
          <t>'|2nd Year|</t>
        </is>
      </c>
      <c r="P321" s="31" t="inlineStr">
        <is>
          <t>'|Casual or part-time work|</t>
        </is>
      </c>
      <c r="Q321" s="31" t="inlineStr">
        <is>
          <t>'|International|</t>
        </is>
      </c>
      <c r="R321" s="29" t="n"/>
    </row>
    <row r="322">
      <c r="A322" s="27" t="inlineStr">
        <is>
          <t>Rucha</t>
        </is>
      </c>
      <c r="B322" s="46" t="inlineStr">
        <is>
          <t>rgha0214@uni.sydney.edu.au</t>
        </is>
      </c>
      <c r="C322" s="31" t="n">
        <v>1</v>
      </c>
      <c r="D322" s="31" t="n">
        <v>71</v>
      </c>
      <c r="E322" s="28" t="inlineStr">
        <is>
          <t>"Completed USYD Survey 1 - Ask 1,3 Engaged,11 Engaged,27 Engaged,6 Engaged,Video Profiling,7 Engaged"</t>
        </is>
      </c>
      <c r="F322" s="46" t="inlineStr">
        <is>
          <t>https://careerhub.sydney.edu.au/s/careers-centre</t>
        </is>
      </c>
      <c r="G322" s="28" t="inlineStr">
        <is>
          <t>Female</t>
        </is>
      </c>
      <c r="H322" s="28" t="inlineStr">
        <is>
          <t>Australia</t>
        </is>
      </c>
      <c r="I322" s="28" t="inlineStr">
        <is>
          <t>New South Wales</t>
        </is>
      </c>
      <c r="J322" s="30" t="inlineStr">
        <is>
          <t>'|7|5|11|</t>
        </is>
      </c>
      <c r="K322" s="28" t="n">
        <v>2</v>
      </c>
      <c r="L322" s="28" t="n"/>
      <c r="M322" s="28" t="n"/>
      <c r="N322" s="31" t="inlineStr">
        <is>
          <t>'|Sydney School of Architecture, Design and Planning|</t>
        </is>
      </c>
      <c r="O322" s="31" t="inlineStr">
        <is>
          <t>'|2nd Year|</t>
        </is>
      </c>
      <c r="P322" s="31" t="inlineStr">
        <is>
          <t>'|Casual or part-time work|Casual or part-time work in a technical role|</t>
        </is>
      </c>
      <c r="Q322" s="31" t="inlineStr">
        <is>
          <t>'|International|</t>
        </is>
      </c>
      <c r="R322" s="28" t="inlineStr">
        <is>
          <t>I'm interested in my degree but not sure how it links to a career or the related career options.</t>
        </is>
      </c>
    </row>
    <row r="323">
      <c r="A323" s="27" t="inlineStr">
        <is>
          <t>Ting</t>
        </is>
      </c>
      <c r="B323" s="46" t="inlineStr">
        <is>
          <t>tlin0302@uni.sydney.edu.au</t>
        </is>
      </c>
      <c r="C323" s="31" t="n">
        <v>1</v>
      </c>
      <c r="D323" s="31" t="n">
        <v>71</v>
      </c>
      <c r="E323" s="28" t="inlineStr">
        <is>
          <t>"NSWM AI VWE,Completed USYD Survey 1 - Ask 1,VWE Engaged,NSWM Engaged"</t>
        </is>
      </c>
      <c r="F323" s="29" t="n"/>
      <c r="G323" s="28" t="inlineStr">
        <is>
          <t>Male</t>
        </is>
      </c>
      <c r="H323" s="28" t="inlineStr">
        <is>
          <t>Australia</t>
        </is>
      </c>
      <c r="I323" s="28" t="inlineStr">
        <is>
          <t>New South Wales</t>
        </is>
      </c>
      <c r="J323" s="30" t="inlineStr">
        <is>
          <t>'|14|15|28|11|10|</t>
        </is>
      </c>
      <c r="K323" s="28" t="n">
        <v>1</v>
      </c>
      <c r="L323" s="28" t="n"/>
      <c r="M323" s="28" t="n"/>
      <c r="N323" s="31" t="inlineStr">
        <is>
          <t>'|Sydney School of Architecture, Design and Planning|Faculty of Engineering|</t>
        </is>
      </c>
      <c r="O323" s="31" t="inlineStr">
        <is>
          <t>'|2nd Year|</t>
        </is>
      </c>
      <c r="P323" s="31" t="inlineStr">
        <is>
          <t>'|Internship|Work placement as part of my degree|Casual or part-time work in a technical role|Casual or part-time work|</t>
        </is>
      </c>
      <c r="Q323" s="31" t="inlineStr">
        <is>
          <t>'|International|</t>
        </is>
      </c>
      <c r="R323" s="29" t="n"/>
    </row>
    <row r="324">
      <c r="A324" s="27" t="inlineStr">
        <is>
          <t>elycia</t>
        </is>
      </c>
      <c r="B324" s="46" t="inlineStr">
        <is>
          <t>eaga0743@uni.sydney.edu.au</t>
        </is>
      </c>
      <c r="C324" s="31" t="n">
        <v>1</v>
      </c>
      <c r="D324" s="31" t="n">
        <v>2731</v>
      </c>
      <c r="E324" s="29" t="n"/>
      <c r="F324" s="46" t="inlineStr">
        <is>
          <t>https://careerhub.sydney.edu.au/s/careers-centre/events?page=4&amp;studentSiteId=3</t>
        </is>
      </c>
      <c r="G324" s="28" t="inlineStr">
        <is>
          <t>Female</t>
        </is>
      </c>
      <c r="H324" s="28" t="inlineStr">
        <is>
          <t>Australia</t>
        </is>
      </c>
      <c r="I324" s="28" t="inlineStr">
        <is>
          <t>New South Wales</t>
        </is>
      </c>
      <c r="J324" s="30" t="inlineStr">
        <is>
          <t>'|1|3|8|12|22|42|</t>
        </is>
      </c>
      <c r="K324" s="28" t="n">
        <v>2</v>
      </c>
      <c r="L324" s="28" t="n"/>
      <c r="M324" s="28" t="n"/>
      <c r="N324" s="31" t="inlineStr">
        <is>
          <t>'|University of Sydney Business School|</t>
        </is>
      </c>
      <c r="O324" s="31" t="inlineStr">
        <is>
          <t>'|1st Year|</t>
        </is>
      </c>
      <c r="P324" s="31" t="inlineStr">
        <is>
          <t>'|Internship|Casual or part-time work in a technical role|Casual or part-time work|</t>
        </is>
      </c>
      <c r="Q324" s="31" t="inlineStr">
        <is>
          <t>'|International|</t>
        </is>
      </c>
      <c r="R324" s="29" t="n"/>
    </row>
    <row r="325">
      <c r="A325" s="27" t="inlineStr">
        <is>
          <t>Dhruv</t>
        </is>
      </c>
      <c r="B325" s="46" t="inlineStr">
        <is>
          <t>dkho0094@uni.sydney.edu.au</t>
        </is>
      </c>
      <c r="C325" s="31" t="n">
        <v>1</v>
      </c>
      <c r="D325" s="31" t="n">
        <v>2208</v>
      </c>
      <c r="E325" s="28" t="inlineStr">
        <is>
          <t>"VWE Engaged,Career Profiling Engaged,Completed USYD Survey 1 - Ask 1"</t>
        </is>
      </c>
      <c r="F325" s="46" t="inlineStr">
        <is>
          <t>https://careerhub.sydney.edu.au/s/careers-centre</t>
        </is>
      </c>
      <c r="G325" s="28" t="inlineStr">
        <is>
          <t>Male</t>
        </is>
      </c>
      <c r="H325" s="28" t="inlineStr">
        <is>
          <t>Australia</t>
        </is>
      </c>
      <c r="I325" s="28" t="inlineStr">
        <is>
          <t>New South Wales</t>
        </is>
      </c>
      <c r="J325" s="30" t="inlineStr">
        <is>
          <t>'|2|8|12|21|28|</t>
        </is>
      </c>
      <c r="K325" s="28" t="n">
        <v>3</v>
      </c>
      <c r="L325" s="28" t="n"/>
      <c r="M325" s="28" t="n"/>
      <c r="N325" s="31" t="inlineStr">
        <is>
          <t>'|University of Sydney Business School|</t>
        </is>
      </c>
      <c r="O325" s="31" t="inlineStr">
        <is>
          <t>'|2nd Year|</t>
        </is>
      </c>
      <c r="P325" s="31" t="inlineStr">
        <is>
          <t>'|Internship|Casual or part-time work|</t>
        </is>
      </c>
      <c r="Q325" s="31" t="inlineStr">
        <is>
          <t>'|International|</t>
        </is>
      </c>
      <c r="R325" s="29" t="n"/>
    </row>
    <row r="326">
      <c r="A326" s="27" t="inlineStr">
        <is>
          <t>Jiwoo</t>
        </is>
      </c>
      <c r="B326" s="46" t="inlineStr">
        <is>
          <t>jhuh5407@uni.sydney.edu.au</t>
        </is>
      </c>
      <c r="C326" s="31" t="n">
        <v>1</v>
      </c>
      <c r="D326" s="31" t="n">
        <v>797</v>
      </c>
      <c r="E326" s="28" t="inlineStr">
        <is>
          <t>"Completed USYD Survey 1 - Ask 1"</t>
        </is>
      </c>
      <c r="F326" s="46" t="inlineStr">
        <is>
          <t>https://careerhub.sydney.edu.au/s/careers-centre/events</t>
        </is>
      </c>
      <c r="G326" s="28" t="inlineStr">
        <is>
          <t>Female</t>
        </is>
      </c>
      <c r="H326" s="28" t="inlineStr">
        <is>
          <t>Australia</t>
        </is>
      </c>
      <c r="I326" s="28" t="inlineStr">
        <is>
          <t>New South Wales</t>
        </is>
      </c>
      <c r="J326" s="30" t="inlineStr">
        <is>
          <t>'|21|2|8|16|</t>
        </is>
      </c>
      <c r="K326" s="28" t="n">
        <v>2</v>
      </c>
      <c r="L326" s="28" t="n"/>
      <c r="M326" s="28" t="n"/>
      <c r="N326" s="31" t="inlineStr">
        <is>
          <t>'|University of Sydney Business School|</t>
        </is>
      </c>
      <c r="O326" s="31" t="inlineStr">
        <is>
          <t>'|3rd Year|</t>
        </is>
      </c>
      <c r="P326" s="31" t="inlineStr">
        <is>
          <t>'|Casual or part-time work|</t>
        </is>
      </c>
      <c r="Q326" s="31" t="inlineStr">
        <is>
          <t>'|Domestic|</t>
        </is>
      </c>
      <c r="R326" s="29" t="n"/>
    </row>
    <row r="327">
      <c r="A327" s="27" t="inlineStr">
        <is>
          <t>Chhavi</t>
        </is>
      </c>
      <c r="B327" s="46" t="inlineStr">
        <is>
          <t>cmet0501@uni.sydney.edu.au</t>
        </is>
      </c>
      <c r="C327" s="31" t="n">
        <v>1</v>
      </c>
      <c r="D327" s="31" t="n">
        <v>579</v>
      </c>
      <c r="E327" s="28" t="inlineStr">
        <is>
          <t>"Resume Builder Engaged,Completed USYD Survey 1 - Ask 1"</t>
        </is>
      </c>
      <c r="F327" s="29" t="n"/>
      <c r="G327" s="28" t="inlineStr">
        <is>
          <t>Female</t>
        </is>
      </c>
      <c r="H327" s="28" t="inlineStr">
        <is>
          <t>Australia</t>
        </is>
      </c>
      <c r="I327" s="28" t="inlineStr">
        <is>
          <t>New South Wales</t>
        </is>
      </c>
      <c r="J327" s="30" t="inlineStr">
        <is>
          <t>'|12|8|</t>
        </is>
      </c>
      <c r="K327" s="28" t="n"/>
      <c r="L327" s="28" t="n"/>
      <c r="M327" s="28" t="n"/>
      <c r="N327" s="31" t="inlineStr">
        <is>
          <t>'|University of Sydney Business School|</t>
        </is>
      </c>
      <c r="O327" s="31" t="inlineStr">
        <is>
          <t>'|2nd Year|</t>
        </is>
      </c>
      <c r="P327" s="31" t="inlineStr">
        <is>
          <t>'|None of the above|</t>
        </is>
      </c>
      <c r="Q327" s="31" t="inlineStr">
        <is>
          <t>'|International|</t>
        </is>
      </c>
      <c r="R327" s="29" t="n"/>
    </row>
    <row r="328">
      <c r="A328" s="27" t="inlineStr">
        <is>
          <t>Abhijith</t>
        </is>
      </c>
      <c r="B328" s="46" t="inlineStr">
        <is>
          <t>asud0034@uni.sydney.edu.au</t>
        </is>
      </c>
      <c r="C328" s="31" t="n">
        <v>1</v>
      </c>
      <c r="D328" s="31" t="n">
        <v>536</v>
      </c>
      <c r="E328" s="29" t="n"/>
      <c r="F328" s="46" t="inlineStr">
        <is>
          <t>https://careerhub.sydney.edu.au/s/careers-centre/Events/Detail/7736643</t>
        </is>
      </c>
      <c r="G328" s="28" t="inlineStr">
        <is>
          <t>Male</t>
        </is>
      </c>
      <c r="H328" s="28" t="inlineStr">
        <is>
          <t>Australia</t>
        </is>
      </c>
      <c r="I328" s="28" t="inlineStr">
        <is>
          <t>New South Wales</t>
        </is>
      </c>
      <c r="J328" s="30" t="inlineStr">
        <is>
          <t>'|1|8|15|28|12|</t>
        </is>
      </c>
      <c r="K328" s="28" t="n">
        <v>1</v>
      </c>
      <c r="L328" s="28" t="n"/>
      <c r="M328" s="28" t="n"/>
      <c r="N328" s="31" t="inlineStr">
        <is>
          <t>'|University of Sydney Business School|</t>
        </is>
      </c>
      <c r="O328" s="31" t="inlineStr">
        <is>
          <t>'|2nd Year|</t>
        </is>
      </c>
      <c r="P328" s="31" t="inlineStr">
        <is>
          <t>'|Internship|Work placement as part of my degree|Casual or part-time work in a technical role|Casual or part-time work|Research experience at university|</t>
        </is>
      </c>
      <c r="Q328" s="31" t="inlineStr">
        <is>
          <t>'|International|</t>
        </is>
      </c>
      <c r="R328" s="29" t="n"/>
    </row>
    <row r="329">
      <c r="A329" s="27" t="inlineStr">
        <is>
          <t>Sagar</t>
        </is>
      </c>
      <c r="B329" s="46" t="inlineStr">
        <is>
          <t>sdal0571@uni.sydney.edu.au</t>
        </is>
      </c>
      <c r="C329" s="31" t="n">
        <v>1</v>
      </c>
      <c r="D329" s="31" t="n">
        <v>189</v>
      </c>
      <c r="E329" s="29" t="n"/>
      <c r="F329" s="29" t="n"/>
      <c r="G329" s="28" t="inlineStr">
        <is>
          <t>Male</t>
        </is>
      </c>
      <c r="H329" s="28" t="inlineStr">
        <is>
          <t>Australia</t>
        </is>
      </c>
      <c r="I329" s="28" t="inlineStr">
        <is>
          <t>New South Wales</t>
        </is>
      </c>
      <c r="J329" s="30" t="inlineStr">
        <is>
          <t>'|8|12|25|</t>
        </is>
      </c>
      <c r="K329" s="28" t="n">
        <v>2</v>
      </c>
      <c r="L329" s="28" t="n"/>
      <c r="M329" s="28" t="n"/>
      <c r="N329" s="31" t="inlineStr">
        <is>
          <t>'|University of Sydney Business School|</t>
        </is>
      </c>
      <c r="O329" s="31" t="inlineStr">
        <is>
          <t>'|2nd Year|</t>
        </is>
      </c>
      <c r="P329" s="31" t="inlineStr">
        <is>
          <t>'|Casual or part-time work|</t>
        </is>
      </c>
      <c r="Q329" s="31" t="inlineStr">
        <is>
          <t>'|International|</t>
        </is>
      </c>
      <c r="R329" s="28" t="inlineStr">
        <is>
          <t>I’m not sure I would want a career that relates to what I am studying.</t>
        </is>
      </c>
    </row>
    <row r="330">
      <c r="A330" s="27" t="inlineStr">
        <is>
          <t>nora</t>
        </is>
      </c>
      <c r="B330" s="46" t="inlineStr">
        <is>
          <t>wzha0274@uni.sydney.edu.au</t>
        </is>
      </c>
      <c r="C330" s="31" t="n">
        <v>1</v>
      </c>
      <c r="D330" s="31" t="n">
        <v>123</v>
      </c>
      <c r="E330" s="28" t="inlineStr">
        <is>
          <t>"8 Engaged,Career Profiling Engaged,Completed USYD Survey 1 - Ask 1,VWE Engaged,Job Suggestions,Video Profiling"</t>
        </is>
      </c>
      <c r="F330" s="46" t="inlineStr">
        <is>
          <t>https://www.thecareersdepartment.com/</t>
        </is>
      </c>
      <c r="G330" s="28" t="inlineStr">
        <is>
          <t>Female</t>
        </is>
      </c>
      <c r="H330" s="28" t="inlineStr">
        <is>
          <t>Australia</t>
        </is>
      </c>
      <c r="I330" s="28" t="inlineStr">
        <is>
          <t>New South Wales</t>
        </is>
      </c>
      <c r="J330" s="30" t="inlineStr">
        <is>
          <t>'|8|12|1|21|</t>
        </is>
      </c>
      <c r="K330" s="28" t="n">
        <v>3</v>
      </c>
      <c r="L330" s="28" t="n"/>
      <c r="M330" s="28" t="n"/>
      <c r="N330" s="31" t="inlineStr">
        <is>
          <t>'|University of Sydney Business School|</t>
        </is>
      </c>
      <c r="O330" s="31" t="inlineStr">
        <is>
          <t>'|2nd Year|</t>
        </is>
      </c>
      <c r="P330" s="31" t="inlineStr">
        <is>
          <t>'|None of the above|</t>
        </is>
      </c>
      <c r="Q330" s="31" t="inlineStr">
        <is>
          <t>'|International|</t>
        </is>
      </c>
      <c r="R330" s="28" t="inlineStr">
        <is>
          <t>I'm enjoying my studies and have some ideas for my career.</t>
        </is>
      </c>
    </row>
    <row r="331">
      <c r="A331" s="27" t="inlineStr">
        <is>
          <t>Erica</t>
        </is>
      </c>
      <c r="B331" s="46" t="inlineStr">
        <is>
          <t>eian0093@uni.sydney.edu.au</t>
        </is>
      </c>
      <c r="C331" s="31" t="n">
        <v>1</v>
      </c>
      <c r="D331" s="31" t="n">
        <v>71</v>
      </c>
      <c r="E331" s="29" t="n"/>
      <c r="F331" s="46" t="inlineStr">
        <is>
          <t>https://www.thecareersdepartment.com/</t>
        </is>
      </c>
      <c r="G331" s="28" t="inlineStr">
        <is>
          <t>Female</t>
        </is>
      </c>
      <c r="H331" s="28" t="inlineStr">
        <is>
          <t>Australia</t>
        </is>
      </c>
      <c r="I331" s="28" t="inlineStr">
        <is>
          <t>New South Wales</t>
        </is>
      </c>
      <c r="J331" s="30" t="inlineStr">
        <is>
          <t>'|2|8|12|15|21|</t>
        </is>
      </c>
      <c r="K331" s="28" t="n">
        <v>1</v>
      </c>
      <c r="L331" s="28" t="n"/>
      <c r="M331" s="28" t="n"/>
      <c r="N331" s="31" t="inlineStr">
        <is>
          <t>'|University of Sydney Business School|</t>
        </is>
      </c>
      <c r="O331" s="31" t="inlineStr">
        <is>
          <t>'|3rd Year|</t>
        </is>
      </c>
      <c r="P331" s="31" t="inlineStr">
        <is>
          <t>'|Internship|</t>
        </is>
      </c>
      <c r="Q331" s="31" t="inlineStr">
        <is>
          <t>'|International|</t>
        </is>
      </c>
      <c r="R331" s="28" t="inlineStr">
        <is>
          <t>I'm enjoying my studies and have some ideas for my career.</t>
        </is>
      </c>
    </row>
    <row r="332">
      <c r="A332" s="27" t="inlineStr">
        <is>
          <t>Ha</t>
        </is>
      </c>
      <c r="B332" s="46" t="inlineStr">
        <is>
          <t>vngu3121@uni.sydney.edu.au</t>
        </is>
      </c>
      <c r="C332" s="31" t="n">
        <v>1</v>
      </c>
      <c r="D332" s="31" t="n">
        <v>71</v>
      </c>
      <c r="E332" s="28" t="inlineStr">
        <is>
          <t>"NSWM Environmental Scientist VWE,NSWM Engaged"</t>
        </is>
      </c>
      <c r="F332" s="46" t="inlineStr">
        <is>
          <t>https://www.thecareersdepartment.com/</t>
        </is>
      </c>
      <c r="G332" s="28" t="inlineStr">
        <is>
          <t>Other</t>
        </is>
      </c>
      <c r="H332" s="28" t="inlineStr">
        <is>
          <t>Australia</t>
        </is>
      </c>
      <c r="I332" s="28" t="inlineStr">
        <is>
          <t>New South Wales</t>
        </is>
      </c>
      <c r="J332" s="30" t="inlineStr">
        <is>
          <t>'|1|8|7|12|15|25|28|34|42|1|7|8|12|15|16|25|28|34|</t>
        </is>
      </c>
      <c r="K332" s="28" t="n">
        <v>2</v>
      </c>
      <c r="L332" s="28" t="n"/>
      <c r="M332" s="28" t="n"/>
      <c r="N332" s="31" t="inlineStr">
        <is>
          <t>'|University of Sydney Business School|</t>
        </is>
      </c>
      <c r="O332" s="31" t="inlineStr">
        <is>
          <t>'|3rd Year|</t>
        </is>
      </c>
      <c r="P332" s="31" t="inlineStr">
        <is>
          <t>'|Internship|Casual or part-time work|</t>
        </is>
      </c>
      <c r="Q332" s="31" t="inlineStr">
        <is>
          <t>'|International|</t>
        </is>
      </c>
      <c r="R332" s="28" t="inlineStr">
        <is>
          <t>I love my degree and have a clear career plan.</t>
        </is>
      </c>
    </row>
    <row r="333">
      <c r="A333" s="27" t="inlineStr">
        <is>
          <t>Haoyang</t>
        </is>
      </c>
      <c r="B333" s="46" t="inlineStr">
        <is>
          <t>hzha6647@uni.sydney.edu.au</t>
        </is>
      </c>
      <c r="C333" s="31" t="n">
        <v>1</v>
      </c>
      <c r="D333" s="31" t="n">
        <v>71</v>
      </c>
      <c r="E333" s="28" t="inlineStr">
        <is>
          <t>"MG Engaged,MG Trading Analyst VWE"</t>
        </is>
      </c>
      <c r="F333" s="46" t="inlineStr">
        <is>
          <t>https://careerhub.sydney.edu.au/s/careers-centre/Workflows/Detail/41</t>
        </is>
      </c>
      <c r="G333" s="28" t="inlineStr">
        <is>
          <t>Male</t>
        </is>
      </c>
      <c r="H333" s="28" t="inlineStr">
        <is>
          <t>Australia</t>
        </is>
      </c>
      <c r="I333" s="28" t="inlineStr">
        <is>
          <t>New South Wales</t>
        </is>
      </c>
      <c r="J333" s="30" t="inlineStr">
        <is>
          <t>'|12|8|</t>
        </is>
      </c>
      <c r="K333" s="28" t="n">
        <v>2</v>
      </c>
      <c r="L333" s="28" t="n"/>
      <c r="M333" s="28" t="n"/>
      <c r="N333" s="31" t="inlineStr">
        <is>
          <t>'|University of Sydney Business School|</t>
        </is>
      </c>
      <c r="O333" s="31" t="inlineStr">
        <is>
          <t>'|3rd Year|</t>
        </is>
      </c>
      <c r="P333" s="31" t="inlineStr">
        <is>
          <t>'|Casual or part-time work|</t>
        </is>
      </c>
      <c r="Q333" s="31" t="inlineStr">
        <is>
          <t>'|International|</t>
        </is>
      </c>
      <c r="R333" s="29" t="n"/>
    </row>
    <row r="334">
      <c r="A334" s="27" t="inlineStr">
        <is>
          <t>Shubham</t>
        </is>
      </c>
      <c r="B334" s="46" t="inlineStr">
        <is>
          <t>smis0953@uni.sydney.edu.au</t>
        </is>
      </c>
      <c r="C334" s="31" t="n">
        <v>1</v>
      </c>
      <c r="D334" s="31" t="n">
        <v>71</v>
      </c>
      <c r="E334" s="28" t="inlineStr">
        <is>
          <t>"Career Profiling Engaged"</t>
        </is>
      </c>
      <c r="F334" s="29" t="n"/>
      <c r="G334" s="28" t="inlineStr">
        <is>
          <t>Male</t>
        </is>
      </c>
      <c r="H334" s="28" t="inlineStr">
        <is>
          <t>Australia</t>
        </is>
      </c>
      <c r="I334" s="28" t="inlineStr">
        <is>
          <t>New South Wales</t>
        </is>
      </c>
      <c r="J334" s="30" t="inlineStr">
        <is>
          <t>'|34|15|13|12|8|1|</t>
        </is>
      </c>
      <c r="K334" s="28" t="n"/>
      <c r="L334" s="28" t="n"/>
      <c r="M334" s="28" t="n"/>
      <c r="N334" s="31" t="inlineStr">
        <is>
          <t>'|University of Sydney Business School|</t>
        </is>
      </c>
      <c r="O334" s="31" t="inlineStr">
        <is>
          <t>'|1st Year|</t>
        </is>
      </c>
      <c r="P334" s="31" t="inlineStr">
        <is>
          <t>'|Internship|Work placement as part of my degree|Casual or part-time work in a technical role|Casual or part-time work|</t>
        </is>
      </c>
      <c r="Q334" s="31" t="inlineStr">
        <is>
          <t>'|International|</t>
        </is>
      </c>
      <c r="R334" s="29" t="n"/>
    </row>
    <row r="335">
      <c r="A335" s="27" t="inlineStr">
        <is>
          <t>Yating</t>
        </is>
      </c>
      <c r="B335" s="46" t="inlineStr">
        <is>
          <t>yzha0459@uni.sydney.edu.au</t>
        </is>
      </c>
      <c r="C335" s="31" t="n">
        <v>1</v>
      </c>
      <c r="D335" s="31" t="n">
        <v>71</v>
      </c>
      <c r="E335" s="28" t="inlineStr">
        <is>
          <t>"Video Profiling 5,Career Profiling Engaged,Completed USYD Survey 1 - Ask 1,Video Profiling 10,Video Profiling 15,Video Profiling"</t>
        </is>
      </c>
      <c r="F335" s="46" t="inlineStr">
        <is>
          <t>https://careerhub.sydney.edu.au/s/careers-centre/jobs</t>
        </is>
      </c>
      <c r="G335" s="28" t="inlineStr">
        <is>
          <t>Female</t>
        </is>
      </c>
      <c r="H335" s="28" t="inlineStr">
        <is>
          <t>Australia</t>
        </is>
      </c>
      <c r="I335" s="28" t="inlineStr">
        <is>
          <t>New South Wales</t>
        </is>
      </c>
      <c r="J335" s="30" t="inlineStr">
        <is>
          <t>'|1|8|</t>
        </is>
      </c>
      <c r="K335" s="28" t="n">
        <v>1</v>
      </c>
      <c r="L335" s="28" t="n"/>
      <c r="M335" s="28" t="n"/>
      <c r="N335" s="31" t="inlineStr">
        <is>
          <t>'|University of Sydney Business School|</t>
        </is>
      </c>
      <c r="O335" s="31" t="inlineStr">
        <is>
          <t>'|2nd Year|</t>
        </is>
      </c>
      <c r="P335" s="31" t="inlineStr">
        <is>
          <t>'|Research experience at university|Internship|</t>
        </is>
      </c>
      <c r="Q335" s="31" t="inlineStr">
        <is>
          <t>'|International|</t>
        </is>
      </c>
      <c r="R335" s="29" t="n"/>
    </row>
    <row r="336">
      <c r="A336" s="27" t="inlineStr">
        <is>
          <t>Tishya</t>
        </is>
      </c>
      <c r="B336" s="46" t="inlineStr">
        <is>
          <t>tana0017@uni.sydney.edu.au</t>
        </is>
      </c>
      <c r="C336" s="31" t="n">
        <v>1</v>
      </c>
      <c r="D336" s="31" t="n">
        <v>2285</v>
      </c>
      <c r="E336" s="28" t="inlineStr">
        <is>
          <t>"MG Engaged,1 Engaged,12 Engaged,Career Profiling Engaged,Completed USYD Survey 1 - Ask 1,MG Trading Analyst 2 VWE"</t>
        </is>
      </c>
      <c r="F336" s="46" t="inlineStr">
        <is>
          <t>https://careerhub.sydney.edu.au/</t>
        </is>
      </c>
      <c r="G336" s="28" t="inlineStr">
        <is>
          <t>Female</t>
        </is>
      </c>
      <c r="H336" s="28" t="inlineStr">
        <is>
          <t>Australia</t>
        </is>
      </c>
      <c r="I336" s="28" t="inlineStr">
        <is>
          <t>New South Wales</t>
        </is>
      </c>
      <c r="J336" s="30" t="inlineStr">
        <is>
          <t>'|8|12|28|</t>
        </is>
      </c>
      <c r="K336" s="28" t="n">
        <v>1</v>
      </c>
      <c r="L336" s="28" t="n"/>
      <c r="M336" s="28" t="n"/>
      <c r="N336" s="31" t="inlineStr">
        <is>
          <t>'|University of Sydney Business School|Faculty of Engineering|</t>
        </is>
      </c>
      <c r="O336" s="31" t="inlineStr">
        <is>
          <t>'|1st Year|</t>
        </is>
      </c>
      <c r="P336" s="31" t="inlineStr">
        <is>
          <t>'|Casual or part-time work|</t>
        </is>
      </c>
      <c r="Q336" s="31" t="inlineStr">
        <is>
          <t>'|International|</t>
        </is>
      </c>
      <c r="R336" s="28" t="inlineStr">
        <is>
          <t>I'm interested in my degree but not sure how it links to a career or the related career options.</t>
        </is>
      </c>
    </row>
    <row r="337">
      <c r="A337" s="27" t="inlineStr">
        <is>
          <t>Xinrui</t>
        </is>
      </c>
      <c r="B337" s="46" t="inlineStr">
        <is>
          <t>xyan0872@uni.sydney.edu.au</t>
        </is>
      </c>
      <c r="C337" s="31" t="n">
        <v>1</v>
      </c>
      <c r="D337" s="31" t="n">
        <v>141</v>
      </c>
      <c r="E337" s="29" t="n"/>
      <c r="F337" s="29" t="n"/>
      <c r="G337" s="28" t="inlineStr">
        <is>
          <t>Female</t>
        </is>
      </c>
      <c r="H337" s="28" t="inlineStr">
        <is>
          <t>Australia</t>
        </is>
      </c>
      <c r="I337" s="28" t="inlineStr">
        <is>
          <t>New South Wales</t>
        </is>
      </c>
      <c r="J337" s="30" t="inlineStr">
        <is>
          <t>'|6|8|2|</t>
        </is>
      </c>
      <c r="K337" s="28" t="n">
        <v>1</v>
      </c>
      <c r="L337" s="28" t="n"/>
      <c r="M337" s="28" t="n"/>
      <c r="N337" s="31" t="inlineStr">
        <is>
          <t>'|University of Sydney Business School|Faculty of Engineering|</t>
        </is>
      </c>
      <c r="O337" s="31" t="inlineStr">
        <is>
          <t>'|1st Year|</t>
        </is>
      </c>
      <c r="P337" s="31" t="inlineStr">
        <is>
          <t>'|Research experience at university|Casual or part-time work|</t>
        </is>
      </c>
      <c r="Q337" s="31" t="inlineStr">
        <is>
          <t>'|International|</t>
        </is>
      </c>
      <c r="R337" s="29" t="n"/>
    </row>
    <row r="338">
      <c r="A338" s="27" t="inlineStr">
        <is>
          <t>David</t>
        </is>
      </c>
      <c r="B338" s="46" t="inlineStr">
        <is>
          <t>dtan7448@uni.sydney.edu.au</t>
        </is>
      </c>
      <c r="C338" s="31" t="n">
        <v>1</v>
      </c>
      <c r="D338" s="31" t="n">
        <v>71</v>
      </c>
      <c r="E338" s="28" t="inlineStr">
        <is>
          <t>"Completed USYD Survey 1 - Ask 1,MG Engaged,MG Trading Analyst VWE"</t>
        </is>
      </c>
      <c r="F338" s="46" t="inlineStr">
        <is>
          <t>https://app.thecareersdepartment.com/</t>
        </is>
      </c>
      <c r="G338" s="28" t="inlineStr">
        <is>
          <t>Male</t>
        </is>
      </c>
      <c r="H338" s="28" t="inlineStr">
        <is>
          <t>Australia</t>
        </is>
      </c>
      <c r="I338" s="28" t="inlineStr">
        <is>
          <t>New South Wales</t>
        </is>
      </c>
      <c r="J338" s="30" t="inlineStr">
        <is>
          <t>'|12|28|8|</t>
        </is>
      </c>
      <c r="K338" s="28" t="n">
        <v>1</v>
      </c>
      <c r="L338" s="28" t="n"/>
      <c r="M338" s="28" t="n"/>
      <c r="N338" s="31" t="inlineStr">
        <is>
          <t>'|University of Sydney Business School|Faculty of Engineering|</t>
        </is>
      </c>
      <c r="O338" s="31" t="inlineStr">
        <is>
          <t>'|3rd Year|</t>
        </is>
      </c>
      <c r="P338" s="31" t="inlineStr">
        <is>
          <t>'|Casual or part-time work|</t>
        </is>
      </c>
      <c r="Q338" s="31" t="inlineStr">
        <is>
          <t>'|Domestic|</t>
        </is>
      </c>
      <c r="R338" s="29" t="n"/>
    </row>
    <row r="339">
      <c r="A339" s="27" t="inlineStr">
        <is>
          <t>Chloe</t>
        </is>
      </c>
      <c r="B339" s="46" t="inlineStr">
        <is>
          <t>cbar7006@uni.sydney.edu.au</t>
        </is>
      </c>
      <c r="C339" s="31" t="n">
        <v>1</v>
      </c>
      <c r="D339" s="31" t="n">
        <v>17046</v>
      </c>
      <c r="E339" s="28" t="inlineStr">
        <is>
          <t>"Video Profiling 5,Career Profiling Engaged,Video Profiling 10,Video Profiling 15,Video Profiling"</t>
        </is>
      </c>
      <c r="F339" s="46" t="inlineStr">
        <is>
          <t>https://careerhub.sydney.edu.au/s/careers-centre/events</t>
        </is>
      </c>
      <c r="G339" s="28" t="inlineStr">
        <is>
          <t>Female</t>
        </is>
      </c>
      <c r="H339" s="28" t="inlineStr">
        <is>
          <t>Australia</t>
        </is>
      </c>
      <c r="I339" s="28" t="inlineStr">
        <is>
          <t>New South Wales</t>
        </is>
      </c>
      <c r="J339" s="30" t="inlineStr">
        <is>
          <t>'|2|8|12|15|17|19|21|27|35|</t>
        </is>
      </c>
      <c r="K339" s="28" t="n">
        <v>1</v>
      </c>
      <c r="L339" s="28" t="n"/>
      <c r="M339" s="28" t="n"/>
      <c r="N339" s="31" t="inlineStr">
        <is>
          <t>'|University of Sydney Business School|Faculty of Medicine and Health|</t>
        </is>
      </c>
      <c r="O339" s="31" t="inlineStr">
        <is>
          <t>'|1st Year|</t>
        </is>
      </c>
      <c r="P339" s="31" t="inlineStr">
        <is>
          <t>'|Casual or part-time work|</t>
        </is>
      </c>
      <c r="Q339" s="31" t="inlineStr">
        <is>
          <t>'|Domestic|</t>
        </is>
      </c>
      <c r="R339" s="29" t="n"/>
    </row>
    <row r="340">
      <c r="A340" s="27" t="inlineStr">
        <is>
          <t>Anesu</t>
        </is>
      </c>
      <c r="B340" s="46" t="inlineStr">
        <is>
          <t>amut0057@uni.sydney.edu.au</t>
        </is>
      </c>
      <c r="C340" s="31" t="n">
        <v>1</v>
      </c>
      <c r="D340" s="31" t="n">
        <v>344</v>
      </c>
      <c r="E340" s="29" t="n"/>
      <c r="F340" s="29" t="n"/>
      <c r="G340" s="28" t="inlineStr">
        <is>
          <t>Male</t>
        </is>
      </c>
      <c r="H340" s="28" t="inlineStr">
        <is>
          <t>Australia</t>
        </is>
      </c>
      <c r="I340" s="28" t="inlineStr">
        <is>
          <t>New South Wales</t>
        </is>
      </c>
      <c r="J340" s="22" t="n"/>
      <c r="K340" s="29" t="n"/>
      <c r="L340" s="29" t="n"/>
      <c r="M340" s="29" t="n"/>
      <c r="N340" s="24" t="n"/>
      <c r="O340" s="24" t="n"/>
      <c r="P340" s="24" t="n"/>
      <c r="Q340" s="24" t="n"/>
      <c r="R340" s="28" t="inlineStr">
        <is>
          <t>I'm enjoying my studies and have some ideas for my career.</t>
        </is>
      </c>
    </row>
    <row r="341">
      <c r="A341" s="27" t="inlineStr">
        <is>
          <t>Anahita</t>
        </is>
      </c>
      <c r="B341" s="46" t="inlineStr">
        <is>
          <t>alav0137@uni.sydney.edu.au</t>
        </is>
      </c>
      <c r="C341" s="31" t="n">
        <v>1</v>
      </c>
      <c r="D341" s="31" t="n">
        <v>71</v>
      </c>
      <c r="E341" s="29" t="n"/>
      <c r="F341" s="29" t="n"/>
      <c r="G341" s="28" t="inlineStr">
        <is>
          <t>Female</t>
        </is>
      </c>
      <c r="H341" s="28" t="inlineStr">
        <is>
          <t>Australia</t>
        </is>
      </c>
      <c r="I341" s="28" t="inlineStr">
        <is>
          <t>New South Wales</t>
        </is>
      </c>
      <c r="J341" s="22" t="n"/>
      <c r="K341" s="29" t="n"/>
      <c r="L341" s="29" t="n"/>
      <c r="M341" s="29" t="n"/>
      <c r="N341" s="24" t="n"/>
      <c r="O341" s="24" t="n"/>
      <c r="P341" s="24" t="n"/>
      <c r="Q341" s="24" t="n"/>
      <c r="R341" s="29" t="n"/>
    </row>
    <row r="342">
      <c r="A342" s="27" t="inlineStr">
        <is>
          <t>Dongxue</t>
        </is>
      </c>
      <c r="B342" s="46" t="inlineStr">
        <is>
          <t>dtao0405@uni.sydney.edu.au</t>
        </is>
      </c>
      <c r="C342" s="31" t="n">
        <v>1</v>
      </c>
      <c r="D342" s="31" t="n">
        <v>71</v>
      </c>
      <c r="E342" s="29" t="n"/>
      <c r="F342" s="29" t="n"/>
      <c r="G342" s="28" t="inlineStr">
        <is>
          <t>Female</t>
        </is>
      </c>
      <c r="H342" s="28" t="inlineStr">
        <is>
          <t>Australia</t>
        </is>
      </c>
      <c r="I342" s="28" t="inlineStr">
        <is>
          <t>New South Wales</t>
        </is>
      </c>
      <c r="J342" s="22" t="n"/>
      <c r="K342" s="29" t="n"/>
      <c r="L342" s="29" t="n"/>
      <c r="M342" s="29" t="n"/>
      <c r="N342" s="24" t="n"/>
      <c r="O342" s="24" t="n"/>
      <c r="P342" s="24" t="n"/>
      <c r="Q342" s="24" t="n"/>
      <c r="R342" s="28" t="inlineStr">
        <is>
          <t>I love my degree and have a clear career plan.</t>
        </is>
      </c>
    </row>
    <row r="343">
      <c r="A343" s="27" t="inlineStr">
        <is>
          <t>Ella</t>
        </is>
      </c>
      <c r="B343" s="46" t="inlineStr">
        <is>
          <t>ejar6779@uni.sydney.edu.au</t>
        </is>
      </c>
      <c r="C343" s="31" t="n">
        <v>1</v>
      </c>
      <c r="D343" s="31" t="n">
        <v>71</v>
      </c>
      <c r="E343" s="29" t="n"/>
      <c r="F343" s="29" t="n"/>
      <c r="G343" s="28" t="inlineStr">
        <is>
          <t>Female</t>
        </is>
      </c>
      <c r="H343" s="28" t="inlineStr">
        <is>
          <t>Australia</t>
        </is>
      </c>
      <c r="I343" s="28" t="inlineStr">
        <is>
          <t>New South Wales</t>
        </is>
      </c>
      <c r="J343" s="22" t="n"/>
      <c r="K343" s="29" t="n"/>
      <c r="L343" s="29" t="n"/>
      <c r="M343" s="29" t="n"/>
      <c r="N343" s="24" t="n"/>
      <c r="O343" s="24" t="n"/>
      <c r="P343" s="24" t="n"/>
      <c r="Q343" s="24" t="n"/>
      <c r="R343" s="29" t="n"/>
    </row>
    <row r="344">
      <c r="A344" s="39" t="inlineStr">
        <is>
          <t>HanLin</t>
        </is>
      </c>
      <c r="B344" s="46" t="inlineStr">
        <is>
          <t>hche0081@uni.sydney.edu.au</t>
        </is>
      </c>
      <c r="C344" s="31" t="n">
        <v>1</v>
      </c>
      <c r="D344" s="31" t="n">
        <v>71</v>
      </c>
      <c r="E344" s="40" t="inlineStr">
        <is>
          <t>"MAU_2025JUL,VWE Engaged"</t>
        </is>
      </c>
      <c r="F344" s="41" t="n"/>
      <c r="G344" s="31" t="inlineStr">
        <is>
          <t>Male</t>
        </is>
      </c>
      <c r="H344" s="31" t="inlineStr">
        <is>
          <t>Australia</t>
        </is>
      </c>
      <c r="I344" s="31" t="inlineStr">
        <is>
          <t>New South Wales</t>
        </is>
      </c>
      <c r="J344" s="31" t="inlineStr">
        <is>
          <t>'|14|</t>
        </is>
      </c>
      <c r="K344" s="42" t="n">
        <v>2</v>
      </c>
      <c r="L344" s="42" t="inlineStr">
        <is>
          <t>Z</t>
        </is>
      </c>
      <c r="M344" s="42" t="n"/>
      <c r="N344" s="41" t="n"/>
      <c r="O344" s="41" t="n"/>
      <c r="P344" s="41" t="n"/>
      <c r="Q344" s="41" t="n"/>
      <c r="R344" s="41" t="n"/>
    </row>
    <row r="345">
      <c r="A345" s="39" t="inlineStr">
        <is>
          <t>Hanson</t>
        </is>
      </c>
      <c r="B345" s="46" t="inlineStr">
        <is>
          <t>hgub0362@uni.sydney.edu.au</t>
        </is>
      </c>
      <c r="C345" s="31" t="n">
        <v>1</v>
      </c>
      <c r="D345" s="31" t="n">
        <v>71</v>
      </c>
      <c r="E345" s="40" t="inlineStr">
        <is>
          <t>"MAU_2025JUL,VWE Engaged"</t>
        </is>
      </c>
      <c r="F345" s="41" t="n"/>
      <c r="G345" s="31" t="inlineStr">
        <is>
          <t>Male</t>
        </is>
      </c>
      <c r="H345" s="31" t="inlineStr">
        <is>
          <t>Australia</t>
        </is>
      </c>
      <c r="I345" s="31" t="inlineStr">
        <is>
          <t>New South Wales</t>
        </is>
      </c>
      <c r="J345" s="20" t="inlineStr">
        <is>
          <t>|14|28|27|</t>
        </is>
      </c>
      <c r="K345" s="42" t="n">
        <v>1</v>
      </c>
      <c r="L345" s="42" t="inlineStr">
        <is>
          <t>Z</t>
        </is>
      </c>
      <c r="M345" s="42" t="n"/>
      <c r="N345" s="41" t="n"/>
      <c r="O345" s="41" t="n"/>
      <c r="P345" s="41" t="n"/>
      <c r="Q345" s="41" t="n"/>
      <c r="R345" s="41" t="n"/>
    </row>
    <row r="346">
      <c r="A346" s="39" t="inlineStr">
        <is>
          <t>Jilong</t>
        </is>
      </c>
      <c r="B346" s="46" t="inlineStr">
        <is>
          <t>jfen0943@uni.sydney.edu.au</t>
        </is>
      </c>
      <c r="C346" s="31" t="n">
        <v>1</v>
      </c>
      <c r="D346" s="31" t="n">
        <v>71</v>
      </c>
      <c r="E346" s="40" t="inlineStr">
        <is>
          <t>"MAU_2025JUL"</t>
        </is>
      </c>
      <c r="F346" s="41" t="n"/>
      <c r="G346" s="31" t="inlineStr">
        <is>
          <t>Male</t>
        </is>
      </c>
      <c r="H346" s="31" t="inlineStr">
        <is>
          <t>Australia</t>
        </is>
      </c>
      <c r="I346" s="31" t="inlineStr">
        <is>
          <t>New South Wales</t>
        </is>
      </c>
      <c r="J346" s="41" t="n"/>
      <c r="K346" s="42" t="n"/>
      <c r="L346" s="42" t="inlineStr">
        <is>
          <t>Z</t>
        </is>
      </c>
      <c r="M346" s="42" t="n"/>
      <c r="N346" s="41" t="n"/>
      <c r="O346" s="41" t="n"/>
      <c r="P346" s="41" t="n"/>
      <c r="Q346" s="41" t="n"/>
      <c r="R346" s="41" t="n"/>
    </row>
    <row r="347">
      <c r="A347" s="27" t="inlineStr">
        <is>
          <t>Jo-Yu</t>
        </is>
      </c>
      <c r="B347" s="46" t="inlineStr">
        <is>
          <t>jchi0751@uni.sydney.edu.au</t>
        </is>
      </c>
      <c r="C347" s="31" t="n">
        <v>1</v>
      </c>
      <c r="D347" s="31" t="n">
        <v>71</v>
      </c>
      <c r="E347" s="29" t="n"/>
      <c r="F347" s="29" t="n"/>
      <c r="G347" s="28" t="inlineStr">
        <is>
          <t>Female</t>
        </is>
      </c>
      <c r="H347" s="28" t="inlineStr">
        <is>
          <t>Australia</t>
        </is>
      </c>
      <c r="I347" s="28" t="inlineStr">
        <is>
          <t>New South Wales</t>
        </is>
      </c>
      <c r="J347" s="22" t="n"/>
      <c r="K347" s="29" t="n"/>
      <c r="L347" s="29" t="n"/>
      <c r="M347" s="29" t="n"/>
      <c r="N347" s="24" t="n"/>
      <c r="O347" s="24" t="n"/>
      <c r="P347" s="24" t="n"/>
      <c r="Q347" s="24" t="n"/>
      <c r="R347" s="28" t="inlineStr">
        <is>
          <t>I'm enjoying my studies and have some ideas for my career.</t>
        </is>
      </c>
    </row>
    <row r="348">
      <c r="A348" s="27" t="inlineStr">
        <is>
          <t>Minhee</t>
        </is>
      </c>
      <c r="B348" s="46" t="inlineStr">
        <is>
          <t>mkim0066@uni.sydney.edu.au</t>
        </is>
      </c>
      <c r="C348" s="31" t="n">
        <v>1</v>
      </c>
      <c r="D348" s="31" t="n">
        <v>71</v>
      </c>
      <c r="E348" s="29" t="n"/>
      <c r="F348" s="29" t="n"/>
      <c r="G348" s="28" t="inlineStr">
        <is>
          <t>Female</t>
        </is>
      </c>
      <c r="H348" s="28" t="inlineStr">
        <is>
          <t>Australia</t>
        </is>
      </c>
      <c r="I348" s="28" t="inlineStr">
        <is>
          <t>New South Wales</t>
        </is>
      </c>
      <c r="J348" s="22" t="n"/>
      <c r="K348" s="29" t="n"/>
      <c r="L348" s="29" t="n"/>
      <c r="M348" s="29" t="n"/>
      <c r="N348" s="24" t="n"/>
      <c r="O348" s="24" t="n"/>
      <c r="P348" s="24" t="n"/>
      <c r="Q348" s="24" t="n"/>
      <c r="R348" s="29" t="n"/>
    </row>
    <row r="349">
      <c r="A349" s="27" t="inlineStr">
        <is>
          <t>MOBIN</t>
        </is>
      </c>
      <c r="B349" s="46" t="inlineStr">
        <is>
          <t>mguo0242@uni.sydney.edu.au</t>
        </is>
      </c>
      <c r="C349" s="31" t="n">
        <v>1</v>
      </c>
      <c r="D349" s="31" t="n">
        <v>71</v>
      </c>
      <c r="E349" s="29" t="n"/>
      <c r="F349" s="29" t="n"/>
      <c r="G349" s="28" t="inlineStr">
        <is>
          <t>Other</t>
        </is>
      </c>
      <c r="H349" s="28" t="inlineStr">
        <is>
          <t>Australia</t>
        </is>
      </c>
      <c r="I349" s="28" t="inlineStr">
        <is>
          <t>New South Wales</t>
        </is>
      </c>
      <c r="J349" s="22" t="n"/>
      <c r="K349" s="29" t="n"/>
      <c r="L349" s="29" t="n"/>
      <c r="M349" s="29" t="n"/>
      <c r="N349" s="24" t="n"/>
      <c r="O349" s="24" t="n"/>
      <c r="P349" s="24" t="n"/>
      <c r="Q349" s="24" t="n"/>
      <c r="R349" s="29" t="n"/>
    </row>
    <row r="350">
      <c r="A350" s="27" t="inlineStr">
        <is>
          <t>Pallavi</t>
        </is>
      </c>
      <c r="B350" s="46" t="inlineStr">
        <is>
          <t>pmis0486@uni.sydney.edu.au</t>
        </is>
      </c>
      <c r="C350" s="31" t="n">
        <v>1</v>
      </c>
      <c r="D350" s="31" t="n">
        <v>71</v>
      </c>
      <c r="E350" s="29" t="n"/>
      <c r="F350" s="29" t="n"/>
      <c r="G350" s="28" t="inlineStr">
        <is>
          <t>Female</t>
        </is>
      </c>
      <c r="H350" s="28" t="inlineStr">
        <is>
          <t>Australia</t>
        </is>
      </c>
      <c r="I350" s="28" t="inlineStr">
        <is>
          <t>New South Wales</t>
        </is>
      </c>
      <c r="J350" s="22" t="n"/>
      <c r="K350" s="29" t="n"/>
      <c r="L350" s="29" t="n"/>
      <c r="M350" s="29" t="n"/>
      <c r="N350" s="24" t="n"/>
      <c r="O350" s="24" t="n"/>
      <c r="P350" s="24" t="n"/>
      <c r="Q350" s="24" t="n"/>
      <c r="R350" s="28" t="inlineStr">
        <is>
          <t>I'm interested in my degree but not sure how it links to a career or the related career options.</t>
        </is>
      </c>
    </row>
    <row r="351">
      <c r="A351" s="27" t="inlineStr">
        <is>
          <t>Parameswaran</t>
        </is>
      </c>
      <c r="B351" s="46" t="inlineStr">
        <is>
          <t>psub0466@uni.sydney.edu.au</t>
        </is>
      </c>
      <c r="C351" s="31" t="n">
        <v>1</v>
      </c>
      <c r="D351" s="31" t="n">
        <v>71</v>
      </c>
      <c r="E351" s="29" t="n"/>
      <c r="F351" s="29" t="n"/>
      <c r="G351" s="28" t="inlineStr">
        <is>
          <t>Male</t>
        </is>
      </c>
      <c r="H351" s="28" t="inlineStr">
        <is>
          <t>Australia</t>
        </is>
      </c>
      <c r="I351" s="28" t="inlineStr">
        <is>
          <t>New South Wales</t>
        </is>
      </c>
      <c r="J351" s="22" t="n"/>
      <c r="K351" s="29" t="n"/>
      <c r="L351" s="29" t="n"/>
      <c r="M351" s="29" t="n"/>
      <c r="N351" s="24" t="n"/>
      <c r="O351" s="24" t="n"/>
      <c r="P351" s="24" t="n"/>
      <c r="Q351" s="24" t="n"/>
      <c r="R351" s="29" t="n"/>
    </row>
    <row r="352">
      <c r="A352" s="39" t="inlineStr">
        <is>
          <t>Pawani</t>
        </is>
      </c>
      <c r="B352" s="46" t="inlineStr">
        <is>
          <t>psha0374@uni.sydney.edu.au</t>
        </is>
      </c>
      <c r="C352" s="31" t="n">
        <v>1</v>
      </c>
      <c r="D352" s="31" t="n">
        <v>71</v>
      </c>
      <c r="E352" s="40" t="inlineStr">
        <is>
          <t>"MAU_2025JUL"</t>
        </is>
      </c>
      <c r="F352" s="41" t="n"/>
      <c r="G352" s="31" t="inlineStr">
        <is>
          <t>Female</t>
        </is>
      </c>
      <c r="H352" s="31" t="inlineStr">
        <is>
          <t>Australia</t>
        </is>
      </c>
      <c r="I352" s="31" t="inlineStr">
        <is>
          <t>New South Wales</t>
        </is>
      </c>
      <c r="J352" s="41" t="n"/>
      <c r="K352" s="42" t="n"/>
      <c r="L352" s="42" t="inlineStr">
        <is>
          <t>Y</t>
        </is>
      </c>
      <c r="M352" s="42" t="n"/>
      <c r="N352" s="41" t="n"/>
      <c r="O352" s="41" t="n"/>
      <c r="P352" s="41" t="n"/>
      <c r="Q352" s="41" t="n"/>
      <c r="R352" s="41" t="n"/>
    </row>
    <row r="353">
      <c r="A353" s="39" t="inlineStr">
        <is>
          <t>Revathy</t>
        </is>
      </c>
      <c r="B353" s="46" t="inlineStr">
        <is>
          <t>reva0301@uni.sydney.edu.au</t>
        </is>
      </c>
      <c r="C353" s="31" t="n">
        <v>1</v>
      </c>
      <c r="D353" s="31" t="n">
        <v>71</v>
      </c>
      <c r="E353" s="40" t="inlineStr">
        <is>
          <t>"MAU_2025JUL"</t>
        </is>
      </c>
      <c r="F353" s="41" t="n"/>
      <c r="G353" s="31" t="inlineStr">
        <is>
          <t>Female</t>
        </is>
      </c>
      <c r="H353" s="31" t="inlineStr">
        <is>
          <t>Australia</t>
        </is>
      </c>
      <c r="I353" s="31" t="inlineStr">
        <is>
          <t>New South Wales</t>
        </is>
      </c>
      <c r="J353" s="41" t="n"/>
      <c r="K353" s="42" t="n"/>
      <c r="L353" s="42" t="inlineStr">
        <is>
          <t>Z</t>
        </is>
      </c>
      <c r="M353" s="42" t="n"/>
      <c r="N353" s="41" t="n"/>
      <c r="O353" s="41" t="n"/>
      <c r="P353" s="41" t="n"/>
      <c r="Q353" s="41" t="n"/>
      <c r="R353" s="41" t="n"/>
    </row>
    <row r="354">
      <c r="A354" s="27" t="inlineStr">
        <is>
          <t>SAHIL</t>
        </is>
      </c>
      <c r="B354" s="46" t="inlineStr">
        <is>
          <t>smes0801@uni.sydney.edu.au</t>
        </is>
      </c>
      <c r="C354" s="31" t="n">
        <v>1</v>
      </c>
      <c r="D354" s="31" t="n">
        <v>71</v>
      </c>
      <c r="E354" s="29" t="n"/>
      <c r="F354" s="29" t="n"/>
      <c r="G354" s="28" t="inlineStr">
        <is>
          <t>Male</t>
        </is>
      </c>
      <c r="H354" s="28" t="inlineStr">
        <is>
          <t>Australia</t>
        </is>
      </c>
      <c r="I354" s="28" t="inlineStr">
        <is>
          <t>New South Wales</t>
        </is>
      </c>
      <c r="J354" s="22" t="n"/>
      <c r="K354" s="29" t="n"/>
      <c r="L354" s="29" t="n"/>
      <c r="M354" s="29" t="n"/>
      <c r="N354" s="24" t="n"/>
      <c r="O354" s="24" t="n"/>
      <c r="P354" s="24" t="n"/>
      <c r="Q354" s="24" t="n"/>
      <c r="R354" s="29" t="n"/>
    </row>
    <row r="355">
      <c r="A355" s="39" t="inlineStr">
        <is>
          <t>Sanchit</t>
        </is>
      </c>
      <c r="B355" s="46" t="inlineStr">
        <is>
          <t>ssin0398@uni.sydney.edu.au</t>
        </is>
      </c>
      <c r="C355" s="31" t="n">
        <v>1</v>
      </c>
      <c r="D355" s="31" t="n">
        <v>71</v>
      </c>
      <c r="E355" s="40" t="inlineStr">
        <is>
          <t>"MAU_2025JUL,VWE Engaged"</t>
        </is>
      </c>
      <c r="F355" s="41" t="n"/>
      <c r="G355" s="31" t="inlineStr">
        <is>
          <t>Male</t>
        </is>
      </c>
      <c r="H355" s="31" t="inlineStr">
        <is>
          <t>Australia</t>
        </is>
      </c>
      <c r="I355" s="31" t="inlineStr">
        <is>
          <t>New South Wales</t>
        </is>
      </c>
      <c r="J355" s="31" t="inlineStr">
        <is>
          <t>'|14|13|28|27|</t>
        </is>
      </c>
      <c r="K355" s="42" t="n">
        <v>1</v>
      </c>
      <c r="L355" s="42" t="inlineStr">
        <is>
          <t>Z</t>
        </is>
      </c>
      <c r="M355" s="42" t="n"/>
      <c r="N355" s="41" t="n"/>
      <c r="O355" s="41" t="n"/>
      <c r="P355" s="41" t="n"/>
      <c r="Q355" s="41" t="n"/>
      <c r="R355" s="41" t="n"/>
    </row>
    <row r="356">
      <c r="A356" s="39" t="inlineStr">
        <is>
          <t>Sharine</t>
        </is>
      </c>
      <c r="B356" s="46" t="inlineStr">
        <is>
          <t>spri0833@uni.sydney.edu.au</t>
        </is>
      </c>
      <c r="C356" s="31" t="n">
        <v>1</v>
      </c>
      <c r="D356" s="31" t="n">
        <v>71</v>
      </c>
      <c r="E356" s="40" t="inlineStr">
        <is>
          <t>"MAU_2025JUL"</t>
        </is>
      </c>
      <c r="F356" s="41" t="n"/>
      <c r="G356" s="31" t="inlineStr">
        <is>
          <t>Female</t>
        </is>
      </c>
      <c r="H356" s="31" t="inlineStr">
        <is>
          <t>Australia</t>
        </is>
      </c>
      <c r="I356" s="31" t="inlineStr">
        <is>
          <t>New South Wales</t>
        </is>
      </c>
      <c r="J356" s="31" t="inlineStr">
        <is>
          <t>'|3|4|27|</t>
        </is>
      </c>
      <c r="K356" s="42" t="n"/>
      <c r="L356" s="42" t="inlineStr">
        <is>
          <t>Z</t>
        </is>
      </c>
      <c r="M356" s="42" t="n"/>
      <c r="N356" s="41" t="n"/>
      <c r="O356" s="41" t="n"/>
      <c r="P356" s="41" t="n"/>
      <c r="Q356" s="41" t="n"/>
      <c r="R356" s="41" t="n"/>
    </row>
    <row r="357">
      <c r="A357" s="27" t="inlineStr">
        <is>
          <t>Shiyin</t>
        </is>
      </c>
      <c r="B357" s="46" t="inlineStr">
        <is>
          <t>slin0483@uni.sydney.edu.au</t>
        </is>
      </c>
      <c r="C357" s="31" t="n">
        <v>1</v>
      </c>
      <c r="D357" s="31" t="n">
        <v>71</v>
      </c>
      <c r="E357" s="29" t="n"/>
      <c r="F357" s="29" t="n"/>
      <c r="G357" s="28" t="inlineStr">
        <is>
          <t>Female</t>
        </is>
      </c>
      <c r="H357" s="28" t="inlineStr">
        <is>
          <t>Australia</t>
        </is>
      </c>
      <c r="I357" s="28" t="inlineStr">
        <is>
          <t>New South Wales</t>
        </is>
      </c>
      <c r="J357" s="22" t="n"/>
      <c r="K357" s="29" t="n"/>
      <c r="L357" s="29" t="n"/>
      <c r="M357" s="29" t="n"/>
      <c r="N357" s="24" t="n"/>
      <c r="O357" s="24" t="n"/>
      <c r="P357" s="24" t="n"/>
      <c r="Q357" s="24" t="n"/>
      <c r="R357" s="28" t="inlineStr">
        <is>
          <t>I'm interested in my degree but not sure how it links to a career or the related career options.</t>
        </is>
      </c>
    </row>
    <row r="358">
      <c r="A358" s="27" t="inlineStr">
        <is>
          <t>shuoqi</t>
        </is>
      </c>
      <c r="B358" s="46" t="inlineStr">
        <is>
          <t>sche0650@uni.sydney.edu.au</t>
        </is>
      </c>
      <c r="C358" s="31" t="n">
        <v>1</v>
      </c>
      <c r="D358" s="31" t="n">
        <v>71</v>
      </c>
      <c r="E358" s="29" t="n"/>
      <c r="F358" s="29" t="n"/>
      <c r="G358" s="28" t="inlineStr">
        <is>
          <t>Female</t>
        </is>
      </c>
      <c r="H358" s="28" t="inlineStr">
        <is>
          <t>Australia</t>
        </is>
      </c>
      <c r="I358" s="28" t="inlineStr">
        <is>
          <t>New South Wales</t>
        </is>
      </c>
      <c r="J358" s="22" t="n"/>
      <c r="K358" s="29" t="n"/>
      <c r="L358" s="29" t="n"/>
      <c r="M358" s="29" t="n"/>
      <c r="N358" s="24" t="n"/>
      <c r="O358" s="24" t="n"/>
      <c r="P358" s="24" t="n"/>
      <c r="Q358" s="24" t="n"/>
      <c r="R358" s="29" t="n"/>
    </row>
    <row r="359">
      <c r="A359" s="27" t="inlineStr">
        <is>
          <t>Sibo</t>
        </is>
      </c>
      <c r="B359" s="46" t="inlineStr">
        <is>
          <t>scha0751@uni.sydney.edu.au</t>
        </is>
      </c>
      <c r="C359" s="31" t="n">
        <v>1</v>
      </c>
      <c r="D359" s="31" t="n">
        <v>71</v>
      </c>
      <c r="E359" s="29" t="n"/>
      <c r="F359" s="29" t="n"/>
      <c r="G359" s="28" t="inlineStr">
        <is>
          <t>Male</t>
        </is>
      </c>
      <c r="H359" s="28" t="inlineStr">
        <is>
          <t>Australia</t>
        </is>
      </c>
      <c r="I359" s="28" t="inlineStr">
        <is>
          <t>New South Wales</t>
        </is>
      </c>
      <c r="J359" s="22" t="n"/>
      <c r="K359" s="29" t="n"/>
      <c r="L359" s="29" t="n"/>
      <c r="M359" s="29" t="n"/>
      <c r="N359" s="24" t="n"/>
      <c r="O359" s="24" t="n"/>
      <c r="P359" s="24" t="n"/>
      <c r="Q359" s="24" t="n"/>
      <c r="R359" s="29" t="n"/>
    </row>
    <row r="360">
      <c r="A360" s="27" t="inlineStr">
        <is>
          <t>Sourav</t>
        </is>
      </c>
      <c r="B360" s="46" t="inlineStr">
        <is>
          <t>sshi0487@uni.sydney.edu.au</t>
        </is>
      </c>
      <c r="C360" s="31" t="n">
        <v>1</v>
      </c>
      <c r="D360" s="31" t="n">
        <v>71</v>
      </c>
      <c r="E360" s="29" t="n"/>
      <c r="F360" s="29" t="n"/>
      <c r="G360" s="28" t="inlineStr">
        <is>
          <t>Male</t>
        </is>
      </c>
      <c r="H360" s="28" t="inlineStr">
        <is>
          <t>Australia</t>
        </is>
      </c>
      <c r="I360" s="28" t="inlineStr">
        <is>
          <t>New South Wales</t>
        </is>
      </c>
      <c r="J360" s="22" t="n"/>
      <c r="K360" s="29" t="n"/>
      <c r="L360" s="29" t="n"/>
      <c r="M360" s="29" t="n"/>
      <c r="N360" s="24" t="n"/>
      <c r="O360" s="24" t="n"/>
      <c r="P360" s="24" t="n"/>
      <c r="Q360" s="24" t="n"/>
      <c r="R360" s="29" t="n"/>
    </row>
    <row r="361">
      <c r="A361" s="27" t="inlineStr">
        <is>
          <t>Tasneem</t>
        </is>
      </c>
      <c r="B361" s="46" t="inlineStr">
        <is>
          <t>thos2391@uni.sydney.edu.au</t>
        </is>
      </c>
      <c r="C361" s="31" t="n">
        <v>1</v>
      </c>
      <c r="D361" s="31" t="n">
        <v>71</v>
      </c>
      <c r="E361" s="29" t="n"/>
      <c r="F361" s="29" t="n"/>
      <c r="G361" s="28" t="inlineStr">
        <is>
          <t>Female</t>
        </is>
      </c>
      <c r="H361" s="28" t="inlineStr">
        <is>
          <t>Australia</t>
        </is>
      </c>
      <c r="I361" s="28" t="inlineStr">
        <is>
          <t>New South Wales</t>
        </is>
      </c>
      <c r="J361" s="22" t="n"/>
      <c r="K361" s="29" t="n"/>
      <c r="L361" s="29" t="n"/>
      <c r="M361" s="29" t="n"/>
      <c r="N361" s="24" t="n"/>
      <c r="O361" s="24" t="n"/>
      <c r="P361" s="24" t="n"/>
      <c r="Q361" s="24" t="n"/>
      <c r="R361" s="29" t="n"/>
    </row>
    <row r="362">
      <c r="A362" s="27" t="inlineStr">
        <is>
          <t>Weihan</t>
        </is>
      </c>
      <c r="B362" s="46" t="inlineStr">
        <is>
          <t>wwan0971@uni.sydney.edu.au</t>
        </is>
      </c>
      <c r="C362" s="31" t="n">
        <v>1</v>
      </c>
      <c r="D362" s="31" t="n">
        <v>71</v>
      </c>
      <c r="E362" s="29" t="n"/>
      <c r="F362" s="29" t="n"/>
      <c r="G362" s="28" t="inlineStr">
        <is>
          <t>Male</t>
        </is>
      </c>
      <c r="H362" s="28" t="inlineStr">
        <is>
          <t>Australia</t>
        </is>
      </c>
      <c r="I362" s="28" t="inlineStr">
        <is>
          <t>New South Wales</t>
        </is>
      </c>
      <c r="J362" s="22" t="n"/>
      <c r="K362" s="29" t="n"/>
      <c r="L362" s="29" t="n"/>
      <c r="M362" s="29" t="n"/>
      <c r="N362" s="24" t="n"/>
      <c r="O362" s="24" t="n"/>
      <c r="P362" s="24" t="n"/>
      <c r="Q362" s="24" t="n"/>
      <c r="R362" s="29" t="n"/>
    </row>
    <row r="363">
      <c r="A363" s="27" t="inlineStr">
        <is>
          <t>xihang</t>
        </is>
      </c>
      <c r="B363" s="46" t="inlineStr">
        <is>
          <t>xcai0330@uni.sydney.edu.au</t>
        </is>
      </c>
      <c r="C363" s="31" t="n">
        <v>1</v>
      </c>
      <c r="D363" s="31" t="n">
        <v>71</v>
      </c>
      <c r="E363" s="29" t="n"/>
      <c r="F363" s="29" t="n"/>
      <c r="G363" s="28" t="inlineStr">
        <is>
          <t>Male</t>
        </is>
      </c>
      <c r="H363" s="28" t="inlineStr">
        <is>
          <t>Australia</t>
        </is>
      </c>
      <c r="I363" s="28" t="inlineStr">
        <is>
          <t>New South Wales</t>
        </is>
      </c>
      <c r="J363" s="22" t="n"/>
      <c r="K363" s="29" t="n"/>
      <c r="L363" s="29" t="n"/>
      <c r="M363" s="29" t="n"/>
      <c r="N363" s="24" t="n"/>
      <c r="O363" s="24" t="n"/>
      <c r="P363" s="24" t="n"/>
      <c r="Q363" s="24" t="n"/>
      <c r="R363" s="29" t="n"/>
    </row>
    <row r="364">
      <c r="A364" s="27" t="inlineStr">
        <is>
          <t>Xinyu</t>
        </is>
      </c>
      <c r="B364" s="46" t="inlineStr">
        <is>
          <t>xlyu0534@uni.sydney.edu.au</t>
        </is>
      </c>
      <c r="C364" s="31" t="n">
        <v>1</v>
      </c>
      <c r="D364" s="31" t="n">
        <v>71</v>
      </c>
      <c r="E364" s="29" t="n"/>
      <c r="F364" s="29" t="n"/>
      <c r="G364" s="28" t="inlineStr">
        <is>
          <t>Female</t>
        </is>
      </c>
      <c r="H364" s="28" t="inlineStr">
        <is>
          <t>Australia</t>
        </is>
      </c>
      <c r="I364" s="28" t="inlineStr">
        <is>
          <t>New South Wales</t>
        </is>
      </c>
      <c r="J364" s="22" t="n"/>
      <c r="K364" s="29" t="n"/>
      <c r="L364" s="29" t="n"/>
      <c r="M364" s="29" t="n"/>
      <c r="N364" s="24" t="n"/>
      <c r="O364" s="24" t="n"/>
      <c r="P364" s="24" t="n"/>
      <c r="Q364" s="24" t="n"/>
      <c r="R364" s="28" t="inlineStr">
        <is>
          <t>I’m not sure I would want a career that relates to what I am studying.</t>
        </is>
      </c>
    </row>
    <row r="365">
      <c r="A365" s="39" t="inlineStr">
        <is>
          <t>Xinyuan</t>
        </is>
      </c>
      <c r="B365" s="46" t="inlineStr">
        <is>
          <t>xlin0463@uni.sydney.edu.au</t>
        </is>
      </c>
      <c r="C365" s="31" t="n">
        <v>1</v>
      </c>
      <c r="D365" s="31" t="n">
        <v>71</v>
      </c>
      <c r="E365" s="40" t="inlineStr">
        <is>
          <t>"MAU_2025JUL,VWE Engaged"</t>
        </is>
      </c>
      <c r="F365" s="41" t="n"/>
      <c r="G365" s="31" t="inlineStr">
        <is>
          <t>Female</t>
        </is>
      </c>
      <c r="H365" s="31" t="inlineStr">
        <is>
          <t>Australia</t>
        </is>
      </c>
      <c r="I365" s="31" t="inlineStr">
        <is>
          <t>New South Wales</t>
        </is>
      </c>
      <c r="J365" s="20" t="inlineStr">
        <is>
          <t>|3|14||28|</t>
        </is>
      </c>
      <c r="K365" s="42" t="n">
        <v>2</v>
      </c>
      <c r="L365" s="42" t="inlineStr">
        <is>
          <t>Z</t>
        </is>
      </c>
      <c r="M365" s="42" t="n"/>
      <c r="N365" s="41" t="n"/>
      <c r="O365" s="41" t="n"/>
      <c r="P365" s="41" t="n"/>
      <c r="Q365" s="41" t="n"/>
      <c r="R365" s="41" t="n"/>
    </row>
    <row r="366">
      <c r="A366" s="39" t="inlineStr">
        <is>
          <t>Yidi</t>
        </is>
      </c>
      <c r="B366" s="46" t="inlineStr">
        <is>
          <t>yima0254@uni.sydney.edu.au</t>
        </is>
      </c>
      <c r="C366" s="31" t="n">
        <v>1</v>
      </c>
      <c r="D366" s="31" t="n">
        <v>71</v>
      </c>
      <c r="E366" s="19" t="n"/>
      <c r="F366" s="41" t="n"/>
      <c r="G366" s="31" t="inlineStr">
        <is>
          <t>Female</t>
        </is>
      </c>
      <c r="H366" s="31" t="inlineStr">
        <is>
          <t>Australia</t>
        </is>
      </c>
      <c r="I366" s="31" t="inlineStr">
        <is>
          <t>New South Wales</t>
        </is>
      </c>
      <c r="J366" s="41" t="n"/>
      <c r="K366" s="42" t="n"/>
      <c r="L366" s="42" t="inlineStr">
        <is>
          <t>Z</t>
        </is>
      </c>
      <c r="M366" s="42" t="n"/>
      <c r="N366" s="41" t="n"/>
      <c r="O366" s="41" t="n"/>
      <c r="P366" s="41" t="n"/>
      <c r="Q366" s="41" t="n"/>
      <c r="R366" s="41" t="n"/>
    </row>
    <row r="367">
      <c r="A367" s="27" t="inlineStr">
        <is>
          <t>YONGXIANG</t>
        </is>
      </c>
      <c r="B367" s="46" t="inlineStr">
        <is>
          <t>ylyu9121@uni.sydney.edu.au</t>
        </is>
      </c>
      <c r="C367" s="31" t="n">
        <v>1</v>
      </c>
      <c r="D367" s="31" t="n">
        <v>71</v>
      </c>
      <c r="E367" s="29" t="n"/>
      <c r="F367" s="29" t="n"/>
      <c r="G367" s="28" t="inlineStr">
        <is>
          <t>Male</t>
        </is>
      </c>
      <c r="H367" s="28" t="inlineStr">
        <is>
          <t>Australia</t>
        </is>
      </c>
      <c r="I367" s="28" t="inlineStr">
        <is>
          <t>New South Wales</t>
        </is>
      </c>
      <c r="J367" s="22" t="n"/>
      <c r="K367" s="29" t="n"/>
      <c r="L367" s="29" t="n"/>
      <c r="M367" s="29" t="n"/>
      <c r="N367" s="24" t="n"/>
      <c r="O367" s="24" t="n"/>
      <c r="P367" s="24" t="n"/>
      <c r="Q367" s="24" t="n"/>
      <c r="R367" s="29" t="n"/>
    </row>
    <row r="368">
      <c r="A368" s="27" t="inlineStr">
        <is>
          <t>Yu</t>
        </is>
      </c>
      <c r="B368" s="46" t="inlineStr">
        <is>
          <t>yzhu0471@uni.sydney.edu.au</t>
        </is>
      </c>
      <c r="C368" s="31" t="n">
        <v>1</v>
      </c>
      <c r="D368" s="31" t="n">
        <v>71</v>
      </c>
      <c r="E368" s="29" t="n"/>
      <c r="F368" s="29" t="n"/>
      <c r="G368" s="28" t="inlineStr">
        <is>
          <t>Male</t>
        </is>
      </c>
      <c r="H368" s="28" t="inlineStr">
        <is>
          <t>Australia</t>
        </is>
      </c>
      <c r="I368" s="28" t="inlineStr">
        <is>
          <t>New South Wales</t>
        </is>
      </c>
      <c r="J368" s="22" t="n"/>
      <c r="K368" s="29" t="n"/>
      <c r="L368" s="29" t="n"/>
      <c r="M368" s="29" t="n"/>
      <c r="N368" s="24" t="n"/>
      <c r="O368" s="24" t="n"/>
      <c r="P368" s="24" t="n"/>
      <c r="Q368" s="24" t="n"/>
      <c r="R368" s="29" t="n"/>
    </row>
    <row r="369">
      <c r="A369" s="27" t="inlineStr">
        <is>
          <t>Chayanika</t>
        </is>
      </c>
      <c r="B369" s="46" t="inlineStr">
        <is>
          <t>caro0149@uni.sydney.edu.au</t>
        </is>
      </c>
      <c r="C369" s="31" t="n">
        <v>1</v>
      </c>
      <c r="D369" s="31" t="n">
        <v>71</v>
      </c>
      <c r="E369" s="29" t="n"/>
      <c r="F369" s="29" t="n"/>
      <c r="G369" s="28" t="inlineStr">
        <is>
          <t>Female</t>
        </is>
      </c>
      <c r="H369" s="28" t="inlineStr">
        <is>
          <t>Australia</t>
        </is>
      </c>
      <c r="I369" s="28" t="inlineStr">
        <is>
          <t>New South Wales</t>
        </is>
      </c>
      <c r="J369" s="22" t="n"/>
      <c r="K369" s="29" t="n"/>
      <c r="L369" s="29" t="n"/>
      <c r="M369" s="29" t="n"/>
      <c r="N369" s="24" t="n"/>
      <c r="O369" s="24" t="n"/>
      <c r="P369" s="24" t="n"/>
      <c r="Q369" s="24" t="n"/>
      <c r="R369" s="29" t="n"/>
    </row>
    <row r="370">
      <c r="A370" s="27" t="inlineStr">
        <is>
          <t>Elli</t>
        </is>
      </c>
      <c r="B370" s="46" t="inlineStr">
        <is>
          <t>ebar0297@uni.sydney.edu.au</t>
        </is>
      </c>
      <c r="C370" s="31" t="n">
        <v>1</v>
      </c>
      <c r="D370" s="31" t="n">
        <v>71</v>
      </c>
      <c r="E370" s="29" t="n"/>
      <c r="F370" s="29" t="n"/>
      <c r="G370" s="28" t="inlineStr">
        <is>
          <t>Female</t>
        </is>
      </c>
      <c r="H370" s="28" t="inlineStr">
        <is>
          <t>Australia</t>
        </is>
      </c>
      <c r="I370" s="28" t="inlineStr">
        <is>
          <t>New South Wales</t>
        </is>
      </c>
      <c r="J370" s="22" t="n"/>
      <c r="K370" s="29" t="n"/>
      <c r="L370" s="29" t="n"/>
      <c r="M370" s="29" t="n"/>
      <c r="N370" s="24" t="n"/>
      <c r="O370" s="24" t="n"/>
      <c r="P370" s="24" t="n"/>
      <c r="Q370" s="24" t="n"/>
      <c r="R370" s="29" t="n"/>
    </row>
    <row r="371">
      <c r="A371" s="27" t="inlineStr">
        <is>
          <t>Manoj</t>
        </is>
      </c>
      <c r="B371" s="46" t="inlineStr">
        <is>
          <t>mbal0820@uni.sydney.edu.au</t>
        </is>
      </c>
      <c r="C371" s="31" t="n">
        <v>1</v>
      </c>
      <c r="D371" s="31" t="n">
        <v>71</v>
      </c>
      <c r="E371" s="29" t="n"/>
      <c r="F371" s="29" t="n"/>
      <c r="G371" s="28" t="inlineStr">
        <is>
          <t>Male</t>
        </is>
      </c>
      <c r="H371" s="28" t="inlineStr">
        <is>
          <t>Australia</t>
        </is>
      </c>
      <c r="I371" s="28" t="inlineStr">
        <is>
          <t>New South Wales</t>
        </is>
      </c>
      <c r="J371" s="22" t="n"/>
      <c r="K371" s="29" t="n"/>
      <c r="L371" s="29" t="n"/>
      <c r="M371" s="29" t="n"/>
      <c r="N371" s="24" t="n"/>
      <c r="O371" s="24" t="n"/>
      <c r="P371" s="24" t="n"/>
      <c r="Q371" s="24" t="n"/>
      <c r="R371" s="29" t="n"/>
    </row>
    <row r="372">
      <c r="A372" s="27" t="inlineStr">
        <is>
          <t>Mengyuan</t>
        </is>
      </c>
      <c r="B372" s="46" t="inlineStr">
        <is>
          <t>mwan0366@uni.sydney.edu.au</t>
        </is>
      </c>
      <c r="C372" s="31" t="n">
        <v>1</v>
      </c>
      <c r="D372" s="31" t="n">
        <v>71</v>
      </c>
      <c r="E372" s="29" t="n"/>
      <c r="F372" s="29" t="n"/>
      <c r="G372" s="28" t="inlineStr">
        <is>
          <t>Female</t>
        </is>
      </c>
      <c r="H372" s="28" t="inlineStr">
        <is>
          <t>Australia</t>
        </is>
      </c>
      <c r="I372" s="28" t="inlineStr">
        <is>
          <t>New South Wales</t>
        </is>
      </c>
      <c r="J372" s="22" t="n"/>
      <c r="K372" s="29" t="n"/>
      <c r="L372" s="29" t="n"/>
      <c r="M372" s="29" t="n"/>
      <c r="N372" s="24" t="n"/>
      <c r="O372" s="24" t="n"/>
      <c r="P372" s="24" t="n"/>
      <c r="Q372" s="24" t="n"/>
      <c r="R372" s="29" t="n"/>
    </row>
    <row r="373">
      <c r="A373" s="27" t="inlineStr">
        <is>
          <t>Sehajdeep</t>
        </is>
      </c>
      <c r="B373" s="46" t="inlineStr">
        <is>
          <t>seha0635@uni.sydney.edu.au</t>
        </is>
      </c>
      <c r="C373" s="31" t="n">
        <v>1</v>
      </c>
      <c r="D373" s="31" t="n">
        <v>71</v>
      </c>
      <c r="E373" s="29" t="n"/>
      <c r="F373" s="29" t="n"/>
      <c r="G373" s="28" t="inlineStr">
        <is>
          <t>Male</t>
        </is>
      </c>
      <c r="H373" s="28" t="inlineStr">
        <is>
          <t>Australia</t>
        </is>
      </c>
      <c r="I373" s="28" t="inlineStr">
        <is>
          <t>New South Wales</t>
        </is>
      </c>
      <c r="J373" s="22" t="n"/>
      <c r="K373" s="29" t="n"/>
      <c r="L373" s="29" t="n"/>
      <c r="M373" s="29" t="n"/>
      <c r="N373" s="24" t="n"/>
      <c r="O373" s="24" t="n"/>
      <c r="P373" s="24" t="n"/>
      <c r="Q373" s="24" t="n"/>
      <c r="R373" s="29" t="n"/>
    </row>
    <row r="374">
      <c r="A374" s="27" t="inlineStr">
        <is>
          <t>Sam</t>
        </is>
      </c>
      <c r="B374" s="46" t="inlineStr">
        <is>
          <t>sam@uni.sydney.edu.au</t>
        </is>
      </c>
      <c r="C374" s="31" t="n">
        <v>0</v>
      </c>
      <c r="D374" s="31" t="n">
        <v>3848</v>
      </c>
      <c r="E374" s="29" t="n"/>
      <c r="F374" s="29" t="n"/>
      <c r="G374" s="28" t="inlineStr">
        <is>
          <t>Male</t>
        </is>
      </c>
      <c r="H374" s="28" t="inlineStr">
        <is>
          <t>Australia</t>
        </is>
      </c>
      <c r="I374" s="28" t="inlineStr">
        <is>
          <t>New South Wales</t>
        </is>
      </c>
      <c r="J374" s="22" t="n"/>
      <c r="K374" s="29" t="n"/>
      <c r="L374" s="29" t="n"/>
      <c r="M374" s="29" t="n"/>
      <c r="N374" s="24" t="n"/>
      <c r="O374" s="24" t="n"/>
      <c r="P374" s="24" t="n"/>
      <c r="Q374" s="24" t="n"/>
      <c r="R374" s="29" t="n"/>
    </row>
  </sheetData>
  <hyperlinks>
    <hyperlink xmlns:r="http://schemas.openxmlformats.org/officeDocument/2006/relationships" ref="B2" display="mailto:vasu0930@uni.sydney.edu.au" r:id="rId1"/>
    <hyperlink xmlns:r="http://schemas.openxmlformats.org/officeDocument/2006/relationships" ref="B3" display="mailto:ztia7270@uni.sydney.edu.au" r:id="rId2"/>
    <hyperlink xmlns:r="http://schemas.openxmlformats.org/officeDocument/2006/relationships" ref="B4" display="mailto:ccha0660@uni.sydney.edu.au" r:id="rId3"/>
    <hyperlink xmlns:r="http://schemas.openxmlformats.org/officeDocument/2006/relationships" ref="F4" r:id="rId4"/>
    <hyperlink xmlns:r="http://schemas.openxmlformats.org/officeDocument/2006/relationships" ref="B5" display="mailto:avar0029@uni.sydney.edu.au" r:id="rId5"/>
    <hyperlink xmlns:r="http://schemas.openxmlformats.org/officeDocument/2006/relationships" ref="B6" display="mailto:gcha0596@uni.sydney.edu.au" r:id="rId6"/>
    <hyperlink xmlns:r="http://schemas.openxmlformats.org/officeDocument/2006/relationships" ref="B7" display="mailto:dsha0767@uni.sydney.edu.au" r:id="rId7"/>
    <hyperlink xmlns:r="http://schemas.openxmlformats.org/officeDocument/2006/relationships" ref="F7" r:id="rId8"/>
    <hyperlink xmlns:r="http://schemas.openxmlformats.org/officeDocument/2006/relationships" ref="B8" display="mailto:yuli0766@uni.sydney.edu.au" r:id="rId9"/>
    <hyperlink xmlns:r="http://schemas.openxmlformats.org/officeDocument/2006/relationships" ref="B9" display="mailto:aphi0710@uni.sydney.edu.au" r:id="rId10"/>
    <hyperlink xmlns:r="http://schemas.openxmlformats.org/officeDocument/2006/relationships" ref="B10" display="mailto:pvha0335@uni.sydney.edu.au" r:id="rId11"/>
    <hyperlink xmlns:r="http://schemas.openxmlformats.org/officeDocument/2006/relationships" ref="B11" display="mailto:lmax0928@uni.sydney.edu.au" r:id="rId12"/>
    <hyperlink xmlns:r="http://schemas.openxmlformats.org/officeDocument/2006/relationships" ref="B12" display="mailto:hsen8672@uni.sydney.edu.au" r:id="rId13"/>
    <hyperlink xmlns:r="http://schemas.openxmlformats.org/officeDocument/2006/relationships" ref="F12" r:id="rId14"/>
    <hyperlink xmlns:r="http://schemas.openxmlformats.org/officeDocument/2006/relationships" ref="B13" display="mailto:agup0664@uni.sydney.edu.au" r:id="rId15"/>
    <hyperlink xmlns:r="http://schemas.openxmlformats.org/officeDocument/2006/relationships" ref="F13" r:id="rId16"/>
    <hyperlink xmlns:r="http://schemas.openxmlformats.org/officeDocument/2006/relationships" ref="B14" display="mailto:lfar0911@uni.sydney.edu.au" r:id="rId17"/>
    <hyperlink xmlns:r="http://schemas.openxmlformats.org/officeDocument/2006/relationships" ref="F14" r:id="rId18"/>
    <hyperlink xmlns:r="http://schemas.openxmlformats.org/officeDocument/2006/relationships" ref="B15" display="mailto:asaj0271@uni.sydney.edu.au" r:id="rId19"/>
    <hyperlink xmlns:r="http://schemas.openxmlformats.org/officeDocument/2006/relationships" ref="B16" display="mailto:asna0190@uni.sydney.edu.au" r:id="rId20"/>
    <hyperlink xmlns:r="http://schemas.openxmlformats.org/officeDocument/2006/relationships" ref="F16" r:id="rId21"/>
    <hyperlink xmlns:r="http://schemas.openxmlformats.org/officeDocument/2006/relationships" ref="B17" display="mailto:asin0208@uni.sydney.edu.au" r:id="rId22"/>
    <hyperlink xmlns:r="http://schemas.openxmlformats.org/officeDocument/2006/relationships" ref="F17" r:id="rId23"/>
    <hyperlink xmlns:r="http://schemas.openxmlformats.org/officeDocument/2006/relationships" ref="B18" display="mailto:naan0956@uni.sydney.edu.au" r:id="rId24"/>
    <hyperlink xmlns:r="http://schemas.openxmlformats.org/officeDocument/2006/relationships" ref="B19" display="mailto:asve0009@uni.sydney.edu.au" r:id="rId25"/>
    <hyperlink xmlns:r="http://schemas.openxmlformats.org/officeDocument/2006/relationships" ref="B20" display="mailto:kcon0192@uni.sydney.edu.au" r:id="rId26"/>
    <hyperlink xmlns:r="http://schemas.openxmlformats.org/officeDocument/2006/relationships" ref="B21" display="mailto:ashe0758@uni.sydney.edu.au" r:id="rId27"/>
    <hyperlink xmlns:r="http://schemas.openxmlformats.org/officeDocument/2006/relationships" ref="B22" display="mailto:nngu3377@uni.sydney.edu.au" r:id="rId28"/>
    <hyperlink xmlns:r="http://schemas.openxmlformats.org/officeDocument/2006/relationships" ref="B23" display="mailto:zras0872@uni.sydney.edu.au" r:id="rId29"/>
    <hyperlink xmlns:r="http://schemas.openxmlformats.org/officeDocument/2006/relationships" ref="B24" display="mailto:gbha0804@uni.sydney.edu.au" r:id="rId30"/>
    <hyperlink xmlns:r="http://schemas.openxmlformats.org/officeDocument/2006/relationships" ref="B25" display="mailto:mlaz0028@uni.sydney.edu.au" r:id="rId31"/>
    <hyperlink xmlns:r="http://schemas.openxmlformats.org/officeDocument/2006/relationships" ref="B26" display="mailto:hcao0416@uni.sydney.edu.au" r:id="rId32"/>
    <hyperlink xmlns:r="http://schemas.openxmlformats.org/officeDocument/2006/relationships" ref="F26" r:id="rId33"/>
    <hyperlink xmlns:r="http://schemas.openxmlformats.org/officeDocument/2006/relationships" ref="B27" display="mailto:jche0308@uni.sydney.edu.au" r:id="rId34"/>
    <hyperlink xmlns:r="http://schemas.openxmlformats.org/officeDocument/2006/relationships" ref="F27" r:id="rId35"/>
    <hyperlink xmlns:r="http://schemas.openxmlformats.org/officeDocument/2006/relationships" ref="B28" display="mailto:vdin0137@uni.sydney.edu.au" r:id="rId36"/>
    <hyperlink xmlns:r="http://schemas.openxmlformats.org/officeDocument/2006/relationships" ref="F28" r:id="rId37"/>
    <hyperlink xmlns:r="http://schemas.openxmlformats.org/officeDocument/2006/relationships" ref="B29" display="mailto:xooi0494@uni.sydney.edu.au" r:id="rId38"/>
    <hyperlink xmlns:r="http://schemas.openxmlformats.org/officeDocument/2006/relationships" ref="F29" r:id="rId39"/>
    <hyperlink xmlns:r="http://schemas.openxmlformats.org/officeDocument/2006/relationships" ref="B30" display="mailto:georgia@uni.sydney.edu.au" r:id="rId40"/>
    <hyperlink xmlns:r="http://schemas.openxmlformats.org/officeDocument/2006/relationships" ref="B31" display="mailto:ftan5203@uni.sydney.edu.au" r:id="rId41"/>
    <hyperlink xmlns:r="http://schemas.openxmlformats.org/officeDocument/2006/relationships" ref="F31" r:id="rId42"/>
    <hyperlink xmlns:r="http://schemas.openxmlformats.org/officeDocument/2006/relationships" ref="B32" display="mailto:ysun8900@uni.sydney.edu.au" r:id="rId43"/>
    <hyperlink xmlns:r="http://schemas.openxmlformats.org/officeDocument/2006/relationships" ref="B33" display="mailto:zhli0742@uni.sydney.edu.au" r:id="rId44"/>
    <hyperlink xmlns:r="http://schemas.openxmlformats.org/officeDocument/2006/relationships" ref="B34" display="mailto:jzho0102@uni.sydney.edu.au" r:id="rId45"/>
    <hyperlink xmlns:r="http://schemas.openxmlformats.org/officeDocument/2006/relationships" ref="B35" display="mailto:yche0751@uni.sydney.edu.au" r:id="rId46"/>
    <hyperlink xmlns:r="http://schemas.openxmlformats.org/officeDocument/2006/relationships" ref="B36" display="mailto:etso0196@uni.sydney.edu.au" r:id="rId47"/>
    <hyperlink xmlns:r="http://schemas.openxmlformats.org/officeDocument/2006/relationships" ref="B37" display="mailto:mzhu0436@uni.sydney.edu.au" r:id="rId48"/>
    <hyperlink xmlns:r="http://schemas.openxmlformats.org/officeDocument/2006/relationships" ref="B38" display="mailto:zzho0189@uni.sydney.edu.au" r:id="rId49"/>
    <hyperlink xmlns:r="http://schemas.openxmlformats.org/officeDocument/2006/relationships" ref="F38" r:id="rId50"/>
    <hyperlink xmlns:r="http://schemas.openxmlformats.org/officeDocument/2006/relationships" ref="B39" display="mailto:ssus0617@uni.sydney.edu.au" r:id="rId51"/>
    <hyperlink xmlns:r="http://schemas.openxmlformats.org/officeDocument/2006/relationships" ref="B40" display="mailto:scho0912@uni.sydney.edu.au" r:id="rId52"/>
    <hyperlink xmlns:r="http://schemas.openxmlformats.org/officeDocument/2006/relationships" ref="F40" r:id="rId53"/>
    <hyperlink xmlns:r="http://schemas.openxmlformats.org/officeDocument/2006/relationships" ref="B41" display="mailto:nkha0356@uni.sydney.edu.au" r:id="rId54"/>
    <hyperlink xmlns:r="http://schemas.openxmlformats.org/officeDocument/2006/relationships" ref="F41" r:id="rId55"/>
    <hyperlink xmlns:r="http://schemas.openxmlformats.org/officeDocument/2006/relationships" ref="B42" display="mailto:aman0118@uni.sydney.edu.au" r:id="rId56"/>
    <hyperlink xmlns:r="http://schemas.openxmlformats.org/officeDocument/2006/relationships" ref="F42" r:id="rId57"/>
    <hyperlink xmlns:r="http://schemas.openxmlformats.org/officeDocument/2006/relationships" ref="B43" display="mailto:bqui0058@uni.sydney.edu.au" r:id="rId58"/>
    <hyperlink xmlns:r="http://schemas.openxmlformats.org/officeDocument/2006/relationships" ref="F43" r:id="rId59"/>
    <hyperlink xmlns:r="http://schemas.openxmlformats.org/officeDocument/2006/relationships" ref="B44" display="mailto:lhon0847@uni.sydney.edu.au" r:id="rId60"/>
    <hyperlink xmlns:r="http://schemas.openxmlformats.org/officeDocument/2006/relationships" ref="B45" display="mailto:stap0492@uni.sydney.edu.au" r:id="rId61"/>
    <hyperlink xmlns:r="http://schemas.openxmlformats.org/officeDocument/2006/relationships" ref="B46" display="mailto:rwan0858@uni.sydney.edu.au" r:id="rId62"/>
    <hyperlink xmlns:r="http://schemas.openxmlformats.org/officeDocument/2006/relationships" ref="B47" display="mailto:gcul0153@uni.sydney.edu.au" r:id="rId63"/>
    <hyperlink xmlns:r="http://schemas.openxmlformats.org/officeDocument/2006/relationships" ref="B48" display="mailto:haff0869@uni.sydney.edu.au" r:id="rId64"/>
    <hyperlink xmlns:r="http://schemas.openxmlformats.org/officeDocument/2006/relationships" ref="B49" display="mailto:vzho0083@uni.sydney.edu.au" r:id="rId65"/>
    <hyperlink xmlns:r="http://schemas.openxmlformats.org/officeDocument/2006/relationships" ref="F49" r:id="rId66"/>
    <hyperlink xmlns:r="http://schemas.openxmlformats.org/officeDocument/2006/relationships" ref="B50" display="mailto:pkul0840@uni.sydney.edu.au" r:id="rId67"/>
    <hyperlink xmlns:r="http://schemas.openxmlformats.org/officeDocument/2006/relationships" ref="B51" display="mailto:jkong6786@uni.sydney.edu.au" r:id="rId68"/>
    <hyperlink xmlns:r="http://schemas.openxmlformats.org/officeDocument/2006/relationships" ref="F51" r:id="rId69"/>
    <hyperlink xmlns:r="http://schemas.openxmlformats.org/officeDocument/2006/relationships" ref="B52" display="mailto:asin0919@uni.sydney.edu.au" r:id="rId70"/>
    <hyperlink xmlns:r="http://schemas.openxmlformats.org/officeDocument/2006/relationships" ref="B53" display="mailto:agau7123@uni.sydney.edu.au" r:id="rId71"/>
    <hyperlink xmlns:r="http://schemas.openxmlformats.org/officeDocument/2006/relationships" ref="B54" display="mailto:jtan0173@uni.sydney.edu.au" r:id="rId72"/>
    <hyperlink xmlns:r="http://schemas.openxmlformats.org/officeDocument/2006/relationships" ref="B55" display="mailto:apra0996@uni.sydney.edu.au" r:id="rId73"/>
    <hyperlink xmlns:r="http://schemas.openxmlformats.org/officeDocument/2006/relationships" ref="F55" r:id="rId74"/>
    <hyperlink xmlns:r="http://schemas.openxmlformats.org/officeDocument/2006/relationships" ref="B56" display="mailto:adah7932@uni.sydney.edu.au" r:id="rId75"/>
    <hyperlink xmlns:r="http://schemas.openxmlformats.org/officeDocument/2006/relationships" ref="F56" display="https://careerhub.sydney.edu.au/s/careers-centre/jobs/search?bBoxBottom=-37.50528&amp;bBoxLeft=140.999279&amp;bBoxRight=159.105444&amp;bBoxTop=-28.15702&amp;countryCode=AU&amp;distanceKm=100&amp;location=New" r:id="rId76"/>
    <hyperlink xmlns:r="http://schemas.openxmlformats.org/officeDocument/2006/relationships" ref="B57" display="mailto:mala0565@uni.sydney.edu.au" r:id="rId77"/>
    <hyperlink xmlns:r="http://schemas.openxmlformats.org/officeDocument/2006/relationships" ref="B58" display="mailto:xigu0262@uni.sydney.edu.au" r:id="rId78"/>
    <hyperlink xmlns:r="http://schemas.openxmlformats.org/officeDocument/2006/relationships" ref="B59" display="mailto:uada0760@uni.sydney.edu.au" r:id="rId79"/>
    <hyperlink xmlns:r="http://schemas.openxmlformats.org/officeDocument/2006/relationships" ref="B60" display="mailto:bogu7809@uni.sydney.edu.au" r:id="rId80"/>
    <hyperlink xmlns:r="http://schemas.openxmlformats.org/officeDocument/2006/relationships" ref="B61" display="mailto:seli6857@uni.sydney.edu.au" r:id="rId81"/>
    <hyperlink xmlns:r="http://schemas.openxmlformats.org/officeDocument/2006/relationships" ref="B62" display="mailto:oals0235@uni.sydney.edu.au" r:id="rId82"/>
    <hyperlink xmlns:r="http://schemas.openxmlformats.org/officeDocument/2006/relationships" ref="B63" display="mailto:vkla0986@uni.sydney.edu.au" r:id="rId83"/>
    <hyperlink xmlns:r="http://schemas.openxmlformats.org/officeDocument/2006/relationships" ref="B64" display="mailto:aani0815@uni.sydney.edu.au" r:id="rId84"/>
    <hyperlink xmlns:r="http://schemas.openxmlformats.org/officeDocument/2006/relationships" ref="B65" display="mailto:pkud0841@uni.sydney.edu.au" r:id="rId85"/>
    <hyperlink xmlns:r="http://schemas.openxmlformats.org/officeDocument/2006/relationships" ref="B66" display="mailto:yzha0988@uni.sydney.edu.au" r:id="rId86"/>
    <hyperlink xmlns:r="http://schemas.openxmlformats.org/officeDocument/2006/relationships" ref="B67" display="mailto:mfan0390@uni.sydney.edu.au" r:id="rId87"/>
    <hyperlink xmlns:r="http://schemas.openxmlformats.org/officeDocument/2006/relationships" ref="B68" display="mailto:yhua0320@uni.sydney.edu.au" r:id="rId88"/>
    <hyperlink xmlns:r="http://schemas.openxmlformats.org/officeDocument/2006/relationships" ref="B69" display="mailto:djag0867@uni.sydney.edu.au" r:id="rId89"/>
    <hyperlink xmlns:r="http://schemas.openxmlformats.org/officeDocument/2006/relationships" ref="B70" display="mailto:liye0963@uni.sydney.edu.au" r:id="rId90"/>
    <hyperlink xmlns:r="http://schemas.openxmlformats.org/officeDocument/2006/relationships" ref="B71" display="mailto:asin0601@uni.sydney.edu.au" r:id="rId91"/>
    <hyperlink xmlns:r="http://schemas.openxmlformats.org/officeDocument/2006/relationships" ref="B72" display="mailto:akam0978@uni.sydney.edu.au" r:id="rId92"/>
    <hyperlink xmlns:r="http://schemas.openxmlformats.org/officeDocument/2006/relationships" ref="B73" display="mailto:bsub0921@uni.sydney.edu.au" r:id="rId93"/>
    <hyperlink xmlns:r="http://schemas.openxmlformats.org/officeDocument/2006/relationships" ref="B74" display="mailto:clam0550@uni.sydney.edu.au" r:id="rId94"/>
    <hyperlink xmlns:r="http://schemas.openxmlformats.org/officeDocument/2006/relationships" ref="F74" r:id="rId95"/>
    <hyperlink xmlns:r="http://schemas.openxmlformats.org/officeDocument/2006/relationships" ref="B75" display="mailto:cfan0281@uni.sydney.edu.au" r:id="rId96"/>
    <hyperlink xmlns:r="http://schemas.openxmlformats.org/officeDocument/2006/relationships" ref="B76" display="mailto:chli0464@uni.sydney.edu.au" r:id="rId97"/>
    <hyperlink xmlns:r="http://schemas.openxmlformats.org/officeDocument/2006/relationships" ref="B77" display="mailto:kdan0856@uni.sydney.edu.au" r:id="rId98"/>
    <hyperlink xmlns:r="http://schemas.openxmlformats.org/officeDocument/2006/relationships" ref="B78" display="mailto:ghen7929@uni.sydney.edu.au" r:id="rId99"/>
    <hyperlink xmlns:r="http://schemas.openxmlformats.org/officeDocument/2006/relationships" ref="B79" display="mailto:hbai0645@uni.sydney.edu.au" r:id="rId100"/>
    <hyperlink xmlns:r="http://schemas.openxmlformats.org/officeDocument/2006/relationships" ref="F79" r:id="rId101"/>
    <hyperlink xmlns:r="http://schemas.openxmlformats.org/officeDocument/2006/relationships" ref="B80" display="mailto:hmal0760@uni.sydney.edu.au" r:id="rId102"/>
    <hyperlink xmlns:r="http://schemas.openxmlformats.org/officeDocument/2006/relationships" ref="B81" display="mailto:yiwu7015@uni.sydney.edu.au" r:id="rId103"/>
    <hyperlink xmlns:r="http://schemas.openxmlformats.org/officeDocument/2006/relationships" ref="F81" r:id="rId104"/>
    <hyperlink xmlns:r="http://schemas.openxmlformats.org/officeDocument/2006/relationships" ref="B82" display="mailto:mtsu0527@uni.sydney.edu.au" r:id="rId105"/>
    <hyperlink xmlns:r="http://schemas.openxmlformats.org/officeDocument/2006/relationships" ref="B83" display="mailto:mngu0910@uni.sydney.edu.au" r:id="rId106"/>
    <hyperlink xmlns:r="http://schemas.openxmlformats.org/officeDocument/2006/relationships" ref="F83" r:id="rId107"/>
    <hyperlink xmlns:r="http://schemas.openxmlformats.org/officeDocument/2006/relationships" ref="B84" display="mailto:mald0954@uni.sydney.edu.au" r:id="rId108"/>
    <hyperlink xmlns:r="http://schemas.openxmlformats.org/officeDocument/2006/relationships" ref="B85" display="mailto:nefe0237@uni.sydney.edu.au" r:id="rId109"/>
    <hyperlink xmlns:r="http://schemas.openxmlformats.org/officeDocument/2006/relationships" ref="B86" display="mailto:pbar0803@uni.sydney.edu.au" r:id="rId110"/>
    <hyperlink xmlns:r="http://schemas.openxmlformats.org/officeDocument/2006/relationships" ref="B87" display="mailto:rtah6634@uni.sydney.edu.au" r:id="rId111"/>
    <hyperlink xmlns:r="http://schemas.openxmlformats.org/officeDocument/2006/relationships" ref="F87" r:id="rId112"/>
    <hyperlink xmlns:r="http://schemas.openxmlformats.org/officeDocument/2006/relationships" ref="B88" display="mailto:rana0829@uni.sydney.edu.au" r:id="rId113"/>
    <hyperlink xmlns:r="http://schemas.openxmlformats.org/officeDocument/2006/relationships" ref="B89" display="mailto:djay0399@uni.sydney.edu.au" r:id="rId114"/>
    <hyperlink xmlns:r="http://schemas.openxmlformats.org/officeDocument/2006/relationships" ref="B90" display="mailto:ytia0619@uni.sydney.edu.au" r:id="rId115"/>
    <hyperlink xmlns:r="http://schemas.openxmlformats.org/officeDocument/2006/relationships" ref="B91" display="mailto:wlab0013@uni.sydney.edu.au" r:id="rId116"/>
    <hyperlink xmlns:r="http://schemas.openxmlformats.org/officeDocument/2006/relationships" ref="F91" r:id="rId117"/>
    <hyperlink xmlns:r="http://schemas.openxmlformats.org/officeDocument/2006/relationships" ref="B92" display="mailto:ywan0706@uni.sydney.edu.au" r:id="rId118"/>
    <hyperlink xmlns:r="http://schemas.openxmlformats.org/officeDocument/2006/relationships" ref="B93" display="mailto:zhqi0036@uni.sydney.edu.au" r:id="rId119"/>
    <hyperlink xmlns:r="http://schemas.openxmlformats.org/officeDocument/2006/relationships" ref="B94" display="mailto:zzho0960@uni.sydney.edu.au" r:id="rId120"/>
    <hyperlink xmlns:r="http://schemas.openxmlformats.org/officeDocument/2006/relationships" ref="B95" display="mailto:kkat0725@uni.sydney.edu.au" r:id="rId121"/>
    <hyperlink xmlns:r="http://schemas.openxmlformats.org/officeDocument/2006/relationships" ref="F95" r:id="rId122"/>
    <hyperlink xmlns:r="http://schemas.openxmlformats.org/officeDocument/2006/relationships" ref="B96" display="mailto:rarv0797@uni.sydney.edu.au" r:id="rId123"/>
    <hyperlink xmlns:r="http://schemas.openxmlformats.org/officeDocument/2006/relationships" ref="B97" display="mailto:jili0696@uni.sydney.edu.au" r:id="rId124"/>
    <hyperlink xmlns:r="http://schemas.openxmlformats.org/officeDocument/2006/relationships" ref="B98" display="mailto:cton0506@uni.sydney.edu.au" r:id="rId125"/>
    <hyperlink xmlns:r="http://schemas.openxmlformats.org/officeDocument/2006/relationships" ref="F98" r:id="rId126"/>
    <hyperlink xmlns:r="http://schemas.openxmlformats.org/officeDocument/2006/relationships" ref="B99" display="mailto:kdin3505@uni.sydney.edu.au" r:id="rId127"/>
    <hyperlink xmlns:r="http://schemas.openxmlformats.org/officeDocument/2006/relationships" ref="B100" display="mailto:mlam4273@uni.sydney.edu.au" r:id="rId128"/>
    <hyperlink xmlns:r="http://schemas.openxmlformats.org/officeDocument/2006/relationships" ref="F100" r:id="rId129"/>
    <hyperlink xmlns:r="http://schemas.openxmlformats.org/officeDocument/2006/relationships" ref="B101" display="mailto:yzho0254@uni.sydney.edu.au" r:id="rId130"/>
    <hyperlink xmlns:r="http://schemas.openxmlformats.org/officeDocument/2006/relationships" ref="F101" r:id="rId131"/>
    <hyperlink xmlns:r="http://schemas.openxmlformats.org/officeDocument/2006/relationships" ref="B102" display="mailto:dtru0671@uni.sydney.edu.au" r:id="rId132"/>
    <hyperlink xmlns:r="http://schemas.openxmlformats.org/officeDocument/2006/relationships" ref="F102" r:id="rId133"/>
    <hyperlink xmlns:r="http://schemas.openxmlformats.org/officeDocument/2006/relationships" ref="B103" display="mailto:nsab7998@uni.sydney.edu.au" r:id="rId134"/>
    <hyperlink xmlns:r="http://schemas.openxmlformats.org/officeDocument/2006/relationships" ref="B104" display="mailto:mngu0728@uni.sydney.edu.au" r:id="rId135"/>
    <hyperlink xmlns:r="http://schemas.openxmlformats.org/officeDocument/2006/relationships" ref="B105" display="mailto:xche7150@uni.sydney.edu.au" r:id="rId136"/>
    <hyperlink xmlns:r="http://schemas.openxmlformats.org/officeDocument/2006/relationships" ref="B106" display="mailto:ezho0358@uni.sydney.edu.au" r:id="rId137"/>
    <hyperlink xmlns:r="http://schemas.openxmlformats.org/officeDocument/2006/relationships" ref="F106" display="https://careerhub.sydney.edu.au/s/careers-centre/events?filterId=134&amp;page=1&amp;studentSiteId=3&amp;text=virtual" r:id="rId138"/>
    <hyperlink xmlns:r="http://schemas.openxmlformats.org/officeDocument/2006/relationships" ref="B107" display="mailto:jsha0335@uni.sydney.edu.au" r:id="rId139"/>
    <hyperlink xmlns:r="http://schemas.openxmlformats.org/officeDocument/2006/relationships" ref="B108" display="mailto:ksin0894@uni.sydney.edu.au" r:id="rId140"/>
    <hyperlink xmlns:r="http://schemas.openxmlformats.org/officeDocument/2006/relationships" ref="B109" display="mailto:awoo3526@uni.sydney.edu.au" r:id="rId141"/>
    <hyperlink xmlns:r="http://schemas.openxmlformats.org/officeDocument/2006/relationships" ref="B110" display="mailto:este0478@uni.sydney.edu.au" r:id="rId142"/>
    <hyperlink xmlns:r="http://schemas.openxmlformats.org/officeDocument/2006/relationships" ref="B111" display="mailto:fzam0326@uni.sydney.edu.au" r:id="rId143"/>
    <hyperlink xmlns:r="http://schemas.openxmlformats.org/officeDocument/2006/relationships" ref="B112" display="mailto:hzho8444@uni.sydney.edu.au" r:id="rId144"/>
    <hyperlink xmlns:r="http://schemas.openxmlformats.org/officeDocument/2006/relationships" ref="B113" display="mailto:hiso0078@uni.sydney.edu.au" r:id="rId145"/>
    <hyperlink xmlns:r="http://schemas.openxmlformats.org/officeDocument/2006/relationships" ref="B114" display="mailto:mmun0984@uni.sydney.edu.au" r:id="rId146"/>
    <hyperlink xmlns:r="http://schemas.openxmlformats.org/officeDocument/2006/relationships" ref="B115" display="mailto:wzhu0349@uni.sydney.edu.au" r:id="rId147"/>
    <hyperlink xmlns:r="http://schemas.openxmlformats.org/officeDocument/2006/relationships" ref="B116" display="mailto:yzha0051@uni.sydney.edu.au" r:id="rId148"/>
    <hyperlink xmlns:r="http://schemas.openxmlformats.org/officeDocument/2006/relationships" ref="B117" display="mailto:zzam0446@uni.sydney.edu.au" r:id="rId149"/>
    <hyperlink xmlns:r="http://schemas.openxmlformats.org/officeDocument/2006/relationships" ref="B118" display="mailto:llie0608@uni.sydney.edu.au" r:id="rId150"/>
    <hyperlink xmlns:r="http://schemas.openxmlformats.org/officeDocument/2006/relationships" ref="F118" r:id="rId151"/>
    <hyperlink xmlns:r="http://schemas.openxmlformats.org/officeDocument/2006/relationships" ref="B119" display="mailto:akhu0798@uni.sydney.edu.au" r:id="rId152"/>
    <hyperlink xmlns:r="http://schemas.openxmlformats.org/officeDocument/2006/relationships" ref="F119" r:id="rId153"/>
    <hyperlink xmlns:r="http://schemas.openxmlformats.org/officeDocument/2006/relationships" ref="B120" display="mailto:kgur0060@uni.sydney.edu.au" r:id="rId154"/>
    <hyperlink xmlns:r="http://schemas.openxmlformats.org/officeDocument/2006/relationships" ref="B121" display="mailto:ggir0015@uni.sydney.edu.au" r:id="rId155"/>
    <hyperlink xmlns:r="http://schemas.openxmlformats.org/officeDocument/2006/relationships" ref="F121" r:id="rId156"/>
    <hyperlink xmlns:r="http://schemas.openxmlformats.org/officeDocument/2006/relationships" ref="B122" display="mailto:moxl7377@uni.sydney.edu.au" r:id="rId157"/>
    <hyperlink xmlns:r="http://schemas.openxmlformats.org/officeDocument/2006/relationships" ref="F122" r:id="rId158"/>
    <hyperlink xmlns:r="http://schemas.openxmlformats.org/officeDocument/2006/relationships" ref="B123" display="mailto:zisu2742@uni.sydney.edu.au" r:id="rId159"/>
    <hyperlink xmlns:r="http://schemas.openxmlformats.org/officeDocument/2006/relationships" ref="F123" r:id="rId160"/>
    <hyperlink xmlns:r="http://schemas.openxmlformats.org/officeDocument/2006/relationships" ref="B124" display="mailto:asch0361@uni.sydney.edu.au" r:id="rId161"/>
    <hyperlink xmlns:r="http://schemas.openxmlformats.org/officeDocument/2006/relationships" ref="F124" r:id="rId162"/>
    <hyperlink xmlns:r="http://schemas.openxmlformats.org/officeDocument/2006/relationships" ref="B125" display="mailto:asai2145@uni.sydney.edu.au" r:id="rId163"/>
    <hyperlink xmlns:r="http://schemas.openxmlformats.org/officeDocument/2006/relationships" ref="F125" r:id="rId164"/>
    <hyperlink xmlns:r="http://schemas.openxmlformats.org/officeDocument/2006/relationships" ref="B126" display="mailto:gtra9018@uni.sydney.edu.au" r:id="rId165"/>
    <hyperlink xmlns:r="http://schemas.openxmlformats.org/officeDocument/2006/relationships" ref="F126" r:id="rId166"/>
    <hyperlink xmlns:r="http://schemas.openxmlformats.org/officeDocument/2006/relationships" ref="B127" display="mailto:jsta2759@uni.sydney.edu.au" r:id="rId167"/>
    <hyperlink xmlns:r="http://schemas.openxmlformats.org/officeDocument/2006/relationships" ref="F127" r:id="rId168"/>
    <hyperlink xmlns:r="http://schemas.openxmlformats.org/officeDocument/2006/relationships" ref="B128" display="mailto:jkas7748@uni.sydney.edu.au" r:id="rId169"/>
    <hyperlink xmlns:r="http://schemas.openxmlformats.org/officeDocument/2006/relationships" ref="B129" display="mailto:jzou0498@uni.sydney.edu.au" r:id="rId170"/>
    <hyperlink xmlns:r="http://schemas.openxmlformats.org/officeDocument/2006/relationships" ref="B130" display="mailto:aduj0976@uni.sydney.edu.au" r:id="rId171"/>
    <hyperlink xmlns:r="http://schemas.openxmlformats.org/officeDocument/2006/relationships" ref="B131" display="mailto:mvil0826@uni.sydney.edu.au" r:id="rId172"/>
    <hyperlink xmlns:r="http://schemas.openxmlformats.org/officeDocument/2006/relationships" ref="F131" r:id="rId173"/>
    <hyperlink xmlns:r="http://schemas.openxmlformats.org/officeDocument/2006/relationships" ref="B132" display="mailto:ychu9189@uni.sydney.edu.au" r:id="rId174"/>
    <hyperlink xmlns:r="http://schemas.openxmlformats.org/officeDocument/2006/relationships" ref="F132" r:id="rId175"/>
    <hyperlink xmlns:r="http://schemas.openxmlformats.org/officeDocument/2006/relationships" ref="B133" display="mailto:zkha0480@uni.sydney.edu.au" r:id="rId176"/>
    <hyperlink xmlns:r="http://schemas.openxmlformats.org/officeDocument/2006/relationships" ref="F133" r:id="rId177"/>
    <hyperlink xmlns:r="http://schemas.openxmlformats.org/officeDocument/2006/relationships" ref="B134" display="mailto:hker5241@uni.sydney.edu.au" r:id="rId178"/>
    <hyperlink xmlns:r="http://schemas.openxmlformats.org/officeDocument/2006/relationships" ref="F134" r:id="rId179"/>
    <hyperlink xmlns:r="http://schemas.openxmlformats.org/officeDocument/2006/relationships" ref="B135" display="mailto:amui0321@uni.sydney.edu.au" r:id="rId180"/>
    <hyperlink xmlns:r="http://schemas.openxmlformats.org/officeDocument/2006/relationships" ref="B136" display="mailto:asar0804@uni.sydney.edu.au" r:id="rId181"/>
    <hyperlink xmlns:r="http://schemas.openxmlformats.org/officeDocument/2006/relationships" ref="F136" r:id="rId182"/>
    <hyperlink xmlns:r="http://schemas.openxmlformats.org/officeDocument/2006/relationships" ref="B137" display="mailto:mros0153@uni.sydney.edu.au" r:id="rId183"/>
    <hyperlink xmlns:r="http://schemas.openxmlformats.org/officeDocument/2006/relationships" ref="F137" r:id="rId184"/>
    <hyperlink xmlns:r="http://schemas.openxmlformats.org/officeDocument/2006/relationships" ref="B138" display="mailto:sqia0403@uni.sydney.edu.au" r:id="rId185"/>
    <hyperlink xmlns:r="http://schemas.openxmlformats.org/officeDocument/2006/relationships" ref="F138" r:id="rId186"/>
    <hyperlink xmlns:r="http://schemas.openxmlformats.org/officeDocument/2006/relationships" ref="B139" display="mailto:xwan0917@uni.sydney.edu.au" r:id="rId187"/>
    <hyperlink xmlns:r="http://schemas.openxmlformats.org/officeDocument/2006/relationships" ref="B140" display="mailto:lhan0123@uni.sydney.edu.au" r:id="rId188"/>
    <hyperlink xmlns:r="http://schemas.openxmlformats.org/officeDocument/2006/relationships" ref="B141" display="mailto:zhli0548@uni.sydney.edu.au" r:id="rId189"/>
    <hyperlink xmlns:r="http://schemas.openxmlformats.org/officeDocument/2006/relationships" ref="B142" display="mailto:hcha2877@uni.sydney.edu.au" r:id="rId190"/>
    <hyperlink xmlns:r="http://schemas.openxmlformats.org/officeDocument/2006/relationships" ref="B143" display="mailto:esuw5153@uni.sydney.edu.au" r:id="rId191"/>
    <hyperlink xmlns:r="http://schemas.openxmlformats.org/officeDocument/2006/relationships" ref="F143" r:id="rId192"/>
    <hyperlink xmlns:r="http://schemas.openxmlformats.org/officeDocument/2006/relationships" ref="B144" display="mailto:vnai0441@uni.sydney.edu.au" r:id="rId193"/>
    <hyperlink xmlns:r="http://schemas.openxmlformats.org/officeDocument/2006/relationships" ref="B145" display="mailto:elim0961@uni.sydney.edu.au" r:id="rId194"/>
    <hyperlink xmlns:r="http://schemas.openxmlformats.org/officeDocument/2006/relationships" ref="B146" display="mailto:xuye0809@uni.sydney.edu.au" r:id="rId195"/>
    <hyperlink xmlns:r="http://schemas.openxmlformats.org/officeDocument/2006/relationships" ref="B147" display="mailto:jfan3707@uni.sydney.edu.au" r:id="rId196"/>
    <hyperlink xmlns:r="http://schemas.openxmlformats.org/officeDocument/2006/relationships" ref="B148" display="mailto:vdoa0556@uni.sydney.edu.au" r:id="rId197"/>
    <hyperlink xmlns:r="http://schemas.openxmlformats.org/officeDocument/2006/relationships" ref="B149" display="mailto:mama0048@uni.sydney.edu.au" r:id="rId198"/>
    <hyperlink xmlns:r="http://schemas.openxmlformats.org/officeDocument/2006/relationships" ref="F149" display="https://careerhub.sydney.edu.au/s/careers-centre/resources/search/?order=Relevance&amp;topicsUseAnd=true&amp;topics=Interview" r:id="rId199"/>
    <hyperlink xmlns:r="http://schemas.openxmlformats.org/officeDocument/2006/relationships" ref="B150" display="mailto:xhou0541@uni.sydney.edu.au" r:id="rId200"/>
    <hyperlink xmlns:r="http://schemas.openxmlformats.org/officeDocument/2006/relationships" ref="B151" display="mailto:yilu0479@uni.sydney.edu.au" r:id="rId201"/>
    <hyperlink xmlns:r="http://schemas.openxmlformats.org/officeDocument/2006/relationships" ref="B152" display="mailto:njar0264@uni.sydney.edu.au" r:id="rId202"/>
    <hyperlink xmlns:r="http://schemas.openxmlformats.org/officeDocument/2006/relationships" ref="F152" r:id="rId203"/>
    <hyperlink xmlns:r="http://schemas.openxmlformats.org/officeDocument/2006/relationships" ref="B153" display="mailto:kudh0424@uni.sydney.edu.au" r:id="rId204"/>
    <hyperlink xmlns:r="http://schemas.openxmlformats.org/officeDocument/2006/relationships" ref="B154" display="mailto:derd0098@uni.sydney.edu.au" r:id="rId205"/>
    <hyperlink xmlns:r="http://schemas.openxmlformats.org/officeDocument/2006/relationships" ref="F154" r:id="rId206"/>
    <hyperlink xmlns:r="http://schemas.openxmlformats.org/officeDocument/2006/relationships" ref="B155" display="mailto:gboh0705@uni.sydney.edu.au" r:id="rId207"/>
    <hyperlink xmlns:r="http://schemas.openxmlformats.org/officeDocument/2006/relationships" ref="B156" display="mailto:swan0244@uni.sydney.edu.au" r:id="rId208"/>
    <hyperlink xmlns:r="http://schemas.openxmlformats.org/officeDocument/2006/relationships" ref="B157" display="mailto:mgro0481@uni.sydney.edu.au" r:id="rId209"/>
    <hyperlink xmlns:r="http://schemas.openxmlformats.org/officeDocument/2006/relationships" ref="B158" display="mailto:jchr4402@uni.sydney.edu.au" r:id="rId210"/>
    <hyperlink xmlns:r="http://schemas.openxmlformats.org/officeDocument/2006/relationships" ref="B159" display="mailto:wliu0407@uni.sydney.edu.au" r:id="rId211"/>
    <hyperlink xmlns:r="http://schemas.openxmlformats.org/officeDocument/2006/relationships" ref="B160" display="mailto:mkha0689@uni.sydney.edu.au" r:id="rId212"/>
    <hyperlink xmlns:r="http://schemas.openxmlformats.org/officeDocument/2006/relationships" ref="B161" display="mailto:yche0768@uni.sydney.edu.au" r:id="rId213"/>
    <hyperlink xmlns:r="http://schemas.openxmlformats.org/officeDocument/2006/relationships" ref="F161" r:id="rId214"/>
    <hyperlink xmlns:r="http://schemas.openxmlformats.org/officeDocument/2006/relationships" ref="B162" display="mailto:kcal0349@uni.sydney.edu.au" r:id="rId215"/>
    <hyperlink xmlns:r="http://schemas.openxmlformats.org/officeDocument/2006/relationships" ref="F162" r:id="rId216"/>
    <hyperlink xmlns:r="http://schemas.openxmlformats.org/officeDocument/2006/relationships" ref="B163" display="mailto:xrui0804@uni.sydney.edu.au" r:id="rId217"/>
    <hyperlink xmlns:r="http://schemas.openxmlformats.org/officeDocument/2006/relationships" ref="B164" display="mailto:fwen0112@uni.sydney.edu.au" r:id="rId218"/>
    <hyperlink xmlns:r="http://schemas.openxmlformats.org/officeDocument/2006/relationships" ref="F164" r:id="rId219"/>
    <hyperlink xmlns:r="http://schemas.openxmlformats.org/officeDocument/2006/relationships" ref="B165" display="mailto:syan0125@uni.sydney.edu.au" r:id="rId220"/>
    <hyperlink xmlns:r="http://schemas.openxmlformats.org/officeDocument/2006/relationships" ref="B166" display="mailto:aaga0722@uni.sydney.edu.au" r:id="rId221"/>
    <hyperlink xmlns:r="http://schemas.openxmlformats.org/officeDocument/2006/relationships" ref="B167" display="mailto:ckor0812@uni.sydney.edu.au" r:id="rId222"/>
    <hyperlink xmlns:r="http://schemas.openxmlformats.org/officeDocument/2006/relationships" ref="F167" r:id="rId223"/>
    <hyperlink xmlns:r="http://schemas.openxmlformats.org/officeDocument/2006/relationships" ref="B168" display="mailto:ajon0998@uni.sydney.edu.au" r:id="rId224"/>
    <hyperlink xmlns:r="http://schemas.openxmlformats.org/officeDocument/2006/relationships" ref="F168" r:id="rId225"/>
    <hyperlink xmlns:r="http://schemas.openxmlformats.org/officeDocument/2006/relationships" ref="B169" display="mailto:ayou0580@uni.sydney.edu.au" r:id="rId226"/>
    <hyperlink xmlns:r="http://schemas.openxmlformats.org/officeDocument/2006/relationships" ref="B170" display="mailto:jlui4800@uni.sydney.edu.au" r:id="rId227"/>
    <hyperlink xmlns:r="http://schemas.openxmlformats.org/officeDocument/2006/relationships" ref="F170" r:id="rId228"/>
    <hyperlink xmlns:r="http://schemas.openxmlformats.org/officeDocument/2006/relationships" ref="B171" display="mailto:aban0265@uni.sydney.edu.au" r:id="rId229"/>
    <hyperlink xmlns:r="http://schemas.openxmlformats.org/officeDocument/2006/relationships" ref="F171" r:id="rId230"/>
    <hyperlink xmlns:r="http://schemas.openxmlformats.org/officeDocument/2006/relationships" ref="B172" display="mailto:msha0174@uni.sydney.edu.au" r:id="rId231"/>
    <hyperlink xmlns:r="http://schemas.openxmlformats.org/officeDocument/2006/relationships" ref="B173" display="mailto:mtya0791@uni.sydney.edu.au" r:id="rId232"/>
    <hyperlink xmlns:r="http://schemas.openxmlformats.org/officeDocument/2006/relationships" ref="B174" display="mailto:ykuo0511@uni.sydney.edu.au" r:id="rId233"/>
    <hyperlink xmlns:r="http://schemas.openxmlformats.org/officeDocument/2006/relationships" ref="B175" display="mailto:akha0107@uni.sydney.edu.au" r:id="rId234"/>
    <hyperlink xmlns:r="http://schemas.openxmlformats.org/officeDocument/2006/relationships" ref="F175" r:id="rId235"/>
    <hyperlink xmlns:r="http://schemas.openxmlformats.org/officeDocument/2006/relationships" ref="B176" display="mailto:jlim0114@uni.sydney.edu.au" r:id="rId236"/>
    <hyperlink xmlns:r="http://schemas.openxmlformats.org/officeDocument/2006/relationships" ref="B177" display="mailto:kkat0363@uni.sydney.edu.au" r:id="rId237"/>
    <hyperlink xmlns:r="http://schemas.openxmlformats.org/officeDocument/2006/relationships" ref="B178" display="mailto:fanb0069@uni.sydney.edu.au" r:id="rId238"/>
    <hyperlink xmlns:r="http://schemas.openxmlformats.org/officeDocument/2006/relationships" ref="F178" r:id="rId239"/>
    <hyperlink xmlns:r="http://schemas.openxmlformats.org/officeDocument/2006/relationships" ref="B179" display="mailto:zeli0384@uni.sydney.edu.au" r:id="rId240"/>
    <hyperlink xmlns:r="http://schemas.openxmlformats.org/officeDocument/2006/relationships" ref="B180" display="mailto:nmut0448@uni.sydney.edu.au" r:id="rId241"/>
    <hyperlink xmlns:r="http://schemas.openxmlformats.org/officeDocument/2006/relationships" ref="F180" r:id="rId242"/>
    <hyperlink xmlns:r="http://schemas.openxmlformats.org/officeDocument/2006/relationships" ref="B181" display="mailto:wsha0193@uni.sydney.edu.au" r:id="rId243"/>
    <hyperlink xmlns:r="http://schemas.openxmlformats.org/officeDocument/2006/relationships" ref="B182" display="mailto:fgao0506@uni.sydney.edu.au" r:id="rId244"/>
    <hyperlink xmlns:r="http://schemas.openxmlformats.org/officeDocument/2006/relationships" ref="B183" display="mailto:yliu0010@uni.sydney.edu.au" r:id="rId245"/>
    <hyperlink xmlns:r="http://schemas.openxmlformats.org/officeDocument/2006/relationships" ref="B184" display="mailto:yliu0010@uni.sydney.edu.au" r:id="rId246"/>
    <hyperlink xmlns:r="http://schemas.openxmlformats.org/officeDocument/2006/relationships" ref="B185" display="mailto:misl5443@uni.sydney.edu.au" r:id="rId247"/>
    <hyperlink xmlns:r="http://schemas.openxmlformats.org/officeDocument/2006/relationships" ref="B186" display="mailto:ycui0519@uni.sydney.edu.au" r:id="rId248"/>
    <hyperlink xmlns:r="http://schemas.openxmlformats.org/officeDocument/2006/relationships" ref="B187" display="mailto:asan0436@uni.sydney.edu.au" r:id="rId249"/>
    <hyperlink xmlns:r="http://schemas.openxmlformats.org/officeDocument/2006/relationships" ref="B188" display="mailto:yeyu0870@uni.sydney.edu.au" r:id="rId250"/>
    <hyperlink xmlns:r="http://schemas.openxmlformats.org/officeDocument/2006/relationships" ref="B189" display="mailto:xilu0014@uni.sydney.edu.au" r:id="rId251"/>
    <hyperlink xmlns:r="http://schemas.openxmlformats.org/officeDocument/2006/relationships" ref="B190" display="mailto:wshi0055@uni.sydney.edu.au" r:id="rId252"/>
    <hyperlink xmlns:r="http://schemas.openxmlformats.org/officeDocument/2006/relationships" ref="B191" display="mailto:elai0072@uni.sydney.edu.au" r:id="rId253"/>
    <hyperlink xmlns:r="http://schemas.openxmlformats.org/officeDocument/2006/relationships" ref="B192" display="mailto:hyan6993@uni.sydney.edu.au" r:id="rId254"/>
    <hyperlink xmlns:r="http://schemas.openxmlformats.org/officeDocument/2006/relationships" ref="B193" display="mailto:gson0702@uni.sydney.edu.au" r:id="rId255"/>
    <hyperlink xmlns:r="http://schemas.openxmlformats.org/officeDocument/2006/relationships" ref="B194" display="mailto:ywan0434@uni.sydney.edu.au" r:id="rId256"/>
    <hyperlink xmlns:r="http://schemas.openxmlformats.org/officeDocument/2006/relationships" ref="B195" display="mailto:roxu0463@uni.sydney.edu.au" r:id="rId257"/>
    <hyperlink xmlns:r="http://schemas.openxmlformats.org/officeDocument/2006/relationships" ref="B196" display="mailto:lsch0177@uni.sydney.edu.au" r:id="rId258"/>
    <hyperlink xmlns:r="http://schemas.openxmlformats.org/officeDocument/2006/relationships" ref="F196" r:id="rId259"/>
    <hyperlink xmlns:r="http://schemas.openxmlformats.org/officeDocument/2006/relationships" ref="B197" display="mailto:zixu0905@uni.sydney.edu.au" r:id="rId260"/>
    <hyperlink xmlns:r="http://schemas.openxmlformats.org/officeDocument/2006/relationships" ref="B198" display="mailto:rjia0735@uni.sydney.edu.au" r:id="rId261"/>
    <hyperlink xmlns:r="http://schemas.openxmlformats.org/officeDocument/2006/relationships" ref="B199" display="mailto:hham0997@uni.sydney.edu.au" r:id="rId262"/>
    <hyperlink xmlns:r="http://schemas.openxmlformats.org/officeDocument/2006/relationships" ref="B200" display="mailto:ndin0382@uni.sydney.edu.au" r:id="rId263"/>
    <hyperlink xmlns:r="http://schemas.openxmlformats.org/officeDocument/2006/relationships" ref="B201" display="mailto:djha1000@uni.sydney.edu.au" r:id="rId264"/>
    <hyperlink xmlns:r="http://schemas.openxmlformats.org/officeDocument/2006/relationships" ref="B202" display="mailto:xdin0238@uni.sydney.edu.au" r:id="rId265"/>
    <hyperlink xmlns:r="http://schemas.openxmlformats.org/officeDocument/2006/relationships" ref="B203" display="mailto:xdin0238@uni.sydney.edu.au" r:id="rId266"/>
    <hyperlink xmlns:r="http://schemas.openxmlformats.org/officeDocument/2006/relationships" ref="B204" display="mailto:jili0651@uni.sydney.edu.au" r:id="rId267"/>
    <hyperlink xmlns:r="http://schemas.openxmlformats.org/officeDocument/2006/relationships" ref="B205" display="mailto:hali0131@uni.sydney.edu.au" r:id="rId268"/>
    <hyperlink xmlns:r="http://schemas.openxmlformats.org/officeDocument/2006/relationships" ref="B206" display="mailto:meff0906@uni.sydney.edu.au" r:id="rId269"/>
    <hyperlink xmlns:r="http://schemas.openxmlformats.org/officeDocument/2006/relationships" ref="B207" display="mailto:slee8092@uni.sydney.edu.au" r:id="rId270"/>
    <hyperlink xmlns:r="http://schemas.openxmlformats.org/officeDocument/2006/relationships" ref="B208" display="mailto:yzho0933@uni.sydney.edu.au" r:id="rId271"/>
    <hyperlink xmlns:r="http://schemas.openxmlformats.org/officeDocument/2006/relationships" ref="B209" display="mailto:asab0071@uni.sydney.edu.au" r:id="rId272"/>
    <hyperlink xmlns:r="http://schemas.openxmlformats.org/officeDocument/2006/relationships" ref="B210" display="mailto:aali0251@uni.sydney.edu.au" r:id="rId273"/>
    <hyperlink xmlns:r="http://schemas.openxmlformats.org/officeDocument/2006/relationships" ref="F210" r:id="rId274"/>
    <hyperlink xmlns:r="http://schemas.openxmlformats.org/officeDocument/2006/relationships" ref="B211" display="mailto:aham0127@uni.sydney.edu.au" r:id="rId275"/>
    <hyperlink xmlns:r="http://schemas.openxmlformats.org/officeDocument/2006/relationships" ref="B212" display="mailto:aseb0376@uni.sydney.edu.au" r:id="rId276"/>
    <hyperlink xmlns:r="http://schemas.openxmlformats.org/officeDocument/2006/relationships" ref="B213" display="mailto:akam0073@uni.sydney.edu.au" r:id="rId277"/>
    <hyperlink xmlns:r="http://schemas.openxmlformats.org/officeDocument/2006/relationships" ref="B214" display="mailto:avar0614@uni.sydney.edu.au" r:id="rId278"/>
    <hyperlink xmlns:r="http://schemas.openxmlformats.org/officeDocument/2006/relationships" ref="B215" display="mailto:akaw0307@uni.sydney.edu.au" r:id="rId279"/>
    <hyperlink xmlns:r="http://schemas.openxmlformats.org/officeDocument/2006/relationships" ref="B216" display="mailto:amat0369@uni.sydney.edu.au" r:id="rId280"/>
    <hyperlink xmlns:r="http://schemas.openxmlformats.org/officeDocument/2006/relationships" ref="B217" display="mailto:akha0532@uni.sydney.edu.au" r:id="rId281"/>
    <hyperlink xmlns:r="http://schemas.openxmlformats.org/officeDocument/2006/relationships" ref="B218" display="mailto:amas0399@uni.sydney.edu.au" r:id="rId282"/>
    <hyperlink xmlns:r="http://schemas.openxmlformats.org/officeDocument/2006/relationships" ref="B219" display="mailto:abah0923@uni.sydney.edu.au" r:id="rId283"/>
    <hyperlink xmlns:r="http://schemas.openxmlformats.org/officeDocument/2006/relationships" ref="B220" display="mailto:andr3804@uni.sydney.edu.au" r:id="rId284"/>
    <hyperlink xmlns:r="http://schemas.openxmlformats.org/officeDocument/2006/relationships" ref="F220" r:id="rId285"/>
    <hyperlink xmlns:r="http://schemas.openxmlformats.org/officeDocument/2006/relationships" ref="B221" display="mailto:alin0754@uni.sydney.edu.au" r:id="rId286"/>
    <hyperlink xmlns:r="http://schemas.openxmlformats.org/officeDocument/2006/relationships" ref="B222" display="mailto:xngu8505@uni.sydney.edu.au" r:id="rId287"/>
    <hyperlink xmlns:r="http://schemas.openxmlformats.org/officeDocument/2006/relationships" ref="B223" display="mailto:ajaw0192@uni.sydney.edu.au" r:id="rId288"/>
    <hyperlink xmlns:r="http://schemas.openxmlformats.org/officeDocument/2006/relationships" ref="B224" display="mailto:abor0822@uni.sydney.edu.au" r:id="rId289"/>
    <hyperlink xmlns:r="http://schemas.openxmlformats.org/officeDocument/2006/relationships" ref="B225" display="mailto:bvar9733@uni.sydney.edu.au" r:id="rId290"/>
    <hyperlink xmlns:r="http://schemas.openxmlformats.org/officeDocument/2006/relationships" ref="F225" r:id="rId291"/>
    <hyperlink xmlns:r="http://schemas.openxmlformats.org/officeDocument/2006/relationships" ref="B226" display="mailto:bche0143@uni.sydney.edu.au" r:id="rId292"/>
    <hyperlink xmlns:r="http://schemas.openxmlformats.org/officeDocument/2006/relationships" ref="B227" display="mailto:cjin0495@uni.sydney.edu.au" r:id="rId293"/>
    <hyperlink xmlns:r="http://schemas.openxmlformats.org/officeDocument/2006/relationships" ref="B228" display="mailto:kkol0313@uni.sydney.edu.au" r:id="rId294"/>
    <hyperlink xmlns:r="http://schemas.openxmlformats.org/officeDocument/2006/relationships" ref="B229" display="mailto:chyi0205@uni.sydney.edu.au" r:id="rId295"/>
    <hyperlink xmlns:r="http://schemas.openxmlformats.org/officeDocument/2006/relationships" ref="B230" display="mailto:ebat0063@uni.sydney.edu.au" r:id="rId296"/>
    <hyperlink xmlns:r="http://schemas.openxmlformats.org/officeDocument/2006/relationships" ref="B231" display="mailto:fzha0276@uni.sydney.edu.au" r:id="rId297"/>
    <hyperlink xmlns:r="http://schemas.openxmlformats.org/officeDocument/2006/relationships" ref="B232" display="mailto:fche0060@uni.sydney.edu.au" r:id="rId298"/>
    <hyperlink xmlns:r="http://schemas.openxmlformats.org/officeDocument/2006/relationships" ref="B233" display="mailto:ywan0802@uni.sydney.edu.au" r:id="rId299"/>
    <hyperlink xmlns:r="http://schemas.openxmlformats.org/officeDocument/2006/relationships" ref="B234" display="mailto:jzhe0224@uni.sydney.edu.au" r:id="rId300"/>
    <hyperlink xmlns:r="http://schemas.openxmlformats.org/officeDocument/2006/relationships" ref="B235" display="mailto:jlin0409@uni.sydney.edu.au" r:id="rId301"/>
    <hyperlink xmlns:r="http://schemas.openxmlformats.org/officeDocument/2006/relationships" ref="F235" r:id="rId302"/>
    <hyperlink xmlns:r="http://schemas.openxmlformats.org/officeDocument/2006/relationships" ref="B236" display="mailto:jsha0533@uni.sydney.edu.au" r:id="rId303"/>
    <hyperlink xmlns:r="http://schemas.openxmlformats.org/officeDocument/2006/relationships" ref="B237" display="mailto:jidu0987@uni.sydney.edu.au" r:id="rId304"/>
    <hyperlink xmlns:r="http://schemas.openxmlformats.org/officeDocument/2006/relationships" ref="F237" r:id="rId305"/>
    <hyperlink xmlns:r="http://schemas.openxmlformats.org/officeDocument/2006/relationships" ref="B238" display="mailto:jzhe0070@uni.sydney.edu.au" r:id="rId306"/>
    <hyperlink xmlns:r="http://schemas.openxmlformats.org/officeDocument/2006/relationships" ref="B239" display="mailto:jixu0122@uni.sydney.edu.au" r:id="rId307"/>
    <hyperlink xmlns:r="http://schemas.openxmlformats.org/officeDocument/2006/relationships" ref="F239" r:id="rId308"/>
    <hyperlink xmlns:r="http://schemas.openxmlformats.org/officeDocument/2006/relationships" ref="B240" display="mailto:jlee0194@uni.sydney.edu.au" r:id="rId309"/>
    <hyperlink xmlns:r="http://schemas.openxmlformats.org/officeDocument/2006/relationships" ref="B241" display="mailto:jjoh0483@uni.sydney.edu.au" r:id="rId310"/>
    <hyperlink xmlns:r="http://schemas.openxmlformats.org/officeDocument/2006/relationships" ref="B242" display="mailto:jmul0737@uni.sydney.edu.au" r:id="rId311"/>
    <hyperlink xmlns:r="http://schemas.openxmlformats.org/officeDocument/2006/relationships" ref="B243" display="mailto:jkhu7102@uni.sydney.edu.au" r:id="rId312"/>
    <hyperlink xmlns:r="http://schemas.openxmlformats.org/officeDocument/2006/relationships" ref="B244" display="mailto:jwil0808@uni.sydney.edu.au" r:id="rId313"/>
    <hyperlink xmlns:r="http://schemas.openxmlformats.org/officeDocument/2006/relationships" ref="B245" display="mailto:kluk0001@uni.sydney.edu.au" r:id="rId314"/>
    <hyperlink xmlns:r="http://schemas.openxmlformats.org/officeDocument/2006/relationships" ref="B246" display="mailto:lrua7283@uni.sydney.edu.au" r:id="rId315"/>
    <hyperlink xmlns:r="http://schemas.openxmlformats.org/officeDocument/2006/relationships" ref="B247" display="mailto:hmin0149@uni.sydney.edu.au" r:id="rId316"/>
    <hyperlink xmlns:r="http://schemas.openxmlformats.org/officeDocument/2006/relationships" ref="B248" display="mailto:mval0359@uni.sydney.edu.au" r:id="rId317"/>
    <hyperlink xmlns:r="http://schemas.openxmlformats.org/officeDocument/2006/relationships" ref="B249" display="mailto:miye0361@uni.sydney.edu.au" r:id="rId318"/>
    <hyperlink xmlns:r="http://schemas.openxmlformats.org/officeDocument/2006/relationships" ref="B250" display="mailto:mshe0324@uni.sydney.edu.au" r:id="rId319"/>
    <hyperlink xmlns:r="http://schemas.openxmlformats.org/officeDocument/2006/relationships" ref="B251" display="mailto:mouy0957@uni.sydney.edu.au" r:id="rId320"/>
    <hyperlink xmlns:r="http://schemas.openxmlformats.org/officeDocument/2006/relationships" ref="B252" display="mailto:msea0447@uni.sydney.edu.au" r:id="rId321"/>
    <hyperlink xmlns:r="http://schemas.openxmlformats.org/officeDocument/2006/relationships" ref="B253" display="mailto:mmub0864@uni.sydney.edu.au" r:id="rId322"/>
    <hyperlink xmlns:r="http://schemas.openxmlformats.org/officeDocument/2006/relationships" ref="F253" r:id="rId323"/>
    <hyperlink xmlns:r="http://schemas.openxmlformats.org/officeDocument/2006/relationships" ref="B254" display="mailto:malk0627@uni.sydney.edu.au" r:id="rId324"/>
    <hyperlink xmlns:r="http://schemas.openxmlformats.org/officeDocument/2006/relationships" ref="F254" r:id="rId325"/>
    <hyperlink xmlns:r="http://schemas.openxmlformats.org/officeDocument/2006/relationships" ref="B255" display="mailto:ycai0901@uni.sydney.edu.au" r:id="rId326"/>
    <hyperlink xmlns:r="http://schemas.openxmlformats.org/officeDocument/2006/relationships" ref="B256" display="mailto:nche0372@uni.sydney.edu.au" r:id="rId327"/>
    <hyperlink xmlns:r="http://schemas.openxmlformats.org/officeDocument/2006/relationships" ref="B257" display="mailto:pbha0066@uni.sydney.edu.au" r:id="rId328"/>
    <hyperlink xmlns:r="http://schemas.openxmlformats.org/officeDocument/2006/relationships" ref="F257" r:id="rId329"/>
    <hyperlink xmlns:r="http://schemas.openxmlformats.org/officeDocument/2006/relationships" ref="B258" display="mailto:pput0940@uni.sydney.edu.au" r:id="rId330"/>
    <hyperlink xmlns:r="http://schemas.openxmlformats.org/officeDocument/2006/relationships" ref="F258" r:id="rId331"/>
    <hyperlink xmlns:r="http://schemas.openxmlformats.org/officeDocument/2006/relationships" ref="B259" display="mailto:qili0307@uni.sydney.edu.au" r:id="rId332"/>
    <hyperlink xmlns:r="http://schemas.openxmlformats.org/officeDocument/2006/relationships" ref="B260" display="mailto:jshi0881@uni.sydney.edu.au" r:id="rId333"/>
    <hyperlink xmlns:r="http://schemas.openxmlformats.org/officeDocument/2006/relationships" ref="B261" display="mailto:rram0672@uni.sydney.edu.au" r:id="rId334"/>
    <hyperlink xmlns:r="http://schemas.openxmlformats.org/officeDocument/2006/relationships" ref="F261" r:id="rId335"/>
    <hyperlink xmlns:r="http://schemas.openxmlformats.org/officeDocument/2006/relationships" ref="B262" display="mailto:rzho3437@uni.sydney.edu.au" r:id="rId336"/>
    <hyperlink xmlns:r="http://schemas.openxmlformats.org/officeDocument/2006/relationships" ref="B263" display="mailto:shaz0913@uni.sydney.edu.au" r:id="rId337"/>
    <hyperlink xmlns:r="http://schemas.openxmlformats.org/officeDocument/2006/relationships" ref="B264" display="mailto:shod0732@uni.sydney.edu.au" r:id="rId338"/>
    <hyperlink xmlns:r="http://schemas.openxmlformats.org/officeDocument/2006/relationships" ref="B265" display="mailto:sgar0400@uni.sydney.edu.au" r:id="rId339"/>
    <hyperlink xmlns:r="http://schemas.openxmlformats.org/officeDocument/2006/relationships" ref="B266" display="mailto:shan0161@uni.sydney.edu.au" r:id="rId340"/>
    <hyperlink xmlns:r="http://schemas.openxmlformats.org/officeDocument/2006/relationships" ref="B267" display="mailto:shdi0195@uni.sydney.edu.au" r:id="rId341"/>
    <hyperlink xmlns:r="http://schemas.openxmlformats.org/officeDocument/2006/relationships" ref="F267" r:id="rId342"/>
    <hyperlink xmlns:r="http://schemas.openxmlformats.org/officeDocument/2006/relationships" ref="B268" display="mailto:xcai0421@uni.sydney.edu.au" r:id="rId343"/>
    <hyperlink xmlns:r="http://schemas.openxmlformats.org/officeDocument/2006/relationships" ref="B269" display="mailto:sche0747@uni.sydney.edu.au" r:id="rId344"/>
    <hyperlink xmlns:r="http://schemas.openxmlformats.org/officeDocument/2006/relationships" ref="B270" display="mailto:sxie0762@uni.sydney.edu.au" r:id="rId345"/>
    <hyperlink xmlns:r="http://schemas.openxmlformats.org/officeDocument/2006/relationships" ref="B271" display="mailto:sche0542@uni.sydney.edu.au" r:id="rId346"/>
    <hyperlink xmlns:r="http://schemas.openxmlformats.org/officeDocument/2006/relationships" ref="B272" display="mailto:skal0853@uni.sydney.edu.au" r:id="rId347"/>
    <hyperlink xmlns:r="http://schemas.openxmlformats.org/officeDocument/2006/relationships" ref="B273" display="mailto:svin0736@uni.sydney.edu.au" r:id="rId348"/>
    <hyperlink xmlns:r="http://schemas.openxmlformats.org/officeDocument/2006/relationships" ref="B274" display="mailto:tzha0424@uni.sydney.edu.au" r:id="rId349"/>
    <hyperlink xmlns:r="http://schemas.openxmlformats.org/officeDocument/2006/relationships" ref="B275" display="mailto:toye0626@uni.sydney.edu.au" r:id="rId350"/>
    <hyperlink xmlns:r="http://schemas.openxmlformats.org/officeDocument/2006/relationships" ref="B276" display="mailto:ttra0882@uni.sydney.edu.au" r:id="rId351"/>
    <hyperlink xmlns:r="http://schemas.openxmlformats.org/officeDocument/2006/relationships" ref="B277" display="mailto:vsaw0439@uni.sydney.edu.au" r:id="rId352"/>
    <hyperlink xmlns:r="http://schemas.openxmlformats.org/officeDocument/2006/relationships" ref="B278" display="mailto:wcha0938@uni.sydney.edu.au" r:id="rId353"/>
    <hyperlink xmlns:r="http://schemas.openxmlformats.org/officeDocument/2006/relationships" ref="B279" display="mailto:wzhu0406@uni.sydney.edu.au" r:id="rId354"/>
    <hyperlink xmlns:r="http://schemas.openxmlformats.org/officeDocument/2006/relationships" ref="B280" display="mailto:wgao0186@uni.sydney.edu.au" r:id="rId355"/>
    <hyperlink xmlns:r="http://schemas.openxmlformats.org/officeDocument/2006/relationships" ref="B281" display="mailto:wnas0089@uni.sydney.edu.au" r:id="rId356"/>
    <hyperlink xmlns:r="http://schemas.openxmlformats.org/officeDocument/2006/relationships" ref="B282" display="mailto:xzho0148@uni.sydney.edu.au" r:id="rId357"/>
    <hyperlink xmlns:r="http://schemas.openxmlformats.org/officeDocument/2006/relationships" ref="F282" r:id="rId358"/>
    <hyperlink xmlns:r="http://schemas.openxmlformats.org/officeDocument/2006/relationships" ref="B283" display="mailto:xigu0953@uni.sydney.edu.au" r:id="rId359"/>
    <hyperlink xmlns:r="http://schemas.openxmlformats.org/officeDocument/2006/relationships" ref="F283" r:id="rId360"/>
    <hyperlink xmlns:r="http://schemas.openxmlformats.org/officeDocument/2006/relationships" ref="B284" display="mailto:ypar0816@uni.sydney.edu.au" r:id="rId361"/>
    <hyperlink xmlns:r="http://schemas.openxmlformats.org/officeDocument/2006/relationships" ref="B285" display="mailto:yyan0660@uni.sydney.edu.au" r:id="rId362"/>
    <hyperlink xmlns:r="http://schemas.openxmlformats.org/officeDocument/2006/relationships" ref="B286" display="mailto:ywan0102@uni.sydney.edu.au" r:id="rId363"/>
    <hyperlink xmlns:r="http://schemas.openxmlformats.org/officeDocument/2006/relationships" ref="B287" display="mailto:yili7095@uni.sydney.edu.au" r:id="rId364"/>
    <hyperlink xmlns:r="http://schemas.openxmlformats.org/officeDocument/2006/relationships" ref="B288" display="mailto:yshe0292@uni.sydney.edu.au" r:id="rId365"/>
    <hyperlink xmlns:r="http://schemas.openxmlformats.org/officeDocument/2006/relationships" ref="B289" display="mailto:xzha0509@uni.sydney.edu.au" r:id="rId366"/>
    <hyperlink xmlns:r="http://schemas.openxmlformats.org/officeDocument/2006/relationships" ref="B290" display="mailto:yuhu0189@uni.sydney.edu.au" r:id="rId367"/>
    <hyperlink xmlns:r="http://schemas.openxmlformats.org/officeDocument/2006/relationships" ref="B291" display="mailto:zhxu0203@uni.sydney.edu.au" r:id="rId368"/>
    <hyperlink xmlns:r="http://schemas.openxmlformats.org/officeDocument/2006/relationships" ref="B292" display="mailto:zhua0219@uni.sydney.edu.au" r:id="rId369"/>
    <hyperlink xmlns:r="http://schemas.openxmlformats.org/officeDocument/2006/relationships" ref="F292" r:id="rId370"/>
    <hyperlink xmlns:r="http://schemas.openxmlformats.org/officeDocument/2006/relationships" ref="B293" display="mailto:zche5226@uni.sydney.edu.au" r:id="rId371"/>
    <hyperlink xmlns:r="http://schemas.openxmlformats.org/officeDocument/2006/relationships" ref="B294" display="mailto:kban0301@uni.sydney.edu.au" r:id="rId372"/>
    <hyperlink xmlns:r="http://schemas.openxmlformats.org/officeDocument/2006/relationships" ref="B295" display="mailto:npat0091@uni.sydney.edu.au" r:id="rId373"/>
    <hyperlink xmlns:r="http://schemas.openxmlformats.org/officeDocument/2006/relationships" ref="B296" display="mailto:rnag0014@uni.sydney.edu.au" r:id="rId374"/>
    <hyperlink xmlns:r="http://schemas.openxmlformats.org/officeDocument/2006/relationships" ref="F296" r:id="rId375"/>
    <hyperlink xmlns:r="http://schemas.openxmlformats.org/officeDocument/2006/relationships" ref="B297" display="mailto:yyan0639@uni.sydney.edu.au" r:id="rId376"/>
    <hyperlink xmlns:r="http://schemas.openxmlformats.org/officeDocument/2006/relationships" ref="B298" display="mailto:asit0546@uni.sydney.edu.au" r:id="rId377"/>
    <hyperlink xmlns:r="http://schemas.openxmlformats.org/officeDocument/2006/relationships" ref="B299" display="mailto:catherine@uni.sydney.edu.au" r:id="rId378"/>
    <hyperlink xmlns:r="http://schemas.openxmlformats.org/officeDocument/2006/relationships" ref="B300" display="mailto:dcai0974@uni.sydney.edu.au" r:id="rId379"/>
    <hyperlink xmlns:r="http://schemas.openxmlformats.org/officeDocument/2006/relationships" ref="F300" r:id="rId380"/>
    <hyperlink xmlns:r="http://schemas.openxmlformats.org/officeDocument/2006/relationships" ref="B301" display="mailto:slas0590@uni.sydney.edu.au" r:id="rId381"/>
    <hyperlink xmlns:r="http://schemas.openxmlformats.org/officeDocument/2006/relationships" ref="B302" display="mailto:rliu0288@uni.sydney.edu.au" r:id="rId382"/>
    <hyperlink xmlns:r="http://schemas.openxmlformats.org/officeDocument/2006/relationships" ref="B303" display="mailto:wema0811@uni.sydney.edu.au" r:id="rId383"/>
    <hyperlink xmlns:r="http://schemas.openxmlformats.org/officeDocument/2006/relationships" ref="B304" display="mailto:zdon0179@uni.sydney.edu.au" r:id="rId384"/>
    <hyperlink xmlns:r="http://schemas.openxmlformats.org/officeDocument/2006/relationships" ref="F304" r:id="rId385"/>
    <hyperlink xmlns:r="http://schemas.openxmlformats.org/officeDocument/2006/relationships" ref="B305" display="mailto:gsil0905@uni.sydney.edu.au" r:id="rId386"/>
    <hyperlink xmlns:r="http://schemas.openxmlformats.org/officeDocument/2006/relationships" ref="F305" r:id="rId387"/>
    <hyperlink xmlns:r="http://schemas.openxmlformats.org/officeDocument/2006/relationships" ref="B306" display="mailto:ywan0960@uni.sydney.edu.au" r:id="rId388"/>
    <hyperlink xmlns:r="http://schemas.openxmlformats.org/officeDocument/2006/relationships" ref="B307" display="mailto:isih.0033@uni.sydney.edu.au" r:id="rId389"/>
    <hyperlink xmlns:r="http://schemas.openxmlformats.org/officeDocument/2006/relationships" ref="B308" display="mailto:mban0274@uni.sydney.edu.au" r:id="rId390"/>
    <hyperlink xmlns:r="http://schemas.openxmlformats.org/officeDocument/2006/relationships" ref="B309" display="mailto:fsha0101@uni.sydney.edu.au" r:id="rId391"/>
    <hyperlink xmlns:r="http://schemas.openxmlformats.org/officeDocument/2006/relationships" ref="B310" display="mailto:iela0355@uni.sydney.edu.au" r:id="rId392"/>
    <hyperlink xmlns:r="http://schemas.openxmlformats.org/officeDocument/2006/relationships" ref="B311" display="mailto:ksue7046@uni.sydney.edu.au" r:id="rId393"/>
    <hyperlink xmlns:r="http://schemas.openxmlformats.org/officeDocument/2006/relationships" ref="F311" r:id="rId394"/>
    <hyperlink xmlns:r="http://schemas.openxmlformats.org/officeDocument/2006/relationships" ref="B312" display="mailto:cmck0803@uni.sydney.edu.au" r:id="rId395"/>
    <hyperlink xmlns:r="http://schemas.openxmlformats.org/officeDocument/2006/relationships" ref="F312" r:id="rId396"/>
    <hyperlink xmlns:r="http://schemas.openxmlformats.org/officeDocument/2006/relationships" ref="B313" display="mailto:scar7278@uni.sydney.edu.au" r:id="rId397"/>
    <hyperlink xmlns:r="http://schemas.openxmlformats.org/officeDocument/2006/relationships" ref="B314" display="mailto:pcha0598@uni.sydney.edu.au" r:id="rId398"/>
    <hyperlink xmlns:r="http://schemas.openxmlformats.org/officeDocument/2006/relationships" ref="F314" r:id="rId399"/>
    <hyperlink xmlns:r="http://schemas.openxmlformats.org/officeDocument/2006/relationships" ref="B315" display="mailto:asan5850@uni.sydney.edu.au" r:id="rId400"/>
    <hyperlink xmlns:r="http://schemas.openxmlformats.org/officeDocument/2006/relationships" ref="B316" display="mailto:ytan2217@uni.sydney.edu.au" r:id="rId401"/>
    <hyperlink xmlns:r="http://schemas.openxmlformats.org/officeDocument/2006/relationships" ref="F316" r:id="rId402"/>
    <hyperlink xmlns:r="http://schemas.openxmlformats.org/officeDocument/2006/relationships" ref="B317" display="mailto:mhir0728@uni.sydney.edu.au" r:id="rId403"/>
    <hyperlink xmlns:r="http://schemas.openxmlformats.org/officeDocument/2006/relationships" ref="F317" r:id="rId404"/>
    <hyperlink xmlns:r="http://schemas.openxmlformats.org/officeDocument/2006/relationships" ref="B318" display="mailto:mama0672@uni.sydney.edu.au" r:id="rId405"/>
    <hyperlink xmlns:r="http://schemas.openxmlformats.org/officeDocument/2006/relationships" ref="B319" display="mailto:yzho0254@uni.sydney.edu.au" r:id="rId406"/>
    <hyperlink xmlns:r="http://schemas.openxmlformats.org/officeDocument/2006/relationships" ref="F319" r:id="rId407"/>
    <hyperlink xmlns:r="http://schemas.openxmlformats.org/officeDocument/2006/relationships" ref="B320" display="mailto:geva0292@uni.sydney.edu.au" r:id="rId408"/>
    <hyperlink xmlns:r="http://schemas.openxmlformats.org/officeDocument/2006/relationships" ref="F320" r:id="rId409"/>
    <hyperlink xmlns:r="http://schemas.openxmlformats.org/officeDocument/2006/relationships" ref="B321" display="mailto:arai0352@uni.sydney.edu.au" r:id="rId410"/>
    <hyperlink xmlns:r="http://schemas.openxmlformats.org/officeDocument/2006/relationships" ref="F321" r:id="rId411"/>
    <hyperlink xmlns:r="http://schemas.openxmlformats.org/officeDocument/2006/relationships" ref="B322" display="mailto:rgha0214@uni.sydney.edu.au" r:id="rId412"/>
    <hyperlink xmlns:r="http://schemas.openxmlformats.org/officeDocument/2006/relationships" ref="F322" r:id="rId413"/>
    <hyperlink xmlns:r="http://schemas.openxmlformats.org/officeDocument/2006/relationships" ref="B323" display="mailto:tlin0302@uni.sydney.edu.au" r:id="rId414"/>
    <hyperlink xmlns:r="http://schemas.openxmlformats.org/officeDocument/2006/relationships" ref="B324" display="mailto:eaga0743@uni.sydney.edu.au" r:id="rId415"/>
    <hyperlink xmlns:r="http://schemas.openxmlformats.org/officeDocument/2006/relationships" ref="F324" r:id="rId416"/>
    <hyperlink xmlns:r="http://schemas.openxmlformats.org/officeDocument/2006/relationships" ref="B325" display="mailto:dkho0094@uni.sydney.edu.au" r:id="rId417"/>
    <hyperlink xmlns:r="http://schemas.openxmlformats.org/officeDocument/2006/relationships" ref="F325" r:id="rId418"/>
    <hyperlink xmlns:r="http://schemas.openxmlformats.org/officeDocument/2006/relationships" ref="B326" display="mailto:jhuh5407@uni.sydney.edu.au" r:id="rId419"/>
    <hyperlink xmlns:r="http://schemas.openxmlformats.org/officeDocument/2006/relationships" ref="F326" r:id="rId420"/>
    <hyperlink xmlns:r="http://schemas.openxmlformats.org/officeDocument/2006/relationships" ref="B327" display="mailto:cmet0501@uni.sydney.edu.au" r:id="rId421"/>
    <hyperlink xmlns:r="http://schemas.openxmlformats.org/officeDocument/2006/relationships" ref="B328" display="mailto:asud0034@uni.sydney.edu.au" r:id="rId422"/>
    <hyperlink xmlns:r="http://schemas.openxmlformats.org/officeDocument/2006/relationships" ref="F328" r:id="rId423"/>
    <hyperlink xmlns:r="http://schemas.openxmlformats.org/officeDocument/2006/relationships" ref="B329" display="mailto:sdal0571@uni.sydney.edu.au" r:id="rId424"/>
    <hyperlink xmlns:r="http://schemas.openxmlformats.org/officeDocument/2006/relationships" ref="B330" display="mailto:wzha0274@uni.sydney.edu.au" r:id="rId425"/>
    <hyperlink xmlns:r="http://schemas.openxmlformats.org/officeDocument/2006/relationships" ref="F330" r:id="rId426"/>
    <hyperlink xmlns:r="http://schemas.openxmlformats.org/officeDocument/2006/relationships" ref="B331" display="mailto:eian0093@uni.sydney.edu.au" r:id="rId427"/>
    <hyperlink xmlns:r="http://schemas.openxmlformats.org/officeDocument/2006/relationships" ref="F331" r:id="rId428"/>
    <hyperlink xmlns:r="http://schemas.openxmlformats.org/officeDocument/2006/relationships" ref="B332" display="mailto:vngu3121@uni.sydney.edu.au" r:id="rId429"/>
    <hyperlink xmlns:r="http://schemas.openxmlformats.org/officeDocument/2006/relationships" ref="F332" r:id="rId430"/>
    <hyperlink xmlns:r="http://schemas.openxmlformats.org/officeDocument/2006/relationships" ref="B333" display="mailto:hzha6647@uni.sydney.edu.au" r:id="rId431"/>
    <hyperlink xmlns:r="http://schemas.openxmlformats.org/officeDocument/2006/relationships" ref="F333" r:id="rId432"/>
    <hyperlink xmlns:r="http://schemas.openxmlformats.org/officeDocument/2006/relationships" ref="B334" display="mailto:smis0953@uni.sydney.edu.au" r:id="rId433"/>
    <hyperlink xmlns:r="http://schemas.openxmlformats.org/officeDocument/2006/relationships" ref="B335" display="mailto:yzha0459@uni.sydney.edu.au" r:id="rId434"/>
    <hyperlink xmlns:r="http://schemas.openxmlformats.org/officeDocument/2006/relationships" ref="F335" r:id="rId435"/>
    <hyperlink xmlns:r="http://schemas.openxmlformats.org/officeDocument/2006/relationships" ref="B336" display="mailto:tana0017@uni.sydney.edu.au" r:id="rId436"/>
    <hyperlink xmlns:r="http://schemas.openxmlformats.org/officeDocument/2006/relationships" ref="F336" r:id="rId437"/>
    <hyperlink xmlns:r="http://schemas.openxmlformats.org/officeDocument/2006/relationships" ref="B337" display="mailto:xyan0872@uni.sydney.edu.au" r:id="rId438"/>
    <hyperlink xmlns:r="http://schemas.openxmlformats.org/officeDocument/2006/relationships" ref="B338" display="mailto:dtan7448@uni.sydney.edu.au" r:id="rId439"/>
    <hyperlink xmlns:r="http://schemas.openxmlformats.org/officeDocument/2006/relationships" ref="F338" r:id="rId440"/>
    <hyperlink xmlns:r="http://schemas.openxmlformats.org/officeDocument/2006/relationships" ref="B339" display="mailto:cbar7006@uni.sydney.edu.au" r:id="rId441"/>
    <hyperlink xmlns:r="http://schemas.openxmlformats.org/officeDocument/2006/relationships" ref="F339" r:id="rId442"/>
    <hyperlink xmlns:r="http://schemas.openxmlformats.org/officeDocument/2006/relationships" ref="B340" display="mailto:amut0057@uni.sydney.edu.au" r:id="rId443"/>
    <hyperlink xmlns:r="http://schemas.openxmlformats.org/officeDocument/2006/relationships" ref="B341" display="mailto:alav0137@uni.sydney.edu.au" r:id="rId444"/>
    <hyperlink xmlns:r="http://schemas.openxmlformats.org/officeDocument/2006/relationships" ref="B342" display="mailto:dtao0405@uni.sydney.edu.au" r:id="rId445"/>
    <hyperlink xmlns:r="http://schemas.openxmlformats.org/officeDocument/2006/relationships" ref="B343" display="mailto:ejar6779@uni.sydney.edu.au" r:id="rId446"/>
    <hyperlink xmlns:r="http://schemas.openxmlformats.org/officeDocument/2006/relationships" ref="B344" display="mailto:hche0081@uni.sydney.edu.au" r:id="rId447"/>
    <hyperlink xmlns:r="http://schemas.openxmlformats.org/officeDocument/2006/relationships" ref="B345" display="mailto:hgub0362@uni.sydney.edu.au" r:id="rId448"/>
    <hyperlink xmlns:r="http://schemas.openxmlformats.org/officeDocument/2006/relationships" ref="B346" display="mailto:jfen0943@uni.sydney.edu.au" r:id="rId449"/>
    <hyperlink xmlns:r="http://schemas.openxmlformats.org/officeDocument/2006/relationships" ref="B347" display="mailto:jchi0751@uni.sydney.edu.au" r:id="rId450"/>
    <hyperlink xmlns:r="http://schemas.openxmlformats.org/officeDocument/2006/relationships" ref="B348" display="mailto:mkim0066@uni.sydney.edu.au" r:id="rId451"/>
    <hyperlink xmlns:r="http://schemas.openxmlformats.org/officeDocument/2006/relationships" ref="B349" display="mailto:mguo0242@uni.sydney.edu.au" r:id="rId452"/>
    <hyperlink xmlns:r="http://schemas.openxmlformats.org/officeDocument/2006/relationships" ref="B350" display="mailto:pmis0486@uni.sydney.edu.au" r:id="rId453"/>
    <hyperlink xmlns:r="http://schemas.openxmlformats.org/officeDocument/2006/relationships" ref="B351" display="mailto:psub0466@uni.sydney.edu.au" r:id="rId454"/>
    <hyperlink xmlns:r="http://schemas.openxmlformats.org/officeDocument/2006/relationships" ref="B352" display="mailto:psha0374@uni.sydney.edu.au" r:id="rId455"/>
    <hyperlink xmlns:r="http://schemas.openxmlformats.org/officeDocument/2006/relationships" ref="B353" display="mailto:reva0301@uni.sydney.edu.au" r:id="rId456"/>
    <hyperlink xmlns:r="http://schemas.openxmlformats.org/officeDocument/2006/relationships" ref="B354" display="mailto:smes0801@uni.sydney.edu.au" r:id="rId457"/>
    <hyperlink xmlns:r="http://schemas.openxmlformats.org/officeDocument/2006/relationships" ref="B355" display="mailto:ssin0398@uni.sydney.edu.au" r:id="rId458"/>
    <hyperlink xmlns:r="http://schemas.openxmlformats.org/officeDocument/2006/relationships" ref="B356" display="mailto:spri0833@uni.sydney.edu.au" r:id="rId459"/>
    <hyperlink xmlns:r="http://schemas.openxmlformats.org/officeDocument/2006/relationships" ref="B357" display="mailto:slin0483@uni.sydney.edu.au" r:id="rId460"/>
    <hyperlink xmlns:r="http://schemas.openxmlformats.org/officeDocument/2006/relationships" ref="B358" display="mailto:sche0650@uni.sydney.edu.au" r:id="rId461"/>
    <hyperlink xmlns:r="http://schemas.openxmlformats.org/officeDocument/2006/relationships" ref="B359" display="mailto:scha0751@uni.sydney.edu.au" r:id="rId462"/>
    <hyperlink xmlns:r="http://schemas.openxmlformats.org/officeDocument/2006/relationships" ref="B360" display="mailto:sshi0487@uni.sydney.edu.au" r:id="rId463"/>
    <hyperlink xmlns:r="http://schemas.openxmlformats.org/officeDocument/2006/relationships" ref="B361" display="mailto:thos2391@uni.sydney.edu.au" r:id="rId464"/>
    <hyperlink xmlns:r="http://schemas.openxmlformats.org/officeDocument/2006/relationships" ref="B362" display="mailto:wwan0971@uni.sydney.edu.au" r:id="rId465"/>
    <hyperlink xmlns:r="http://schemas.openxmlformats.org/officeDocument/2006/relationships" ref="B363" display="mailto:xcai0330@uni.sydney.edu.au" r:id="rId466"/>
    <hyperlink xmlns:r="http://schemas.openxmlformats.org/officeDocument/2006/relationships" ref="B364" display="mailto:xlyu0534@uni.sydney.edu.au" r:id="rId467"/>
    <hyperlink xmlns:r="http://schemas.openxmlformats.org/officeDocument/2006/relationships" ref="B365" display="mailto:xlin0463@uni.sydney.edu.au" r:id="rId468"/>
    <hyperlink xmlns:r="http://schemas.openxmlformats.org/officeDocument/2006/relationships" ref="B366" display="mailto:yima0254@uni.sydney.edu.au" r:id="rId469"/>
    <hyperlink xmlns:r="http://schemas.openxmlformats.org/officeDocument/2006/relationships" ref="B367" display="mailto:ylyu9121@uni.sydney.edu.au" r:id="rId470"/>
    <hyperlink xmlns:r="http://schemas.openxmlformats.org/officeDocument/2006/relationships" ref="B368" display="mailto:yzhu0471@uni.sydney.edu.au" r:id="rId471"/>
    <hyperlink xmlns:r="http://schemas.openxmlformats.org/officeDocument/2006/relationships" ref="B369" display="mailto:caro0149@uni.sydney.edu.au" r:id="rId472"/>
    <hyperlink xmlns:r="http://schemas.openxmlformats.org/officeDocument/2006/relationships" ref="B370" display="mailto:ebar0297@uni.sydney.edu.au" r:id="rId473"/>
    <hyperlink xmlns:r="http://schemas.openxmlformats.org/officeDocument/2006/relationships" ref="B371" display="mailto:mbal0820@uni.sydney.edu.au" r:id="rId474"/>
    <hyperlink xmlns:r="http://schemas.openxmlformats.org/officeDocument/2006/relationships" ref="B372" display="mailto:mwan0366@uni.sydney.edu.au" r:id="rId475"/>
    <hyperlink xmlns:r="http://schemas.openxmlformats.org/officeDocument/2006/relationships" ref="B373" display="mailto:seha0635@uni.sydney.edu.au" r:id="rId476"/>
    <hyperlink xmlns:r="http://schemas.openxmlformats.org/officeDocument/2006/relationships" ref="B374" display="mailto:sam@uni.sydney.edu.au" r:id="rId47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C36"/>
  <sheetViews>
    <sheetView workbookViewId="0">
      <selection activeCell="C3" sqref="C3:C36"/>
    </sheetView>
  </sheetViews>
  <sheetFormatPr baseColWidth="10" defaultRowHeight="16"/>
  <cols>
    <col width="10.83203125" customWidth="1" style="1" min="1" max="1"/>
    <col width="10.83203125" customWidth="1" style="1" min="2" max="2"/>
    <col width="67.33203125" customWidth="1" style="1" min="3" max="3"/>
    <col width="10.83203125" customWidth="1" style="1" min="4" max="16384"/>
  </cols>
  <sheetData>
    <row r="1" ht="17" customHeight="1" thickBot="1"/>
    <row r="2" ht="105" customHeight="1" thickBot="1">
      <c r="B2" s="56" t="inlineStr">
        <is>
          <t xml:space="preserve">In Column J, you can see that there are numbers representative of industries. Below you can see the industries that align to each number. So for example, "|14|" means - Engineering. </t>
        </is>
      </c>
      <c r="C2" s="57" t="n"/>
    </row>
    <row r="3">
      <c r="B3" s="50" t="n">
        <v>1</v>
      </c>
      <c r="C3" s="51" t="inlineStr">
        <is>
          <t>Accounting</t>
        </is>
      </c>
    </row>
    <row r="4">
      <c r="B4" s="50" t="n">
        <v>2</v>
      </c>
      <c r="C4" s="51" t="inlineStr">
        <is>
          <t>Advertising, Media, Journalism, and Communications</t>
        </is>
      </c>
    </row>
    <row r="5">
      <c r="B5" s="50" t="n">
        <v>3</v>
      </c>
      <c r="C5" s="51" t="inlineStr">
        <is>
          <t>Agriculture and Environment</t>
        </is>
      </c>
    </row>
    <row r="6">
      <c r="B6" s="50" t="n">
        <v>4</v>
      </c>
      <c r="C6" s="51" t="inlineStr">
        <is>
          <t>Animals and Vet</t>
        </is>
      </c>
    </row>
    <row r="7">
      <c r="B7" s="50" t="n">
        <v>5</v>
      </c>
      <c r="C7" s="51" t="inlineStr">
        <is>
          <t>Architecture</t>
        </is>
      </c>
    </row>
    <row r="8">
      <c r="B8" s="50" t="n">
        <v>6</v>
      </c>
      <c r="C8" s="51" t="inlineStr">
        <is>
          <t>Arts, Humanities, and Politics</t>
        </is>
      </c>
    </row>
    <row r="9">
      <c r="B9" s="50" t="n">
        <v>7</v>
      </c>
      <c r="C9" s="51" t="inlineStr">
        <is>
          <t>Building and Construction</t>
        </is>
      </c>
    </row>
    <row r="10">
      <c r="B10" s="50" t="n">
        <v>8</v>
      </c>
      <c r="C10" s="51" t="inlineStr">
        <is>
          <t>Business and Commerce</t>
        </is>
      </c>
    </row>
    <row r="11">
      <c r="B11" s="50" t="n">
        <v>9</v>
      </c>
      <c r="C11" s="51" t="inlineStr">
        <is>
          <t>Community and Social Work</t>
        </is>
      </c>
    </row>
    <row r="12">
      <c r="B12" s="50" t="n">
        <v>10</v>
      </c>
      <c r="C12" s="51" t="inlineStr">
        <is>
          <t>Creative Arts and Music</t>
        </is>
      </c>
    </row>
    <row r="13">
      <c r="B13" s="50" t="n">
        <v>11</v>
      </c>
      <c r="C13" s="51" t="inlineStr">
        <is>
          <t>Design</t>
        </is>
      </c>
    </row>
    <row r="14">
      <c r="B14" s="50" t="n">
        <v>12</v>
      </c>
      <c r="C14" s="51" t="inlineStr">
        <is>
          <t>Economics and Finance</t>
        </is>
      </c>
    </row>
    <row r="15">
      <c r="B15" s="50" t="n">
        <v>13</v>
      </c>
      <c r="C15" s="51" t="inlineStr">
        <is>
          <t>Education, Childcare and Teaching</t>
        </is>
      </c>
    </row>
    <row r="16">
      <c r="B16" s="50" t="n">
        <v>14</v>
      </c>
      <c r="C16" s="51" t="inlineStr">
        <is>
          <t>Engineering</t>
        </is>
      </c>
    </row>
    <row r="17">
      <c r="B17" s="50" t="n">
        <v>15</v>
      </c>
      <c r="C17" s="51" t="inlineStr">
        <is>
          <t>Entrepreneur</t>
        </is>
      </c>
    </row>
    <row r="18">
      <c r="B18" s="50" t="n">
        <v>16</v>
      </c>
      <c r="C18" s="51" t="inlineStr">
        <is>
          <t>Food and Beverage</t>
        </is>
      </c>
    </row>
    <row r="19">
      <c r="B19" s="50" t="n">
        <v>17</v>
      </c>
      <c r="C19" s="51" t="inlineStr">
        <is>
          <t>Government, Defence and Policing</t>
        </is>
      </c>
    </row>
    <row r="20">
      <c r="B20" s="50" t="n">
        <v>18</v>
      </c>
      <c r="C20" s="51" t="inlineStr">
        <is>
          <t>Hair and Beauty</t>
        </is>
      </c>
    </row>
    <row r="21">
      <c r="B21" s="50" t="n">
        <v>19</v>
      </c>
      <c r="C21" s="51" t="inlineStr">
        <is>
          <t>Health and Sport Sciences</t>
        </is>
      </c>
    </row>
    <row r="22">
      <c r="B22" s="50" t="n">
        <v>20</v>
      </c>
      <c r="C22" s="51" t="inlineStr">
        <is>
          <t>Law</t>
        </is>
      </c>
    </row>
    <row r="23">
      <c r="B23" s="50" t="n">
        <v>21</v>
      </c>
      <c r="C23" s="51" t="inlineStr">
        <is>
          <t>Marketing and Public Relations</t>
        </is>
      </c>
    </row>
    <row r="24">
      <c r="B24" s="50" t="n">
        <v>22</v>
      </c>
      <c r="C24" s="51" t="inlineStr">
        <is>
          <t>Mathematics</t>
        </is>
      </c>
    </row>
    <row r="25">
      <c r="B25" s="50" t="n">
        <v>23</v>
      </c>
      <c r="C25" s="51" t="inlineStr">
        <is>
          <t>Medical Sciences and Medicine</t>
        </is>
      </c>
    </row>
    <row r="26">
      <c r="B26" s="50" t="n">
        <v>24</v>
      </c>
      <c r="C26" s="51" t="inlineStr">
        <is>
          <t>Nursing and Midwifery</t>
        </is>
      </c>
    </row>
    <row r="27">
      <c r="B27" s="50" t="n">
        <v>25</v>
      </c>
      <c r="C27" s="51" t="inlineStr">
        <is>
          <t>Property and Real Estate</t>
        </is>
      </c>
    </row>
    <row r="28">
      <c r="B28" s="50" t="n">
        <v>26</v>
      </c>
      <c r="C28" s="51" t="inlineStr">
        <is>
          <t>Psychology</t>
        </is>
      </c>
    </row>
    <row r="29">
      <c r="B29" s="50" t="n">
        <v>27</v>
      </c>
      <c r="C29" s="51" t="inlineStr">
        <is>
          <t>Science</t>
        </is>
      </c>
    </row>
    <row r="30">
      <c r="B30" s="50" t="n">
        <v>28</v>
      </c>
      <c r="C30" s="51" t="inlineStr">
        <is>
          <t>Technology</t>
        </is>
      </c>
    </row>
    <row r="31">
      <c r="B31" s="50" t="n">
        <v>29</v>
      </c>
      <c r="C31" s="51" t="inlineStr">
        <is>
          <t>Trades and Mining</t>
        </is>
      </c>
    </row>
    <row r="32">
      <c r="B32" s="50" t="n">
        <v>30</v>
      </c>
      <c r="C32" s="51" t="inlineStr">
        <is>
          <t>Sports</t>
        </is>
      </c>
    </row>
    <row r="33">
      <c r="B33" s="50" t="n">
        <v>31</v>
      </c>
      <c r="C33" s="51" t="inlineStr">
        <is>
          <t>Transport, Tourism and Hospitality</t>
        </is>
      </c>
    </row>
    <row r="34">
      <c r="B34" s="50" t="n">
        <v>32</v>
      </c>
      <c r="C34" s="51" t="inlineStr">
        <is>
          <t>Fashion</t>
        </is>
      </c>
    </row>
    <row r="35">
      <c r="B35" s="50" t="n">
        <v>33</v>
      </c>
      <c r="C35" s="51" t="inlineStr">
        <is>
          <t>Australian Defence Force</t>
        </is>
      </c>
    </row>
    <row r="36" ht="17" customHeight="1" thickBot="1">
      <c r="B36" s="52" t="n">
        <v>34</v>
      </c>
      <c r="C36" s="53" t="inlineStr">
        <is>
          <t>Energy</t>
        </is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37"/>
  <sheetViews>
    <sheetView workbookViewId="0">
      <selection activeCell="A1" sqref="A1"/>
    </sheetView>
  </sheetViews>
  <sheetFormatPr baseColWidth="8" defaultRowHeight="15"/>
  <cols>
    <col width="50" customWidth="1" min="1" max="1"/>
    <col width="24" customWidth="1" min="2" max="2"/>
    <col width="10" customWidth="1" min="3" max="3"/>
    <col width="10" customWidth="1" min="4" max="4"/>
    <col width="10" customWidth="1" min="5" max="5"/>
    <col width="10" customWidth="1" min="6" max="6"/>
    <col width="37" customWidth="1" min="7" max="7"/>
    <col width="10" customWidth="1" min="8" max="8"/>
    <col width="10" customWidth="1" min="9" max="9"/>
    <col width="10" customWidth="1" min="10" max="10"/>
    <col width="10" customWidth="1" min="11" max="11"/>
    <col width="6" customWidth="1" min="12" max="12"/>
  </cols>
  <sheetData>
    <row r="1">
      <c r="A1" s="58" t="inlineStr">
        <is>
          <t>INDUSTRY PREFERENCES BY FACULTY AND YEAR GROUP</t>
        </is>
      </c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4" t="n"/>
    </row>
    <row r="2">
      <c r="A2" s="59" t="n"/>
      <c r="B2" s="60" t="inlineStr">
        <is>
          <t>Faculty of Engineering</t>
        </is>
      </c>
      <c r="C2" s="63" t="n"/>
      <c r="D2" s="63" t="n"/>
      <c r="E2" s="63" t="n"/>
      <c r="F2" s="64" t="n"/>
      <c r="G2" s="60" t="inlineStr">
        <is>
          <t>Faculty of Arts and Social Sciences</t>
        </is>
      </c>
      <c r="H2" s="63" t="n"/>
      <c r="I2" s="63" t="n"/>
      <c r="J2" s="63" t="n"/>
      <c r="K2" s="64" t="n"/>
      <c r="L2" s="59" t="n"/>
    </row>
    <row r="3">
      <c r="A3" s="61" t="inlineStr">
        <is>
          <t>Industry</t>
        </is>
      </c>
      <c r="B3" s="61" t="inlineStr">
        <is>
          <t>1st Year</t>
        </is>
      </c>
      <c r="C3" s="61" t="inlineStr">
        <is>
          <t>2nd Year</t>
        </is>
      </c>
      <c r="D3" s="61" t="inlineStr">
        <is>
          <t>3rd Year</t>
        </is>
      </c>
      <c r="E3" s="61" t="inlineStr">
        <is>
          <t>4th Year</t>
        </is>
      </c>
      <c r="F3" s="61" t="inlineStr">
        <is>
          <t>5th Year</t>
        </is>
      </c>
      <c r="G3" s="61" t="inlineStr">
        <is>
          <t>1st Year</t>
        </is>
      </c>
      <c r="H3" s="61" t="inlineStr">
        <is>
          <t>2nd Year</t>
        </is>
      </c>
      <c r="I3" s="61" t="inlineStr">
        <is>
          <t>3rd Year</t>
        </is>
      </c>
      <c r="J3" s="61" t="inlineStr">
        <is>
          <t>4th Year</t>
        </is>
      </c>
      <c r="K3" s="61" t="inlineStr">
        <is>
          <t>5th Year</t>
        </is>
      </c>
      <c r="L3" s="59" t="n"/>
    </row>
    <row r="4">
      <c r="A4" s="62" t="inlineStr">
        <is>
          <t>Accounting</t>
        </is>
      </c>
      <c r="B4" s="59" t="n">
        <v>13</v>
      </c>
      <c r="C4" s="59" t="n">
        <v>5</v>
      </c>
      <c r="D4" s="59" t="n">
        <v>1</v>
      </c>
      <c r="E4" s="59" t="n">
        <v>0</v>
      </c>
      <c r="F4" s="59" t="n">
        <v>0</v>
      </c>
      <c r="G4" s="59" t="n">
        <v>0</v>
      </c>
      <c r="H4" s="59" t="n">
        <v>0</v>
      </c>
      <c r="I4" s="59" t="n">
        <v>1</v>
      </c>
      <c r="J4" s="59" t="n">
        <v>0</v>
      </c>
      <c r="K4" s="59" t="n">
        <v>0</v>
      </c>
      <c r="L4" s="59" t="n"/>
    </row>
    <row r="5">
      <c r="A5" s="62" t="inlineStr">
        <is>
          <t>Advertising, Media, Journalism, and Communications</t>
        </is>
      </c>
      <c r="B5" s="59" t="n">
        <v>16</v>
      </c>
      <c r="C5" s="59" t="n">
        <v>6</v>
      </c>
      <c r="D5" s="59" t="n">
        <v>1</v>
      </c>
      <c r="E5" s="59" t="n">
        <v>0</v>
      </c>
      <c r="F5" s="59" t="n">
        <v>0</v>
      </c>
      <c r="G5" s="59" t="n">
        <v>4</v>
      </c>
      <c r="H5" s="59" t="n">
        <v>3</v>
      </c>
      <c r="I5" s="59" t="n">
        <v>3</v>
      </c>
      <c r="J5" s="59" t="n">
        <v>0</v>
      </c>
      <c r="K5" s="59" t="n">
        <v>1</v>
      </c>
      <c r="L5" s="59" t="n"/>
    </row>
    <row r="6">
      <c r="A6" s="62" t="inlineStr">
        <is>
          <t>Agriculture and Environment</t>
        </is>
      </c>
      <c r="B6" s="59" t="n">
        <v>15</v>
      </c>
      <c r="C6" s="59" t="n">
        <v>5</v>
      </c>
      <c r="D6" s="59" t="n">
        <v>2</v>
      </c>
      <c r="E6" s="59" t="n">
        <v>2</v>
      </c>
      <c r="F6" s="59" t="n">
        <v>0</v>
      </c>
      <c r="G6" s="59" t="n">
        <v>0</v>
      </c>
      <c r="H6" s="59" t="n">
        <v>1</v>
      </c>
      <c r="I6" s="59" t="n">
        <v>0</v>
      </c>
      <c r="J6" s="59" t="n">
        <v>0</v>
      </c>
      <c r="K6" s="59" t="n">
        <v>1</v>
      </c>
      <c r="L6" s="59" t="n"/>
    </row>
    <row r="7">
      <c r="A7" s="62" t="inlineStr">
        <is>
          <t>Animals and Vet</t>
        </is>
      </c>
      <c r="B7" s="59" t="n">
        <v>8</v>
      </c>
      <c r="C7" s="59" t="n">
        <v>1</v>
      </c>
      <c r="D7" s="59" t="n">
        <v>1</v>
      </c>
      <c r="E7" s="59" t="n">
        <v>0</v>
      </c>
      <c r="F7" s="59" t="n">
        <v>0</v>
      </c>
      <c r="G7" s="59" t="n">
        <v>0</v>
      </c>
      <c r="H7" s="59" t="n">
        <v>0</v>
      </c>
      <c r="I7" s="59" t="n">
        <v>1</v>
      </c>
      <c r="J7" s="59" t="n">
        <v>0</v>
      </c>
      <c r="K7" s="59" t="n">
        <v>0</v>
      </c>
      <c r="L7" s="59" t="n"/>
    </row>
    <row r="8">
      <c r="A8" s="62" t="inlineStr">
        <is>
          <t>Architecture</t>
        </is>
      </c>
      <c r="B8" s="59" t="n">
        <v>11</v>
      </c>
      <c r="C8" s="59" t="n">
        <v>4</v>
      </c>
      <c r="D8" s="59" t="n">
        <v>1</v>
      </c>
      <c r="E8" s="59" t="n">
        <v>1</v>
      </c>
      <c r="F8" s="59" t="n">
        <v>0</v>
      </c>
      <c r="G8" s="59" t="n">
        <v>0</v>
      </c>
      <c r="H8" s="59" t="n">
        <v>0</v>
      </c>
      <c r="I8" s="59" t="n">
        <v>0</v>
      </c>
      <c r="J8" s="59" t="n">
        <v>0</v>
      </c>
      <c r="K8" s="59" t="n">
        <v>0</v>
      </c>
      <c r="L8" s="59" t="n"/>
    </row>
    <row r="9">
      <c r="A9" s="62" t="inlineStr">
        <is>
          <t>Arts, Humanities, and Politics</t>
        </is>
      </c>
      <c r="B9" s="59" t="n">
        <v>10</v>
      </c>
      <c r="C9" s="59" t="n">
        <v>1</v>
      </c>
      <c r="D9" s="59" t="n">
        <v>0</v>
      </c>
      <c r="E9" s="59" t="n">
        <v>0</v>
      </c>
      <c r="F9" s="59" t="n">
        <v>0</v>
      </c>
      <c r="G9" s="59" t="n">
        <v>1</v>
      </c>
      <c r="H9" s="59" t="n">
        <v>5</v>
      </c>
      <c r="I9" s="59" t="n">
        <v>2</v>
      </c>
      <c r="J9" s="59" t="n">
        <v>1</v>
      </c>
      <c r="K9" s="59" t="n">
        <v>1</v>
      </c>
      <c r="L9" s="59" t="n"/>
    </row>
    <row r="10">
      <c r="A10" s="62" t="inlineStr">
        <is>
          <t>Building and Construction</t>
        </is>
      </c>
      <c r="B10" s="59" t="n">
        <v>18</v>
      </c>
      <c r="C10" s="59" t="n">
        <v>11</v>
      </c>
      <c r="D10" s="59" t="n">
        <v>6</v>
      </c>
      <c r="E10" s="59" t="n">
        <v>2</v>
      </c>
      <c r="F10" s="59" t="n">
        <v>0</v>
      </c>
      <c r="G10" s="59" t="n">
        <v>0</v>
      </c>
      <c r="H10" s="59" t="n">
        <v>0</v>
      </c>
      <c r="I10" s="59" t="n">
        <v>0</v>
      </c>
      <c r="J10" s="59" t="n">
        <v>0</v>
      </c>
      <c r="K10" s="59" t="n">
        <v>0</v>
      </c>
      <c r="L10" s="59" t="n"/>
    </row>
    <row r="11">
      <c r="A11" s="62" t="inlineStr">
        <is>
          <t>Business and Commerce</t>
        </is>
      </c>
      <c r="B11" s="59" t="n">
        <v>28</v>
      </c>
      <c r="C11" s="59" t="n">
        <v>18</v>
      </c>
      <c r="D11" s="59" t="n">
        <v>4</v>
      </c>
      <c r="E11" s="59" t="n">
        <v>1</v>
      </c>
      <c r="F11" s="59" t="n">
        <v>1</v>
      </c>
      <c r="G11" s="59" t="n">
        <v>0</v>
      </c>
      <c r="H11" s="59" t="n">
        <v>3</v>
      </c>
      <c r="I11" s="59" t="n">
        <v>4</v>
      </c>
      <c r="J11" s="59" t="n">
        <v>0</v>
      </c>
      <c r="K11" s="59" t="n">
        <v>1</v>
      </c>
      <c r="L11" s="59" t="n"/>
    </row>
    <row r="12">
      <c r="A12" s="62" t="inlineStr">
        <is>
          <t>Community and Social Work</t>
        </is>
      </c>
      <c r="B12" s="59" t="n">
        <v>11</v>
      </c>
      <c r="C12" s="59" t="n">
        <v>2</v>
      </c>
      <c r="D12" s="59" t="n">
        <v>2</v>
      </c>
      <c r="E12" s="59" t="n">
        <v>1</v>
      </c>
      <c r="F12" s="59" t="n">
        <v>0</v>
      </c>
      <c r="G12" s="59" t="n">
        <v>1</v>
      </c>
      <c r="H12" s="59" t="n">
        <v>3</v>
      </c>
      <c r="I12" s="59" t="n">
        <v>0</v>
      </c>
      <c r="J12" s="59" t="n">
        <v>0</v>
      </c>
      <c r="K12" s="59" t="n">
        <v>0</v>
      </c>
      <c r="L12" s="59" t="n"/>
    </row>
    <row r="13">
      <c r="A13" s="62" t="inlineStr">
        <is>
          <t>Creative Arts and Music</t>
        </is>
      </c>
      <c r="B13" s="59" t="n">
        <v>9</v>
      </c>
      <c r="C13" s="59" t="n">
        <v>5</v>
      </c>
      <c r="D13" s="59" t="n">
        <v>1</v>
      </c>
      <c r="E13" s="59" t="n">
        <v>2</v>
      </c>
      <c r="F13" s="59" t="n">
        <v>0</v>
      </c>
      <c r="G13" s="59" t="n">
        <v>2</v>
      </c>
      <c r="H13" s="59" t="n">
        <v>2</v>
      </c>
      <c r="I13" s="59" t="n">
        <v>2</v>
      </c>
      <c r="J13" s="59" t="n">
        <v>0</v>
      </c>
      <c r="K13" s="59" t="n">
        <v>1</v>
      </c>
      <c r="L13" s="59" t="n"/>
    </row>
    <row r="14">
      <c r="A14" s="62" t="inlineStr">
        <is>
          <t>Design</t>
        </is>
      </c>
      <c r="B14" s="59" t="n">
        <v>13</v>
      </c>
      <c r="C14" s="59" t="n">
        <v>4</v>
      </c>
      <c r="D14" s="59" t="n">
        <v>2</v>
      </c>
      <c r="E14" s="59" t="n">
        <v>2</v>
      </c>
      <c r="F14" s="59" t="n">
        <v>2</v>
      </c>
      <c r="G14" s="59" t="n">
        <v>1</v>
      </c>
      <c r="H14" s="59" t="n">
        <v>1</v>
      </c>
      <c r="I14" s="59" t="n">
        <v>0</v>
      </c>
      <c r="J14" s="59" t="n">
        <v>0</v>
      </c>
      <c r="K14" s="59" t="n">
        <v>0</v>
      </c>
      <c r="L14" s="59" t="n"/>
    </row>
    <row r="15">
      <c r="A15" s="62" t="inlineStr">
        <is>
          <t>Economics and Finance</t>
        </is>
      </c>
      <c r="B15" s="59" t="n">
        <v>22</v>
      </c>
      <c r="C15" s="59" t="n">
        <v>16</v>
      </c>
      <c r="D15" s="59" t="n">
        <v>6</v>
      </c>
      <c r="E15" s="59" t="n">
        <v>0</v>
      </c>
      <c r="F15" s="59" t="n">
        <v>3</v>
      </c>
      <c r="G15" s="59" t="n">
        <v>0</v>
      </c>
      <c r="H15" s="59" t="n">
        <v>3</v>
      </c>
      <c r="I15" s="59" t="n">
        <v>4</v>
      </c>
      <c r="J15" s="59" t="n">
        <v>1</v>
      </c>
      <c r="K15" s="59" t="n">
        <v>0</v>
      </c>
      <c r="L15" s="59" t="n"/>
    </row>
    <row r="16">
      <c r="A16" s="62" t="inlineStr">
        <is>
          <t>Education, Childcare and Teaching</t>
        </is>
      </c>
      <c r="B16" s="59" t="n">
        <v>14</v>
      </c>
      <c r="C16" s="59" t="n">
        <v>4</v>
      </c>
      <c r="D16" s="59" t="n">
        <v>0</v>
      </c>
      <c r="E16" s="59" t="n">
        <v>2</v>
      </c>
      <c r="F16" s="59" t="n">
        <v>0</v>
      </c>
      <c r="G16" s="59" t="n">
        <v>2</v>
      </c>
      <c r="H16" s="59" t="n">
        <v>1</v>
      </c>
      <c r="I16" s="59" t="n">
        <v>1</v>
      </c>
      <c r="J16" s="59" t="n">
        <v>0</v>
      </c>
      <c r="K16" s="59" t="n">
        <v>2</v>
      </c>
      <c r="L16" s="59" t="n"/>
    </row>
    <row r="17">
      <c r="A17" s="62" t="inlineStr">
        <is>
          <t>Engineering</t>
        </is>
      </c>
      <c r="B17" s="59" t="n">
        <v>143</v>
      </c>
      <c r="C17" s="59" t="n">
        <v>56</v>
      </c>
      <c r="D17" s="59" t="n">
        <v>13</v>
      </c>
      <c r="E17" s="59" t="n">
        <v>8</v>
      </c>
      <c r="F17" s="59" t="n">
        <v>9</v>
      </c>
      <c r="G17" s="59" t="n">
        <v>0</v>
      </c>
      <c r="H17" s="59" t="n">
        <v>0</v>
      </c>
      <c r="I17" s="59" t="n">
        <v>1</v>
      </c>
      <c r="J17" s="59" t="n">
        <v>0</v>
      </c>
      <c r="K17" s="59" t="n">
        <v>0</v>
      </c>
      <c r="L17" s="59" t="n"/>
    </row>
    <row r="18">
      <c r="A18" s="62" t="inlineStr">
        <is>
          <t>Entrepreneur</t>
        </is>
      </c>
      <c r="B18" s="59" t="n">
        <v>22</v>
      </c>
      <c r="C18" s="59" t="n">
        <v>11</v>
      </c>
      <c r="D18" s="59" t="n">
        <v>3</v>
      </c>
      <c r="E18" s="59" t="n">
        <v>1</v>
      </c>
      <c r="F18" s="59" t="n">
        <v>0</v>
      </c>
      <c r="G18" s="59" t="n">
        <v>0</v>
      </c>
      <c r="H18" s="59" t="n">
        <v>2</v>
      </c>
      <c r="I18" s="59" t="n">
        <v>1</v>
      </c>
      <c r="J18" s="59" t="n">
        <v>0</v>
      </c>
      <c r="K18" s="59" t="n">
        <v>0</v>
      </c>
      <c r="L18" s="59" t="n"/>
    </row>
    <row r="19">
      <c r="A19" s="62" t="inlineStr">
        <is>
          <t>Food and Beverage</t>
        </is>
      </c>
      <c r="B19" s="59" t="n">
        <v>13</v>
      </c>
      <c r="C19" s="59" t="n">
        <v>4</v>
      </c>
      <c r="D19" s="59" t="n">
        <v>1</v>
      </c>
      <c r="E19" s="59" t="n">
        <v>0</v>
      </c>
      <c r="F19" s="59" t="n">
        <v>0</v>
      </c>
      <c r="G19" s="59" t="n">
        <v>0</v>
      </c>
      <c r="H19" s="59" t="n">
        <v>0</v>
      </c>
      <c r="I19" s="59" t="n">
        <v>0</v>
      </c>
      <c r="J19" s="59" t="n">
        <v>0</v>
      </c>
      <c r="K19" s="59" t="n">
        <v>0</v>
      </c>
      <c r="L19" s="59" t="n"/>
    </row>
    <row r="20">
      <c r="A20" s="62" t="inlineStr">
        <is>
          <t>Government, Defence and Policing</t>
        </is>
      </c>
      <c r="B20" s="59" t="n">
        <v>13</v>
      </c>
      <c r="C20" s="59" t="n">
        <v>8</v>
      </c>
      <c r="D20" s="59" t="n">
        <v>1</v>
      </c>
      <c r="E20" s="59" t="n">
        <v>2</v>
      </c>
      <c r="F20" s="59" t="n">
        <v>0</v>
      </c>
      <c r="G20" s="59" t="n">
        <v>1</v>
      </c>
      <c r="H20" s="59" t="n">
        <v>0</v>
      </c>
      <c r="I20" s="59" t="n">
        <v>1</v>
      </c>
      <c r="J20" s="59" t="n">
        <v>0</v>
      </c>
      <c r="K20" s="59" t="n">
        <v>1</v>
      </c>
      <c r="L20" s="59" t="n"/>
    </row>
    <row r="21">
      <c r="A21" s="62" t="inlineStr">
        <is>
          <t>Hair and Beauty</t>
        </is>
      </c>
      <c r="B21" s="59" t="n">
        <v>4</v>
      </c>
      <c r="C21" s="59" t="n">
        <v>2</v>
      </c>
      <c r="D21" s="59" t="n">
        <v>1</v>
      </c>
      <c r="E21" s="59" t="n">
        <v>0</v>
      </c>
      <c r="F21" s="59" t="n">
        <v>0</v>
      </c>
      <c r="G21" s="59" t="n">
        <v>1</v>
      </c>
      <c r="H21" s="59" t="n">
        <v>0</v>
      </c>
      <c r="I21" s="59" t="n">
        <v>0</v>
      </c>
      <c r="J21" s="59" t="n">
        <v>0</v>
      </c>
      <c r="K21" s="59" t="n">
        <v>0</v>
      </c>
      <c r="L21" s="59" t="n"/>
    </row>
    <row r="22">
      <c r="A22" s="62" t="inlineStr">
        <is>
          <t>Health and Sport Sciences</t>
        </is>
      </c>
      <c r="B22" s="59" t="n">
        <v>10</v>
      </c>
      <c r="C22" s="59" t="n">
        <v>0</v>
      </c>
      <c r="D22" s="59" t="n">
        <v>2</v>
      </c>
      <c r="E22" s="59" t="n">
        <v>0</v>
      </c>
      <c r="F22" s="59" t="n">
        <v>1</v>
      </c>
      <c r="G22" s="59" t="n">
        <v>1</v>
      </c>
      <c r="H22" s="59" t="n">
        <v>0</v>
      </c>
      <c r="I22" s="59" t="n">
        <v>0</v>
      </c>
      <c r="J22" s="59" t="n">
        <v>0</v>
      </c>
      <c r="K22" s="59" t="n">
        <v>0</v>
      </c>
      <c r="L22" s="59" t="n"/>
    </row>
    <row r="23">
      <c r="A23" s="62" t="inlineStr">
        <is>
          <t>Law</t>
        </is>
      </c>
      <c r="B23" s="59" t="n">
        <v>2</v>
      </c>
      <c r="C23" s="59" t="n">
        <v>1</v>
      </c>
      <c r="D23" s="59" t="n">
        <v>1</v>
      </c>
      <c r="E23" s="59" t="n">
        <v>0</v>
      </c>
      <c r="F23" s="59" t="n">
        <v>0</v>
      </c>
      <c r="G23" s="59" t="n">
        <v>0</v>
      </c>
      <c r="H23" s="59" t="n">
        <v>0</v>
      </c>
      <c r="I23" s="59" t="n">
        <v>0</v>
      </c>
      <c r="J23" s="59" t="n">
        <v>0</v>
      </c>
      <c r="K23" s="59" t="n">
        <v>0</v>
      </c>
      <c r="L23" s="59" t="n"/>
    </row>
    <row r="24">
      <c r="A24" s="62" t="inlineStr">
        <is>
          <t>Marketing and Public Relations</t>
        </is>
      </c>
      <c r="B24" s="59" t="n">
        <v>12</v>
      </c>
      <c r="C24" s="59" t="n">
        <v>5</v>
      </c>
      <c r="D24" s="59" t="n">
        <v>2</v>
      </c>
      <c r="E24" s="59" t="n">
        <v>0</v>
      </c>
      <c r="F24" s="59" t="n">
        <v>0</v>
      </c>
      <c r="G24" s="59" t="n">
        <v>2</v>
      </c>
      <c r="H24" s="59" t="n">
        <v>3</v>
      </c>
      <c r="I24" s="59" t="n">
        <v>0</v>
      </c>
      <c r="J24" s="59" t="n">
        <v>0</v>
      </c>
      <c r="K24" s="59" t="n">
        <v>2</v>
      </c>
      <c r="L24" s="59" t="n"/>
    </row>
    <row r="25">
      <c r="A25" s="62" t="inlineStr">
        <is>
          <t>Mathematics</t>
        </is>
      </c>
      <c r="B25" s="59" t="n">
        <v>20</v>
      </c>
      <c r="C25" s="59" t="n">
        <v>3</v>
      </c>
      <c r="D25" s="59" t="n">
        <v>3</v>
      </c>
      <c r="E25" s="59" t="n">
        <v>0</v>
      </c>
      <c r="F25" s="59" t="n">
        <v>4</v>
      </c>
      <c r="G25" s="59" t="n">
        <v>0</v>
      </c>
      <c r="H25" s="59" t="n">
        <v>0</v>
      </c>
      <c r="I25" s="59" t="n">
        <v>0</v>
      </c>
      <c r="J25" s="59" t="n">
        <v>0</v>
      </c>
      <c r="K25" s="59" t="n">
        <v>0</v>
      </c>
      <c r="L25" s="59" t="n"/>
    </row>
    <row r="26">
      <c r="A26" s="62" t="inlineStr">
        <is>
          <t>Medical Sciences and Medicine</t>
        </is>
      </c>
      <c r="B26" s="59" t="n">
        <v>18</v>
      </c>
      <c r="C26" s="59" t="n">
        <v>2</v>
      </c>
      <c r="D26" s="59" t="n">
        <v>4</v>
      </c>
      <c r="E26" s="59" t="n">
        <v>2</v>
      </c>
      <c r="F26" s="59" t="n">
        <v>0</v>
      </c>
      <c r="G26" s="59" t="n">
        <v>2</v>
      </c>
      <c r="H26" s="59" t="n">
        <v>0</v>
      </c>
      <c r="I26" s="59" t="n">
        <v>0</v>
      </c>
      <c r="J26" s="59" t="n">
        <v>0</v>
      </c>
      <c r="K26" s="59" t="n">
        <v>0</v>
      </c>
      <c r="L26" s="59" t="n"/>
    </row>
    <row r="27">
      <c r="A27" s="62" t="inlineStr">
        <is>
          <t>Nursing and Midwifery</t>
        </is>
      </c>
      <c r="B27" s="59" t="n">
        <v>2</v>
      </c>
      <c r="C27" s="59" t="n">
        <v>0</v>
      </c>
      <c r="D27" s="59" t="n">
        <v>1</v>
      </c>
      <c r="E27" s="59" t="n">
        <v>0</v>
      </c>
      <c r="F27" s="59" t="n">
        <v>0</v>
      </c>
      <c r="G27" s="59" t="n">
        <v>0</v>
      </c>
      <c r="H27" s="59" t="n">
        <v>0</v>
      </c>
      <c r="I27" s="59" t="n">
        <v>0</v>
      </c>
      <c r="J27" s="59" t="n">
        <v>0</v>
      </c>
      <c r="K27" s="59" t="n">
        <v>0</v>
      </c>
      <c r="L27" s="59" t="n"/>
    </row>
    <row r="28">
      <c r="A28" s="62" t="inlineStr">
        <is>
          <t>Property and Real Estate</t>
        </is>
      </c>
      <c r="B28" s="59" t="n">
        <v>10</v>
      </c>
      <c r="C28" s="59" t="n">
        <v>5</v>
      </c>
      <c r="D28" s="59" t="n">
        <v>3</v>
      </c>
      <c r="E28" s="59" t="n">
        <v>0</v>
      </c>
      <c r="F28" s="59" t="n">
        <v>0</v>
      </c>
      <c r="G28" s="59" t="n">
        <v>0</v>
      </c>
      <c r="H28" s="59" t="n">
        <v>0</v>
      </c>
      <c r="I28" s="59" t="n">
        <v>0</v>
      </c>
      <c r="J28" s="59" t="n">
        <v>0</v>
      </c>
      <c r="K28" s="59" t="n">
        <v>0</v>
      </c>
      <c r="L28" s="59" t="n"/>
    </row>
    <row r="29">
      <c r="A29" s="62" t="inlineStr">
        <is>
          <t>Psychology</t>
        </is>
      </c>
      <c r="B29" s="59" t="n">
        <v>6</v>
      </c>
      <c r="C29" s="59" t="n">
        <v>3</v>
      </c>
      <c r="D29" s="59" t="n">
        <v>1</v>
      </c>
      <c r="E29" s="59" t="n">
        <v>2</v>
      </c>
      <c r="F29" s="59" t="n">
        <v>1</v>
      </c>
      <c r="G29" s="59" t="n">
        <v>2</v>
      </c>
      <c r="H29" s="59" t="n">
        <v>2</v>
      </c>
      <c r="I29" s="59" t="n">
        <v>0</v>
      </c>
      <c r="J29" s="59" t="n">
        <v>1</v>
      </c>
      <c r="K29" s="59" t="n">
        <v>0</v>
      </c>
      <c r="L29" s="59" t="n"/>
    </row>
    <row r="30">
      <c r="A30" s="62" t="inlineStr">
        <is>
          <t>Science</t>
        </is>
      </c>
      <c r="B30" s="59" t="n">
        <v>51</v>
      </c>
      <c r="C30" s="59" t="n">
        <v>21</v>
      </c>
      <c r="D30" s="59" t="n">
        <v>3</v>
      </c>
      <c r="E30" s="59" t="n">
        <v>4</v>
      </c>
      <c r="F30" s="59" t="n">
        <v>6</v>
      </c>
      <c r="G30" s="59" t="n">
        <v>2</v>
      </c>
      <c r="H30" s="59" t="n">
        <v>0</v>
      </c>
      <c r="I30" s="59" t="n">
        <v>0</v>
      </c>
      <c r="J30" s="59" t="n">
        <v>2</v>
      </c>
      <c r="K30" s="59" t="n">
        <v>0</v>
      </c>
      <c r="L30" s="59" t="n"/>
    </row>
    <row r="31">
      <c r="A31" s="62" t="inlineStr">
        <is>
          <t>Technology</t>
        </is>
      </c>
      <c r="B31" s="59" t="n">
        <v>94</v>
      </c>
      <c r="C31" s="59" t="n">
        <v>53</v>
      </c>
      <c r="D31" s="59" t="n">
        <v>11</v>
      </c>
      <c r="E31" s="59" t="n">
        <v>3</v>
      </c>
      <c r="F31" s="59" t="n">
        <v>6</v>
      </c>
      <c r="G31" s="59" t="n">
        <v>0</v>
      </c>
      <c r="H31" s="59" t="n">
        <v>0</v>
      </c>
      <c r="I31" s="59" t="n">
        <v>1</v>
      </c>
      <c r="J31" s="59" t="n">
        <v>0</v>
      </c>
      <c r="K31" s="59" t="n">
        <v>0</v>
      </c>
      <c r="L31" s="59" t="n"/>
    </row>
    <row r="32">
      <c r="A32" s="62" t="inlineStr">
        <is>
          <t>Trades and Mining</t>
        </is>
      </c>
      <c r="B32" s="59" t="n">
        <v>0</v>
      </c>
      <c r="C32" s="59" t="n">
        <v>0</v>
      </c>
      <c r="D32" s="59" t="n">
        <v>0</v>
      </c>
      <c r="E32" s="59" t="n">
        <v>0</v>
      </c>
      <c r="F32" s="59" t="n">
        <v>0</v>
      </c>
      <c r="G32" s="59" t="n">
        <v>0</v>
      </c>
      <c r="H32" s="59" t="n">
        <v>0</v>
      </c>
      <c r="I32" s="59" t="n">
        <v>0</v>
      </c>
      <c r="J32" s="59" t="n">
        <v>0</v>
      </c>
      <c r="K32" s="59" t="n">
        <v>0</v>
      </c>
      <c r="L32" s="59" t="n"/>
    </row>
    <row r="33">
      <c r="A33" s="62" t="inlineStr">
        <is>
          <t>Sports</t>
        </is>
      </c>
      <c r="B33" s="59" t="n">
        <v>16</v>
      </c>
      <c r="C33" s="59" t="n">
        <v>4</v>
      </c>
      <c r="D33" s="59" t="n">
        <v>2</v>
      </c>
      <c r="E33" s="59" t="n">
        <v>1</v>
      </c>
      <c r="F33" s="59" t="n">
        <v>0</v>
      </c>
      <c r="G33" s="59" t="n">
        <v>0</v>
      </c>
      <c r="H33" s="59" t="n">
        <v>0</v>
      </c>
      <c r="I33" s="59" t="n">
        <v>0</v>
      </c>
      <c r="J33" s="59" t="n">
        <v>0</v>
      </c>
      <c r="K33" s="59" t="n">
        <v>0</v>
      </c>
      <c r="L33" s="59" t="n"/>
    </row>
    <row r="34">
      <c r="A34" s="62" t="inlineStr">
        <is>
          <t>Transport, Tourism and Hospitality</t>
        </is>
      </c>
      <c r="B34" s="59" t="n">
        <v>0</v>
      </c>
      <c r="C34" s="59" t="n">
        <v>0</v>
      </c>
      <c r="D34" s="59" t="n">
        <v>0</v>
      </c>
      <c r="E34" s="59" t="n">
        <v>0</v>
      </c>
      <c r="F34" s="59" t="n">
        <v>0</v>
      </c>
      <c r="G34" s="59" t="n">
        <v>0</v>
      </c>
      <c r="H34" s="59" t="n">
        <v>0</v>
      </c>
      <c r="I34" s="59" t="n">
        <v>0</v>
      </c>
      <c r="J34" s="59" t="n">
        <v>0</v>
      </c>
      <c r="K34" s="59" t="n">
        <v>0</v>
      </c>
      <c r="L34" s="59" t="n"/>
    </row>
    <row r="35">
      <c r="A35" s="62" t="inlineStr">
        <is>
          <t>Fashion</t>
        </is>
      </c>
      <c r="B35" s="59" t="n">
        <v>0</v>
      </c>
      <c r="C35" s="59" t="n">
        <v>0</v>
      </c>
      <c r="D35" s="59" t="n">
        <v>0</v>
      </c>
      <c r="E35" s="59" t="n">
        <v>0</v>
      </c>
      <c r="F35" s="59" t="n">
        <v>0</v>
      </c>
      <c r="G35" s="59" t="n">
        <v>0</v>
      </c>
      <c r="H35" s="59" t="n">
        <v>0</v>
      </c>
      <c r="I35" s="59" t="n">
        <v>0</v>
      </c>
      <c r="J35" s="59" t="n">
        <v>0</v>
      </c>
      <c r="K35" s="59" t="n">
        <v>0</v>
      </c>
      <c r="L35" s="59" t="n"/>
    </row>
    <row r="36">
      <c r="A36" s="62" t="inlineStr">
        <is>
          <t>Australian Defence Force</t>
        </is>
      </c>
      <c r="B36" s="59" t="n">
        <v>14</v>
      </c>
      <c r="C36" s="59" t="n">
        <v>3</v>
      </c>
      <c r="D36" s="59" t="n">
        <v>1</v>
      </c>
      <c r="E36" s="59" t="n">
        <v>0</v>
      </c>
      <c r="F36" s="59" t="n">
        <v>0</v>
      </c>
      <c r="G36" s="59" t="n">
        <v>0</v>
      </c>
      <c r="H36" s="59" t="n">
        <v>0</v>
      </c>
      <c r="I36" s="59" t="n">
        <v>0</v>
      </c>
      <c r="J36" s="59" t="n">
        <v>0</v>
      </c>
      <c r="K36" s="59" t="n">
        <v>1</v>
      </c>
      <c r="L36" s="59" t="n"/>
    </row>
    <row r="37">
      <c r="A37" s="62" t="inlineStr">
        <is>
          <t>Energy</t>
        </is>
      </c>
      <c r="B37" s="59" t="n">
        <v>12</v>
      </c>
      <c r="C37" s="59" t="n">
        <v>6</v>
      </c>
      <c r="D37" s="59" t="n">
        <v>2</v>
      </c>
      <c r="E37" s="59" t="n">
        <v>0</v>
      </c>
      <c r="F37" s="59" t="n">
        <v>0</v>
      </c>
      <c r="G37" s="59" t="n">
        <v>0</v>
      </c>
      <c r="H37" s="59" t="n">
        <v>2</v>
      </c>
      <c r="I37" s="59" t="n">
        <v>0</v>
      </c>
      <c r="J37" s="59" t="n">
        <v>0</v>
      </c>
      <c r="K37" s="59" t="n">
        <v>0</v>
      </c>
      <c r="L37" s="59" t="n"/>
    </row>
  </sheetData>
  <mergeCells count="3">
    <mergeCell ref="B2:F2"/>
    <mergeCell ref="A1:L1"/>
    <mergeCell ref="G2:K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38"/>
  <sheetViews>
    <sheetView workbookViewId="0">
      <selection activeCell="A1" sqref="A1"/>
    </sheetView>
  </sheetViews>
  <sheetFormatPr baseColWidth="8" defaultRowHeight="15"/>
  <cols>
    <col width="5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15" customWidth="1" min="12" max="12"/>
  </cols>
  <sheetData>
    <row r="1">
      <c r="A1" s="58" t="inlineStr">
        <is>
          <t>INDUSTRY PREFERENCES BY FACULTY AND YEAR GROUP (WITH FORMULAS)</t>
        </is>
      </c>
      <c r="B1" s="59" t="n"/>
      <c r="C1" s="59" t="n"/>
      <c r="D1" s="59" t="n"/>
      <c r="E1" s="59" t="n"/>
      <c r="F1" s="59" t="n"/>
      <c r="G1" s="59" t="n"/>
      <c r="H1" s="59" t="n"/>
      <c r="I1" s="59" t="n"/>
      <c r="J1" s="59" t="n"/>
      <c r="K1" s="59" t="n"/>
      <c r="L1" s="59" t="n"/>
    </row>
    <row r="2">
      <c r="A2" s="59" t="n"/>
      <c r="B2" s="60" t="inlineStr">
        <is>
          <t>Faculty of Engineering</t>
        </is>
      </c>
      <c r="C2" s="59" t="n"/>
      <c r="D2" s="59" t="n"/>
      <c r="E2" s="59" t="n"/>
      <c r="F2" s="59" t="n"/>
      <c r="G2" s="60" t="inlineStr">
        <is>
          <t>Faculty of Arts and Social Sciences</t>
        </is>
      </c>
      <c r="H2" s="59" t="n"/>
      <c r="I2" s="59" t="n"/>
      <c r="J2" s="59" t="n"/>
      <c r="K2" s="59" t="n"/>
      <c r="L2" s="59" t="n"/>
    </row>
    <row r="3">
      <c r="A3" s="61" t="inlineStr">
        <is>
          <t>Industry</t>
        </is>
      </c>
      <c r="B3" s="61" t="inlineStr">
        <is>
          <t>1st Year</t>
        </is>
      </c>
      <c r="C3" s="61" t="inlineStr">
        <is>
          <t>2nd Year</t>
        </is>
      </c>
      <c r="D3" s="61" t="inlineStr">
        <is>
          <t>3rd Year</t>
        </is>
      </c>
      <c r="E3" s="61" t="inlineStr">
        <is>
          <t>4th Year</t>
        </is>
      </c>
      <c r="F3" s="61" t="inlineStr">
        <is>
          <t>5th Year</t>
        </is>
      </c>
      <c r="G3" s="61" t="inlineStr">
        <is>
          <t>1st Year</t>
        </is>
      </c>
      <c r="H3" s="61" t="inlineStr">
        <is>
          <t>2nd Year</t>
        </is>
      </c>
      <c r="I3" s="61" t="inlineStr">
        <is>
          <t>3rd Year</t>
        </is>
      </c>
      <c r="J3" s="61" t="inlineStr">
        <is>
          <t>4th Year</t>
        </is>
      </c>
      <c r="K3" s="61" t="inlineStr">
        <is>
          <t>5th Year</t>
        </is>
      </c>
      <c r="L3" s="59" t="n"/>
    </row>
    <row r="4">
      <c r="A4" s="62" t="inlineStr">
        <is>
          <t>Accounting</t>
        </is>
      </c>
      <c r="B4" s="59">
        <f>COUNTIFS('August'!J:J,"*1*",'August'!I:I,"*Faculty of Engineering*",'August'!P:P,"*1st Year*")</f>
        <v/>
      </c>
      <c r="C4" s="59">
        <f>COUNTIFS('August'!J:J,"*1*",'August'!I:I,"*Faculty of Engineering*",'August'!P:P,"*2nd Year*")</f>
        <v/>
      </c>
      <c r="D4" s="59">
        <f>COUNTIFS('August'!J:J,"*1*",'August'!I:I,"*Faculty of Engineering*",'August'!P:P,"*3rd Year*")</f>
        <v/>
      </c>
      <c r="E4" s="59">
        <f>COUNTIFS('August'!J:J,"*1*",'August'!I:I,"*Faculty of Engineering*",'August'!P:P,"*4th Year*")</f>
        <v/>
      </c>
      <c r="F4" s="59">
        <f>COUNTIFS('August'!J:J,"*1*",'August'!I:I,"*Faculty of Engineering*",'August'!P:P,"*5th Year*")</f>
        <v/>
      </c>
      <c r="G4" s="59">
        <f>COUNTIFS('August'!J:J,"*1*",'August'!I:I,"*Faculty of Arts and Social Sciences*",'August'!P:P,"*1st Year*")</f>
        <v/>
      </c>
      <c r="H4" s="59">
        <f>COUNTIFS('August'!J:J,"*1*",'August'!I:I,"*Faculty of Arts and Social Sciences*",'August'!P:P,"*2nd Year*")</f>
        <v/>
      </c>
      <c r="I4" s="59">
        <f>COUNTIFS('August'!J:J,"*1*",'August'!I:I,"*Faculty of Arts and Social Sciences*",'August'!P:P,"*3rd Year*")</f>
        <v/>
      </c>
      <c r="J4" s="59">
        <f>COUNTIFS('August'!J:J,"*1*",'August'!I:I,"*Faculty of Arts and Social Sciences*",'August'!P:P,"*4th Year*")</f>
        <v/>
      </c>
      <c r="K4" s="59">
        <f>COUNTIFS('August'!J:J,"*1*",'August'!I:I,"*Faculty of Arts and Social Sciences*",'August'!P:P,"*5th Year*")</f>
        <v/>
      </c>
      <c r="L4" s="59" t="n"/>
    </row>
    <row r="5">
      <c r="A5" s="62" t="inlineStr">
        <is>
          <t>Advertising, Media, Journalism, and Communications</t>
        </is>
      </c>
      <c r="B5" s="59">
        <f>COUNTIFS('August'!J:J,"*2*",'August'!I:I,"*Faculty of Engineering*",'August'!P:P,"*1st Year*")</f>
        <v/>
      </c>
      <c r="C5" s="59">
        <f>COUNTIFS('August'!J:J,"*2*",'August'!I:I,"*Faculty of Engineering*",'August'!P:P,"*2nd Year*")</f>
        <v/>
      </c>
      <c r="D5" s="59">
        <f>COUNTIFS('August'!J:J,"*2*",'August'!I:I,"*Faculty of Engineering*",'August'!P:P,"*3rd Year*")</f>
        <v/>
      </c>
      <c r="E5" s="59">
        <f>COUNTIFS('August'!J:J,"*2*",'August'!I:I,"*Faculty of Engineering*",'August'!P:P,"*4th Year*")</f>
        <v/>
      </c>
      <c r="F5" s="59">
        <f>COUNTIFS('August'!J:J,"*2*",'August'!I:I,"*Faculty of Engineering*",'August'!P:P,"*5th Year*")</f>
        <v/>
      </c>
      <c r="G5" s="59">
        <f>COUNTIFS('August'!J:J,"*2*",'August'!I:I,"*Faculty of Arts and Social Sciences*",'August'!P:P,"*1st Year*")</f>
        <v/>
      </c>
      <c r="H5" s="59">
        <f>COUNTIFS('August'!J:J,"*2*",'August'!I:I,"*Faculty of Arts and Social Sciences*",'August'!P:P,"*2nd Year*")</f>
        <v/>
      </c>
      <c r="I5" s="59">
        <f>COUNTIFS('August'!J:J,"*2*",'August'!I:I,"*Faculty of Arts and Social Sciences*",'August'!P:P,"*3rd Year*")</f>
        <v/>
      </c>
      <c r="J5" s="59">
        <f>COUNTIFS('August'!J:J,"*2*",'August'!I:I,"*Faculty of Arts and Social Sciences*",'August'!P:P,"*4th Year*")</f>
        <v/>
      </c>
      <c r="K5" s="59">
        <f>COUNTIFS('August'!J:J,"*2*",'August'!I:I,"*Faculty of Arts and Social Sciences*",'August'!P:P,"*5th Year*")</f>
        <v/>
      </c>
      <c r="L5" s="59" t="n"/>
    </row>
    <row r="6">
      <c r="A6" s="62" t="inlineStr">
        <is>
          <t>Agriculture and Environment</t>
        </is>
      </c>
      <c r="B6" s="59">
        <f>COUNTIFS('August'!J:J,"*3*",'August'!I:I,"*Faculty of Engineering*",'August'!P:P,"*1st Year*")</f>
        <v/>
      </c>
      <c r="C6" s="59">
        <f>COUNTIFS('August'!J:J,"*3*",'August'!I:I,"*Faculty of Engineering*",'August'!P:P,"*2nd Year*")</f>
        <v/>
      </c>
      <c r="D6" s="59">
        <f>COUNTIFS('August'!J:J,"*3*",'August'!I:I,"*Faculty of Engineering*",'August'!P:P,"*3rd Year*")</f>
        <v/>
      </c>
      <c r="E6" s="59">
        <f>COUNTIFS('August'!J:J,"*3*",'August'!I:I,"*Faculty of Engineering*",'August'!P:P,"*4th Year*")</f>
        <v/>
      </c>
      <c r="F6" s="59">
        <f>COUNTIFS('August'!J:J,"*3*",'August'!I:I,"*Faculty of Engineering*",'August'!P:P,"*5th Year*")</f>
        <v/>
      </c>
      <c r="G6" s="59">
        <f>COUNTIFS('August'!J:J,"*3*",'August'!I:I,"*Faculty of Arts and Social Sciences*",'August'!P:P,"*1st Year*")</f>
        <v/>
      </c>
      <c r="H6" s="59">
        <f>COUNTIFS('August'!J:J,"*3*",'August'!I:I,"*Faculty of Arts and Social Sciences*",'August'!P:P,"*2nd Year*")</f>
        <v/>
      </c>
      <c r="I6" s="59">
        <f>COUNTIFS('August'!J:J,"*3*",'August'!I:I,"*Faculty of Arts and Social Sciences*",'August'!P:P,"*3rd Year*")</f>
        <v/>
      </c>
      <c r="J6" s="59">
        <f>COUNTIFS('August'!J:J,"*3*",'August'!I:I,"*Faculty of Arts and Social Sciences*",'August'!P:P,"*4th Year*")</f>
        <v/>
      </c>
      <c r="K6" s="59">
        <f>COUNTIFS('August'!J:J,"*3*",'August'!I:I,"*Faculty of Arts and Social Sciences*",'August'!P:P,"*5th Year*")</f>
        <v/>
      </c>
      <c r="L6" s="59" t="n"/>
    </row>
    <row r="7">
      <c r="A7" s="62" t="inlineStr">
        <is>
          <t>Animals and Vet</t>
        </is>
      </c>
      <c r="B7" s="59">
        <f>COUNTIFS('August'!J:J,"*4*",'August'!I:I,"*Faculty of Engineering*",'August'!P:P,"*1st Year*")</f>
        <v/>
      </c>
      <c r="C7" s="59">
        <f>COUNTIFS('August'!J:J,"*4*",'August'!I:I,"*Faculty of Engineering*",'August'!P:P,"*2nd Year*")</f>
        <v/>
      </c>
      <c r="D7" s="59">
        <f>COUNTIFS('August'!J:J,"*4*",'August'!I:I,"*Faculty of Engineering*",'August'!P:P,"*3rd Year*")</f>
        <v/>
      </c>
      <c r="E7" s="59">
        <f>COUNTIFS('August'!J:J,"*4*",'August'!I:I,"*Faculty of Engineering*",'August'!P:P,"*4th Year*")</f>
        <v/>
      </c>
      <c r="F7" s="59">
        <f>COUNTIFS('August'!J:J,"*4*",'August'!I:I,"*Faculty of Engineering*",'August'!P:P,"*5th Year*")</f>
        <v/>
      </c>
      <c r="G7" s="59">
        <f>COUNTIFS('August'!J:J,"*4*",'August'!I:I,"*Faculty of Arts and Social Sciences*",'August'!P:P,"*1st Year*")</f>
        <v/>
      </c>
      <c r="H7" s="59">
        <f>COUNTIFS('August'!J:J,"*4*",'August'!I:I,"*Faculty of Arts and Social Sciences*",'August'!P:P,"*2nd Year*")</f>
        <v/>
      </c>
      <c r="I7" s="59">
        <f>COUNTIFS('August'!J:J,"*4*",'August'!I:I,"*Faculty of Arts and Social Sciences*",'August'!P:P,"*3rd Year*")</f>
        <v/>
      </c>
      <c r="J7" s="59">
        <f>COUNTIFS('August'!J:J,"*4*",'August'!I:I,"*Faculty of Arts and Social Sciences*",'August'!P:P,"*4th Year*")</f>
        <v/>
      </c>
      <c r="K7" s="59">
        <f>COUNTIFS('August'!J:J,"*4*",'August'!I:I,"*Faculty of Arts and Social Sciences*",'August'!P:P,"*5th Year*")</f>
        <v/>
      </c>
      <c r="L7" s="59" t="n"/>
    </row>
    <row r="8">
      <c r="A8" s="62" t="inlineStr">
        <is>
          <t>Architecture</t>
        </is>
      </c>
      <c r="B8" s="59">
        <f>COUNTIFS('August'!J:J,"*5*",'August'!I:I,"*Faculty of Engineering*",'August'!P:P,"*1st Year*")</f>
        <v/>
      </c>
      <c r="C8" s="59">
        <f>COUNTIFS('August'!J:J,"*5*",'August'!I:I,"*Faculty of Engineering*",'August'!P:P,"*2nd Year*")</f>
        <v/>
      </c>
      <c r="D8" s="59">
        <f>COUNTIFS('August'!J:J,"*5*",'August'!I:I,"*Faculty of Engineering*",'August'!P:P,"*3rd Year*")</f>
        <v/>
      </c>
      <c r="E8" s="59">
        <f>COUNTIFS('August'!J:J,"*5*",'August'!I:I,"*Faculty of Engineering*",'August'!P:P,"*4th Year*")</f>
        <v/>
      </c>
      <c r="F8" s="59">
        <f>COUNTIFS('August'!J:J,"*5*",'August'!I:I,"*Faculty of Engineering*",'August'!P:P,"*5th Year*")</f>
        <v/>
      </c>
      <c r="G8" s="59">
        <f>COUNTIFS('August'!J:J,"*5*",'August'!I:I,"*Faculty of Arts and Social Sciences*",'August'!P:P,"*1st Year*")</f>
        <v/>
      </c>
      <c r="H8" s="59">
        <f>COUNTIFS('August'!J:J,"*5*",'August'!I:I,"*Faculty of Arts and Social Sciences*",'August'!P:P,"*2nd Year*")</f>
        <v/>
      </c>
      <c r="I8" s="59">
        <f>COUNTIFS('August'!J:J,"*5*",'August'!I:I,"*Faculty of Arts and Social Sciences*",'August'!P:P,"*3rd Year*")</f>
        <v/>
      </c>
      <c r="J8" s="59">
        <f>COUNTIFS('August'!J:J,"*5*",'August'!I:I,"*Faculty of Arts and Social Sciences*",'August'!P:P,"*4th Year*")</f>
        <v/>
      </c>
      <c r="K8" s="59">
        <f>COUNTIFS('August'!J:J,"*5*",'August'!I:I,"*Faculty of Arts and Social Sciences*",'August'!P:P,"*5th Year*")</f>
        <v/>
      </c>
      <c r="L8" s="59" t="n"/>
    </row>
    <row r="9">
      <c r="A9" s="62" t="inlineStr">
        <is>
          <t>Arts, Humanities, and Politics</t>
        </is>
      </c>
      <c r="B9" s="59">
        <f>COUNTIFS('August'!J:J,"*6*",'August'!I:I,"*Faculty of Engineering*",'August'!P:P,"*1st Year*")</f>
        <v/>
      </c>
      <c r="C9" s="59">
        <f>COUNTIFS('August'!J:J,"*6*",'August'!I:I,"*Faculty of Engineering*",'August'!P:P,"*2nd Year*")</f>
        <v/>
      </c>
      <c r="D9" s="59">
        <f>COUNTIFS('August'!J:J,"*6*",'August'!I:I,"*Faculty of Engineering*",'August'!P:P,"*3rd Year*")</f>
        <v/>
      </c>
      <c r="E9" s="59">
        <f>COUNTIFS('August'!J:J,"*6*",'August'!I:I,"*Faculty of Engineering*",'August'!P:P,"*4th Year*")</f>
        <v/>
      </c>
      <c r="F9" s="59">
        <f>COUNTIFS('August'!J:J,"*6*",'August'!I:I,"*Faculty of Engineering*",'August'!P:P,"*5th Year*")</f>
        <v/>
      </c>
      <c r="G9" s="59">
        <f>COUNTIFS('August'!J:J,"*6*",'August'!I:I,"*Faculty of Arts and Social Sciences*",'August'!P:P,"*1st Year*")</f>
        <v/>
      </c>
      <c r="H9" s="59">
        <f>COUNTIFS('August'!J:J,"*6*",'August'!I:I,"*Faculty of Arts and Social Sciences*",'August'!P:P,"*2nd Year*")</f>
        <v/>
      </c>
      <c r="I9" s="59">
        <f>COUNTIFS('August'!J:J,"*6*",'August'!I:I,"*Faculty of Arts and Social Sciences*",'August'!P:P,"*3rd Year*")</f>
        <v/>
      </c>
      <c r="J9" s="59">
        <f>COUNTIFS('August'!J:J,"*6*",'August'!I:I,"*Faculty of Arts and Social Sciences*",'August'!P:P,"*4th Year*")</f>
        <v/>
      </c>
      <c r="K9" s="59">
        <f>COUNTIFS('August'!J:J,"*6*",'August'!I:I,"*Faculty of Arts and Social Sciences*",'August'!P:P,"*5th Year*")</f>
        <v/>
      </c>
      <c r="L9" s="59" t="n"/>
    </row>
    <row r="10">
      <c r="A10" s="62" t="inlineStr">
        <is>
          <t>Building and Construction</t>
        </is>
      </c>
      <c r="B10" s="59">
        <f>COUNTIFS('August'!J:J,"*7*",'August'!I:I,"*Faculty of Engineering*",'August'!P:P,"*1st Year*")</f>
        <v/>
      </c>
      <c r="C10" s="59">
        <f>COUNTIFS('August'!J:J,"*7*",'August'!I:I,"*Faculty of Engineering*",'August'!P:P,"*2nd Year*")</f>
        <v/>
      </c>
      <c r="D10" s="59">
        <f>COUNTIFS('August'!J:J,"*7*",'August'!I:I,"*Faculty of Engineering*",'August'!P:P,"*3rd Year*")</f>
        <v/>
      </c>
      <c r="E10" s="59">
        <f>COUNTIFS('August'!J:J,"*7*",'August'!I:I,"*Faculty of Engineering*",'August'!P:P,"*4th Year*")</f>
        <v/>
      </c>
      <c r="F10" s="59">
        <f>COUNTIFS('August'!J:J,"*7*",'August'!I:I,"*Faculty of Engineering*",'August'!P:P,"*5th Year*")</f>
        <v/>
      </c>
      <c r="G10" s="59">
        <f>COUNTIFS('August'!J:J,"*7*",'August'!I:I,"*Faculty of Arts and Social Sciences*",'August'!P:P,"*1st Year*")</f>
        <v/>
      </c>
      <c r="H10" s="59">
        <f>COUNTIFS('August'!J:J,"*7*",'August'!I:I,"*Faculty of Arts and Social Sciences*",'August'!P:P,"*2nd Year*")</f>
        <v/>
      </c>
      <c r="I10" s="59">
        <f>COUNTIFS('August'!J:J,"*7*",'August'!I:I,"*Faculty of Arts and Social Sciences*",'August'!P:P,"*3rd Year*")</f>
        <v/>
      </c>
      <c r="J10" s="59">
        <f>COUNTIFS('August'!J:J,"*7*",'August'!I:I,"*Faculty of Arts and Social Sciences*",'August'!P:P,"*4th Year*")</f>
        <v/>
      </c>
      <c r="K10" s="59">
        <f>COUNTIFS('August'!J:J,"*7*",'August'!I:I,"*Faculty of Arts and Social Sciences*",'August'!P:P,"*5th Year*")</f>
        <v/>
      </c>
      <c r="L10" s="59" t="n"/>
    </row>
    <row r="11">
      <c r="A11" s="62" t="inlineStr">
        <is>
          <t>Business and Commerce</t>
        </is>
      </c>
      <c r="B11" s="59">
        <f>COUNTIFS('August'!J:J,"*8*",'August'!I:I,"*Faculty of Engineering*",'August'!P:P,"*1st Year*")</f>
        <v/>
      </c>
      <c r="C11" s="59">
        <f>COUNTIFS('August'!J:J,"*8*",'August'!I:I,"*Faculty of Engineering*",'August'!P:P,"*2nd Year*")</f>
        <v/>
      </c>
      <c r="D11" s="59">
        <f>COUNTIFS('August'!J:J,"*8*",'August'!I:I,"*Faculty of Engineering*",'August'!P:P,"*3rd Year*")</f>
        <v/>
      </c>
      <c r="E11" s="59">
        <f>COUNTIFS('August'!J:J,"*8*",'August'!I:I,"*Faculty of Engineering*",'August'!P:P,"*4th Year*")</f>
        <v/>
      </c>
      <c r="F11" s="59">
        <f>COUNTIFS('August'!J:J,"*8*",'August'!I:I,"*Faculty of Engineering*",'August'!P:P,"*5th Year*")</f>
        <v/>
      </c>
      <c r="G11" s="59">
        <f>COUNTIFS('August'!J:J,"*8*",'August'!I:I,"*Faculty of Arts and Social Sciences*",'August'!P:P,"*1st Year*")</f>
        <v/>
      </c>
      <c r="H11" s="59">
        <f>COUNTIFS('August'!J:J,"*8*",'August'!I:I,"*Faculty of Arts and Social Sciences*",'August'!P:P,"*2nd Year*")</f>
        <v/>
      </c>
      <c r="I11" s="59">
        <f>COUNTIFS('August'!J:J,"*8*",'August'!I:I,"*Faculty of Arts and Social Sciences*",'August'!P:P,"*3rd Year*")</f>
        <v/>
      </c>
      <c r="J11" s="59">
        <f>COUNTIFS('August'!J:J,"*8*",'August'!I:I,"*Faculty of Arts and Social Sciences*",'August'!P:P,"*4th Year*")</f>
        <v/>
      </c>
      <c r="K11" s="59">
        <f>COUNTIFS('August'!J:J,"*8*",'August'!I:I,"*Faculty of Arts and Social Sciences*",'August'!P:P,"*5th Year*")</f>
        <v/>
      </c>
      <c r="L11" s="59" t="n"/>
    </row>
    <row r="12">
      <c r="A12" s="62" t="inlineStr">
        <is>
          <t>Community and Social Work</t>
        </is>
      </c>
      <c r="B12" s="59">
        <f>COUNTIFS('August'!J:J,"*9*",'August'!I:I,"*Faculty of Engineering*",'August'!P:P,"*1st Year*")</f>
        <v/>
      </c>
      <c r="C12" s="59">
        <f>COUNTIFS('August'!J:J,"*9*",'August'!I:I,"*Faculty of Engineering*",'August'!P:P,"*2nd Year*")</f>
        <v/>
      </c>
      <c r="D12" s="59">
        <f>COUNTIFS('August'!J:J,"*9*",'August'!I:I,"*Faculty of Engineering*",'August'!P:P,"*3rd Year*")</f>
        <v/>
      </c>
      <c r="E12" s="59">
        <f>COUNTIFS('August'!J:J,"*9*",'August'!I:I,"*Faculty of Engineering*",'August'!P:P,"*4th Year*")</f>
        <v/>
      </c>
      <c r="F12" s="59">
        <f>COUNTIFS('August'!J:J,"*9*",'August'!I:I,"*Faculty of Engineering*",'August'!P:P,"*5th Year*")</f>
        <v/>
      </c>
      <c r="G12" s="59">
        <f>COUNTIFS('August'!J:J,"*9*",'August'!I:I,"*Faculty of Arts and Social Sciences*",'August'!P:P,"*1st Year*")</f>
        <v/>
      </c>
      <c r="H12" s="59">
        <f>COUNTIFS('August'!J:J,"*9*",'August'!I:I,"*Faculty of Arts and Social Sciences*",'August'!P:P,"*2nd Year*")</f>
        <v/>
      </c>
      <c r="I12" s="59">
        <f>COUNTIFS('August'!J:J,"*9*",'August'!I:I,"*Faculty of Arts and Social Sciences*",'August'!P:P,"*3rd Year*")</f>
        <v/>
      </c>
      <c r="J12" s="59">
        <f>COUNTIFS('August'!J:J,"*9*",'August'!I:I,"*Faculty of Arts and Social Sciences*",'August'!P:P,"*4th Year*")</f>
        <v/>
      </c>
      <c r="K12" s="59">
        <f>COUNTIFS('August'!J:J,"*9*",'August'!I:I,"*Faculty of Arts and Social Sciences*",'August'!P:P,"*5th Year*")</f>
        <v/>
      </c>
      <c r="L12" s="59" t="n"/>
    </row>
    <row r="13">
      <c r="A13" s="62" t="inlineStr">
        <is>
          <t>Creative Arts and Music</t>
        </is>
      </c>
      <c r="B13" s="59">
        <f>COUNTIFS('August'!J:J,"*10*",'August'!I:I,"*Faculty of Engineering*",'August'!P:P,"*1st Year*")</f>
        <v/>
      </c>
      <c r="C13" s="59">
        <f>COUNTIFS('August'!J:J,"*10*",'August'!I:I,"*Faculty of Engineering*",'August'!P:P,"*2nd Year*")</f>
        <v/>
      </c>
      <c r="D13" s="59">
        <f>COUNTIFS('August'!J:J,"*10*",'August'!I:I,"*Faculty of Engineering*",'August'!P:P,"*3rd Year*")</f>
        <v/>
      </c>
      <c r="E13" s="59">
        <f>COUNTIFS('August'!J:J,"*10*",'August'!I:I,"*Faculty of Engineering*",'August'!P:P,"*4th Year*")</f>
        <v/>
      </c>
      <c r="F13" s="59">
        <f>COUNTIFS('August'!J:J,"*10*",'August'!I:I,"*Faculty of Engineering*",'August'!P:P,"*5th Year*")</f>
        <v/>
      </c>
      <c r="G13" s="59">
        <f>COUNTIFS('August'!J:J,"*10*",'August'!I:I,"*Faculty of Arts and Social Sciences*",'August'!P:P,"*1st Year*")</f>
        <v/>
      </c>
      <c r="H13" s="59">
        <f>COUNTIFS('August'!J:J,"*10*",'August'!I:I,"*Faculty of Arts and Social Sciences*",'August'!P:P,"*2nd Year*")</f>
        <v/>
      </c>
      <c r="I13" s="59">
        <f>COUNTIFS('August'!J:J,"*10*",'August'!I:I,"*Faculty of Arts and Social Sciences*",'August'!P:P,"*3rd Year*")</f>
        <v/>
      </c>
      <c r="J13" s="59">
        <f>COUNTIFS('August'!J:J,"*10*",'August'!I:I,"*Faculty of Arts and Social Sciences*",'August'!P:P,"*4th Year*")</f>
        <v/>
      </c>
      <c r="K13" s="59">
        <f>COUNTIFS('August'!J:J,"*10*",'August'!I:I,"*Faculty of Arts and Social Sciences*",'August'!P:P,"*5th Year*")</f>
        <v/>
      </c>
      <c r="L13" s="59" t="n"/>
    </row>
    <row r="14">
      <c r="A14" s="62" t="inlineStr">
        <is>
          <t>Design</t>
        </is>
      </c>
      <c r="B14" s="59">
        <f>COUNTIFS('August'!J:J,"*11*",'August'!I:I,"*Faculty of Engineering*",'August'!P:P,"*1st Year*")</f>
        <v/>
      </c>
      <c r="C14" s="59">
        <f>COUNTIFS('August'!J:J,"*11*",'August'!I:I,"*Faculty of Engineering*",'August'!P:P,"*2nd Year*")</f>
        <v/>
      </c>
      <c r="D14" s="59">
        <f>COUNTIFS('August'!J:J,"*11*",'August'!I:I,"*Faculty of Engineering*",'August'!P:P,"*3rd Year*")</f>
        <v/>
      </c>
      <c r="E14" s="59">
        <f>COUNTIFS('August'!J:J,"*11*",'August'!I:I,"*Faculty of Engineering*",'August'!P:P,"*4th Year*")</f>
        <v/>
      </c>
      <c r="F14" s="59">
        <f>COUNTIFS('August'!J:J,"*11*",'August'!I:I,"*Faculty of Engineering*",'August'!P:P,"*5th Year*")</f>
        <v/>
      </c>
      <c r="G14" s="59">
        <f>COUNTIFS('August'!J:J,"*11*",'August'!I:I,"*Faculty of Arts and Social Sciences*",'August'!P:P,"*1st Year*")</f>
        <v/>
      </c>
      <c r="H14" s="59">
        <f>COUNTIFS('August'!J:J,"*11*",'August'!I:I,"*Faculty of Arts and Social Sciences*",'August'!P:P,"*2nd Year*")</f>
        <v/>
      </c>
      <c r="I14" s="59">
        <f>COUNTIFS('August'!J:J,"*11*",'August'!I:I,"*Faculty of Arts and Social Sciences*",'August'!P:P,"*3rd Year*")</f>
        <v/>
      </c>
      <c r="J14" s="59">
        <f>COUNTIFS('August'!J:J,"*11*",'August'!I:I,"*Faculty of Arts and Social Sciences*",'August'!P:P,"*4th Year*")</f>
        <v/>
      </c>
      <c r="K14" s="59">
        <f>COUNTIFS('August'!J:J,"*11*",'August'!I:I,"*Faculty of Arts and Social Sciences*",'August'!P:P,"*5th Year*")</f>
        <v/>
      </c>
      <c r="L14" s="59" t="n"/>
    </row>
    <row r="15">
      <c r="A15" s="62" t="inlineStr">
        <is>
          <t>Economics and Finance</t>
        </is>
      </c>
      <c r="B15" s="59">
        <f>COUNTIFS('August'!J:J,"*12*",'August'!I:I,"*Faculty of Engineering*",'August'!P:P,"*1st Year*")</f>
        <v/>
      </c>
      <c r="C15" s="59">
        <f>COUNTIFS('August'!J:J,"*12*",'August'!I:I,"*Faculty of Engineering*",'August'!P:P,"*2nd Year*")</f>
        <v/>
      </c>
      <c r="D15" s="59">
        <f>COUNTIFS('August'!J:J,"*12*",'August'!I:I,"*Faculty of Engineering*",'August'!P:P,"*3rd Year*")</f>
        <v/>
      </c>
      <c r="E15" s="59">
        <f>COUNTIFS('August'!J:J,"*12*",'August'!I:I,"*Faculty of Engineering*",'August'!P:P,"*4th Year*")</f>
        <v/>
      </c>
      <c r="F15" s="59">
        <f>COUNTIFS('August'!J:J,"*12*",'August'!I:I,"*Faculty of Engineering*",'August'!P:P,"*5th Year*")</f>
        <v/>
      </c>
      <c r="G15" s="59">
        <f>COUNTIFS('August'!J:J,"*12*",'August'!I:I,"*Faculty of Arts and Social Sciences*",'August'!P:P,"*1st Year*")</f>
        <v/>
      </c>
      <c r="H15" s="59">
        <f>COUNTIFS('August'!J:J,"*12*",'August'!I:I,"*Faculty of Arts and Social Sciences*",'August'!P:P,"*2nd Year*")</f>
        <v/>
      </c>
      <c r="I15" s="59">
        <f>COUNTIFS('August'!J:J,"*12*",'August'!I:I,"*Faculty of Arts and Social Sciences*",'August'!P:P,"*3rd Year*")</f>
        <v/>
      </c>
      <c r="J15" s="59">
        <f>COUNTIFS('August'!J:J,"*12*",'August'!I:I,"*Faculty of Arts and Social Sciences*",'August'!P:P,"*4th Year*")</f>
        <v/>
      </c>
      <c r="K15" s="59">
        <f>COUNTIFS('August'!J:J,"*12*",'August'!I:I,"*Faculty of Arts and Social Sciences*",'August'!P:P,"*5th Year*")</f>
        <v/>
      </c>
      <c r="L15" s="59" t="n"/>
    </row>
    <row r="16">
      <c r="A16" s="62" t="inlineStr">
        <is>
          <t>Education, Childcare and Teaching</t>
        </is>
      </c>
      <c r="B16" s="59">
        <f>COUNTIFS('August'!J:J,"*13*",'August'!I:I,"*Faculty of Engineering*",'August'!P:P,"*1st Year*")</f>
        <v/>
      </c>
      <c r="C16" s="59">
        <f>COUNTIFS('August'!J:J,"*13*",'August'!I:I,"*Faculty of Engineering*",'August'!P:P,"*2nd Year*")</f>
        <v/>
      </c>
      <c r="D16" s="59">
        <f>COUNTIFS('August'!J:J,"*13*",'August'!I:I,"*Faculty of Engineering*",'August'!P:P,"*3rd Year*")</f>
        <v/>
      </c>
      <c r="E16" s="59">
        <f>COUNTIFS('August'!J:J,"*13*",'August'!I:I,"*Faculty of Engineering*",'August'!P:P,"*4th Year*")</f>
        <v/>
      </c>
      <c r="F16" s="59">
        <f>COUNTIFS('August'!J:J,"*13*",'August'!I:I,"*Faculty of Engineering*",'August'!P:P,"*5th Year*")</f>
        <v/>
      </c>
      <c r="G16" s="59">
        <f>COUNTIFS('August'!J:J,"*13*",'August'!I:I,"*Faculty of Arts and Social Sciences*",'August'!P:P,"*1st Year*")</f>
        <v/>
      </c>
      <c r="H16" s="59">
        <f>COUNTIFS('August'!J:J,"*13*",'August'!I:I,"*Faculty of Arts and Social Sciences*",'August'!P:P,"*2nd Year*")</f>
        <v/>
      </c>
      <c r="I16" s="59">
        <f>COUNTIFS('August'!J:J,"*13*",'August'!I:I,"*Faculty of Arts and Social Sciences*",'August'!P:P,"*3rd Year*")</f>
        <v/>
      </c>
      <c r="J16" s="59">
        <f>COUNTIFS('August'!J:J,"*13*",'August'!I:I,"*Faculty of Arts and Social Sciences*",'August'!P:P,"*4th Year*")</f>
        <v/>
      </c>
      <c r="K16" s="59">
        <f>COUNTIFS('August'!J:J,"*13*",'August'!I:I,"*Faculty of Arts and Social Sciences*",'August'!P:P,"*5th Year*")</f>
        <v/>
      </c>
      <c r="L16" s="59" t="n"/>
    </row>
    <row r="17">
      <c r="A17" s="62" t="inlineStr">
        <is>
          <t>Engineering</t>
        </is>
      </c>
      <c r="B17" s="59">
        <f>COUNTIFS('August'!J:J,"*14*",'August'!I:I,"*Faculty of Engineering*",'August'!P:P,"*1st Year*")</f>
        <v/>
      </c>
      <c r="C17" s="59">
        <f>COUNTIFS('August'!J:J,"*14*",'August'!I:I,"*Faculty of Engineering*",'August'!P:P,"*2nd Year*")</f>
        <v/>
      </c>
      <c r="D17" s="59">
        <f>COUNTIFS('August'!J:J,"*14*",'August'!I:I,"*Faculty of Engineering*",'August'!P:P,"*3rd Year*")</f>
        <v/>
      </c>
      <c r="E17" s="59">
        <f>COUNTIFS('August'!J:J,"*14*",'August'!I:I,"*Faculty of Engineering*",'August'!P:P,"*4th Year*")</f>
        <v/>
      </c>
      <c r="F17" s="59">
        <f>COUNTIFS('August'!J:J,"*14*",'August'!I:I,"*Faculty of Engineering*",'August'!P:P,"*5th Year*")</f>
        <v/>
      </c>
      <c r="G17" s="59">
        <f>COUNTIFS('August'!J:J,"*14*",'August'!I:I,"*Faculty of Arts and Social Sciences*",'August'!P:P,"*1st Year*")</f>
        <v/>
      </c>
      <c r="H17" s="59">
        <f>COUNTIFS('August'!J:J,"*14*",'August'!I:I,"*Faculty of Arts and Social Sciences*",'August'!P:P,"*2nd Year*")</f>
        <v/>
      </c>
      <c r="I17" s="59">
        <f>COUNTIFS('August'!J:J,"*14*",'August'!I:I,"*Faculty of Arts and Social Sciences*",'August'!P:P,"*3rd Year*")</f>
        <v/>
      </c>
      <c r="J17" s="59">
        <f>COUNTIFS('August'!J:J,"*14*",'August'!I:I,"*Faculty of Arts and Social Sciences*",'August'!P:P,"*4th Year*")</f>
        <v/>
      </c>
      <c r="K17" s="59">
        <f>COUNTIFS('August'!J:J,"*14*",'August'!I:I,"*Faculty of Arts and Social Sciences*",'August'!P:P,"*5th Year*")</f>
        <v/>
      </c>
      <c r="L17" s="59" t="n"/>
    </row>
    <row r="18">
      <c r="A18" s="62" t="inlineStr">
        <is>
          <t>Entrepreneur</t>
        </is>
      </c>
      <c r="B18" s="59">
        <f>COUNTIFS('August'!J:J,"*15*",'August'!I:I,"*Faculty of Engineering*",'August'!P:P,"*1st Year*")</f>
        <v/>
      </c>
      <c r="C18" s="59">
        <f>COUNTIFS('August'!J:J,"*15*",'August'!I:I,"*Faculty of Engineering*",'August'!P:P,"*2nd Year*")</f>
        <v/>
      </c>
      <c r="D18" s="59">
        <f>COUNTIFS('August'!J:J,"*15*",'August'!I:I,"*Faculty of Engineering*",'August'!P:P,"*3rd Year*")</f>
        <v/>
      </c>
      <c r="E18" s="59">
        <f>COUNTIFS('August'!J:J,"*15*",'August'!I:I,"*Faculty of Engineering*",'August'!P:P,"*4th Year*")</f>
        <v/>
      </c>
      <c r="F18" s="59">
        <f>COUNTIFS('August'!J:J,"*15*",'August'!I:I,"*Faculty of Engineering*",'August'!P:P,"*5th Year*")</f>
        <v/>
      </c>
      <c r="G18" s="59">
        <f>COUNTIFS('August'!J:J,"*15*",'August'!I:I,"*Faculty of Arts and Social Sciences*",'August'!P:P,"*1st Year*")</f>
        <v/>
      </c>
      <c r="H18" s="59">
        <f>COUNTIFS('August'!J:J,"*15*",'August'!I:I,"*Faculty of Arts and Social Sciences*",'August'!P:P,"*2nd Year*")</f>
        <v/>
      </c>
      <c r="I18" s="59">
        <f>COUNTIFS('August'!J:J,"*15*",'August'!I:I,"*Faculty of Arts and Social Sciences*",'August'!P:P,"*3rd Year*")</f>
        <v/>
      </c>
      <c r="J18" s="59">
        <f>COUNTIFS('August'!J:J,"*15*",'August'!I:I,"*Faculty of Arts and Social Sciences*",'August'!P:P,"*4th Year*")</f>
        <v/>
      </c>
      <c r="K18" s="59">
        <f>COUNTIFS('August'!J:J,"*15*",'August'!I:I,"*Faculty of Arts and Social Sciences*",'August'!P:P,"*5th Year*")</f>
        <v/>
      </c>
      <c r="L18" s="59" t="n"/>
    </row>
    <row r="19">
      <c r="A19" s="62" t="inlineStr">
        <is>
          <t>Food and Beverage</t>
        </is>
      </c>
      <c r="B19" s="59">
        <f>COUNTIFS('August'!J:J,"*16*",'August'!I:I,"*Faculty of Engineering*",'August'!P:P,"*1st Year*")</f>
        <v/>
      </c>
      <c r="C19" s="59">
        <f>COUNTIFS('August'!J:J,"*16*",'August'!I:I,"*Faculty of Engineering*",'August'!P:P,"*2nd Year*")</f>
        <v/>
      </c>
      <c r="D19" s="59">
        <f>COUNTIFS('August'!J:J,"*16*",'August'!I:I,"*Faculty of Engineering*",'August'!P:P,"*3rd Year*")</f>
        <v/>
      </c>
      <c r="E19" s="59">
        <f>COUNTIFS('August'!J:J,"*16*",'August'!I:I,"*Faculty of Engineering*",'August'!P:P,"*4th Year*")</f>
        <v/>
      </c>
      <c r="F19" s="59">
        <f>COUNTIFS('August'!J:J,"*16*",'August'!I:I,"*Faculty of Engineering*",'August'!P:P,"*5th Year*")</f>
        <v/>
      </c>
      <c r="G19" s="59">
        <f>COUNTIFS('August'!J:J,"*16*",'August'!I:I,"*Faculty of Arts and Social Sciences*",'August'!P:P,"*1st Year*")</f>
        <v/>
      </c>
      <c r="H19" s="59">
        <f>COUNTIFS('August'!J:J,"*16*",'August'!I:I,"*Faculty of Arts and Social Sciences*",'August'!P:P,"*2nd Year*")</f>
        <v/>
      </c>
      <c r="I19" s="59">
        <f>COUNTIFS('August'!J:J,"*16*",'August'!I:I,"*Faculty of Arts and Social Sciences*",'August'!P:P,"*3rd Year*")</f>
        <v/>
      </c>
      <c r="J19" s="59">
        <f>COUNTIFS('August'!J:J,"*16*",'August'!I:I,"*Faculty of Arts and Social Sciences*",'August'!P:P,"*4th Year*")</f>
        <v/>
      </c>
      <c r="K19" s="59">
        <f>COUNTIFS('August'!J:J,"*16*",'August'!I:I,"*Faculty of Arts and Social Sciences*",'August'!P:P,"*5th Year*")</f>
        <v/>
      </c>
      <c r="L19" s="59" t="n"/>
    </row>
    <row r="20">
      <c r="A20" s="62" t="inlineStr">
        <is>
          <t>Government, Defence and Policing</t>
        </is>
      </c>
      <c r="B20" s="59">
        <f>COUNTIFS('August'!J:J,"*17*",'August'!I:I,"*Faculty of Engineering*",'August'!P:P,"*1st Year*")</f>
        <v/>
      </c>
      <c r="C20" s="59">
        <f>COUNTIFS('August'!J:J,"*17*",'August'!I:I,"*Faculty of Engineering*",'August'!P:P,"*2nd Year*")</f>
        <v/>
      </c>
      <c r="D20" s="59">
        <f>COUNTIFS('August'!J:J,"*17*",'August'!I:I,"*Faculty of Engineering*",'August'!P:P,"*3rd Year*")</f>
        <v/>
      </c>
      <c r="E20" s="59">
        <f>COUNTIFS('August'!J:J,"*17*",'August'!I:I,"*Faculty of Engineering*",'August'!P:P,"*4th Year*")</f>
        <v/>
      </c>
      <c r="F20" s="59">
        <f>COUNTIFS('August'!J:J,"*17*",'August'!I:I,"*Faculty of Engineering*",'August'!P:P,"*5th Year*")</f>
        <v/>
      </c>
      <c r="G20" s="59">
        <f>COUNTIFS('August'!J:J,"*17*",'August'!I:I,"*Faculty of Arts and Social Sciences*",'August'!P:P,"*1st Year*")</f>
        <v/>
      </c>
      <c r="H20" s="59">
        <f>COUNTIFS('August'!J:J,"*17*",'August'!I:I,"*Faculty of Arts and Social Sciences*",'August'!P:P,"*2nd Year*")</f>
        <v/>
      </c>
      <c r="I20" s="59">
        <f>COUNTIFS('August'!J:J,"*17*",'August'!I:I,"*Faculty of Arts and Social Sciences*",'August'!P:P,"*3rd Year*")</f>
        <v/>
      </c>
      <c r="J20" s="59">
        <f>COUNTIFS('August'!J:J,"*17*",'August'!I:I,"*Faculty of Arts and Social Sciences*",'August'!P:P,"*4th Year*")</f>
        <v/>
      </c>
      <c r="K20" s="59">
        <f>COUNTIFS('August'!J:J,"*17*",'August'!I:I,"*Faculty of Arts and Social Sciences*",'August'!P:P,"*5th Year*")</f>
        <v/>
      </c>
      <c r="L20" s="59" t="n"/>
    </row>
    <row r="21">
      <c r="A21" s="62" t="inlineStr">
        <is>
          <t>Hair and Beauty</t>
        </is>
      </c>
      <c r="B21" s="59">
        <f>COUNTIFS('August'!J:J,"*18*",'August'!I:I,"*Faculty of Engineering*",'August'!P:P,"*1st Year*")</f>
        <v/>
      </c>
      <c r="C21" s="59">
        <f>COUNTIFS('August'!J:J,"*18*",'August'!I:I,"*Faculty of Engineering*",'August'!P:P,"*2nd Year*")</f>
        <v/>
      </c>
      <c r="D21" s="59">
        <f>COUNTIFS('August'!J:J,"*18*",'August'!I:I,"*Faculty of Engineering*",'August'!P:P,"*3rd Year*")</f>
        <v/>
      </c>
      <c r="E21" s="59">
        <f>COUNTIFS('August'!J:J,"*18*",'August'!I:I,"*Faculty of Engineering*",'August'!P:P,"*4th Year*")</f>
        <v/>
      </c>
      <c r="F21" s="59">
        <f>COUNTIFS('August'!J:J,"*18*",'August'!I:I,"*Faculty of Engineering*",'August'!P:P,"*5th Year*")</f>
        <v/>
      </c>
      <c r="G21" s="59">
        <f>COUNTIFS('August'!J:J,"*18*",'August'!I:I,"*Faculty of Arts and Social Sciences*",'August'!P:P,"*1st Year*")</f>
        <v/>
      </c>
      <c r="H21" s="59">
        <f>COUNTIFS('August'!J:J,"*18*",'August'!I:I,"*Faculty of Arts and Social Sciences*",'August'!P:P,"*2nd Year*")</f>
        <v/>
      </c>
      <c r="I21" s="59">
        <f>COUNTIFS('August'!J:J,"*18*",'August'!I:I,"*Faculty of Arts and Social Sciences*",'August'!P:P,"*3rd Year*")</f>
        <v/>
      </c>
      <c r="J21" s="59">
        <f>COUNTIFS('August'!J:J,"*18*",'August'!I:I,"*Faculty of Arts and Social Sciences*",'August'!P:P,"*4th Year*")</f>
        <v/>
      </c>
      <c r="K21" s="59">
        <f>COUNTIFS('August'!J:J,"*18*",'August'!I:I,"*Faculty of Arts and Social Sciences*",'August'!P:P,"*5th Year*")</f>
        <v/>
      </c>
      <c r="L21" s="59" t="n"/>
    </row>
    <row r="22">
      <c r="A22" s="62" t="inlineStr">
        <is>
          <t>Health and Sport Sciences</t>
        </is>
      </c>
      <c r="B22" s="59">
        <f>COUNTIFS('August'!J:J,"*19*",'August'!I:I,"*Faculty of Engineering*",'August'!P:P,"*1st Year*")</f>
        <v/>
      </c>
      <c r="C22" s="59">
        <f>COUNTIFS('August'!J:J,"*19*",'August'!I:I,"*Faculty of Engineering*",'August'!P:P,"*2nd Year*")</f>
        <v/>
      </c>
      <c r="D22" s="59">
        <f>COUNTIFS('August'!J:J,"*19*",'August'!I:I,"*Faculty of Engineering*",'August'!P:P,"*3rd Year*")</f>
        <v/>
      </c>
      <c r="E22" s="59">
        <f>COUNTIFS('August'!J:J,"*19*",'August'!I:I,"*Faculty of Engineering*",'August'!P:P,"*4th Year*")</f>
        <v/>
      </c>
      <c r="F22" s="59">
        <f>COUNTIFS('August'!J:J,"*19*",'August'!I:I,"*Faculty of Engineering*",'August'!P:P,"*5th Year*")</f>
        <v/>
      </c>
      <c r="G22" s="59">
        <f>COUNTIFS('August'!J:J,"*19*",'August'!I:I,"*Faculty of Arts and Social Sciences*",'August'!P:P,"*1st Year*")</f>
        <v/>
      </c>
      <c r="H22" s="59">
        <f>COUNTIFS('August'!J:J,"*19*",'August'!I:I,"*Faculty of Arts and Social Sciences*",'August'!P:P,"*2nd Year*")</f>
        <v/>
      </c>
      <c r="I22" s="59">
        <f>COUNTIFS('August'!J:J,"*19*",'August'!I:I,"*Faculty of Arts and Social Sciences*",'August'!P:P,"*3rd Year*")</f>
        <v/>
      </c>
      <c r="J22" s="59">
        <f>COUNTIFS('August'!J:J,"*19*",'August'!I:I,"*Faculty of Arts and Social Sciences*",'August'!P:P,"*4th Year*")</f>
        <v/>
      </c>
      <c r="K22" s="59">
        <f>COUNTIFS('August'!J:J,"*19*",'August'!I:I,"*Faculty of Arts and Social Sciences*",'August'!P:P,"*5th Year*")</f>
        <v/>
      </c>
      <c r="L22" s="59" t="n"/>
    </row>
    <row r="23">
      <c r="A23" s="62" t="inlineStr">
        <is>
          <t>Law</t>
        </is>
      </c>
      <c r="B23" s="59">
        <f>COUNTIFS('August'!J:J,"*20*",'August'!I:I,"*Faculty of Engineering*",'August'!P:P,"*1st Year*")</f>
        <v/>
      </c>
      <c r="C23" s="59">
        <f>COUNTIFS('August'!J:J,"*20*",'August'!I:I,"*Faculty of Engineering*",'August'!P:P,"*2nd Year*")</f>
        <v/>
      </c>
      <c r="D23" s="59">
        <f>COUNTIFS('August'!J:J,"*20*",'August'!I:I,"*Faculty of Engineering*",'August'!P:P,"*3rd Year*")</f>
        <v/>
      </c>
      <c r="E23" s="59">
        <f>COUNTIFS('August'!J:J,"*20*",'August'!I:I,"*Faculty of Engineering*",'August'!P:P,"*4th Year*")</f>
        <v/>
      </c>
      <c r="F23" s="59">
        <f>COUNTIFS('August'!J:J,"*20*",'August'!I:I,"*Faculty of Engineering*",'August'!P:P,"*5th Year*")</f>
        <v/>
      </c>
      <c r="G23" s="59">
        <f>COUNTIFS('August'!J:J,"*20*",'August'!I:I,"*Faculty of Arts and Social Sciences*",'August'!P:P,"*1st Year*")</f>
        <v/>
      </c>
      <c r="H23" s="59">
        <f>COUNTIFS('August'!J:J,"*20*",'August'!I:I,"*Faculty of Arts and Social Sciences*",'August'!P:P,"*2nd Year*")</f>
        <v/>
      </c>
      <c r="I23" s="59">
        <f>COUNTIFS('August'!J:J,"*20*",'August'!I:I,"*Faculty of Arts and Social Sciences*",'August'!P:P,"*3rd Year*")</f>
        <v/>
      </c>
      <c r="J23" s="59">
        <f>COUNTIFS('August'!J:J,"*20*",'August'!I:I,"*Faculty of Arts and Social Sciences*",'August'!P:P,"*4th Year*")</f>
        <v/>
      </c>
      <c r="K23" s="59">
        <f>COUNTIFS('August'!J:J,"*20*",'August'!I:I,"*Faculty of Arts and Social Sciences*",'August'!P:P,"*5th Year*")</f>
        <v/>
      </c>
      <c r="L23" s="59" t="n"/>
    </row>
    <row r="24">
      <c r="A24" s="62" t="inlineStr">
        <is>
          <t>Marketing and Public Relations</t>
        </is>
      </c>
      <c r="B24" s="59">
        <f>COUNTIFS('August'!J:J,"*21*",'August'!I:I,"*Faculty of Engineering*",'August'!P:P,"*1st Year*")</f>
        <v/>
      </c>
      <c r="C24" s="59">
        <f>COUNTIFS('August'!J:J,"*21*",'August'!I:I,"*Faculty of Engineering*",'August'!P:P,"*2nd Year*")</f>
        <v/>
      </c>
      <c r="D24" s="59">
        <f>COUNTIFS('August'!J:J,"*21*",'August'!I:I,"*Faculty of Engineering*",'August'!P:P,"*3rd Year*")</f>
        <v/>
      </c>
      <c r="E24" s="59">
        <f>COUNTIFS('August'!J:J,"*21*",'August'!I:I,"*Faculty of Engineering*",'August'!P:P,"*4th Year*")</f>
        <v/>
      </c>
      <c r="F24" s="59">
        <f>COUNTIFS('August'!J:J,"*21*",'August'!I:I,"*Faculty of Engineering*",'August'!P:P,"*5th Year*")</f>
        <v/>
      </c>
      <c r="G24" s="59">
        <f>COUNTIFS('August'!J:J,"*21*",'August'!I:I,"*Faculty of Arts and Social Sciences*",'August'!P:P,"*1st Year*")</f>
        <v/>
      </c>
      <c r="H24" s="59">
        <f>COUNTIFS('August'!J:J,"*21*",'August'!I:I,"*Faculty of Arts and Social Sciences*",'August'!P:P,"*2nd Year*")</f>
        <v/>
      </c>
      <c r="I24" s="59">
        <f>COUNTIFS('August'!J:J,"*21*",'August'!I:I,"*Faculty of Arts and Social Sciences*",'August'!P:P,"*3rd Year*")</f>
        <v/>
      </c>
      <c r="J24" s="59">
        <f>COUNTIFS('August'!J:J,"*21*",'August'!I:I,"*Faculty of Arts and Social Sciences*",'August'!P:P,"*4th Year*")</f>
        <v/>
      </c>
      <c r="K24" s="59">
        <f>COUNTIFS('August'!J:J,"*21*",'August'!I:I,"*Faculty of Arts and Social Sciences*",'August'!P:P,"*5th Year*")</f>
        <v/>
      </c>
      <c r="L24" s="59" t="n"/>
    </row>
    <row r="25">
      <c r="A25" s="62" t="inlineStr">
        <is>
          <t>Mathematics</t>
        </is>
      </c>
      <c r="B25" s="59">
        <f>COUNTIFS('August'!J:J,"*22*",'August'!I:I,"*Faculty of Engineering*",'August'!P:P,"*1st Year*")</f>
        <v/>
      </c>
      <c r="C25" s="59">
        <f>COUNTIFS('August'!J:J,"*22*",'August'!I:I,"*Faculty of Engineering*",'August'!P:P,"*2nd Year*")</f>
        <v/>
      </c>
      <c r="D25" s="59">
        <f>COUNTIFS('August'!J:J,"*22*",'August'!I:I,"*Faculty of Engineering*",'August'!P:P,"*3rd Year*")</f>
        <v/>
      </c>
      <c r="E25" s="59">
        <f>COUNTIFS('August'!J:J,"*22*",'August'!I:I,"*Faculty of Engineering*",'August'!P:P,"*4th Year*")</f>
        <v/>
      </c>
      <c r="F25" s="59">
        <f>COUNTIFS('August'!J:J,"*22*",'August'!I:I,"*Faculty of Engineering*",'August'!P:P,"*5th Year*")</f>
        <v/>
      </c>
      <c r="G25" s="59">
        <f>COUNTIFS('August'!J:J,"*22*",'August'!I:I,"*Faculty of Arts and Social Sciences*",'August'!P:P,"*1st Year*")</f>
        <v/>
      </c>
      <c r="H25" s="59">
        <f>COUNTIFS('August'!J:J,"*22*",'August'!I:I,"*Faculty of Arts and Social Sciences*",'August'!P:P,"*2nd Year*")</f>
        <v/>
      </c>
      <c r="I25" s="59">
        <f>COUNTIFS('August'!J:J,"*22*",'August'!I:I,"*Faculty of Arts and Social Sciences*",'August'!P:P,"*3rd Year*")</f>
        <v/>
      </c>
      <c r="J25" s="59">
        <f>COUNTIFS('August'!J:J,"*22*",'August'!I:I,"*Faculty of Arts and Social Sciences*",'August'!P:P,"*4th Year*")</f>
        <v/>
      </c>
      <c r="K25" s="59">
        <f>COUNTIFS('August'!J:J,"*22*",'August'!I:I,"*Faculty of Arts and Social Sciences*",'August'!P:P,"*5th Year*")</f>
        <v/>
      </c>
      <c r="L25" s="59" t="n"/>
    </row>
    <row r="26">
      <c r="A26" s="62" t="inlineStr">
        <is>
          <t>Medical Sciences and Medicine</t>
        </is>
      </c>
      <c r="B26" s="59">
        <f>COUNTIFS('August'!J:J,"*23*",'August'!I:I,"*Faculty of Engineering*",'August'!P:P,"*1st Year*")</f>
        <v/>
      </c>
      <c r="C26" s="59">
        <f>COUNTIFS('August'!J:J,"*23*",'August'!I:I,"*Faculty of Engineering*",'August'!P:P,"*2nd Year*")</f>
        <v/>
      </c>
      <c r="D26" s="59">
        <f>COUNTIFS('August'!J:J,"*23*",'August'!I:I,"*Faculty of Engineering*",'August'!P:P,"*3rd Year*")</f>
        <v/>
      </c>
      <c r="E26" s="59">
        <f>COUNTIFS('August'!J:J,"*23*",'August'!I:I,"*Faculty of Engineering*",'August'!P:P,"*4th Year*")</f>
        <v/>
      </c>
      <c r="F26" s="59">
        <f>COUNTIFS('August'!J:J,"*23*",'August'!I:I,"*Faculty of Engineering*",'August'!P:P,"*5th Year*")</f>
        <v/>
      </c>
      <c r="G26" s="59">
        <f>COUNTIFS('August'!J:J,"*23*",'August'!I:I,"*Faculty of Arts and Social Sciences*",'August'!P:P,"*1st Year*")</f>
        <v/>
      </c>
      <c r="H26" s="59">
        <f>COUNTIFS('August'!J:J,"*23*",'August'!I:I,"*Faculty of Arts and Social Sciences*",'August'!P:P,"*2nd Year*")</f>
        <v/>
      </c>
      <c r="I26" s="59">
        <f>COUNTIFS('August'!J:J,"*23*",'August'!I:I,"*Faculty of Arts and Social Sciences*",'August'!P:P,"*3rd Year*")</f>
        <v/>
      </c>
      <c r="J26" s="59">
        <f>COUNTIFS('August'!J:J,"*23*",'August'!I:I,"*Faculty of Arts and Social Sciences*",'August'!P:P,"*4th Year*")</f>
        <v/>
      </c>
      <c r="K26" s="59">
        <f>COUNTIFS('August'!J:J,"*23*",'August'!I:I,"*Faculty of Arts and Social Sciences*",'August'!P:P,"*5th Year*")</f>
        <v/>
      </c>
      <c r="L26" s="59" t="n"/>
    </row>
    <row r="27">
      <c r="A27" s="62" t="inlineStr">
        <is>
          <t>Nursing and Midwifery</t>
        </is>
      </c>
      <c r="B27" s="59">
        <f>COUNTIFS('August'!J:J,"*24*",'August'!I:I,"*Faculty of Engineering*",'August'!P:P,"*1st Year*")</f>
        <v/>
      </c>
      <c r="C27" s="59">
        <f>COUNTIFS('August'!J:J,"*24*",'August'!I:I,"*Faculty of Engineering*",'August'!P:P,"*2nd Year*")</f>
        <v/>
      </c>
      <c r="D27" s="59">
        <f>COUNTIFS('August'!J:J,"*24*",'August'!I:I,"*Faculty of Engineering*",'August'!P:P,"*3rd Year*")</f>
        <v/>
      </c>
      <c r="E27" s="59">
        <f>COUNTIFS('August'!J:J,"*24*",'August'!I:I,"*Faculty of Engineering*",'August'!P:P,"*4th Year*")</f>
        <v/>
      </c>
      <c r="F27" s="59">
        <f>COUNTIFS('August'!J:J,"*24*",'August'!I:I,"*Faculty of Engineering*",'August'!P:P,"*5th Year*")</f>
        <v/>
      </c>
      <c r="G27" s="59">
        <f>COUNTIFS('August'!J:J,"*24*",'August'!I:I,"*Faculty of Arts and Social Sciences*",'August'!P:P,"*1st Year*")</f>
        <v/>
      </c>
      <c r="H27" s="59">
        <f>COUNTIFS('August'!J:J,"*24*",'August'!I:I,"*Faculty of Arts and Social Sciences*",'August'!P:P,"*2nd Year*")</f>
        <v/>
      </c>
      <c r="I27" s="59">
        <f>COUNTIFS('August'!J:J,"*24*",'August'!I:I,"*Faculty of Arts and Social Sciences*",'August'!P:P,"*3rd Year*")</f>
        <v/>
      </c>
      <c r="J27" s="59">
        <f>COUNTIFS('August'!J:J,"*24*",'August'!I:I,"*Faculty of Arts and Social Sciences*",'August'!P:P,"*4th Year*")</f>
        <v/>
      </c>
      <c r="K27" s="59">
        <f>COUNTIFS('August'!J:J,"*24*",'August'!I:I,"*Faculty of Arts and Social Sciences*",'August'!P:P,"*5th Year*")</f>
        <v/>
      </c>
      <c r="L27" s="59" t="n"/>
    </row>
    <row r="28">
      <c r="A28" s="62" t="inlineStr">
        <is>
          <t>Property and Real Estate</t>
        </is>
      </c>
      <c r="B28" s="59">
        <f>COUNTIFS('August'!J:J,"*25*",'August'!I:I,"*Faculty of Engineering*",'August'!P:P,"*1st Year*")</f>
        <v/>
      </c>
      <c r="C28" s="59">
        <f>COUNTIFS('August'!J:J,"*25*",'August'!I:I,"*Faculty of Engineering*",'August'!P:P,"*2nd Year*")</f>
        <v/>
      </c>
      <c r="D28" s="59">
        <f>COUNTIFS('August'!J:J,"*25*",'August'!I:I,"*Faculty of Engineering*",'August'!P:P,"*3rd Year*")</f>
        <v/>
      </c>
      <c r="E28" s="59">
        <f>COUNTIFS('August'!J:J,"*25*",'August'!I:I,"*Faculty of Engineering*",'August'!P:P,"*4th Year*")</f>
        <v/>
      </c>
      <c r="F28" s="59">
        <f>COUNTIFS('August'!J:J,"*25*",'August'!I:I,"*Faculty of Engineering*",'August'!P:P,"*5th Year*")</f>
        <v/>
      </c>
      <c r="G28" s="59">
        <f>COUNTIFS('August'!J:J,"*25*",'August'!I:I,"*Faculty of Arts and Social Sciences*",'August'!P:P,"*1st Year*")</f>
        <v/>
      </c>
      <c r="H28" s="59">
        <f>COUNTIFS('August'!J:J,"*25*",'August'!I:I,"*Faculty of Arts and Social Sciences*",'August'!P:P,"*2nd Year*")</f>
        <v/>
      </c>
      <c r="I28" s="59">
        <f>COUNTIFS('August'!J:J,"*25*",'August'!I:I,"*Faculty of Arts and Social Sciences*",'August'!P:P,"*3rd Year*")</f>
        <v/>
      </c>
      <c r="J28" s="59">
        <f>COUNTIFS('August'!J:J,"*25*",'August'!I:I,"*Faculty of Arts and Social Sciences*",'August'!P:P,"*4th Year*")</f>
        <v/>
      </c>
      <c r="K28" s="59">
        <f>COUNTIFS('August'!J:J,"*25*",'August'!I:I,"*Faculty of Arts and Social Sciences*",'August'!P:P,"*5th Year*")</f>
        <v/>
      </c>
      <c r="L28" s="59" t="n"/>
    </row>
    <row r="29">
      <c r="A29" s="62" t="inlineStr">
        <is>
          <t>Psychology</t>
        </is>
      </c>
      <c r="B29" s="59">
        <f>COUNTIFS('August'!J:J,"*26*",'August'!I:I,"*Faculty of Engineering*",'August'!P:P,"*1st Year*")</f>
        <v/>
      </c>
      <c r="C29" s="59">
        <f>COUNTIFS('August'!J:J,"*26*",'August'!I:I,"*Faculty of Engineering*",'August'!P:P,"*2nd Year*")</f>
        <v/>
      </c>
      <c r="D29" s="59">
        <f>COUNTIFS('August'!J:J,"*26*",'August'!I:I,"*Faculty of Engineering*",'August'!P:P,"*3rd Year*")</f>
        <v/>
      </c>
      <c r="E29" s="59">
        <f>COUNTIFS('August'!J:J,"*26*",'August'!I:I,"*Faculty of Engineering*",'August'!P:P,"*4th Year*")</f>
        <v/>
      </c>
      <c r="F29" s="59">
        <f>COUNTIFS('August'!J:J,"*26*",'August'!I:I,"*Faculty of Engineering*",'August'!P:P,"*5th Year*")</f>
        <v/>
      </c>
      <c r="G29" s="59">
        <f>COUNTIFS('August'!J:J,"*26*",'August'!I:I,"*Faculty of Arts and Social Sciences*",'August'!P:P,"*1st Year*")</f>
        <v/>
      </c>
      <c r="H29" s="59">
        <f>COUNTIFS('August'!J:J,"*26*",'August'!I:I,"*Faculty of Arts and Social Sciences*",'August'!P:P,"*2nd Year*")</f>
        <v/>
      </c>
      <c r="I29" s="59">
        <f>COUNTIFS('August'!J:J,"*26*",'August'!I:I,"*Faculty of Arts and Social Sciences*",'August'!P:P,"*3rd Year*")</f>
        <v/>
      </c>
      <c r="J29" s="59">
        <f>COUNTIFS('August'!J:J,"*26*",'August'!I:I,"*Faculty of Arts and Social Sciences*",'August'!P:P,"*4th Year*")</f>
        <v/>
      </c>
      <c r="K29" s="59">
        <f>COUNTIFS('August'!J:J,"*26*",'August'!I:I,"*Faculty of Arts and Social Sciences*",'August'!P:P,"*5th Year*")</f>
        <v/>
      </c>
      <c r="L29" s="59" t="n"/>
    </row>
    <row r="30">
      <c r="A30" s="62" t="inlineStr">
        <is>
          <t>Science</t>
        </is>
      </c>
      <c r="B30" s="59">
        <f>COUNTIFS('August'!J:J,"*27*",'August'!I:I,"*Faculty of Engineering*",'August'!P:P,"*1st Year*")</f>
        <v/>
      </c>
      <c r="C30" s="59">
        <f>COUNTIFS('August'!J:J,"*27*",'August'!I:I,"*Faculty of Engineering*",'August'!P:P,"*2nd Year*")</f>
        <v/>
      </c>
      <c r="D30" s="59">
        <f>COUNTIFS('August'!J:J,"*27*",'August'!I:I,"*Faculty of Engineering*",'August'!P:P,"*3rd Year*")</f>
        <v/>
      </c>
      <c r="E30" s="59">
        <f>COUNTIFS('August'!J:J,"*27*",'August'!I:I,"*Faculty of Engineering*",'August'!P:P,"*4th Year*")</f>
        <v/>
      </c>
      <c r="F30" s="59">
        <f>COUNTIFS('August'!J:J,"*27*",'August'!I:I,"*Faculty of Engineering*",'August'!P:P,"*5th Year*")</f>
        <v/>
      </c>
      <c r="G30" s="59">
        <f>COUNTIFS('August'!J:J,"*27*",'August'!I:I,"*Faculty of Arts and Social Sciences*",'August'!P:P,"*1st Year*")</f>
        <v/>
      </c>
      <c r="H30" s="59">
        <f>COUNTIFS('August'!J:J,"*27*",'August'!I:I,"*Faculty of Arts and Social Sciences*",'August'!P:P,"*2nd Year*")</f>
        <v/>
      </c>
      <c r="I30" s="59">
        <f>COUNTIFS('August'!J:J,"*27*",'August'!I:I,"*Faculty of Arts and Social Sciences*",'August'!P:P,"*3rd Year*")</f>
        <v/>
      </c>
      <c r="J30" s="59">
        <f>COUNTIFS('August'!J:J,"*27*",'August'!I:I,"*Faculty of Arts and Social Sciences*",'August'!P:P,"*4th Year*")</f>
        <v/>
      </c>
      <c r="K30" s="59">
        <f>COUNTIFS('August'!J:J,"*27*",'August'!I:I,"*Faculty of Arts and Social Sciences*",'August'!P:P,"*5th Year*")</f>
        <v/>
      </c>
      <c r="L30" s="59" t="n"/>
    </row>
    <row r="31">
      <c r="A31" s="62" t="inlineStr">
        <is>
          <t>Technology</t>
        </is>
      </c>
      <c r="B31" s="59">
        <f>COUNTIFS('August'!J:J,"*28*",'August'!I:I,"*Faculty of Engineering*",'August'!P:P,"*1st Year*")</f>
        <v/>
      </c>
      <c r="C31" s="59">
        <f>COUNTIFS('August'!J:J,"*28*",'August'!I:I,"*Faculty of Engineering*",'August'!P:P,"*2nd Year*")</f>
        <v/>
      </c>
      <c r="D31" s="59">
        <f>COUNTIFS('August'!J:J,"*28*",'August'!I:I,"*Faculty of Engineering*",'August'!P:P,"*3rd Year*")</f>
        <v/>
      </c>
      <c r="E31" s="59">
        <f>COUNTIFS('August'!J:J,"*28*",'August'!I:I,"*Faculty of Engineering*",'August'!P:P,"*4th Year*")</f>
        <v/>
      </c>
      <c r="F31" s="59">
        <f>COUNTIFS('August'!J:J,"*28*",'August'!I:I,"*Faculty of Engineering*",'August'!P:P,"*5th Year*")</f>
        <v/>
      </c>
      <c r="G31" s="59">
        <f>COUNTIFS('August'!J:J,"*28*",'August'!I:I,"*Faculty of Arts and Social Sciences*",'August'!P:P,"*1st Year*")</f>
        <v/>
      </c>
      <c r="H31" s="59">
        <f>COUNTIFS('August'!J:J,"*28*",'August'!I:I,"*Faculty of Arts and Social Sciences*",'August'!P:P,"*2nd Year*")</f>
        <v/>
      </c>
      <c r="I31" s="59">
        <f>COUNTIFS('August'!J:J,"*28*",'August'!I:I,"*Faculty of Arts and Social Sciences*",'August'!P:P,"*3rd Year*")</f>
        <v/>
      </c>
      <c r="J31" s="59">
        <f>COUNTIFS('August'!J:J,"*28*",'August'!I:I,"*Faculty of Arts and Social Sciences*",'August'!P:P,"*4th Year*")</f>
        <v/>
      </c>
      <c r="K31" s="59">
        <f>COUNTIFS('August'!J:J,"*28*",'August'!I:I,"*Faculty of Arts and Social Sciences*",'August'!P:P,"*5th Year*")</f>
        <v/>
      </c>
      <c r="L31" s="59" t="n"/>
    </row>
    <row r="32">
      <c r="A32" s="62" t="inlineStr">
        <is>
          <t>Trades and Mining</t>
        </is>
      </c>
      <c r="B32" s="59">
        <f>COUNTIFS('August'!J:J,"*29*",'August'!I:I,"*Faculty of Engineering*",'August'!P:P,"*1st Year*")</f>
        <v/>
      </c>
      <c r="C32" s="59">
        <f>COUNTIFS('August'!J:J,"*29*",'August'!I:I,"*Faculty of Engineering*",'August'!P:P,"*2nd Year*")</f>
        <v/>
      </c>
      <c r="D32" s="59">
        <f>COUNTIFS('August'!J:J,"*29*",'August'!I:I,"*Faculty of Engineering*",'August'!P:P,"*3rd Year*")</f>
        <v/>
      </c>
      <c r="E32" s="59">
        <f>COUNTIFS('August'!J:J,"*29*",'August'!I:I,"*Faculty of Engineering*",'August'!P:P,"*4th Year*")</f>
        <v/>
      </c>
      <c r="F32" s="59">
        <f>COUNTIFS('August'!J:J,"*29*",'August'!I:I,"*Faculty of Engineering*",'August'!P:P,"*5th Year*")</f>
        <v/>
      </c>
      <c r="G32" s="59">
        <f>COUNTIFS('August'!J:J,"*29*",'August'!I:I,"*Faculty of Arts and Social Sciences*",'August'!P:P,"*1st Year*")</f>
        <v/>
      </c>
      <c r="H32" s="59">
        <f>COUNTIFS('August'!J:J,"*29*",'August'!I:I,"*Faculty of Arts and Social Sciences*",'August'!P:P,"*2nd Year*")</f>
        <v/>
      </c>
      <c r="I32" s="59">
        <f>COUNTIFS('August'!J:J,"*29*",'August'!I:I,"*Faculty of Arts and Social Sciences*",'August'!P:P,"*3rd Year*")</f>
        <v/>
      </c>
      <c r="J32" s="59">
        <f>COUNTIFS('August'!J:J,"*29*",'August'!I:I,"*Faculty of Arts and Social Sciences*",'August'!P:P,"*4th Year*")</f>
        <v/>
      </c>
      <c r="K32" s="59">
        <f>COUNTIFS('August'!J:J,"*29*",'August'!I:I,"*Faculty of Arts and Social Sciences*",'August'!P:P,"*5th Year*")</f>
        <v/>
      </c>
      <c r="L32" s="59" t="n"/>
    </row>
    <row r="33">
      <c r="A33" s="62" t="inlineStr">
        <is>
          <t>Sports</t>
        </is>
      </c>
      <c r="B33" s="59">
        <f>COUNTIFS('August'!J:J,"*30*",'August'!I:I,"*Faculty of Engineering*",'August'!P:P,"*1st Year*")</f>
        <v/>
      </c>
      <c r="C33" s="59">
        <f>COUNTIFS('August'!J:J,"*30*",'August'!I:I,"*Faculty of Engineering*",'August'!P:P,"*2nd Year*")</f>
        <v/>
      </c>
      <c r="D33" s="59">
        <f>COUNTIFS('August'!J:J,"*30*",'August'!I:I,"*Faculty of Engineering*",'August'!P:P,"*3rd Year*")</f>
        <v/>
      </c>
      <c r="E33" s="59">
        <f>COUNTIFS('August'!J:J,"*30*",'August'!I:I,"*Faculty of Engineering*",'August'!P:P,"*4th Year*")</f>
        <v/>
      </c>
      <c r="F33" s="59">
        <f>COUNTIFS('August'!J:J,"*30*",'August'!I:I,"*Faculty of Engineering*",'August'!P:P,"*5th Year*")</f>
        <v/>
      </c>
      <c r="G33" s="59">
        <f>COUNTIFS('August'!J:J,"*30*",'August'!I:I,"*Faculty of Arts and Social Sciences*",'August'!P:P,"*1st Year*")</f>
        <v/>
      </c>
      <c r="H33" s="59">
        <f>COUNTIFS('August'!J:J,"*30*",'August'!I:I,"*Faculty of Arts and Social Sciences*",'August'!P:P,"*2nd Year*")</f>
        <v/>
      </c>
      <c r="I33" s="59">
        <f>COUNTIFS('August'!J:J,"*30*",'August'!I:I,"*Faculty of Arts and Social Sciences*",'August'!P:P,"*3rd Year*")</f>
        <v/>
      </c>
      <c r="J33" s="59">
        <f>COUNTIFS('August'!J:J,"*30*",'August'!I:I,"*Faculty of Arts and Social Sciences*",'August'!P:P,"*4th Year*")</f>
        <v/>
      </c>
      <c r="K33" s="59">
        <f>COUNTIFS('August'!J:J,"*30*",'August'!I:I,"*Faculty of Arts and Social Sciences*",'August'!P:P,"*5th Year*")</f>
        <v/>
      </c>
      <c r="L33" s="59" t="n"/>
    </row>
    <row r="34">
      <c r="A34" s="62" t="inlineStr">
        <is>
          <t>Transport, Tourism and Hospitality</t>
        </is>
      </c>
      <c r="B34" s="59">
        <f>COUNTIFS('August'!J:J,"*31*",'August'!I:I,"*Faculty of Engineering*",'August'!P:P,"*1st Year*")</f>
        <v/>
      </c>
      <c r="C34" s="59">
        <f>COUNTIFS('August'!J:J,"*31*",'August'!I:I,"*Faculty of Engineering*",'August'!P:P,"*2nd Year*")</f>
        <v/>
      </c>
      <c r="D34" s="59">
        <f>COUNTIFS('August'!J:J,"*31*",'August'!I:I,"*Faculty of Engineering*",'August'!P:P,"*3rd Year*")</f>
        <v/>
      </c>
      <c r="E34" s="59">
        <f>COUNTIFS('August'!J:J,"*31*",'August'!I:I,"*Faculty of Engineering*",'August'!P:P,"*4th Year*")</f>
        <v/>
      </c>
      <c r="F34" s="59">
        <f>COUNTIFS('August'!J:J,"*31*",'August'!I:I,"*Faculty of Engineering*",'August'!P:P,"*5th Year*")</f>
        <v/>
      </c>
      <c r="G34" s="59">
        <f>COUNTIFS('August'!J:J,"*31*",'August'!I:I,"*Faculty of Arts and Social Sciences*",'August'!P:P,"*1st Year*")</f>
        <v/>
      </c>
      <c r="H34" s="59">
        <f>COUNTIFS('August'!J:J,"*31*",'August'!I:I,"*Faculty of Arts and Social Sciences*",'August'!P:P,"*2nd Year*")</f>
        <v/>
      </c>
      <c r="I34" s="59">
        <f>COUNTIFS('August'!J:J,"*31*",'August'!I:I,"*Faculty of Arts and Social Sciences*",'August'!P:P,"*3rd Year*")</f>
        <v/>
      </c>
      <c r="J34" s="59">
        <f>COUNTIFS('August'!J:J,"*31*",'August'!I:I,"*Faculty of Arts and Social Sciences*",'August'!P:P,"*4th Year*")</f>
        <v/>
      </c>
      <c r="K34" s="59">
        <f>COUNTIFS('August'!J:J,"*31*",'August'!I:I,"*Faculty of Arts and Social Sciences*",'August'!P:P,"*5th Year*")</f>
        <v/>
      </c>
      <c r="L34" s="59" t="n"/>
    </row>
    <row r="35">
      <c r="A35" s="62" t="inlineStr">
        <is>
          <t>Fashion</t>
        </is>
      </c>
      <c r="B35" s="59">
        <f>COUNTIFS('August'!J:J,"*32*",'August'!I:I,"*Faculty of Engineering*",'August'!P:P,"*1st Year*")</f>
        <v/>
      </c>
      <c r="C35" s="59">
        <f>COUNTIFS('August'!J:J,"*32*",'August'!I:I,"*Faculty of Engineering*",'August'!P:P,"*2nd Year*")</f>
        <v/>
      </c>
      <c r="D35" s="59">
        <f>COUNTIFS('August'!J:J,"*32*",'August'!I:I,"*Faculty of Engineering*",'August'!P:P,"*3rd Year*")</f>
        <v/>
      </c>
      <c r="E35" s="59">
        <f>COUNTIFS('August'!J:J,"*32*",'August'!I:I,"*Faculty of Engineering*",'August'!P:P,"*4th Year*")</f>
        <v/>
      </c>
      <c r="F35" s="59">
        <f>COUNTIFS('August'!J:J,"*32*",'August'!I:I,"*Faculty of Engineering*",'August'!P:P,"*5th Year*")</f>
        <v/>
      </c>
      <c r="G35" s="59">
        <f>COUNTIFS('August'!J:J,"*32*",'August'!I:I,"*Faculty of Arts and Social Sciences*",'August'!P:P,"*1st Year*")</f>
        <v/>
      </c>
      <c r="H35" s="59">
        <f>COUNTIFS('August'!J:J,"*32*",'August'!I:I,"*Faculty of Arts and Social Sciences*",'August'!P:P,"*2nd Year*")</f>
        <v/>
      </c>
      <c r="I35" s="59">
        <f>COUNTIFS('August'!J:J,"*32*",'August'!I:I,"*Faculty of Arts and Social Sciences*",'August'!P:P,"*3rd Year*")</f>
        <v/>
      </c>
      <c r="J35" s="59">
        <f>COUNTIFS('August'!J:J,"*32*",'August'!I:I,"*Faculty of Arts and Social Sciences*",'August'!P:P,"*4th Year*")</f>
        <v/>
      </c>
      <c r="K35" s="59">
        <f>COUNTIFS('August'!J:J,"*32*",'August'!I:I,"*Faculty of Arts and Social Sciences*",'August'!P:P,"*5th Year*")</f>
        <v/>
      </c>
      <c r="L35" s="59" t="n"/>
    </row>
    <row r="36">
      <c r="A36" s="62" t="inlineStr">
        <is>
          <t>Australian Defence Force</t>
        </is>
      </c>
      <c r="B36" s="59">
        <f>COUNTIFS('August'!J:J,"*33*",'August'!I:I,"*Faculty of Engineering*",'August'!P:P,"*1st Year*")</f>
        <v/>
      </c>
      <c r="C36" s="59">
        <f>COUNTIFS('August'!J:J,"*33*",'August'!I:I,"*Faculty of Engineering*",'August'!P:P,"*2nd Year*")</f>
        <v/>
      </c>
      <c r="D36" s="59">
        <f>COUNTIFS('August'!J:J,"*33*",'August'!I:I,"*Faculty of Engineering*",'August'!P:P,"*3rd Year*")</f>
        <v/>
      </c>
      <c r="E36" s="59">
        <f>COUNTIFS('August'!J:J,"*33*",'August'!I:I,"*Faculty of Engineering*",'August'!P:P,"*4th Year*")</f>
        <v/>
      </c>
      <c r="F36" s="59">
        <f>COUNTIFS('August'!J:J,"*33*",'August'!I:I,"*Faculty of Engineering*",'August'!P:P,"*5th Year*")</f>
        <v/>
      </c>
      <c r="G36" s="59">
        <f>COUNTIFS('August'!J:J,"*33*",'August'!I:I,"*Faculty of Arts and Social Sciences*",'August'!P:P,"*1st Year*")</f>
        <v/>
      </c>
      <c r="H36" s="59">
        <f>COUNTIFS('August'!J:J,"*33*",'August'!I:I,"*Faculty of Arts and Social Sciences*",'August'!P:P,"*2nd Year*")</f>
        <v/>
      </c>
      <c r="I36" s="59">
        <f>COUNTIFS('August'!J:J,"*33*",'August'!I:I,"*Faculty of Arts and Social Sciences*",'August'!P:P,"*3rd Year*")</f>
        <v/>
      </c>
      <c r="J36" s="59">
        <f>COUNTIFS('August'!J:J,"*33*",'August'!I:I,"*Faculty of Arts and Social Sciences*",'August'!P:P,"*4th Year*")</f>
        <v/>
      </c>
      <c r="K36" s="59">
        <f>COUNTIFS('August'!J:J,"*33*",'August'!I:I,"*Faculty of Arts and Social Sciences*",'August'!P:P,"*5th Year*")</f>
        <v/>
      </c>
      <c r="L36" s="59" t="n"/>
    </row>
    <row r="37">
      <c r="A37" s="62" t="inlineStr">
        <is>
          <t>Energy</t>
        </is>
      </c>
      <c r="B37" s="59">
        <f>COUNTIFS('August'!J:J,"*34*",'August'!I:I,"*Faculty of Engineering*",'August'!P:P,"*1st Year*")</f>
        <v/>
      </c>
      <c r="C37" s="59">
        <f>COUNTIFS('August'!J:J,"*34*",'August'!I:I,"*Faculty of Engineering*",'August'!P:P,"*2nd Year*")</f>
        <v/>
      </c>
      <c r="D37" s="59">
        <f>COUNTIFS('August'!J:J,"*34*",'August'!I:I,"*Faculty of Engineering*",'August'!P:P,"*3rd Year*")</f>
        <v/>
      </c>
      <c r="E37" s="59">
        <f>COUNTIFS('August'!J:J,"*34*",'August'!I:I,"*Faculty of Engineering*",'August'!P:P,"*4th Year*")</f>
        <v/>
      </c>
      <c r="F37" s="59">
        <f>COUNTIFS('August'!J:J,"*34*",'August'!I:I,"*Faculty of Engineering*",'August'!P:P,"*5th Year*")</f>
        <v/>
      </c>
      <c r="G37" s="59">
        <f>COUNTIFS('August'!J:J,"*34*",'August'!I:I,"*Faculty of Arts and Social Sciences*",'August'!P:P,"*1st Year*")</f>
        <v/>
      </c>
      <c r="H37" s="59">
        <f>COUNTIFS('August'!J:J,"*34*",'August'!I:I,"*Faculty of Arts and Social Sciences*",'August'!P:P,"*2nd Year*")</f>
        <v/>
      </c>
      <c r="I37" s="59">
        <f>COUNTIFS('August'!J:J,"*34*",'August'!I:I,"*Faculty of Arts and Social Sciences*",'August'!P:P,"*3rd Year*")</f>
        <v/>
      </c>
      <c r="J37" s="59">
        <f>COUNTIFS('August'!J:J,"*34*",'August'!I:I,"*Faculty of Arts and Social Sciences*",'August'!P:P,"*4th Year*")</f>
        <v/>
      </c>
      <c r="K37" s="59">
        <f>COUNTIFS('August'!J:J,"*34*",'August'!I:I,"*Faculty of Arts and Social Sciences*",'August'!P:P,"*5th Year*")</f>
        <v/>
      </c>
      <c r="L37" s="59" t="n"/>
    </row>
    <row r="38">
      <c r="A38" s="65" t="inlineStr">
        <is>
          <t>TOTAL</t>
        </is>
      </c>
      <c r="B38" s="65">
        <f>SUM(B4:B37)</f>
        <v/>
      </c>
      <c r="C38" s="65">
        <f>SUM(C4:C37)</f>
        <v/>
      </c>
      <c r="D38" s="65">
        <f>SUM(D4:D37)</f>
        <v/>
      </c>
      <c r="E38" s="65">
        <f>SUM(E4:E37)</f>
        <v/>
      </c>
      <c r="F38" s="65">
        <f>SUM(F4:F37)</f>
        <v/>
      </c>
      <c r="G38" s="65">
        <f>SUM(G4:G37)</f>
        <v/>
      </c>
      <c r="H38" s="65">
        <f>SUM(H4:H37)</f>
        <v/>
      </c>
      <c r="I38" s="65">
        <f>SUM(I4:I37)</f>
        <v/>
      </c>
      <c r="J38" s="65">
        <f>SUM(J4:J37)</f>
        <v/>
      </c>
      <c r="K38" s="65">
        <f>SUM(K4:K37)</f>
        <v/>
      </c>
      <c r="L38" s="65">
        <f>SUM(B38:K38)</f>
        <v/>
      </c>
    </row>
  </sheetData>
  <mergeCells count="3">
    <mergeCell ref="B2:F2"/>
    <mergeCell ref="A1:L1"/>
    <mergeCell ref="G2:K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cols>
    <col width="50" customWidth="1" min="1" max="1"/>
    <col width="50" customWidth="1" min="2" max="2"/>
    <col width="50" customWidth="1" min="3" max="3"/>
  </cols>
  <sheetData>
    <row r="1">
      <c r="A1" s="66" t="inlineStr">
        <is>
          <t>FORMULA EXPLANATION FOR INDUSTRY PREFERENCES TABLE</t>
        </is>
      </c>
    </row>
    <row r="2"/>
    <row r="3">
      <c r="A3" s="67" t="inlineStr">
        <is>
          <t>Formula Type</t>
        </is>
      </c>
      <c r="B3" s="67" t="inlineStr">
        <is>
          <t>Example</t>
        </is>
      </c>
      <c r="C3" s="67" t="inlineStr">
        <is>
          <t>Explanation</t>
        </is>
      </c>
    </row>
    <row r="4">
      <c r="A4" t="inlineStr">
        <is>
          <t>Industry Count</t>
        </is>
      </c>
      <c r="B4">
        <f>COUNTIFS('August'!J:J,"*14*",'August'!I:I,"*Faculty of Engineering*",'August'!P:P,"*1st Year*")</f>
        <v/>
      </c>
      <c r="C4" t="inlineStr">
        <is>
          <t>Counts students in Engineering faculty, 1st year who prefer Engineering (industry 14)</t>
        </is>
      </c>
    </row>
    <row r="5">
      <c r="A5" t="inlineStr"/>
      <c r="B5" t="inlineStr"/>
      <c r="C5" t="inlineStr"/>
    </row>
    <row r="6">
      <c r="A6" s="68" t="inlineStr">
        <is>
          <t>Formula Components:</t>
        </is>
      </c>
      <c r="B6" t="inlineStr"/>
      <c r="C6" t="inlineStr"/>
    </row>
    <row r="7">
      <c r="A7" t="inlineStr">
        <is>
          <t>Column J (Industries)</t>
        </is>
      </c>
      <c r="B7" t="inlineStr">
        <is>
          <t>'August'!J:J</t>
        </is>
      </c>
      <c r="C7" t="inlineStr">
        <is>
          <t>Looks for industry numbers in column J</t>
        </is>
      </c>
    </row>
    <row r="8">
      <c r="A8" t="inlineStr">
        <is>
          <t>Faculty Filter</t>
        </is>
      </c>
      <c r="B8" t="inlineStr">
        <is>
          <t>'August'!I:I,"*Faculty of Engineering*"</t>
        </is>
      </c>
      <c r="C8" t="inlineStr">
        <is>
          <t>Filters for Engineering faculty students</t>
        </is>
      </c>
    </row>
    <row r="9">
      <c r="A9" t="inlineStr">
        <is>
          <t>Year Filter</t>
        </is>
      </c>
      <c r="B9" t="inlineStr">
        <is>
          <t>'August'!P:P,"*1st Year*"</t>
        </is>
      </c>
      <c r="C9" t="inlineStr">
        <is>
          <t>Filters for specific year group</t>
        </is>
      </c>
    </row>
    <row r="10">
      <c r="A10" t="inlineStr"/>
      <c r="B10" t="inlineStr"/>
      <c r="C10" t="inlineStr"/>
    </row>
    <row r="11">
      <c r="A11" s="68" t="inlineStr">
        <is>
          <t>How to Use:</t>
        </is>
      </c>
      <c r="B11" t="inlineStr"/>
      <c r="C11" t="inlineStr"/>
    </row>
    <row r="12">
      <c r="A12" t="inlineStr">
        <is>
          <t>1. Update Data</t>
        </is>
      </c>
      <c r="B12" t="inlineStr">
        <is>
          <t>Change data in August sheet</t>
        </is>
      </c>
      <c r="C12" t="inlineStr">
        <is>
          <t>Formulas automatically recalculate</t>
        </is>
      </c>
    </row>
    <row r="13">
      <c r="A13" t="inlineStr">
        <is>
          <t>2. Add New Students</t>
        </is>
      </c>
      <c r="B13" t="inlineStr">
        <is>
          <t>Add rows to August sheet</t>
        </is>
      </c>
      <c r="C13" t="inlineStr">
        <is>
          <t>Formulas automatically include new data</t>
        </is>
      </c>
    </row>
    <row r="14">
      <c r="A14" t="inlineStr">
        <is>
          <t>3. Modify Industries</t>
        </is>
      </c>
      <c r="B14" t="inlineStr">
        <is>
          <t>Change industry numbers in column J</t>
        </is>
      </c>
      <c r="C14" t="inlineStr">
        <is>
          <t>Formulas automatically update counts</t>
        </is>
      </c>
    </row>
    <row r="15">
      <c r="A15" t="inlineStr"/>
      <c r="B15" t="inlineStr"/>
      <c r="C15" t="inlineStr"/>
    </row>
    <row r="16">
      <c r="A16" s="68" t="inlineStr">
        <is>
          <t>Column Mappings:</t>
        </is>
      </c>
      <c r="B16" t="inlineStr"/>
      <c r="C16" t="inlineStr"/>
    </row>
    <row r="17">
      <c r="A17" t="inlineStr">
        <is>
          <t>Column I</t>
        </is>
      </c>
      <c r="B17" t="inlineStr">
        <is>
          <t>Faculty</t>
        </is>
      </c>
      <c r="C17" t="inlineStr">
        <is>
          <t>Contains faculty information</t>
        </is>
      </c>
    </row>
    <row r="18">
      <c r="A18" t="inlineStr">
        <is>
          <t>Column J</t>
        </is>
      </c>
      <c r="B18" t="inlineStr">
        <is>
          <t>Industries</t>
        </is>
      </c>
      <c r="C18" t="inlineStr">
        <is>
          <t>Contains industry preference numbers</t>
        </is>
      </c>
    </row>
    <row r="19">
      <c r="A19" t="inlineStr">
        <is>
          <t>Column P</t>
        </is>
      </c>
      <c r="B19" t="inlineStr">
        <is>
          <t>Course Year</t>
        </is>
      </c>
      <c r="C19" t="inlineStr">
        <is>
          <t>Contains year group information</t>
        </is>
      </c>
    </row>
    <row r="20">
      <c r="A20" t="inlineStr"/>
      <c r="B20" t="inlineStr"/>
      <c r="C20" t="inlineStr"/>
    </row>
    <row r="21">
      <c r="A21" s="68" t="inlineStr">
        <is>
          <t>Industry Numbers:</t>
        </is>
      </c>
      <c r="B21" t="inlineStr"/>
      <c r="C21" t="inlineStr"/>
    </row>
    <row r="22">
      <c r="A22" t="inlineStr">
        <is>
          <t>14</t>
        </is>
      </c>
      <c r="B22" t="inlineStr">
        <is>
          <t>Engineering</t>
        </is>
      </c>
      <c r="C22" t="inlineStr">
        <is>
          <t>From Sheet7 mapping</t>
        </is>
      </c>
    </row>
    <row r="23">
      <c r="A23" t="inlineStr">
        <is>
          <t>28</t>
        </is>
      </c>
      <c r="B23" t="inlineStr">
        <is>
          <t>Technology</t>
        </is>
      </c>
      <c r="C23" t="inlineStr">
        <is>
          <t>From Sheet7 mapping</t>
        </is>
      </c>
    </row>
    <row r="24">
      <c r="A24" t="inlineStr">
        <is>
          <t>27</t>
        </is>
      </c>
      <c r="B24" t="inlineStr">
        <is>
          <t>Science</t>
        </is>
      </c>
      <c r="C24" t="inlineStr">
        <is>
          <t>From Sheet7 mapping</t>
        </is>
      </c>
    </row>
    <row r="25">
      <c r="A25" t="inlineStr">
        <is>
          <t>...</t>
        </is>
      </c>
      <c r="B25" t="inlineStr">
        <is>
          <t>...</t>
        </is>
      </c>
      <c r="C25" t="inlineStr">
        <is>
          <t>See Sheet7 for complete list</t>
        </is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Eliza Roberts</dc:creator>
  <dcterms:created xsi:type="dcterms:W3CDTF">2025-09-01T00:21:03Z</dcterms:created>
  <dcterms:modified xsi:type="dcterms:W3CDTF">2025-09-02T20:55:43Z</dcterms:modified>
  <cp:lastModifiedBy>Eliza Roberts</cp:lastModifiedBy>
</cp:coreProperties>
</file>