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JOKI\"/>
    </mc:Choice>
  </mc:AlternateContent>
  <xr:revisionPtr revIDLastSave="0" documentId="8_{E16A2C98-4DC1-4F62-A96F-8614428C5C40}" xr6:coauthVersionLast="45" xr6:coauthVersionMax="45" xr10:uidLastSave="{00000000-0000-0000-0000-000000000000}"/>
  <bookViews>
    <workbookView xWindow="-23148" yWindow="-60" windowWidth="23256" windowHeight="12456" firstSheet="4" activeTab="8" xr2:uid="{D1A35C5B-7961-4E2C-89C2-47010A31A794}"/>
  </bookViews>
  <sheets>
    <sheet name="Sheet1" sheetId="1" r:id="rId1"/>
    <sheet name="Data Mentah" sheetId="2" r:id="rId2"/>
    <sheet name="Data Konversi" sheetId="3" r:id="rId3"/>
    <sheet name="POHON1" sheetId="4" r:id="rId4"/>
    <sheet name="POHON2" sheetId="5" r:id="rId5"/>
    <sheet name="POHON3" sheetId="9" r:id="rId6"/>
    <sheet name="PERHITUNGAN3" sheetId="10" r:id="rId7"/>
    <sheet name="PERHITUNGAN MANUAL FIX" sheetId="11" r:id="rId8"/>
    <sheet name="Sheet2" sheetId="12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4" i="11" l="1"/>
  <c r="V64" i="11"/>
  <c r="U64" i="11"/>
  <c r="T64" i="11"/>
  <c r="S64" i="11"/>
  <c r="R64" i="11"/>
  <c r="W63" i="11"/>
  <c r="V63" i="11"/>
  <c r="U63" i="11"/>
  <c r="T63" i="11"/>
  <c r="S63" i="11"/>
  <c r="R63" i="11"/>
  <c r="W62" i="11"/>
  <c r="V62" i="11"/>
  <c r="U62" i="11"/>
  <c r="T62" i="11"/>
  <c r="S62" i="11"/>
  <c r="R62" i="11"/>
  <c r="W61" i="11"/>
  <c r="V61" i="11"/>
  <c r="U61" i="11"/>
  <c r="T61" i="11"/>
  <c r="S61" i="11"/>
  <c r="R61" i="11"/>
  <c r="W60" i="11"/>
  <c r="V60" i="11"/>
  <c r="U60" i="11"/>
  <c r="T60" i="11"/>
  <c r="S60" i="11"/>
  <c r="R60" i="11"/>
  <c r="W59" i="11"/>
  <c r="V59" i="11"/>
  <c r="U59" i="11"/>
  <c r="T59" i="11"/>
  <c r="S59" i="11"/>
  <c r="R59" i="11"/>
  <c r="W58" i="11"/>
  <c r="V58" i="11"/>
  <c r="U58" i="11"/>
  <c r="T58" i="11"/>
  <c r="S58" i="11"/>
  <c r="R58" i="11"/>
  <c r="W57" i="11"/>
  <c r="V57" i="11"/>
  <c r="U57" i="11"/>
  <c r="T57" i="11"/>
  <c r="S57" i="11"/>
  <c r="R57" i="11"/>
  <c r="W56" i="11"/>
  <c r="V56" i="11"/>
  <c r="U56" i="11"/>
  <c r="T56" i="11"/>
  <c r="S56" i="11"/>
  <c r="R56" i="11"/>
  <c r="W55" i="11"/>
  <c r="V55" i="11"/>
  <c r="U55" i="11"/>
  <c r="T55" i="11"/>
  <c r="S55" i="11"/>
  <c r="R55" i="11"/>
  <c r="W54" i="11"/>
  <c r="V54" i="11"/>
  <c r="U54" i="11"/>
  <c r="T54" i="11"/>
  <c r="S54" i="11"/>
  <c r="R54" i="11"/>
  <c r="W53" i="11"/>
  <c r="V53" i="11"/>
  <c r="U53" i="11"/>
  <c r="T53" i="11"/>
  <c r="S53" i="11"/>
  <c r="R53" i="11"/>
  <c r="W52" i="11"/>
  <c r="V52" i="11"/>
  <c r="U52" i="11"/>
  <c r="T52" i="11"/>
  <c r="S52" i="11"/>
  <c r="R52" i="11"/>
  <c r="W51" i="11"/>
  <c r="V51" i="11"/>
  <c r="U51" i="11"/>
  <c r="T51" i="11"/>
  <c r="S51" i="11"/>
  <c r="R51" i="11"/>
  <c r="W50" i="11"/>
  <c r="V50" i="11"/>
  <c r="U50" i="11"/>
  <c r="T50" i="11"/>
  <c r="S50" i="11"/>
  <c r="R50" i="11"/>
  <c r="W49" i="11"/>
  <c r="V49" i="11"/>
  <c r="U49" i="11"/>
  <c r="T49" i="11"/>
  <c r="S49" i="11"/>
  <c r="R49" i="11"/>
  <c r="W48" i="11"/>
  <c r="V48" i="11"/>
  <c r="U48" i="11"/>
  <c r="T48" i="11"/>
  <c r="S48" i="11"/>
  <c r="R48" i="11"/>
  <c r="W47" i="11"/>
  <c r="V47" i="11"/>
  <c r="U47" i="11"/>
  <c r="T47" i="11"/>
  <c r="S47" i="11"/>
  <c r="R47" i="11"/>
  <c r="W46" i="11"/>
  <c r="V46" i="11"/>
  <c r="U46" i="11"/>
  <c r="T46" i="11"/>
  <c r="S46" i="11"/>
  <c r="R46" i="11"/>
  <c r="W45" i="11"/>
  <c r="V45" i="11"/>
  <c r="U45" i="11"/>
  <c r="T45" i="11"/>
  <c r="S45" i="11"/>
  <c r="R45" i="11"/>
  <c r="W44" i="11"/>
  <c r="V44" i="11"/>
  <c r="U44" i="11"/>
  <c r="T44" i="11"/>
  <c r="S44" i="11"/>
  <c r="R44" i="11"/>
  <c r="W43" i="11"/>
  <c r="V43" i="11"/>
  <c r="U43" i="11"/>
  <c r="T43" i="11"/>
  <c r="S43" i="11"/>
  <c r="R43" i="11"/>
  <c r="W42" i="11"/>
  <c r="V42" i="11"/>
  <c r="U42" i="11"/>
  <c r="T42" i="11"/>
  <c r="S42" i="11"/>
  <c r="R42" i="11"/>
  <c r="W41" i="11"/>
  <c r="V41" i="11"/>
  <c r="U41" i="11"/>
  <c r="T41" i="11"/>
  <c r="S41" i="11"/>
  <c r="R41" i="11"/>
  <c r="W40" i="11"/>
  <c r="V40" i="11"/>
  <c r="U40" i="11"/>
  <c r="T40" i="11"/>
  <c r="S40" i="11"/>
  <c r="R40" i="11"/>
  <c r="W39" i="11"/>
  <c r="V39" i="11"/>
  <c r="U39" i="11"/>
  <c r="T39" i="11"/>
  <c r="S39" i="11"/>
  <c r="R39" i="11"/>
  <c r="W38" i="11"/>
  <c r="V38" i="11"/>
  <c r="U38" i="11"/>
  <c r="T38" i="11"/>
  <c r="S38" i="11"/>
  <c r="R38" i="11"/>
  <c r="W37" i="11"/>
  <c r="V37" i="11"/>
  <c r="U37" i="11"/>
  <c r="T37" i="11"/>
  <c r="S37" i="11"/>
  <c r="R37" i="11"/>
  <c r="W36" i="11"/>
  <c r="V36" i="11"/>
  <c r="U36" i="11"/>
  <c r="T36" i="11"/>
  <c r="S36" i="11"/>
  <c r="R36" i="11"/>
  <c r="W35" i="11"/>
  <c r="V35" i="11"/>
  <c r="U35" i="11"/>
  <c r="T35" i="11"/>
  <c r="S35" i="11"/>
  <c r="R35" i="11"/>
  <c r="W34" i="11"/>
  <c r="V34" i="11"/>
  <c r="U34" i="11"/>
  <c r="T34" i="11"/>
  <c r="S34" i="11"/>
  <c r="R34" i="11"/>
  <c r="W33" i="11"/>
  <c r="V33" i="11"/>
  <c r="U33" i="11"/>
  <c r="T33" i="11"/>
  <c r="S33" i="11"/>
  <c r="R33" i="11"/>
  <c r="W32" i="11"/>
  <c r="V32" i="11"/>
  <c r="U32" i="11"/>
  <c r="T32" i="11"/>
  <c r="S32" i="11"/>
  <c r="R32" i="11"/>
  <c r="W31" i="11"/>
  <c r="V31" i="11"/>
  <c r="U31" i="11"/>
  <c r="T31" i="11"/>
  <c r="S31" i="11"/>
  <c r="R31" i="11"/>
  <c r="W30" i="11"/>
  <c r="V30" i="11"/>
  <c r="U30" i="11"/>
  <c r="T30" i="11"/>
  <c r="S30" i="11"/>
  <c r="R30" i="11"/>
  <c r="W29" i="11"/>
  <c r="V29" i="11"/>
  <c r="U29" i="11"/>
  <c r="T29" i="11"/>
  <c r="S29" i="11"/>
  <c r="R29" i="11"/>
  <c r="W28" i="11"/>
  <c r="V28" i="11"/>
  <c r="U28" i="11"/>
  <c r="T28" i="11"/>
  <c r="S28" i="11"/>
  <c r="R28" i="11"/>
  <c r="W27" i="11"/>
  <c r="V27" i="11"/>
  <c r="U27" i="11"/>
  <c r="T27" i="11"/>
  <c r="S27" i="11"/>
  <c r="R27" i="11"/>
  <c r="W26" i="11"/>
  <c r="V26" i="11"/>
  <c r="U26" i="11"/>
  <c r="T26" i="11"/>
  <c r="S26" i="11"/>
  <c r="R26" i="11"/>
  <c r="W25" i="11"/>
  <c r="V25" i="11"/>
  <c r="U25" i="11"/>
  <c r="T25" i="11"/>
  <c r="S25" i="11"/>
  <c r="R25" i="11"/>
  <c r="W24" i="11"/>
  <c r="V24" i="11"/>
  <c r="U24" i="11"/>
  <c r="T24" i="11"/>
  <c r="S24" i="11"/>
  <c r="R24" i="11"/>
  <c r="W23" i="11"/>
  <c r="V23" i="11"/>
  <c r="U23" i="11"/>
  <c r="T23" i="11"/>
  <c r="S23" i="11"/>
  <c r="R23" i="11"/>
  <c r="W22" i="11"/>
  <c r="V22" i="11"/>
  <c r="U22" i="11"/>
  <c r="T22" i="11"/>
  <c r="S22" i="11"/>
  <c r="R22" i="11"/>
  <c r="W21" i="11"/>
  <c r="V21" i="11"/>
  <c r="U21" i="11"/>
  <c r="T21" i="11"/>
  <c r="S21" i="11"/>
  <c r="R21" i="11"/>
  <c r="W20" i="11"/>
  <c r="V20" i="11"/>
  <c r="U20" i="11"/>
  <c r="T20" i="11"/>
  <c r="S20" i="11"/>
  <c r="R20" i="11"/>
  <c r="W19" i="11"/>
  <c r="V19" i="11"/>
  <c r="U19" i="11"/>
  <c r="T19" i="11"/>
  <c r="S19" i="11"/>
  <c r="R19" i="11"/>
  <c r="W18" i="11"/>
  <c r="V18" i="11"/>
  <c r="U18" i="11"/>
  <c r="T18" i="11"/>
  <c r="S18" i="11"/>
  <c r="R18" i="11"/>
  <c r="W17" i="11"/>
  <c r="V17" i="11"/>
  <c r="U17" i="11"/>
  <c r="T17" i="11"/>
  <c r="S17" i="11"/>
  <c r="R17" i="11"/>
  <c r="W16" i="11"/>
  <c r="V16" i="11"/>
  <c r="U16" i="11"/>
  <c r="T16" i="11"/>
  <c r="S16" i="11"/>
  <c r="R16" i="11"/>
  <c r="W15" i="11"/>
  <c r="V15" i="11"/>
  <c r="U15" i="11"/>
  <c r="T15" i="11"/>
  <c r="S15" i="11"/>
  <c r="R15" i="11"/>
  <c r="W14" i="11"/>
  <c r="V14" i="11"/>
  <c r="U14" i="11"/>
  <c r="T14" i="11"/>
  <c r="S14" i="11"/>
  <c r="R14" i="11"/>
  <c r="W13" i="11"/>
  <c r="V13" i="11"/>
  <c r="U13" i="11"/>
  <c r="T13" i="11"/>
  <c r="S13" i="11"/>
  <c r="R13" i="11"/>
  <c r="W12" i="11"/>
  <c r="V12" i="11"/>
  <c r="U12" i="11"/>
  <c r="T12" i="11"/>
  <c r="S12" i="11"/>
  <c r="R12" i="11"/>
  <c r="W11" i="11"/>
  <c r="V11" i="11"/>
  <c r="U11" i="11"/>
  <c r="T11" i="11"/>
  <c r="S11" i="11"/>
  <c r="R11" i="11"/>
  <c r="W10" i="11"/>
  <c r="V10" i="11"/>
  <c r="U10" i="11"/>
  <c r="T10" i="11"/>
  <c r="S10" i="11"/>
  <c r="R10" i="11"/>
  <c r="W9" i="11"/>
  <c r="V9" i="11"/>
  <c r="U9" i="11"/>
  <c r="T9" i="11"/>
  <c r="S9" i="11"/>
  <c r="R9" i="11"/>
  <c r="W8" i="11"/>
  <c r="V8" i="11"/>
  <c r="U8" i="11"/>
  <c r="T8" i="11"/>
  <c r="S8" i="11"/>
  <c r="R8" i="11"/>
  <c r="W7" i="11"/>
  <c r="V7" i="11"/>
  <c r="U7" i="11"/>
  <c r="T7" i="11"/>
  <c r="S7" i="11"/>
  <c r="R7" i="11"/>
  <c r="W6" i="11"/>
  <c r="V6" i="11"/>
  <c r="U6" i="11"/>
  <c r="T6" i="11"/>
  <c r="S6" i="11"/>
  <c r="R6" i="11"/>
  <c r="W5" i="11"/>
  <c r="V5" i="11"/>
  <c r="U5" i="11"/>
  <c r="T5" i="11"/>
  <c r="S5" i="11"/>
  <c r="R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O108" i="9"/>
  <c r="O109" i="9"/>
  <c r="O107" i="9"/>
  <c r="P108" i="9"/>
  <c r="P109" i="9"/>
  <c r="P107" i="9"/>
  <c r="N108" i="9"/>
  <c r="N109" i="9"/>
  <c r="N107" i="9"/>
  <c r="P106" i="9"/>
  <c r="O106" i="9"/>
  <c r="Q106" i="9" s="1"/>
  <c r="L107" i="9"/>
  <c r="P90" i="9"/>
  <c r="P91" i="9"/>
  <c r="P89" i="9"/>
  <c r="O90" i="9"/>
  <c r="O91" i="9"/>
  <c r="O89" i="9"/>
  <c r="P87" i="9"/>
  <c r="P88" i="9"/>
  <c r="P86" i="9"/>
  <c r="O87" i="9"/>
  <c r="O88" i="9"/>
  <c r="O86" i="9"/>
  <c r="N90" i="9"/>
  <c r="N91" i="9"/>
  <c r="N89" i="9"/>
  <c r="N87" i="9"/>
  <c r="N88" i="9"/>
  <c r="N86" i="9"/>
  <c r="P85" i="9"/>
  <c r="O85" i="9"/>
  <c r="L89" i="9"/>
  <c r="L86" i="9"/>
  <c r="P68" i="9"/>
  <c r="P69" i="9"/>
  <c r="P67" i="9"/>
  <c r="O68" i="9"/>
  <c r="O69" i="9"/>
  <c r="O67" i="9"/>
  <c r="L64" i="9"/>
  <c r="O65" i="9"/>
  <c r="O66" i="9"/>
  <c r="O64" i="9"/>
  <c r="P65" i="9"/>
  <c r="P66" i="9"/>
  <c r="P64" i="9"/>
  <c r="P62" i="9"/>
  <c r="P63" i="9"/>
  <c r="P61" i="9"/>
  <c r="O62" i="9"/>
  <c r="O63" i="9"/>
  <c r="O61" i="9"/>
  <c r="N68" i="9"/>
  <c r="N69" i="9"/>
  <c r="N67" i="9"/>
  <c r="N65" i="9"/>
  <c r="N66" i="9"/>
  <c r="N64" i="9"/>
  <c r="N62" i="9"/>
  <c r="N63" i="9"/>
  <c r="N61" i="9"/>
  <c r="P60" i="9"/>
  <c r="O60" i="9"/>
  <c r="L67" i="9"/>
  <c r="L61" i="9"/>
  <c r="Q79" i="10"/>
  <c r="P79" i="10"/>
  <c r="O79" i="10"/>
  <c r="N79" i="10"/>
  <c r="P78" i="10"/>
  <c r="O78" i="10"/>
  <c r="N78" i="10"/>
  <c r="Q78" i="10" s="1"/>
  <c r="P77" i="10"/>
  <c r="O77" i="10"/>
  <c r="N77" i="10"/>
  <c r="L77" i="10"/>
  <c r="P76" i="10"/>
  <c r="O76" i="10"/>
  <c r="N76" i="10"/>
  <c r="P75" i="10"/>
  <c r="O75" i="10"/>
  <c r="N75" i="10"/>
  <c r="P74" i="10"/>
  <c r="O74" i="10"/>
  <c r="N74" i="10"/>
  <c r="L74" i="10"/>
  <c r="P73" i="10"/>
  <c r="O73" i="10"/>
  <c r="Q73" i="10" s="1"/>
  <c r="P59" i="10"/>
  <c r="O59" i="10"/>
  <c r="N59" i="10"/>
  <c r="Q59" i="10" s="1"/>
  <c r="P58" i="10"/>
  <c r="O58" i="10"/>
  <c r="N58" i="10"/>
  <c r="P57" i="10"/>
  <c r="Q57" i="10" s="1"/>
  <c r="O57" i="10"/>
  <c r="N57" i="10"/>
  <c r="L57" i="10"/>
  <c r="P56" i="10"/>
  <c r="O56" i="10"/>
  <c r="N56" i="10"/>
  <c r="P55" i="10"/>
  <c r="O55" i="10"/>
  <c r="N55" i="10"/>
  <c r="P54" i="10"/>
  <c r="O54" i="10"/>
  <c r="N54" i="10"/>
  <c r="L54" i="10"/>
  <c r="P53" i="10"/>
  <c r="O53" i="10"/>
  <c r="N53" i="10"/>
  <c r="P52" i="10"/>
  <c r="O52" i="10"/>
  <c r="N52" i="10"/>
  <c r="Q52" i="10" s="1"/>
  <c r="P51" i="10"/>
  <c r="O51" i="10"/>
  <c r="N51" i="10"/>
  <c r="L51" i="10"/>
  <c r="P50" i="10"/>
  <c r="O50" i="10"/>
  <c r="G46" i="10"/>
  <c r="F46" i="10"/>
  <c r="E46" i="10"/>
  <c r="H46" i="10" s="1"/>
  <c r="G45" i="10"/>
  <c r="F45" i="10"/>
  <c r="H45" i="10" s="1"/>
  <c r="E45" i="10"/>
  <c r="G44" i="10"/>
  <c r="F44" i="10"/>
  <c r="E44" i="10"/>
  <c r="C44" i="10"/>
  <c r="G43" i="10"/>
  <c r="F43" i="10"/>
  <c r="E43" i="10"/>
  <c r="H43" i="10" s="1"/>
  <c r="G42" i="10"/>
  <c r="F42" i="10"/>
  <c r="E42" i="10"/>
  <c r="H42" i="10" s="1"/>
  <c r="G41" i="10"/>
  <c r="F41" i="10"/>
  <c r="E41" i="10"/>
  <c r="C41" i="10"/>
  <c r="G40" i="10"/>
  <c r="F40" i="10"/>
  <c r="E40" i="10"/>
  <c r="H40" i="10" s="1"/>
  <c r="G39" i="10"/>
  <c r="F39" i="10"/>
  <c r="E39" i="10"/>
  <c r="H39" i="10" s="1"/>
  <c r="G38" i="10"/>
  <c r="F38" i="10"/>
  <c r="E38" i="10"/>
  <c r="C38" i="10"/>
  <c r="P37" i="10"/>
  <c r="O37" i="10"/>
  <c r="N37" i="10"/>
  <c r="G37" i="10"/>
  <c r="F37" i="10"/>
  <c r="E37" i="10"/>
  <c r="P36" i="10"/>
  <c r="O36" i="10"/>
  <c r="N36" i="10"/>
  <c r="G36" i="10"/>
  <c r="F36" i="10"/>
  <c r="E36" i="10"/>
  <c r="P35" i="10"/>
  <c r="O35" i="10"/>
  <c r="N35" i="10"/>
  <c r="L35" i="10"/>
  <c r="G35" i="10"/>
  <c r="F35" i="10"/>
  <c r="E35" i="10"/>
  <c r="C35" i="10"/>
  <c r="P34" i="10"/>
  <c r="O34" i="10"/>
  <c r="N34" i="10"/>
  <c r="G34" i="10"/>
  <c r="F34" i="10"/>
  <c r="E34" i="10"/>
  <c r="P33" i="10"/>
  <c r="O33" i="10"/>
  <c r="N33" i="10"/>
  <c r="Q33" i="10" s="1"/>
  <c r="G33" i="10"/>
  <c r="F33" i="10"/>
  <c r="E33" i="10"/>
  <c r="H33" i="10" s="1"/>
  <c r="P32" i="10"/>
  <c r="O32" i="10"/>
  <c r="Q32" i="10" s="1"/>
  <c r="N32" i="10"/>
  <c r="L32" i="10"/>
  <c r="G32" i="10"/>
  <c r="F32" i="10"/>
  <c r="E32" i="10"/>
  <c r="C32" i="10"/>
  <c r="P31" i="10"/>
  <c r="O31" i="10"/>
  <c r="N31" i="10"/>
  <c r="G31" i="10"/>
  <c r="F31" i="10"/>
  <c r="H31" i="10" s="1"/>
  <c r="P30" i="10"/>
  <c r="O30" i="10"/>
  <c r="N30" i="10"/>
  <c r="Q30" i="10" s="1"/>
  <c r="P29" i="10"/>
  <c r="O29" i="10"/>
  <c r="N29" i="10"/>
  <c r="L29" i="10"/>
  <c r="P28" i="10"/>
  <c r="O28" i="10"/>
  <c r="N28" i="10"/>
  <c r="P27" i="10"/>
  <c r="O27" i="10"/>
  <c r="N27" i="10"/>
  <c r="P26" i="10"/>
  <c r="O26" i="10"/>
  <c r="Q26" i="10" s="1"/>
  <c r="N26" i="10"/>
  <c r="P25" i="10"/>
  <c r="Q25" i="10" s="1"/>
  <c r="O25" i="10"/>
  <c r="P40" i="9"/>
  <c r="P41" i="9"/>
  <c r="P39" i="9"/>
  <c r="O40" i="9"/>
  <c r="O41" i="9"/>
  <c r="O39" i="9"/>
  <c r="P37" i="9"/>
  <c r="P38" i="9"/>
  <c r="P36" i="9"/>
  <c r="O37" i="9"/>
  <c r="O38" i="9"/>
  <c r="O36" i="9"/>
  <c r="P34" i="9"/>
  <c r="P35" i="9"/>
  <c r="P33" i="9"/>
  <c r="O34" i="9"/>
  <c r="O35" i="9"/>
  <c r="O33" i="9"/>
  <c r="P31" i="9"/>
  <c r="P32" i="9"/>
  <c r="P30" i="9"/>
  <c r="O31" i="9"/>
  <c r="O32" i="9"/>
  <c r="O30" i="9"/>
  <c r="N40" i="9"/>
  <c r="N41" i="9"/>
  <c r="N39" i="9"/>
  <c r="N37" i="9"/>
  <c r="N38" i="9"/>
  <c r="N36" i="9"/>
  <c r="N34" i="9"/>
  <c r="N35" i="9"/>
  <c r="N33" i="9"/>
  <c r="N31" i="9"/>
  <c r="N32" i="9"/>
  <c r="N30" i="9"/>
  <c r="L39" i="9"/>
  <c r="L36" i="9"/>
  <c r="L33" i="9"/>
  <c r="L30" i="9"/>
  <c r="P29" i="9"/>
  <c r="O29" i="9"/>
  <c r="G42" i="9"/>
  <c r="G43" i="9"/>
  <c r="G38" i="9"/>
  <c r="E37" i="9"/>
  <c r="G31" i="9"/>
  <c r="F37" i="9"/>
  <c r="F43" i="9"/>
  <c r="P78" i="5"/>
  <c r="P79" i="5"/>
  <c r="P77" i="5"/>
  <c r="P75" i="5"/>
  <c r="P76" i="5"/>
  <c r="P74" i="5"/>
  <c r="O78" i="5"/>
  <c r="O79" i="5"/>
  <c r="O77" i="5"/>
  <c r="O75" i="5"/>
  <c r="O76" i="5"/>
  <c r="O74" i="5"/>
  <c r="N78" i="5"/>
  <c r="N79" i="5"/>
  <c r="N77" i="5"/>
  <c r="N75" i="5"/>
  <c r="N76" i="5"/>
  <c r="N74" i="5"/>
  <c r="P73" i="5"/>
  <c r="Q73" i="5" s="1"/>
  <c r="O73" i="5"/>
  <c r="L77" i="5"/>
  <c r="L74" i="5"/>
  <c r="P58" i="5"/>
  <c r="P59" i="5"/>
  <c r="P57" i="5"/>
  <c r="O57" i="5"/>
  <c r="P55" i="5"/>
  <c r="P56" i="5"/>
  <c r="P54" i="5"/>
  <c r="P52" i="5"/>
  <c r="P53" i="5"/>
  <c r="P51" i="5"/>
  <c r="O58" i="5"/>
  <c r="O59" i="5"/>
  <c r="O55" i="5"/>
  <c r="O56" i="5"/>
  <c r="O54" i="5"/>
  <c r="O52" i="5"/>
  <c r="O53" i="5"/>
  <c r="O51" i="5"/>
  <c r="N58" i="5"/>
  <c r="N59" i="5"/>
  <c r="N57" i="5"/>
  <c r="L54" i="5"/>
  <c r="N55" i="5"/>
  <c r="N56" i="5"/>
  <c r="N54" i="5"/>
  <c r="N53" i="5"/>
  <c r="N51" i="5"/>
  <c r="N52" i="5"/>
  <c r="P50" i="5"/>
  <c r="O50" i="5"/>
  <c r="L57" i="5"/>
  <c r="L51" i="5"/>
  <c r="O25" i="5"/>
  <c r="G46" i="9"/>
  <c r="F46" i="9"/>
  <c r="E46" i="9"/>
  <c r="G45" i="9"/>
  <c r="F45" i="9"/>
  <c r="E45" i="9"/>
  <c r="G44" i="9"/>
  <c r="F44" i="9"/>
  <c r="E44" i="9"/>
  <c r="C44" i="9"/>
  <c r="F42" i="9"/>
  <c r="F41" i="9"/>
  <c r="C41" i="9"/>
  <c r="G40" i="9"/>
  <c r="F40" i="9"/>
  <c r="E40" i="9"/>
  <c r="G39" i="9"/>
  <c r="F39" i="9"/>
  <c r="E39" i="9"/>
  <c r="F38" i="9"/>
  <c r="E38" i="9"/>
  <c r="C38" i="9"/>
  <c r="G37" i="9"/>
  <c r="E36" i="9"/>
  <c r="E35" i="9"/>
  <c r="C35" i="9"/>
  <c r="G34" i="9"/>
  <c r="F34" i="9"/>
  <c r="E34" i="9"/>
  <c r="G33" i="9"/>
  <c r="F33" i="9"/>
  <c r="E33" i="9"/>
  <c r="G32" i="9"/>
  <c r="F32" i="9"/>
  <c r="E32" i="9"/>
  <c r="C32" i="9"/>
  <c r="O32" i="5"/>
  <c r="P36" i="5"/>
  <c r="O36" i="5"/>
  <c r="P33" i="5"/>
  <c r="O31" i="5"/>
  <c r="O28" i="5"/>
  <c r="P25" i="5"/>
  <c r="G39" i="5"/>
  <c r="F38" i="5"/>
  <c r="G45" i="5"/>
  <c r="G46" i="5"/>
  <c r="G44" i="5"/>
  <c r="F45" i="5"/>
  <c r="F46" i="5"/>
  <c r="F44" i="5"/>
  <c r="E45" i="5"/>
  <c r="E46" i="5"/>
  <c r="E44" i="5"/>
  <c r="G41" i="5"/>
  <c r="G43" i="5"/>
  <c r="G42" i="5"/>
  <c r="F42" i="5"/>
  <c r="F43" i="5"/>
  <c r="F41" i="5"/>
  <c r="E42" i="5"/>
  <c r="E43" i="5"/>
  <c r="E41" i="5"/>
  <c r="G40" i="5"/>
  <c r="G38" i="5"/>
  <c r="F39" i="5"/>
  <c r="F40" i="5"/>
  <c r="E39" i="5"/>
  <c r="E40" i="5"/>
  <c r="E38" i="5"/>
  <c r="G36" i="5"/>
  <c r="G37" i="5"/>
  <c r="G35" i="5"/>
  <c r="F36" i="5"/>
  <c r="F37" i="5"/>
  <c r="F35" i="5"/>
  <c r="E36" i="5"/>
  <c r="E37" i="5"/>
  <c r="E35" i="5"/>
  <c r="G33" i="5"/>
  <c r="G34" i="5"/>
  <c r="G32" i="5"/>
  <c r="F33" i="5"/>
  <c r="F34" i="5"/>
  <c r="F32" i="5"/>
  <c r="E33" i="5"/>
  <c r="E34" i="5"/>
  <c r="E32" i="5"/>
  <c r="C32" i="5"/>
  <c r="P37" i="5"/>
  <c r="P35" i="5"/>
  <c r="O37" i="5"/>
  <c r="O35" i="5"/>
  <c r="N36" i="5"/>
  <c r="N37" i="5"/>
  <c r="N35" i="5"/>
  <c r="P32" i="5"/>
  <c r="P34" i="5"/>
  <c r="O34" i="5"/>
  <c r="O33" i="5"/>
  <c r="N33" i="5"/>
  <c r="N34" i="5"/>
  <c r="N32" i="5"/>
  <c r="Q52" i="5" l="1"/>
  <c r="H36" i="10"/>
  <c r="Q29" i="10"/>
  <c r="R29" i="10" s="1"/>
  <c r="Q31" i="10"/>
  <c r="H35" i="10"/>
  <c r="I35" i="10" s="1"/>
  <c r="Q37" i="10"/>
  <c r="H41" i="10"/>
  <c r="I41" i="10" s="1"/>
  <c r="Q51" i="10"/>
  <c r="Q56" i="10"/>
  <c r="Q58" i="10"/>
  <c r="Q76" i="10"/>
  <c r="H34" i="10"/>
  <c r="Q27" i="10"/>
  <c r="R26" i="10" s="1"/>
  <c r="Q36" i="10"/>
  <c r="H44" i="10"/>
  <c r="I44" i="10" s="1"/>
  <c r="Q74" i="10"/>
  <c r="H32" i="10"/>
  <c r="Q34" i="10"/>
  <c r="H38" i="10"/>
  <c r="Q77" i="10"/>
  <c r="R77" i="10" s="1"/>
  <c r="Q28" i="10"/>
  <c r="Q35" i="10"/>
  <c r="H37" i="10"/>
  <c r="Q50" i="10"/>
  <c r="R54" i="10" s="1"/>
  <c r="Q75" i="10"/>
  <c r="Q88" i="9"/>
  <c r="Q107" i="9"/>
  <c r="Q109" i="9"/>
  <c r="Q108" i="9"/>
  <c r="Q90" i="9"/>
  <c r="Q89" i="9"/>
  <c r="Q86" i="9"/>
  <c r="Q91" i="9"/>
  <c r="Q85" i="9"/>
  <c r="Q87" i="9"/>
  <c r="Q67" i="9"/>
  <c r="Q62" i="9"/>
  <c r="Q61" i="9"/>
  <c r="Q69" i="9"/>
  <c r="Q68" i="9"/>
  <c r="Q64" i="9"/>
  <c r="Q60" i="9"/>
  <c r="Q63" i="9"/>
  <c r="Q66" i="9"/>
  <c r="Q65" i="9"/>
  <c r="Q29" i="9"/>
  <c r="Q31" i="9"/>
  <c r="Q55" i="10"/>
  <c r="Q53" i="10"/>
  <c r="Q54" i="10"/>
  <c r="I32" i="10"/>
  <c r="I38" i="10"/>
  <c r="R74" i="10"/>
  <c r="R57" i="10"/>
  <c r="R32" i="10"/>
  <c r="R35" i="10"/>
  <c r="Q39" i="9"/>
  <c r="H46" i="9"/>
  <c r="Q37" i="9"/>
  <c r="H45" i="9"/>
  <c r="Q36" i="9"/>
  <c r="Q32" i="9"/>
  <c r="Q30" i="9"/>
  <c r="Q33" i="9"/>
  <c r="Q34" i="9"/>
  <c r="Q35" i="9"/>
  <c r="Q40" i="9"/>
  <c r="Q41" i="9"/>
  <c r="Q38" i="9"/>
  <c r="H39" i="9"/>
  <c r="F31" i="9"/>
  <c r="H31" i="9" s="1"/>
  <c r="H34" i="9"/>
  <c r="F35" i="9"/>
  <c r="F36" i="9"/>
  <c r="G41" i="9"/>
  <c r="G35" i="9"/>
  <c r="G36" i="9"/>
  <c r="H37" i="9"/>
  <c r="H38" i="9"/>
  <c r="E43" i="9"/>
  <c r="H43" i="9" s="1"/>
  <c r="H32" i="9"/>
  <c r="H33" i="9"/>
  <c r="H40" i="9"/>
  <c r="E41" i="9"/>
  <c r="E42" i="9"/>
  <c r="H44" i="9"/>
  <c r="Q74" i="5"/>
  <c r="Q34" i="5"/>
  <c r="Q25" i="5"/>
  <c r="Q54" i="5"/>
  <c r="Q57" i="5"/>
  <c r="Q55" i="5"/>
  <c r="Q78" i="5"/>
  <c r="Q33" i="5"/>
  <c r="Q76" i="5"/>
  <c r="Q58" i="5"/>
  <c r="Q75" i="5"/>
  <c r="Q32" i="5"/>
  <c r="Q37" i="5"/>
  <c r="Q35" i="5"/>
  <c r="Q36" i="5"/>
  <c r="Q50" i="5"/>
  <c r="Q53" i="5"/>
  <c r="Q51" i="5"/>
  <c r="Q56" i="5"/>
  <c r="Q59" i="5"/>
  <c r="Q77" i="5"/>
  <c r="Q79" i="5"/>
  <c r="P30" i="5"/>
  <c r="P31" i="5"/>
  <c r="P29" i="5"/>
  <c r="O30" i="5"/>
  <c r="O29" i="5"/>
  <c r="N30" i="5"/>
  <c r="N31" i="5"/>
  <c r="N29" i="5"/>
  <c r="P27" i="5"/>
  <c r="P28" i="5"/>
  <c r="P26" i="5"/>
  <c r="O27" i="5"/>
  <c r="O26" i="5"/>
  <c r="N27" i="5"/>
  <c r="N28" i="5"/>
  <c r="N26" i="5"/>
  <c r="L35" i="5"/>
  <c r="L32" i="5"/>
  <c r="L29" i="5"/>
  <c r="C44" i="5"/>
  <c r="C41" i="5"/>
  <c r="C38" i="5"/>
  <c r="C35" i="5"/>
  <c r="G31" i="5"/>
  <c r="F31" i="5"/>
  <c r="G73" i="4"/>
  <c r="F75" i="4"/>
  <c r="F74" i="4"/>
  <c r="F73" i="4"/>
  <c r="E75" i="4"/>
  <c r="E74" i="4"/>
  <c r="E73" i="4"/>
  <c r="C73" i="4"/>
  <c r="G71" i="4"/>
  <c r="F72" i="4"/>
  <c r="F71" i="4"/>
  <c r="F70" i="4"/>
  <c r="E72" i="4"/>
  <c r="E71" i="4"/>
  <c r="E70" i="4"/>
  <c r="C70" i="4"/>
  <c r="H73" i="4" l="1"/>
  <c r="H71" i="4"/>
  <c r="Q28" i="5"/>
  <c r="Q31" i="5"/>
  <c r="R77" i="5"/>
  <c r="R51" i="10"/>
  <c r="R74" i="5"/>
  <c r="R107" i="9"/>
  <c r="R89" i="9"/>
  <c r="R86" i="9"/>
  <c r="R67" i="9"/>
  <c r="R61" i="9"/>
  <c r="R64" i="9"/>
  <c r="R33" i="9"/>
  <c r="R30" i="9"/>
  <c r="H41" i="9"/>
  <c r="I44" i="9"/>
  <c r="I38" i="9"/>
  <c r="I32" i="9"/>
  <c r="H36" i="9"/>
  <c r="H35" i="9"/>
  <c r="H42" i="9"/>
  <c r="Q26" i="5"/>
  <c r="Q29" i="5"/>
  <c r="R51" i="5"/>
  <c r="R57" i="5"/>
  <c r="Q27" i="5"/>
  <c r="Q30" i="5"/>
  <c r="R54" i="5"/>
  <c r="R39" i="9"/>
  <c r="R36" i="9"/>
  <c r="H39" i="5"/>
  <c r="H45" i="5"/>
  <c r="H34" i="5"/>
  <c r="H35" i="5"/>
  <c r="H41" i="5"/>
  <c r="H40" i="5"/>
  <c r="H46" i="5"/>
  <c r="H33" i="5"/>
  <c r="H38" i="5"/>
  <c r="H44" i="5"/>
  <c r="H43" i="5"/>
  <c r="H32" i="5"/>
  <c r="H36" i="5"/>
  <c r="H42" i="5"/>
  <c r="H37" i="5"/>
  <c r="H31" i="5"/>
  <c r="G69" i="4"/>
  <c r="G68" i="4"/>
  <c r="G67" i="4"/>
  <c r="F67" i="4"/>
  <c r="F69" i="4"/>
  <c r="F68" i="4"/>
  <c r="E69" i="4"/>
  <c r="E68" i="4"/>
  <c r="H68" i="4" s="1"/>
  <c r="E67" i="4"/>
  <c r="H67" i="4" s="1"/>
  <c r="C67" i="4"/>
  <c r="G65" i="4"/>
  <c r="G64" i="4"/>
  <c r="G63" i="4"/>
  <c r="F66" i="4"/>
  <c r="F65" i="4"/>
  <c r="F64" i="4"/>
  <c r="E64" i="4"/>
  <c r="E66" i="4"/>
  <c r="E65" i="4"/>
  <c r="F63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C38" i="4"/>
  <c r="C35" i="4"/>
  <c r="G44" i="4"/>
  <c r="F46" i="4"/>
  <c r="F45" i="4"/>
  <c r="F44" i="4"/>
  <c r="H44" i="4" s="1"/>
  <c r="C44" i="4"/>
  <c r="G42" i="4"/>
  <c r="F43" i="4"/>
  <c r="F42" i="4"/>
  <c r="F41" i="4"/>
  <c r="C41" i="4"/>
  <c r="G38" i="4"/>
  <c r="F40" i="4"/>
  <c r="F39" i="4"/>
  <c r="F38" i="4"/>
  <c r="G37" i="4"/>
  <c r="G36" i="4"/>
  <c r="G35" i="4"/>
  <c r="F37" i="4"/>
  <c r="F36" i="4"/>
  <c r="F35" i="4"/>
  <c r="F34" i="4"/>
  <c r="G34" i="4"/>
  <c r="G33" i="4"/>
  <c r="G32" i="4"/>
  <c r="F33" i="4"/>
  <c r="F32" i="4"/>
  <c r="F31" i="4"/>
  <c r="G31" i="4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5" i="2"/>
  <c r="H63" i="4" l="1"/>
  <c r="I64" i="4" s="1"/>
  <c r="H31" i="4"/>
  <c r="I44" i="4" s="1"/>
  <c r="I41" i="9"/>
  <c r="I35" i="9"/>
  <c r="I32" i="5"/>
  <c r="I35" i="5"/>
  <c r="R32" i="5"/>
  <c r="R26" i="5"/>
  <c r="R35" i="5"/>
  <c r="I44" i="5"/>
  <c r="I41" i="5"/>
  <c r="I38" i="5"/>
  <c r="R29" i="5"/>
  <c r="I70" i="4"/>
  <c r="H69" i="4"/>
  <c r="H42" i="4"/>
  <c r="I41" i="4" s="1"/>
  <c r="H33" i="4"/>
  <c r="I32" i="4" s="1"/>
  <c r="H35" i="4"/>
  <c r="H38" i="4"/>
  <c r="I35" i="4" l="1"/>
  <c r="I38" i="4"/>
  <c r="I73" i="4" l="1"/>
  <c r="I67" i="4"/>
</calcChain>
</file>

<file path=xl/sharedStrings.xml><?xml version="1.0" encoding="utf-8"?>
<sst xmlns="http://schemas.openxmlformats.org/spreadsheetml/2006/main" count="2908" uniqueCount="107">
  <si>
    <t>diagnosis</t>
  </si>
  <si>
    <t>Radius_mean</t>
  </si>
  <si>
    <t>Texture_mean</t>
  </si>
  <si>
    <t>perimeter_mean</t>
  </si>
  <si>
    <t>area_mean</t>
  </si>
  <si>
    <t>smoothness_mean</t>
  </si>
  <si>
    <t>M</t>
  </si>
  <si>
    <t>B</t>
  </si>
  <si>
    <t>diagnosis (Keterangan):</t>
  </si>
  <si>
    <t>M (Jinak): Tinggi</t>
  </si>
  <si>
    <t>B (Jahat): Rendah</t>
  </si>
  <si>
    <t>Radius_mean (Keterangan):</t>
  </si>
  <si>
    <t>≤ 13: Rendah</t>
  </si>
  <si>
    <t>13.01 - 16: Sedang</t>
  </si>
  <si>
    <t>&gt; 16: Tinggi</t>
  </si>
  <si>
    <t>Texture_mean (Keterangan):</t>
  </si>
  <si>
    <t>≤ 15: Rendah</t>
  </si>
  <si>
    <t>15.01 - 20: Normal</t>
  </si>
  <si>
    <t>&gt; 20: Tinggi</t>
  </si>
  <si>
    <t>perimeter_mean (Keterangan):</t>
  </si>
  <si>
    <t>≤ 87.99: Rendah</t>
  </si>
  <si>
    <t>88 - 109.99: Normal</t>
  </si>
  <si>
    <t>≥ 110: Tinggi</t>
  </si>
  <si>
    <t>area_mean (Keterangan):</t>
  </si>
  <si>
    <t>≤ 520.9: Rendah</t>
  </si>
  <si>
    <t>521 - 649.99: Normal</t>
  </si>
  <si>
    <t>≥ 650: Tinggi</t>
  </si>
  <si>
    <t>smoothness_mean (Keterangan):</t>
  </si>
  <si>
    <t>≤ 0.09799: Rendah</t>
  </si>
  <si>
    <t>0.098 - 0.10799: Normal</t>
  </si>
  <si>
    <t>≥ 0.108: Tinggi</t>
  </si>
  <si>
    <t>Diagnosis</t>
  </si>
  <si>
    <t>KONVERSI DATA</t>
  </si>
  <si>
    <t>Tinggi</t>
  </si>
  <si>
    <t>Rendah</t>
  </si>
  <si>
    <t>NEGATIF</t>
  </si>
  <si>
    <t>Normal</t>
  </si>
  <si>
    <t>Sedang</t>
  </si>
  <si>
    <t>POSITIF</t>
  </si>
  <si>
    <t>NO</t>
  </si>
  <si>
    <t>Perhitungan Pohon 1</t>
  </si>
  <si>
    <t>ket.</t>
  </si>
  <si>
    <t>Positif</t>
  </si>
  <si>
    <t>Negatif</t>
  </si>
  <si>
    <t>Jumlah</t>
  </si>
  <si>
    <t>Entropy</t>
  </si>
  <si>
    <t>Gain</t>
  </si>
  <si>
    <t>Total</t>
  </si>
  <si>
    <t>Node 1.1</t>
  </si>
  <si>
    <t>Data Atribut Texture_mean</t>
  </si>
  <si>
    <t>Perhitungan Atribut Texture_mean</t>
  </si>
  <si>
    <t>Data Atribut periemeter_mean</t>
  </si>
  <si>
    <t>Perhitungan Atribut periemeter_mean</t>
  </si>
  <si>
    <t>TEMPAT PERHITUNGAN</t>
  </si>
  <si>
    <t>Data Atribut Radius_mean</t>
  </si>
  <si>
    <t>Perhitungan Atribut Radius_mean</t>
  </si>
  <si>
    <t>Node 2.2</t>
  </si>
  <si>
    <t>Node 2.1</t>
  </si>
  <si>
    <t>Node 2.3</t>
  </si>
  <si>
    <t>Perhitungan Pohon 2</t>
  </si>
  <si>
    <t>Perhitungan Pohon 3</t>
  </si>
  <si>
    <t>Data Atribut Area_mean (Rendah)</t>
  </si>
  <si>
    <t>Perhitungan Atribut Area_mean (Rendah)</t>
  </si>
  <si>
    <t>Data Atribut area_mean</t>
  </si>
  <si>
    <t>Perhitungan Atribut area_mean</t>
  </si>
  <si>
    <t>Data Atribut Area_mean (Normal)</t>
  </si>
  <si>
    <t>Perhitungan Atribut Area_mean (Normal)</t>
  </si>
  <si>
    <t>Data Atribut smoothness_mean</t>
  </si>
  <si>
    <t>Perhitungan Radius_mean</t>
  </si>
  <si>
    <t>Perhitungan Radius_mean (Normal)</t>
  </si>
  <si>
    <t>Data Atribut Radius_mean (Normal)</t>
  </si>
  <si>
    <t>Data Atribut Texture_mean (Normal)</t>
  </si>
  <si>
    <t>Data Atribut smoothness_mean (Normal)</t>
  </si>
  <si>
    <t>Data Atribut Texture_mean (Rendah)</t>
  </si>
  <si>
    <t>Perhitungan Atribut Texture_mean (Rendah)</t>
  </si>
  <si>
    <t>No</t>
  </si>
  <si>
    <t>Atribut</t>
  </si>
  <si>
    <t>Range</t>
  </si>
  <si>
    <t>Keterangan</t>
  </si>
  <si>
    <t>≤ 13</t>
  </si>
  <si>
    <t>13.01 - 16</t>
  </si>
  <si>
    <t>&gt; 16</t>
  </si>
  <si>
    <t>≤ 15</t>
  </si>
  <si>
    <t>15.01 - 20</t>
  </si>
  <si>
    <t>&gt; 20</t>
  </si>
  <si>
    <t>≤ 87.99</t>
  </si>
  <si>
    <t>88 - 109.99</t>
  </si>
  <si>
    <t>≥ 650</t>
  </si>
  <si>
    <t>≤ 520.9</t>
  </si>
  <si>
    <t>521 - 649.99</t>
  </si>
  <si>
    <t>≥ 110</t>
  </si>
  <si>
    <t>≤ 0.09799</t>
  </si>
  <si>
    <t>0.098 - 0.10799</t>
  </si>
  <si>
    <t>≥ 0.108</t>
  </si>
  <si>
    <t>POHON 1</t>
  </si>
  <si>
    <t>POHON 2</t>
  </si>
  <si>
    <t>POHON 3</t>
  </si>
  <si>
    <t>Golongan</t>
  </si>
  <si>
    <t xml:space="preserve">Texture_mean </t>
  </si>
  <si>
    <t>Model</t>
  </si>
  <si>
    <t>Accuracy</t>
  </si>
  <si>
    <t>F1-Score</t>
  </si>
  <si>
    <t>Precision</t>
  </si>
  <si>
    <t>Recall</t>
  </si>
  <si>
    <t>RF</t>
  </si>
  <si>
    <t>LGBM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</si>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</sst>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Kelas Positif/1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0.97075999999999996</c:v>
                </c:pt>
                <c:pt idx="1">
                  <c:v>0.95867800000000003</c:v>
                </c:pt>
                <c:pt idx="2">
                  <c:v>0.96666700000000005</c:v>
                </c:pt>
                <c:pt idx="3">
                  <c:v>0.95082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F-43D6-91E4-66B7009A7B4E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0.97075999999999996</c:v>
                </c:pt>
                <c:pt idx="1">
                  <c:v>0.95798300000000003</c:v>
                </c:pt>
                <c:pt idx="2">
                  <c:v>0.98275900000000005</c:v>
                </c:pt>
                <c:pt idx="3">
                  <c:v>0.93442599999999998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F-43D6-91E4-66B7009A7B4E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0.97660800000000003</c:v>
                </c:pt>
                <c:pt idx="1">
                  <c:v>0.96666700000000005</c:v>
                </c:pt>
                <c:pt idx="2">
                  <c:v>0.98305100000000001</c:v>
                </c:pt>
                <c:pt idx="3">
                  <c:v>0.95082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F-43D6-91E4-66B7009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445472"/>
        <c:axId val="61867392"/>
      </c:barChart>
      <c:catAx>
        <c:axId val="20264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392"/>
        <c:crosses val="autoZero"/>
        <c:auto val="1"/>
        <c:lblAlgn val="ctr"/>
        <c:lblOffset val="100"/>
        <c:noMultiLvlLbl val="0"/>
      </c:catAx>
      <c:valAx>
        <c:axId val="618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201930</xdr:rowOff>
    </xdr:from>
    <xdr:to>
      <xdr:col>15</xdr:col>
      <xdr:colOff>228600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3FD1-C0B2-48CC-B3EF-3EFCEA9AE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BF6B-7F10-48DD-B8DF-70CFDA459A5B}">
  <dimension ref="A1:H61"/>
  <sheetViews>
    <sheetView workbookViewId="0">
      <selection activeCell="H1" sqref="H1:H28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2.85546875" bestFit="1" customWidth="1"/>
    <col min="4" max="4" width="14.5703125" bestFit="1" customWidth="1"/>
    <col min="5" max="5" width="10.140625" bestFit="1" customWidth="1"/>
    <col min="6" max="6" width="16.42578125" bestFit="1" customWidth="1"/>
    <col min="8" max="8" width="28.140625" bestFit="1" customWidth="1"/>
  </cols>
  <sheetData>
    <row r="1" spans="1:8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</row>
    <row r="2" spans="1:8" ht="14.45" customHeight="1" x14ac:dyDescent="0.25">
      <c r="A2" t="s">
        <v>6</v>
      </c>
      <c r="B2">
        <v>17.989999999999998</v>
      </c>
      <c r="C2">
        <v>10.38</v>
      </c>
      <c r="D2">
        <v>122.8</v>
      </c>
      <c r="E2">
        <v>1001</v>
      </c>
      <c r="F2">
        <v>0.11840000000000001</v>
      </c>
      <c r="H2" t="s">
        <v>9</v>
      </c>
    </row>
    <row r="3" spans="1:8" ht="14.45" customHeight="1" x14ac:dyDescent="0.25">
      <c r="A3" t="s">
        <v>6</v>
      </c>
      <c r="B3">
        <v>20.57</v>
      </c>
      <c r="C3">
        <v>21.77</v>
      </c>
      <c r="D3">
        <v>132.9</v>
      </c>
      <c r="E3">
        <v>1326</v>
      </c>
      <c r="F3">
        <v>8.4739999999999996E-2</v>
      </c>
      <c r="H3" t="s">
        <v>10</v>
      </c>
    </row>
    <row r="4" spans="1:8" ht="14.45" customHeight="1" x14ac:dyDescent="0.25">
      <c r="A4" t="s">
        <v>6</v>
      </c>
      <c r="B4">
        <v>19.690000000000001</v>
      </c>
      <c r="C4">
        <v>21.25</v>
      </c>
      <c r="D4">
        <v>130</v>
      </c>
      <c r="E4">
        <v>1203</v>
      </c>
      <c r="F4">
        <v>0.1096</v>
      </c>
    </row>
    <row r="5" spans="1:8" ht="14.45" customHeight="1" x14ac:dyDescent="0.25">
      <c r="A5" t="s">
        <v>6</v>
      </c>
      <c r="B5">
        <v>11.42</v>
      </c>
      <c r="C5">
        <v>20.38</v>
      </c>
      <c r="D5">
        <v>77.58</v>
      </c>
      <c r="E5">
        <v>386.1</v>
      </c>
      <c r="F5">
        <v>0.14249999999999999</v>
      </c>
      <c r="H5" t="s">
        <v>11</v>
      </c>
    </row>
    <row r="6" spans="1:8" ht="14.45" customHeight="1" x14ac:dyDescent="0.25">
      <c r="A6" t="s">
        <v>6</v>
      </c>
      <c r="B6">
        <v>20.29</v>
      </c>
      <c r="C6">
        <v>14.34</v>
      </c>
      <c r="D6">
        <v>135.1</v>
      </c>
      <c r="E6">
        <v>1297</v>
      </c>
      <c r="F6">
        <v>0.1003</v>
      </c>
      <c r="H6" t="s">
        <v>12</v>
      </c>
    </row>
    <row r="7" spans="1:8" ht="14.45" customHeight="1" x14ac:dyDescent="0.25">
      <c r="A7" t="s">
        <v>6</v>
      </c>
      <c r="B7">
        <v>12.45</v>
      </c>
      <c r="C7">
        <v>15.7</v>
      </c>
      <c r="D7">
        <v>82.57</v>
      </c>
      <c r="E7">
        <v>477.1</v>
      </c>
      <c r="F7">
        <v>0.1278</v>
      </c>
      <c r="H7" t="s">
        <v>13</v>
      </c>
    </row>
    <row r="8" spans="1:8" ht="14.45" customHeight="1" x14ac:dyDescent="0.25">
      <c r="A8" t="s">
        <v>6</v>
      </c>
      <c r="B8">
        <v>18.25</v>
      </c>
      <c r="C8">
        <v>19.98</v>
      </c>
      <c r="D8">
        <v>119.6</v>
      </c>
      <c r="E8">
        <v>1040</v>
      </c>
      <c r="F8">
        <v>9.4630000000000006E-2</v>
      </c>
      <c r="H8" t="s">
        <v>14</v>
      </c>
    </row>
    <row r="9" spans="1:8" ht="14.45" customHeight="1" x14ac:dyDescent="0.25">
      <c r="A9" t="s">
        <v>6</v>
      </c>
      <c r="B9">
        <v>13.71</v>
      </c>
      <c r="C9">
        <v>20.83</v>
      </c>
      <c r="D9">
        <v>90.2</v>
      </c>
      <c r="E9">
        <v>577.9</v>
      </c>
      <c r="F9">
        <v>0.11890000000000001</v>
      </c>
    </row>
    <row r="10" spans="1:8" ht="14.45" customHeight="1" x14ac:dyDescent="0.25">
      <c r="A10" t="s">
        <v>6</v>
      </c>
      <c r="B10">
        <v>13</v>
      </c>
      <c r="C10">
        <v>21.82</v>
      </c>
      <c r="D10">
        <v>87.5</v>
      </c>
      <c r="E10">
        <v>519.79999999999995</v>
      </c>
      <c r="F10">
        <v>0.1273</v>
      </c>
      <c r="H10" t="s">
        <v>15</v>
      </c>
    </row>
    <row r="11" spans="1:8" ht="14.45" customHeight="1" x14ac:dyDescent="0.25">
      <c r="A11" t="s">
        <v>6</v>
      </c>
      <c r="B11">
        <v>12.46</v>
      </c>
      <c r="C11">
        <v>24.04</v>
      </c>
      <c r="D11">
        <v>83.97</v>
      </c>
      <c r="E11">
        <v>475.9</v>
      </c>
      <c r="F11">
        <v>0.1186</v>
      </c>
      <c r="H11" t="s">
        <v>16</v>
      </c>
    </row>
    <row r="12" spans="1:8" ht="14.45" customHeight="1" x14ac:dyDescent="0.25">
      <c r="A12" t="s">
        <v>6</v>
      </c>
      <c r="B12">
        <v>16.02</v>
      </c>
      <c r="C12">
        <v>23.24</v>
      </c>
      <c r="D12">
        <v>102.7</v>
      </c>
      <c r="E12">
        <v>797.8</v>
      </c>
      <c r="F12">
        <v>8.2059999999999994E-2</v>
      </c>
      <c r="H12" t="s">
        <v>17</v>
      </c>
    </row>
    <row r="13" spans="1:8" ht="14.45" customHeight="1" x14ac:dyDescent="0.25">
      <c r="A13" t="s">
        <v>6</v>
      </c>
      <c r="B13">
        <v>15.78</v>
      </c>
      <c r="C13">
        <v>17.89</v>
      </c>
      <c r="D13">
        <v>103.6</v>
      </c>
      <c r="E13">
        <v>781</v>
      </c>
      <c r="F13">
        <v>9.7100000000000006E-2</v>
      </c>
      <c r="H13" t="s">
        <v>18</v>
      </c>
    </row>
    <row r="14" spans="1:8" ht="14.45" customHeight="1" x14ac:dyDescent="0.25">
      <c r="A14" t="s">
        <v>6</v>
      </c>
      <c r="B14">
        <v>19.170000000000002</v>
      </c>
      <c r="C14">
        <v>24.8</v>
      </c>
      <c r="D14">
        <v>132.4</v>
      </c>
      <c r="E14">
        <v>1123</v>
      </c>
      <c r="F14">
        <v>9.74E-2</v>
      </c>
    </row>
    <row r="15" spans="1:8" ht="14.45" customHeight="1" x14ac:dyDescent="0.25">
      <c r="A15" t="s">
        <v>6</v>
      </c>
      <c r="B15">
        <v>15.85</v>
      </c>
      <c r="C15">
        <v>23.95</v>
      </c>
      <c r="D15">
        <v>103.7</v>
      </c>
      <c r="E15">
        <v>782.7</v>
      </c>
      <c r="F15">
        <v>8.4010000000000001E-2</v>
      </c>
      <c r="H15" t="s">
        <v>19</v>
      </c>
    </row>
    <row r="16" spans="1:8" ht="14.45" customHeight="1" x14ac:dyDescent="0.25">
      <c r="A16" t="s">
        <v>6</v>
      </c>
      <c r="B16">
        <v>13.73</v>
      </c>
      <c r="C16">
        <v>22.61</v>
      </c>
      <c r="D16">
        <v>93.6</v>
      </c>
      <c r="E16">
        <v>578.29999999999995</v>
      </c>
      <c r="F16">
        <v>0.11310000000000001</v>
      </c>
      <c r="H16" t="s">
        <v>20</v>
      </c>
    </row>
    <row r="17" spans="1:8" ht="14.45" customHeight="1" x14ac:dyDescent="0.25">
      <c r="A17" t="s">
        <v>6</v>
      </c>
      <c r="B17">
        <v>14.54</v>
      </c>
      <c r="C17">
        <v>27.54</v>
      </c>
      <c r="D17">
        <v>96.73</v>
      </c>
      <c r="E17">
        <v>658.8</v>
      </c>
      <c r="F17">
        <v>0.1139</v>
      </c>
      <c r="H17" t="s">
        <v>21</v>
      </c>
    </row>
    <row r="18" spans="1:8" ht="14.45" customHeight="1" x14ac:dyDescent="0.25">
      <c r="A18" t="s">
        <v>6</v>
      </c>
      <c r="B18">
        <v>14.68</v>
      </c>
      <c r="C18">
        <v>20.13</v>
      </c>
      <c r="D18">
        <v>94.74</v>
      </c>
      <c r="E18">
        <v>684.5</v>
      </c>
      <c r="F18">
        <v>9.8669999999999994E-2</v>
      </c>
      <c r="H18" t="s">
        <v>22</v>
      </c>
    </row>
    <row r="19" spans="1:8" ht="14.45" customHeight="1" x14ac:dyDescent="0.25">
      <c r="A19" t="s">
        <v>6</v>
      </c>
      <c r="B19">
        <v>16.13</v>
      </c>
      <c r="C19">
        <v>20.68</v>
      </c>
      <c r="D19">
        <v>108.1</v>
      </c>
      <c r="E19">
        <v>798.8</v>
      </c>
      <c r="F19">
        <v>0.11700000000000001</v>
      </c>
    </row>
    <row r="20" spans="1:8" ht="14.45" customHeight="1" x14ac:dyDescent="0.25">
      <c r="A20" t="s">
        <v>6</v>
      </c>
      <c r="B20">
        <v>19.809999999999999</v>
      </c>
      <c r="C20">
        <v>22.15</v>
      </c>
      <c r="D20">
        <v>130</v>
      </c>
      <c r="E20">
        <v>1260</v>
      </c>
      <c r="F20">
        <v>9.8309999999999995E-2</v>
      </c>
      <c r="H20" t="s">
        <v>23</v>
      </c>
    </row>
    <row r="21" spans="1:8" ht="14.45" customHeight="1" x14ac:dyDescent="0.25">
      <c r="A21" t="s">
        <v>7</v>
      </c>
      <c r="B21">
        <v>13.54</v>
      </c>
      <c r="C21">
        <v>14.36</v>
      </c>
      <c r="D21">
        <v>87.46</v>
      </c>
      <c r="E21">
        <v>566.29999999999995</v>
      </c>
      <c r="F21">
        <v>9.7790000000000002E-2</v>
      </c>
      <c r="H21" t="s">
        <v>24</v>
      </c>
    </row>
    <row r="22" spans="1:8" ht="14.45" customHeight="1" x14ac:dyDescent="0.25">
      <c r="A22" t="s">
        <v>7</v>
      </c>
      <c r="B22">
        <v>13.08</v>
      </c>
      <c r="C22">
        <v>15.71</v>
      </c>
      <c r="D22">
        <v>85.63</v>
      </c>
      <c r="E22">
        <v>520</v>
      </c>
      <c r="F22">
        <v>0.1075</v>
      </c>
      <c r="H22" t="s">
        <v>25</v>
      </c>
    </row>
    <row r="23" spans="1:8" ht="14.45" customHeight="1" x14ac:dyDescent="0.25">
      <c r="A23" t="s">
        <v>7</v>
      </c>
      <c r="B23">
        <v>9.5039999999999996</v>
      </c>
      <c r="C23">
        <v>12.44</v>
      </c>
      <c r="D23">
        <v>60.34</v>
      </c>
      <c r="E23">
        <v>273.89999999999998</v>
      </c>
      <c r="F23">
        <v>0.1024</v>
      </c>
      <c r="H23" t="s">
        <v>26</v>
      </c>
    </row>
    <row r="24" spans="1:8" ht="14.45" customHeight="1" x14ac:dyDescent="0.25">
      <c r="A24" t="s">
        <v>6</v>
      </c>
      <c r="B24">
        <v>15.34</v>
      </c>
      <c r="C24">
        <v>14.26</v>
      </c>
      <c r="D24">
        <v>102.5</v>
      </c>
      <c r="E24">
        <v>704.4</v>
      </c>
      <c r="F24">
        <v>0.10730000000000001</v>
      </c>
    </row>
    <row r="25" spans="1:8" ht="14.45" customHeight="1" x14ac:dyDescent="0.25">
      <c r="A25" t="s">
        <v>6</v>
      </c>
      <c r="B25">
        <v>21.16</v>
      </c>
      <c r="C25">
        <v>23.04</v>
      </c>
      <c r="D25">
        <v>137.19999999999999</v>
      </c>
      <c r="E25">
        <v>1404</v>
      </c>
      <c r="F25">
        <v>9.4280000000000003E-2</v>
      </c>
      <c r="H25" t="s">
        <v>27</v>
      </c>
    </row>
    <row r="26" spans="1:8" ht="14.45" customHeight="1" x14ac:dyDescent="0.25">
      <c r="A26" t="s">
        <v>6</v>
      </c>
      <c r="B26">
        <v>16.649999999999999</v>
      </c>
      <c r="C26">
        <v>21.38</v>
      </c>
      <c r="D26">
        <v>110</v>
      </c>
      <c r="E26">
        <v>904.6</v>
      </c>
      <c r="F26">
        <v>0.11210000000000001</v>
      </c>
      <c r="H26" t="s">
        <v>28</v>
      </c>
    </row>
    <row r="27" spans="1:8" ht="14.45" customHeight="1" x14ac:dyDescent="0.25">
      <c r="A27" t="s">
        <v>6</v>
      </c>
      <c r="B27">
        <v>17.14</v>
      </c>
      <c r="C27">
        <v>16.399999999999999</v>
      </c>
      <c r="D27">
        <v>116</v>
      </c>
      <c r="E27">
        <v>912.7</v>
      </c>
      <c r="F27">
        <v>0.1186</v>
      </c>
      <c r="H27" t="s">
        <v>29</v>
      </c>
    </row>
    <row r="28" spans="1:8" ht="14.45" customHeight="1" x14ac:dyDescent="0.25">
      <c r="A28" t="s">
        <v>6</v>
      </c>
      <c r="B28">
        <v>14.58</v>
      </c>
      <c r="C28">
        <v>21.53</v>
      </c>
      <c r="D28">
        <v>97.41</v>
      </c>
      <c r="E28">
        <v>644.79999999999995</v>
      </c>
      <c r="F28">
        <v>0.10539999999999999</v>
      </c>
      <c r="H28" t="s">
        <v>30</v>
      </c>
    </row>
    <row r="29" spans="1:8" ht="14.45" customHeight="1" x14ac:dyDescent="0.25">
      <c r="A29" t="s">
        <v>6</v>
      </c>
      <c r="B29">
        <v>18.61</v>
      </c>
      <c r="C29">
        <v>20.25</v>
      </c>
      <c r="D29">
        <v>122.1</v>
      </c>
      <c r="E29">
        <v>1094</v>
      </c>
      <c r="F29">
        <v>9.4399999999999998E-2</v>
      </c>
    </row>
    <row r="30" spans="1:8" ht="14.45" customHeight="1" x14ac:dyDescent="0.25">
      <c r="A30" t="s">
        <v>6</v>
      </c>
      <c r="B30">
        <v>15.3</v>
      </c>
      <c r="C30">
        <v>25.27</v>
      </c>
      <c r="D30">
        <v>102.4</v>
      </c>
      <c r="E30">
        <v>732.4</v>
      </c>
      <c r="F30">
        <v>0.1082</v>
      </c>
    </row>
    <row r="31" spans="1:8" ht="14.45" customHeight="1" x14ac:dyDescent="0.25">
      <c r="A31" t="s">
        <v>6</v>
      </c>
      <c r="B31">
        <v>17.57</v>
      </c>
      <c r="C31">
        <v>15.05</v>
      </c>
      <c r="D31">
        <v>115</v>
      </c>
      <c r="E31">
        <v>955.1</v>
      </c>
      <c r="F31">
        <v>9.8470000000000002E-2</v>
      </c>
    </row>
    <row r="32" spans="1:8" ht="14.45" customHeight="1" x14ac:dyDescent="0.25">
      <c r="A32" t="s">
        <v>6</v>
      </c>
      <c r="B32">
        <v>18.63</v>
      </c>
      <c r="C32">
        <v>25.11</v>
      </c>
      <c r="D32">
        <v>124.8</v>
      </c>
      <c r="E32">
        <v>1088</v>
      </c>
      <c r="F32">
        <v>0.10639999999999999</v>
      </c>
    </row>
    <row r="33" spans="1:6" ht="14.45" customHeight="1" x14ac:dyDescent="0.25">
      <c r="A33" t="s">
        <v>6</v>
      </c>
      <c r="B33">
        <v>11.84</v>
      </c>
      <c r="C33">
        <v>18.7</v>
      </c>
      <c r="D33">
        <v>77.930000000000007</v>
      </c>
      <c r="E33">
        <v>440.6</v>
      </c>
      <c r="F33">
        <v>0.1109</v>
      </c>
    </row>
    <row r="34" spans="1:6" ht="14.45" customHeight="1" x14ac:dyDescent="0.25">
      <c r="A34" t="s">
        <v>6</v>
      </c>
      <c r="B34">
        <v>17.02</v>
      </c>
      <c r="C34">
        <v>23.98</v>
      </c>
      <c r="D34">
        <v>112.8</v>
      </c>
      <c r="E34">
        <v>899.3</v>
      </c>
      <c r="F34">
        <v>0.1197</v>
      </c>
    </row>
    <row r="35" spans="1:6" ht="14.45" customHeight="1" x14ac:dyDescent="0.25">
      <c r="A35" t="s">
        <v>6</v>
      </c>
      <c r="B35">
        <v>19.27</v>
      </c>
      <c r="C35">
        <v>26.47</v>
      </c>
      <c r="D35">
        <v>127.9</v>
      </c>
      <c r="E35">
        <v>1162</v>
      </c>
      <c r="F35">
        <v>9.4009999999999996E-2</v>
      </c>
    </row>
    <row r="36" spans="1:6" ht="14.45" customHeight="1" x14ac:dyDescent="0.25">
      <c r="A36" t="s">
        <v>6</v>
      </c>
      <c r="B36">
        <v>16.13</v>
      </c>
      <c r="C36">
        <v>17.88</v>
      </c>
      <c r="D36">
        <v>107</v>
      </c>
      <c r="E36">
        <v>807.2</v>
      </c>
      <c r="F36">
        <v>0.104</v>
      </c>
    </row>
    <row r="37" spans="1:6" ht="14.45" customHeight="1" x14ac:dyDescent="0.25">
      <c r="A37" t="s">
        <v>6</v>
      </c>
      <c r="B37">
        <v>16.739999999999998</v>
      </c>
      <c r="C37">
        <v>21.59</v>
      </c>
      <c r="D37">
        <v>110.1</v>
      </c>
      <c r="E37">
        <v>869.5</v>
      </c>
      <c r="F37">
        <v>9.6100000000000005E-2</v>
      </c>
    </row>
    <row r="38" spans="1:6" ht="14.45" customHeight="1" x14ac:dyDescent="0.25">
      <c r="A38" t="s">
        <v>6</v>
      </c>
      <c r="B38">
        <v>14.25</v>
      </c>
      <c r="C38">
        <v>21.72</v>
      </c>
      <c r="D38">
        <v>93.63</v>
      </c>
      <c r="E38">
        <v>633</v>
      </c>
      <c r="F38">
        <v>9.8229999999999998E-2</v>
      </c>
    </row>
    <row r="39" spans="1:6" ht="14.45" customHeight="1" x14ac:dyDescent="0.25">
      <c r="A39" t="s">
        <v>7</v>
      </c>
      <c r="B39">
        <v>13.03</v>
      </c>
      <c r="C39">
        <v>18.420000000000002</v>
      </c>
      <c r="D39">
        <v>82.61</v>
      </c>
      <c r="E39">
        <v>523.79999999999995</v>
      </c>
      <c r="F39">
        <v>8.9829999999999993E-2</v>
      </c>
    </row>
    <row r="40" spans="1:6" ht="14.45" customHeight="1" x14ac:dyDescent="0.25">
      <c r="A40" t="s">
        <v>6</v>
      </c>
      <c r="B40">
        <v>14.99</v>
      </c>
      <c r="C40">
        <v>25.2</v>
      </c>
      <c r="D40">
        <v>95.54</v>
      </c>
      <c r="E40">
        <v>698.8</v>
      </c>
      <c r="F40">
        <v>9.3869999999999995E-2</v>
      </c>
    </row>
    <row r="41" spans="1:6" ht="14.45" customHeight="1" x14ac:dyDescent="0.25">
      <c r="A41" t="s">
        <v>6</v>
      </c>
      <c r="B41">
        <v>13.48</v>
      </c>
      <c r="C41">
        <v>20.82</v>
      </c>
      <c r="D41">
        <v>88.4</v>
      </c>
      <c r="E41">
        <v>559.20000000000005</v>
      </c>
      <c r="F41">
        <v>0.1016</v>
      </c>
    </row>
    <row r="42" spans="1:6" ht="14.45" customHeight="1" x14ac:dyDescent="0.25">
      <c r="A42" t="s">
        <v>6</v>
      </c>
      <c r="B42">
        <v>13.44</v>
      </c>
      <c r="C42">
        <v>21.58</v>
      </c>
      <c r="D42">
        <v>86.18</v>
      </c>
      <c r="E42">
        <v>563</v>
      </c>
      <c r="F42">
        <v>8.1619999999999998E-2</v>
      </c>
    </row>
    <row r="43" spans="1:6" ht="14.45" customHeight="1" x14ac:dyDescent="0.25">
      <c r="A43" t="s">
        <v>6</v>
      </c>
      <c r="B43">
        <v>10.95</v>
      </c>
      <c r="C43">
        <v>21.35</v>
      </c>
      <c r="D43">
        <v>71.900000000000006</v>
      </c>
      <c r="E43">
        <v>371.1</v>
      </c>
      <c r="F43">
        <v>0.1227</v>
      </c>
    </row>
    <row r="44" spans="1:6" ht="14.45" customHeight="1" x14ac:dyDescent="0.25">
      <c r="A44" t="s">
        <v>6</v>
      </c>
      <c r="B44">
        <v>19.07</v>
      </c>
      <c r="C44">
        <v>24.81</v>
      </c>
      <c r="D44">
        <v>128.30000000000001</v>
      </c>
      <c r="E44">
        <v>1104</v>
      </c>
      <c r="F44">
        <v>9.0810000000000002E-2</v>
      </c>
    </row>
    <row r="45" spans="1:6" ht="14.45" customHeight="1" x14ac:dyDescent="0.25">
      <c r="A45" t="s">
        <v>6</v>
      </c>
      <c r="B45">
        <v>13.28</v>
      </c>
      <c r="C45">
        <v>20.28</v>
      </c>
      <c r="D45">
        <v>87.32</v>
      </c>
      <c r="E45">
        <v>545.20000000000005</v>
      </c>
      <c r="F45">
        <v>0.1041</v>
      </c>
    </row>
    <row r="46" spans="1:6" ht="14.45" customHeight="1" x14ac:dyDescent="0.25">
      <c r="A46" t="s">
        <v>6</v>
      </c>
      <c r="B46">
        <v>13.17</v>
      </c>
      <c r="C46">
        <v>21.81</v>
      </c>
      <c r="D46">
        <v>85.42</v>
      </c>
      <c r="E46">
        <v>531.5</v>
      </c>
      <c r="F46">
        <v>9.7140000000000004E-2</v>
      </c>
    </row>
    <row r="47" spans="1:6" ht="14.45" customHeight="1" x14ac:dyDescent="0.25">
      <c r="A47" t="s">
        <v>6</v>
      </c>
      <c r="B47">
        <v>18.649999999999999</v>
      </c>
      <c r="C47">
        <v>17.600000000000001</v>
      </c>
      <c r="D47">
        <v>123.7</v>
      </c>
      <c r="E47">
        <v>1076</v>
      </c>
      <c r="F47">
        <v>0.1099</v>
      </c>
    </row>
    <row r="48" spans="1:6" ht="14.45" customHeight="1" x14ac:dyDescent="0.25">
      <c r="A48" t="s">
        <v>7</v>
      </c>
      <c r="B48">
        <v>8.1959999999999997</v>
      </c>
      <c r="C48">
        <v>16.84</v>
      </c>
      <c r="D48">
        <v>51.71</v>
      </c>
      <c r="E48">
        <v>201.9</v>
      </c>
      <c r="F48">
        <v>8.5999999999999993E-2</v>
      </c>
    </row>
    <row r="49" spans="1:6" ht="14.45" customHeight="1" x14ac:dyDescent="0.25">
      <c r="A49" t="s">
        <v>6</v>
      </c>
      <c r="B49">
        <v>13.17</v>
      </c>
      <c r="C49">
        <v>18.66</v>
      </c>
      <c r="D49">
        <v>85.98</v>
      </c>
      <c r="E49">
        <v>534.6</v>
      </c>
      <c r="F49">
        <v>0.1158</v>
      </c>
    </row>
    <row r="50" spans="1:6" ht="14.45" customHeight="1" x14ac:dyDescent="0.25">
      <c r="A50" t="s">
        <v>7</v>
      </c>
      <c r="B50">
        <v>12.05</v>
      </c>
      <c r="C50">
        <v>14.63</v>
      </c>
      <c r="D50">
        <v>78.040000000000006</v>
      </c>
      <c r="E50">
        <v>449.3</v>
      </c>
      <c r="F50">
        <v>0.1031</v>
      </c>
    </row>
    <row r="51" spans="1:6" ht="14.45" customHeight="1" x14ac:dyDescent="0.25">
      <c r="A51" t="s">
        <v>7</v>
      </c>
      <c r="B51">
        <v>13.49</v>
      </c>
      <c r="C51">
        <v>22.3</v>
      </c>
      <c r="D51">
        <v>86.91</v>
      </c>
      <c r="E51">
        <v>561</v>
      </c>
      <c r="F51">
        <v>8.7520000000000001E-2</v>
      </c>
    </row>
    <row r="52" spans="1:6" ht="14.45" customHeight="1" x14ac:dyDescent="0.25">
      <c r="A52" t="s">
        <v>7</v>
      </c>
      <c r="B52">
        <v>11.76</v>
      </c>
      <c r="C52">
        <v>21.6</v>
      </c>
      <c r="D52">
        <v>74.72</v>
      </c>
      <c r="E52">
        <v>427.9</v>
      </c>
      <c r="F52">
        <v>8.6370000000000002E-2</v>
      </c>
    </row>
    <row r="53" spans="1:6" ht="14.45" customHeight="1" x14ac:dyDescent="0.25">
      <c r="A53" t="s">
        <v>7</v>
      </c>
      <c r="B53">
        <v>13.64</v>
      </c>
      <c r="C53">
        <v>16.34</v>
      </c>
      <c r="D53">
        <v>87.21</v>
      </c>
      <c r="E53">
        <v>571.79999999999995</v>
      </c>
      <c r="F53">
        <v>7.6850000000000002E-2</v>
      </c>
    </row>
    <row r="54" spans="1:6" ht="14.45" customHeight="1" x14ac:dyDescent="0.25">
      <c r="A54" t="s">
        <v>7</v>
      </c>
      <c r="B54">
        <v>11.94</v>
      </c>
      <c r="C54">
        <v>18.239999999999998</v>
      </c>
      <c r="D54">
        <v>75.709999999999994</v>
      </c>
      <c r="E54">
        <v>437.6</v>
      </c>
      <c r="F54">
        <v>8.2610000000000003E-2</v>
      </c>
    </row>
    <row r="55" spans="1:6" ht="14.45" customHeight="1" x14ac:dyDescent="0.25">
      <c r="A55" t="s">
        <v>6</v>
      </c>
      <c r="B55">
        <v>18.22</v>
      </c>
      <c r="C55">
        <v>18.7</v>
      </c>
      <c r="D55">
        <v>120.3</v>
      </c>
      <c r="E55">
        <v>1033</v>
      </c>
      <c r="F55">
        <v>0.1148</v>
      </c>
    </row>
    <row r="56" spans="1:6" ht="14.45" customHeight="1" x14ac:dyDescent="0.25">
      <c r="A56" t="s">
        <v>6</v>
      </c>
      <c r="B56">
        <v>15.1</v>
      </c>
      <c r="C56">
        <v>22.02</v>
      </c>
      <c r="D56">
        <v>97.26</v>
      </c>
      <c r="E56">
        <v>712.8</v>
      </c>
      <c r="F56">
        <v>9.0560000000000002E-2</v>
      </c>
    </row>
    <row r="57" spans="1:6" ht="14.45" customHeight="1" x14ac:dyDescent="0.25">
      <c r="A57" t="s">
        <v>7</v>
      </c>
      <c r="B57">
        <v>11.52</v>
      </c>
      <c r="C57">
        <v>18.75</v>
      </c>
      <c r="D57">
        <v>73.34</v>
      </c>
      <c r="E57">
        <v>409</v>
      </c>
      <c r="F57">
        <v>9.5240000000000005E-2</v>
      </c>
    </row>
    <row r="58" spans="1:6" ht="14.45" customHeight="1" x14ac:dyDescent="0.25">
      <c r="A58" t="s">
        <v>6</v>
      </c>
      <c r="B58">
        <v>19.21</v>
      </c>
      <c r="C58">
        <v>18.57</v>
      </c>
      <c r="D58">
        <v>125.5</v>
      </c>
      <c r="E58">
        <v>1152</v>
      </c>
      <c r="F58">
        <v>0.1053</v>
      </c>
    </row>
    <row r="59" spans="1:6" ht="14.45" customHeight="1" x14ac:dyDescent="0.25">
      <c r="A59" t="s">
        <v>6</v>
      </c>
      <c r="B59">
        <v>14.71</v>
      </c>
      <c r="C59">
        <v>21.59</v>
      </c>
      <c r="D59">
        <v>95.55</v>
      </c>
      <c r="E59">
        <v>656.9</v>
      </c>
      <c r="F59">
        <v>0.1137</v>
      </c>
    </row>
    <row r="60" spans="1:6" ht="14.45" customHeight="1" x14ac:dyDescent="0.25">
      <c r="A60" t="s">
        <v>7</v>
      </c>
      <c r="B60">
        <v>13.05</v>
      </c>
      <c r="C60">
        <v>19.309999999999999</v>
      </c>
      <c r="D60">
        <v>82.61</v>
      </c>
      <c r="E60">
        <v>527.20000000000005</v>
      </c>
      <c r="F60">
        <v>8.0600000000000005E-2</v>
      </c>
    </row>
    <row r="61" spans="1:6" ht="14.45" customHeight="1" x14ac:dyDescent="0.25">
      <c r="A61" t="s">
        <v>7</v>
      </c>
      <c r="B61">
        <v>8.6180000000000003</v>
      </c>
      <c r="C61">
        <v>11.79</v>
      </c>
      <c r="D61">
        <v>54.34</v>
      </c>
      <c r="E61">
        <v>224.5</v>
      </c>
      <c r="F61">
        <v>9.7519999999999996E-2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D6D9-058C-4AE1-9197-292FF28D1B8E}">
  <dimension ref="C3:W64"/>
  <sheetViews>
    <sheetView zoomScale="80" zoomScaleNormal="80" workbookViewId="0">
      <selection activeCell="L6" sqref="L6"/>
    </sheetView>
  </sheetViews>
  <sheetFormatPr defaultRowHeight="15" x14ac:dyDescent="0.25"/>
  <cols>
    <col min="4" max="4" width="17" customWidth="1"/>
    <col min="5" max="5" width="17.140625" customWidth="1"/>
    <col min="6" max="6" width="18.140625" customWidth="1"/>
    <col min="7" max="7" width="16" customWidth="1"/>
    <col min="8" max="8" width="18.28515625" customWidth="1"/>
    <col min="9" max="9" width="15.140625" customWidth="1"/>
    <col min="19" max="19" width="16.5703125" bestFit="1" customWidth="1"/>
    <col min="20" max="20" width="14.140625" bestFit="1" customWidth="1"/>
    <col min="21" max="21" width="8.85546875" bestFit="1" customWidth="1"/>
    <col min="22" max="22" width="16.42578125" customWidth="1"/>
    <col min="23" max="23" width="16.28515625" customWidth="1"/>
  </cols>
  <sheetData>
    <row r="3" spans="3:23" x14ac:dyDescent="0.25">
      <c r="L3" t="s">
        <v>32</v>
      </c>
    </row>
    <row r="4" spans="3:23" x14ac:dyDescent="0.25">
      <c r="C4" s="1" t="s">
        <v>0</v>
      </c>
      <c r="D4" s="58" t="s">
        <v>1</v>
      </c>
      <c r="E4" s="58" t="s">
        <v>2</v>
      </c>
      <c r="F4" s="58" t="s">
        <v>3</v>
      </c>
      <c r="G4" s="58" t="s">
        <v>4</v>
      </c>
      <c r="H4" s="58" t="s">
        <v>5</v>
      </c>
      <c r="I4" s="58" t="s">
        <v>31</v>
      </c>
    </row>
    <row r="5" spans="3:23" x14ac:dyDescent="0.25">
      <c r="C5" s="1" t="s">
        <v>6</v>
      </c>
      <c r="D5" s="59">
        <v>17.989999999999998</v>
      </c>
      <c r="E5" s="59">
        <v>10.38</v>
      </c>
      <c r="F5" s="59">
        <v>122.8</v>
      </c>
      <c r="G5" s="59">
        <v>1001</v>
      </c>
      <c r="H5" s="59">
        <v>0.11840000000000001</v>
      </c>
      <c r="I5" s="59">
        <f>IF(C5="M", 0,1)</f>
        <v>0</v>
      </c>
      <c r="L5" t="s">
        <v>8</v>
      </c>
      <c r="O5" t="s">
        <v>8</v>
      </c>
      <c r="S5" s="60" t="s">
        <v>76</v>
      </c>
      <c r="T5" s="60" t="s">
        <v>77</v>
      </c>
      <c r="U5" s="60" t="s">
        <v>97</v>
      </c>
      <c r="V5" s="1"/>
      <c r="W5" s="1"/>
    </row>
    <row r="6" spans="3:23" x14ac:dyDescent="0.25">
      <c r="C6" s="1" t="s">
        <v>6</v>
      </c>
      <c r="D6" s="59">
        <v>20.57</v>
      </c>
      <c r="E6" s="59">
        <v>21.77</v>
      </c>
      <c r="F6" s="59">
        <v>132.9</v>
      </c>
      <c r="G6" s="59">
        <v>1326</v>
      </c>
      <c r="H6" s="59">
        <v>8.4739999999999996E-2</v>
      </c>
      <c r="I6" s="59">
        <f t="shared" ref="I6:I64" si="0">IF(C6="M", 0,1)</f>
        <v>0</v>
      </c>
      <c r="L6" t="s">
        <v>9</v>
      </c>
      <c r="O6" t="s">
        <v>9</v>
      </c>
      <c r="S6" s="63" t="s">
        <v>1</v>
      </c>
      <c r="T6" s="62" t="s">
        <v>79</v>
      </c>
      <c r="U6" s="62" t="s">
        <v>34</v>
      </c>
    </row>
    <row r="7" spans="3:23" x14ac:dyDescent="0.25">
      <c r="C7" s="1" t="s">
        <v>6</v>
      </c>
      <c r="D7" s="59">
        <v>19.690000000000001</v>
      </c>
      <c r="E7" s="59">
        <v>21.25</v>
      </c>
      <c r="F7" s="59">
        <v>130</v>
      </c>
      <c r="G7" s="59">
        <v>1203</v>
      </c>
      <c r="H7" s="59">
        <v>0.1096</v>
      </c>
      <c r="I7" s="59">
        <f t="shared" si="0"/>
        <v>0</v>
      </c>
      <c r="L7" t="s">
        <v>10</v>
      </c>
      <c r="O7" t="s">
        <v>10</v>
      </c>
      <c r="S7" s="64"/>
      <c r="T7" s="62" t="s">
        <v>80</v>
      </c>
      <c r="U7" s="62" t="s">
        <v>37</v>
      </c>
    </row>
    <row r="8" spans="3:23" x14ac:dyDescent="0.25">
      <c r="C8" s="1" t="s">
        <v>6</v>
      </c>
      <c r="D8" s="59">
        <v>11.42</v>
      </c>
      <c r="E8" s="59">
        <v>20.38</v>
      </c>
      <c r="F8" s="59">
        <v>77.58</v>
      </c>
      <c r="G8" s="59">
        <v>386.1</v>
      </c>
      <c r="H8" s="59">
        <v>0.14249999999999999</v>
      </c>
      <c r="I8" s="59">
        <f t="shared" si="0"/>
        <v>0</v>
      </c>
      <c r="S8" s="65"/>
      <c r="T8" s="62" t="s">
        <v>81</v>
      </c>
      <c r="U8" s="62" t="s">
        <v>33</v>
      </c>
    </row>
    <row r="9" spans="3:23" x14ac:dyDescent="0.25">
      <c r="C9" s="1" t="s">
        <v>6</v>
      </c>
      <c r="D9" s="59">
        <v>20.29</v>
      </c>
      <c r="E9" s="59">
        <v>14.34</v>
      </c>
      <c r="F9" s="59">
        <v>135.1</v>
      </c>
      <c r="G9" s="59">
        <v>1297</v>
      </c>
      <c r="H9" s="59">
        <v>0.1003</v>
      </c>
      <c r="I9" s="59">
        <f t="shared" si="0"/>
        <v>0</v>
      </c>
      <c r="L9" t="s">
        <v>11</v>
      </c>
      <c r="O9" t="s">
        <v>11</v>
      </c>
      <c r="S9" s="63" t="s">
        <v>98</v>
      </c>
      <c r="T9" s="62" t="s">
        <v>82</v>
      </c>
      <c r="U9" s="62" t="s">
        <v>34</v>
      </c>
    </row>
    <row r="10" spans="3:23" x14ac:dyDescent="0.25">
      <c r="C10" s="1" t="s">
        <v>6</v>
      </c>
      <c r="D10" s="59">
        <v>12.45</v>
      </c>
      <c r="E10" s="59">
        <v>15.7</v>
      </c>
      <c r="F10" s="59">
        <v>82.57</v>
      </c>
      <c r="G10" s="59">
        <v>477.1</v>
      </c>
      <c r="H10" s="59">
        <v>0.1278</v>
      </c>
      <c r="I10" s="59">
        <f t="shared" si="0"/>
        <v>0</v>
      </c>
      <c r="L10" t="s">
        <v>12</v>
      </c>
      <c r="O10" t="s">
        <v>12</v>
      </c>
      <c r="S10" s="64"/>
      <c r="T10" s="62" t="s">
        <v>83</v>
      </c>
      <c r="U10" s="62" t="s">
        <v>37</v>
      </c>
    </row>
    <row r="11" spans="3:23" x14ac:dyDescent="0.25">
      <c r="C11" s="1" t="s">
        <v>6</v>
      </c>
      <c r="D11" s="59">
        <v>18.25</v>
      </c>
      <c r="E11" s="59">
        <v>19.98</v>
      </c>
      <c r="F11" s="59">
        <v>119.6</v>
      </c>
      <c r="G11" s="59">
        <v>1040</v>
      </c>
      <c r="H11" s="59">
        <v>9.4630000000000006E-2</v>
      </c>
      <c r="I11" s="59">
        <f t="shared" si="0"/>
        <v>0</v>
      </c>
      <c r="L11" t="s">
        <v>13</v>
      </c>
      <c r="O11" t="s">
        <v>13</v>
      </c>
      <c r="S11" s="65"/>
      <c r="T11" s="62" t="s">
        <v>84</v>
      </c>
      <c r="U11" s="62" t="s">
        <v>33</v>
      </c>
    </row>
    <row r="12" spans="3:23" x14ac:dyDescent="0.25">
      <c r="C12" s="1" t="s">
        <v>6</v>
      </c>
      <c r="D12" s="59">
        <v>13.71</v>
      </c>
      <c r="E12" s="59">
        <v>20.83</v>
      </c>
      <c r="F12" s="59">
        <v>90.2</v>
      </c>
      <c r="G12" s="59">
        <v>577.9</v>
      </c>
      <c r="H12" s="59">
        <v>0.11890000000000001</v>
      </c>
      <c r="I12" s="59">
        <f t="shared" si="0"/>
        <v>0</v>
      </c>
      <c r="L12" t="s">
        <v>14</v>
      </c>
      <c r="O12" t="s">
        <v>14</v>
      </c>
      <c r="S12" s="63" t="s">
        <v>3</v>
      </c>
      <c r="T12" s="62" t="s">
        <v>85</v>
      </c>
      <c r="U12" s="62" t="s">
        <v>34</v>
      </c>
    </row>
    <row r="13" spans="3:23" x14ac:dyDescent="0.25">
      <c r="C13" s="1" t="s">
        <v>6</v>
      </c>
      <c r="D13" s="59">
        <v>13</v>
      </c>
      <c r="E13" s="59">
        <v>21.82</v>
      </c>
      <c r="F13" s="59">
        <v>87.5</v>
      </c>
      <c r="G13" s="59">
        <v>519.79999999999995</v>
      </c>
      <c r="H13" s="59">
        <v>0.1273</v>
      </c>
      <c r="I13" s="59">
        <f t="shared" si="0"/>
        <v>0</v>
      </c>
      <c r="S13" s="64"/>
      <c r="T13" s="62" t="s">
        <v>86</v>
      </c>
      <c r="U13" s="62" t="s">
        <v>37</v>
      </c>
    </row>
    <row r="14" spans="3:23" x14ac:dyDescent="0.25">
      <c r="C14" s="1" t="s">
        <v>6</v>
      </c>
      <c r="D14" s="59">
        <v>12.46</v>
      </c>
      <c r="E14" s="59">
        <v>24.04</v>
      </c>
      <c r="F14" s="59">
        <v>83.97</v>
      </c>
      <c r="G14" s="59">
        <v>475.9</v>
      </c>
      <c r="H14" s="59">
        <v>0.1186</v>
      </c>
      <c r="I14" s="59">
        <f t="shared" si="0"/>
        <v>0</v>
      </c>
      <c r="L14" t="s">
        <v>15</v>
      </c>
      <c r="O14" t="s">
        <v>15</v>
      </c>
      <c r="S14" s="65"/>
      <c r="T14" s="62" t="s">
        <v>90</v>
      </c>
      <c r="U14" s="62" t="s">
        <v>33</v>
      </c>
    </row>
    <row r="15" spans="3:23" x14ac:dyDescent="0.25">
      <c r="C15" s="1" t="s">
        <v>6</v>
      </c>
      <c r="D15" s="59">
        <v>16.02</v>
      </c>
      <c r="E15" s="59">
        <v>23.24</v>
      </c>
      <c r="F15" s="59">
        <v>102.7</v>
      </c>
      <c r="G15" s="59">
        <v>797.8</v>
      </c>
      <c r="H15" s="59">
        <v>8.2059999999999994E-2</v>
      </c>
      <c r="I15" s="59">
        <f t="shared" si="0"/>
        <v>0</v>
      </c>
      <c r="L15" t="s">
        <v>16</v>
      </c>
      <c r="O15" t="s">
        <v>16</v>
      </c>
      <c r="S15" s="63" t="s">
        <v>4</v>
      </c>
      <c r="T15" s="62" t="s">
        <v>88</v>
      </c>
      <c r="U15" s="62" t="s">
        <v>34</v>
      </c>
    </row>
    <row r="16" spans="3:23" x14ac:dyDescent="0.25">
      <c r="C16" s="1" t="s">
        <v>6</v>
      </c>
      <c r="D16" s="59">
        <v>15.78</v>
      </c>
      <c r="E16" s="59">
        <v>17.89</v>
      </c>
      <c r="F16" s="59">
        <v>103.6</v>
      </c>
      <c r="G16" s="59">
        <v>781</v>
      </c>
      <c r="H16" s="59">
        <v>9.7100000000000006E-2</v>
      </c>
      <c r="I16" s="59">
        <f t="shared" si="0"/>
        <v>0</v>
      </c>
      <c r="L16" t="s">
        <v>17</v>
      </c>
      <c r="O16" t="s">
        <v>17</v>
      </c>
      <c r="S16" s="64"/>
      <c r="T16" s="62" t="s">
        <v>89</v>
      </c>
      <c r="U16" s="62" t="s">
        <v>37</v>
      </c>
    </row>
    <row r="17" spans="3:21" x14ac:dyDescent="0.25">
      <c r="C17" s="1" t="s">
        <v>6</v>
      </c>
      <c r="D17" s="59">
        <v>19.170000000000002</v>
      </c>
      <c r="E17" s="59">
        <v>24.8</v>
      </c>
      <c r="F17" s="59">
        <v>132.4</v>
      </c>
      <c r="G17" s="59">
        <v>1123</v>
      </c>
      <c r="H17" s="59">
        <v>9.74E-2</v>
      </c>
      <c r="I17" s="59">
        <f t="shared" si="0"/>
        <v>0</v>
      </c>
      <c r="L17" t="s">
        <v>18</v>
      </c>
      <c r="O17" t="s">
        <v>18</v>
      </c>
      <c r="S17" s="65"/>
      <c r="T17" s="62" t="s">
        <v>87</v>
      </c>
      <c r="U17" s="62" t="s">
        <v>33</v>
      </c>
    </row>
    <row r="18" spans="3:21" x14ac:dyDescent="0.25">
      <c r="C18" s="1" t="s">
        <v>6</v>
      </c>
      <c r="D18" s="59">
        <v>15.85</v>
      </c>
      <c r="E18" s="59">
        <v>23.95</v>
      </c>
      <c r="F18" s="59">
        <v>103.7</v>
      </c>
      <c r="G18" s="59">
        <v>782.7</v>
      </c>
      <c r="H18" s="59">
        <v>8.4010000000000001E-2</v>
      </c>
      <c r="I18" s="59">
        <f t="shared" si="0"/>
        <v>0</v>
      </c>
      <c r="S18" s="63" t="s">
        <v>5</v>
      </c>
      <c r="T18" s="62" t="s">
        <v>91</v>
      </c>
      <c r="U18" s="62" t="s">
        <v>34</v>
      </c>
    </row>
    <row r="19" spans="3:21" x14ac:dyDescent="0.25">
      <c r="C19" s="1" t="s">
        <v>6</v>
      </c>
      <c r="D19" s="59">
        <v>13.73</v>
      </c>
      <c r="E19" s="59">
        <v>22.61</v>
      </c>
      <c r="F19" s="59">
        <v>93.6</v>
      </c>
      <c r="G19" s="59">
        <v>578.29999999999995</v>
      </c>
      <c r="H19" s="59">
        <v>0.11310000000000001</v>
      </c>
      <c r="I19" s="59">
        <f t="shared" si="0"/>
        <v>0</v>
      </c>
      <c r="L19" t="s">
        <v>19</v>
      </c>
      <c r="O19" t="s">
        <v>19</v>
      </c>
      <c r="S19" s="64"/>
      <c r="T19" s="62" t="s">
        <v>92</v>
      </c>
      <c r="U19" s="62" t="s">
        <v>37</v>
      </c>
    </row>
    <row r="20" spans="3:21" x14ac:dyDescent="0.25">
      <c r="C20" s="1" t="s">
        <v>6</v>
      </c>
      <c r="D20" s="59">
        <v>14.54</v>
      </c>
      <c r="E20" s="59">
        <v>27.54</v>
      </c>
      <c r="F20" s="59">
        <v>96.73</v>
      </c>
      <c r="G20" s="59">
        <v>658.8</v>
      </c>
      <c r="H20" s="59">
        <v>0.1139</v>
      </c>
      <c r="I20" s="59">
        <f t="shared" si="0"/>
        <v>0</v>
      </c>
      <c r="L20" t="s">
        <v>20</v>
      </c>
      <c r="O20" t="s">
        <v>20</v>
      </c>
      <c r="S20" s="65"/>
      <c r="T20" s="62" t="s">
        <v>93</v>
      </c>
      <c r="U20" s="62" t="s">
        <v>33</v>
      </c>
    </row>
    <row r="21" spans="3:21" x14ac:dyDescent="0.25">
      <c r="C21" s="1" t="s">
        <v>6</v>
      </c>
      <c r="D21" s="59">
        <v>14.68</v>
      </c>
      <c r="E21" s="59">
        <v>20.13</v>
      </c>
      <c r="F21" s="59">
        <v>94.74</v>
      </c>
      <c r="G21" s="59">
        <v>684.5</v>
      </c>
      <c r="H21" s="59">
        <v>9.8669999999999994E-2</v>
      </c>
      <c r="I21" s="59">
        <f t="shared" si="0"/>
        <v>0</v>
      </c>
      <c r="L21" t="s">
        <v>21</v>
      </c>
      <c r="O21" t="s">
        <v>21</v>
      </c>
      <c r="S21" t="s">
        <v>31</v>
      </c>
    </row>
    <row r="22" spans="3:21" x14ac:dyDescent="0.25">
      <c r="C22" s="1" t="s">
        <v>6</v>
      </c>
      <c r="D22" s="59">
        <v>16.13</v>
      </c>
      <c r="E22" s="59">
        <v>20.68</v>
      </c>
      <c r="F22" s="59">
        <v>108.1</v>
      </c>
      <c r="G22" s="59">
        <v>798.8</v>
      </c>
      <c r="H22" s="59">
        <v>0.11700000000000001</v>
      </c>
      <c r="I22" s="59">
        <f t="shared" si="0"/>
        <v>0</v>
      </c>
      <c r="L22" t="s">
        <v>22</v>
      </c>
      <c r="O22" t="s">
        <v>22</v>
      </c>
    </row>
    <row r="23" spans="3:21" x14ac:dyDescent="0.25">
      <c r="C23" s="1" t="s">
        <v>6</v>
      </c>
      <c r="D23" s="59">
        <v>19.809999999999999</v>
      </c>
      <c r="E23" s="59">
        <v>22.15</v>
      </c>
      <c r="F23" s="59">
        <v>130</v>
      </c>
      <c r="G23" s="59">
        <v>1260</v>
      </c>
      <c r="H23" s="59">
        <v>9.8309999999999995E-2</v>
      </c>
      <c r="I23" s="59">
        <f t="shared" si="0"/>
        <v>0</v>
      </c>
    </row>
    <row r="24" spans="3:21" x14ac:dyDescent="0.25">
      <c r="C24" s="1" t="s">
        <v>7</v>
      </c>
      <c r="D24" s="59">
        <v>13.54</v>
      </c>
      <c r="E24" s="59">
        <v>14.36</v>
      </c>
      <c r="F24" s="59">
        <v>87.46</v>
      </c>
      <c r="G24" s="59">
        <v>566.29999999999995</v>
      </c>
      <c r="H24" s="59">
        <v>9.7790000000000002E-2</v>
      </c>
      <c r="I24" s="59">
        <f t="shared" si="0"/>
        <v>1</v>
      </c>
      <c r="L24" t="s">
        <v>23</v>
      </c>
      <c r="O24" t="s">
        <v>23</v>
      </c>
    </row>
    <row r="25" spans="3:21" x14ac:dyDescent="0.25">
      <c r="C25" s="1" t="s">
        <v>7</v>
      </c>
      <c r="D25" s="59">
        <v>13.08</v>
      </c>
      <c r="E25" s="59">
        <v>15.71</v>
      </c>
      <c r="F25" s="59">
        <v>85.63</v>
      </c>
      <c r="G25" s="59">
        <v>520</v>
      </c>
      <c r="H25" s="59">
        <v>0.1075</v>
      </c>
      <c r="I25" s="59">
        <f t="shared" si="0"/>
        <v>1</v>
      </c>
      <c r="L25" t="s">
        <v>24</v>
      </c>
      <c r="O25" t="s">
        <v>24</v>
      </c>
    </row>
    <row r="26" spans="3:21" x14ac:dyDescent="0.25">
      <c r="C26" s="1" t="s">
        <v>7</v>
      </c>
      <c r="D26" s="59">
        <v>9.5039999999999996</v>
      </c>
      <c r="E26" s="59">
        <v>12.44</v>
      </c>
      <c r="F26" s="59">
        <v>60.34</v>
      </c>
      <c r="G26" s="59">
        <v>273.89999999999998</v>
      </c>
      <c r="H26" s="59">
        <v>0.1024</v>
      </c>
      <c r="I26" s="59">
        <f t="shared" si="0"/>
        <v>1</v>
      </c>
      <c r="L26" t="s">
        <v>25</v>
      </c>
      <c r="O26" t="s">
        <v>25</v>
      </c>
    </row>
    <row r="27" spans="3:21" x14ac:dyDescent="0.25">
      <c r="C27" s="1" t="s">
        <v>6</v>
      </c>
      <c r="D27" s="59">
        <v>15.34</v>
      </c>
      <c r="E27" s="59">
        <v>14.26</v>
      </c>
      <c r="F27" s="59">
        <v>102.5</v>
      </c>
      <c r="G27" s="59">
        <v>704.4</v>
      </c>
      <c r="H27" s="59">
        <v>0.10730000000000001</v>
      </c>
      <c r="I27" s="59">
        <f t="shared" si="0"/>
        <v>0</v>
      </c>
      <c r="L27" t="s">
        <v>26</v>
      </c>
      <c r="O27" t="s">
        <v>26</v>
      </c>
    </row>
    <row r="28" spans="3:21" x14ac:dyDescent="0.25">
      <c r="C28" s="1" t="s">
        <v>6</v>
      </c>
      <c r="D28" s="59">
        <v>21.16</v>
      </c>
      <c r="E28" s="59">
        <v>23.04</v>
      </c>
      <c r="F28" s="59">
        <v>137.19999999999999</v>
      </c>
      <c r="G28" s="59">
        <v>1404</v>
      </c>
      <c r="H28" s="59">
        <v>9.4280000000000003E-2</v>
      </c>
      <c r="I28" s="59">
        <f t="shared" si="0"/>
        <v>0</v>
      </c>
    </row>
    <row r="29" spans="3:21" x14ac:dyDescent="0.25">
      <c r="C29" s="1" t="s">
        <v>6</v>
      </c>
      <c r="D29" s="59">
        <v>16.649999999999999</v>
      </c>
      <c r="E29" s="59">
        <v>21.38</v>
      </c>
      <c r="F29" s="59">
        <v>110</v>
      </c>
      <c r="G29" s="59">
        <v>904.6</v>
      </c>
      <c r="H29" s="59">
        <v>0.11210000000000001</v>
      </c>
      <c r="I29" s="59">
        <f t="shared" si="0"/>
        <v>0</v>
      </c>
      <c r="L29" t="s">
        <v>27</v>
      </c>
      <c r="O29" t="s">
        <v>27</v>
      </c>
    </row>
    <row r="30" spans="3:21" x14ac:dyDescent="0.25">
      <c r="C30" s="1" t="s">
        <v>6</v>
      </c>
      <c r="D30" s="59">
        <v>17.14</v>
      </c>
      <c r="E30" s="59">
        <v>16.399999999999999</v>
      </c>
      <c r="F30" s="59">
        <v>116</v>
      </c>
      <c r="G30" s="59">
        <v>912.7</v>
      </c>
      <c r="H30" s="59">
        <v>0.1186</v>
      </c>
      <c r="I30" s="59">
        <f t="shared" si="0"/>
        <v>0</v>
      </c>
      <c r="L30" t="s">
        <v>28</v>
      </c>
      <c r="O30" t="s">
        <v>28</v>
      </c>
    </row>
    <row r="31" spans="3:21" x14ac:dyDescent="0.25">
      <c r="C31" s="1" t="s">
        <v>6</v>
      </c>
      <c r="D31" s="59">
        <v>14.58</v>
      </c>
      <c r="E31" s="59">
        <v>21.53</v>
      </c>
      <c r="F31" s="59">
        <v>97.41</v>
      </c>
      <c r="G31" s="59">
        <v>644.79999999999995</v>
      </c>
      <c r="H31" s="59">
        <v>0.10539999999999999</v>
      </c>
      <c r="I31" s="59">
        <f t="shared" si="0"/>
        <v>0</v>
      </c>
      <c r="L31" t="s">
        <v>29</v>
      </c>
      <c r="O31" t="s">
        <v>29</v>
      </c>
    </row>
    <row r="32" spans="3:21" x14ac:dyDescent="0.25">
      <c r="C32" s="1" t="s">
        <v>6</v>
      </c>
      <c r="D32" s="59">
        <v>18.61</v>
      </c>
      <c r="E32" s="59">
        <v>20.25</v>
      </c>
      <c r="F32" s="59">
        <v>122.1</v>
      </c>
      <c r="G32" s="59">
        <v>1094</v>
      </c>
      <c r="H32" s="59">
        <v>9.4399999999999998E-2</v>
      </c>
      <c r="I32" s="59">
        <f t="shared" si="0"/>
        <v>0</v>
      </c>
      <c r="L32" t="s">
        <v>30</v>
      </c>
      <c r="O32" t="s">
        <v>30</v>
      </c>
    </row>
    <row r="33" spans="3:9" x14ac:dyDescent="0.25">
      <c r="C33" s="1" t="s">
        <v>6</v>
      </c>
      <c r="D33" s="59">
        <v>15.3</v>
      </c>
      <c r="E33" s="59">
        <v>25.27</v>
      </c>
      <c r="F33" s="59">
        <v>102.4</v>
      </c>
      <c r="G33" s="59">
        <v>732.4</v>
      </c>
      <c r="H33" s="59">
        <v>0.1082</v>
      </c>
      <c r="I33" s="59">
        <f t="shared" si="0"/>
        <v>0</v>
      </c>
    </row>
    <row r="34" spans="3:9" x14ac:dyDescent="0.25">
      <c r="C34" s="1" t="s">
        <v>6</v>
      </c>
      <c r="D34" s="59">
        <v>17.57</v>
      </c>
      <c r="E34" s="59">
        <v>15.05</v>
      </c>
      <c r="F34" s="59">
        <v>115</v>
      </c>
      <c r="G34" s="59">
        <v>955.1</v>
      </c>
      <c r="H34" s="59">
        <v>9.8470000000000002E-2</v>
      </c>
      <c r="I34" s="59">
        <f t="shared" si="0"/>
        <v>0</v>
      </c>
    </row>
    <row r="35" spans="3:9" x14ac:dyDescent="0.25">
      <c r="C35" s="1" t="s">
        <v>6</v>
      </c>
      <c r="D35" s="59">
        <v>18.63</v>
      </c>
      <c r="E35" s="59">
        <v>25.11</v>
      </c>
      <c r="F35" s="59">
        <v>124.8</v>
      </c>
      <c r="G35" s="59">
        <v>1088</v>
      </c>
      <c r="H35" s="59">
        <v>0.10639999999999999</v>
      </c>
      <c r="I35" s="59">
        <f t="shared" si="0"/>
        <v>0</v>
      </c>
    </row>
    <row r="36" spans="3:9" x14ac:dyDescent="0.25">
      <c r="C36" s="1" t="s">
        <v>6</v>
      </c>
      <c r="D36" s="59">
        <v>11.84</v>
      </c>
      <c r="E36" s="59">
        <v>18.7</v>
      </c>
      <c r="F36" s="59">
        <v>77.930000000000007</v>
      </c>
      <c r="G36" s="59">
        <v>440.6</v>
      </c>
      <c r="H36" s="59">
        <v>0.1109</v>
      </c>
      <c r="I36" s="59">
        <f t="shared" si="0"/>
        <v>0</v>
      </c>
    </row>
    <row r="37" spans="3:9" x14ac:dyDescent="0.25">
      <c r="C37" s="1" t="s">
        <v>6</v>
      </c>
      <c r="D37" s="59">
        <v>17.02</v>
      </c>
      <c r="E37" s="59">
        <v>23.98</v>
      </c>
      <c r="F37" s="59">
        <v>112.8</v>
      </c>
      <c r="G37" s="59">
        <v>899.3</v>
      </c>
      <c r="H37" s="59">
        <v>0.1197</v>
      </c>
      <c r="I37" s="59">
        <f t="shared" si="0"/>
        <v>0</v>
      </c>
    </row>
    <row r="38" spans="3:9" x14ac:dyDescent="0.25">
      <c r="C38" s="1" t="s">
        <v>6</v>
      </c>
      <c r="D38" s="59">
        <v>19.27</v>
      </c>
      <c r="E38" s="59">
        <v>26.47</v>
      </c>
      <c r="F38" s="59">
        <v>127.9</v>
      </c>
      <c r="G38" s="59">
        <v>1162</v>
      </c>
      <c r="H38" s="59">
        <v>9.4009999999999996E-2</v>
      </c>
      <c r="I38" s="59">
        <f t="shared" si="0"/>
        <v>0</v>
      </c>
    </row>
    <row r="39" spans="3:9" x14ac:dyDescent="0.25">
      <c r="C39" s="1" t="s">
        <v>6</v>
      </c>
      <c r="D39" s="59">
        <v>16.13</v>
      </c>
      <c r="E39" s="59">
        <v>17.88</v>
      </c>
      <c r="F39" s="59">
        <v>107</v>
      </c>
      <c r="G39" s="59">
        <v>807.2</v>
      </c>
      <c r="H39" s="59">
        <v>0.104</v>
      </c>
      <c r="I39" s="59">
        <f t="shared" si="0"/>
        <v>0</v>
      </c>
    </row>
    <row r="40" spans="3:9" x14ac:dyDescent="0.25">
      <c r="C40" s="1" t="s">
        <v>6</v>
      </c>
      <c r="D40" s="59">
        <v>16.739999999999998</v>
      </c>
      <c r="E40" s="59">
        <v>21.59</v>
      </c>
      <c r="F40" s="59">
        <v>110.1</v>
      </c>
      <c r="G40" s="59">
        <v>869.5</v>
      </c>
      <c r="H40" s="59">
        <v>9.6100000000000005E-2</v>
      </c>
      <c r="I40" s="59">
        <f t="shared" si="0"/>
        <v>0</v>
      </c>
    </row>
    <row r="41" spans="3:9" x14ac:dyDescent="0.25">
      <c r="C41" s="1" t="s">
        <v>6</v>
      </c>
      <c r="D41" s="59">
        <v>14.25</v>
      </c>
      <c r="E41" s="59">
        <v>21.72</v>
      </c>
      <c r="F41" s="59">
        <v>93.63</v>
      </c>
      <c r="G41" s="59">
        <v>633</v>
      </c>
      <c r="H41" s="59">
        <v>9.8229999999999998E-2</v>
      </c>
      <c r="I41" s="59">
        <f t="shared" si="0"/>
        <v>0</v>
      </c>
    </row>
    <row r="42" spans="3:9" x14ac:dyDescent="0.25">
      <c r="C42" s="1" t="s">
        <v>7</v>
      </c>
      <c r="D42" s="59">
        <v>13.03</v>
      </c>
      <c r="E42" s="59">
        <v>18.420000000000002</v>
      </c>
      <c r="F42" s="59">
        <v>82.61</v>
      </c>
      <c r="G42" s="59">
        <v>523.79999999999995</v>
      </c>
      <c r="H42" s="59">
        <v>8.9829999999999993E-2</v>
      </c>
      <c r="I42" s="59">
        <f t="shared" si="0"/>
        <v>1</v>
      </c>
    </row>
    <row r="43" spans="3:9" x14ac:dyDescent="0.25">
      <c r="C43" s="1" t="s">
        <v>6</v>
      </c>
      <c r="D43" s="59">
        <v>14.99</v>
      </c>
      <c r="E43" s="59">
        <v>25.2</v>
      </c>
      <c r="F43" s="59">
        <v>95.54</v>
      </c>
      <c r="G43" s="59">
        <v>698.8</v>
      </c>
      <c r="H43" s="59">
        <v>9.3869999999999995E-2</v>
      </c>
      <c r="I43" s="59">
        <f t="shared" si="0"/>
        <v>0</v>
      </c>
    </row>
    <row r="44" spans="3:9" x14ac:dyDescent="0.25">
      <c r="C44" s="1" t="s">
        <v>6</v>
      </c>
      <c r="D44" s="59">
        <v>13.48</v>
      </c>
      <c r="E44" s="59">
        <v>20.82</v>
      </c>
      <c r="F44" s="59">
        <v>88.4</v>
      </c>
      <c r="G44" s="59">
        <v>559.20000000000005</v>
      </c>
      <c r="H44" s="59">
        <v>0.1016</v>
      </c>
      <c r="I44" s="59">
        <f t="shared" si="0"/>
        <v>0</v>
      </c>
    </row>
    <row r="45" spans="3:9" x14ac:dyDescent="0.25">
      <c r="C45" s="1" t="s">
        <v>6</v>
      </c>
      <c r="D45" s="59">
        <v>13.44</v>
      </c>
      <c r="E45" s="59">
        <v>21.58</v>
      </c>
      <c r="F45" s="59">
        <v>86.18</v>
      </c>
      <c r="G45" s="59">
        <v>563</v>
      </c>
      <c r="H45" s="59">
        <v>8.1619999999999998E-2</v>
      </c>
      <c r="I45" s="59">
        <f t="shared" si="0"/>
        <v>0</v>
      </c>
    </row>
    <row r="46" spans="3:9" x14ac:dyDescent="0.25">
      <c r="C46" s="1" t="s">
        <v>6</v>
      </c>
      <c r="D46" s="59">
        <v>10.95</v>
      </c>
      <c r="E46" s="59">
        <v>21.35</v>
      </c>
      <c r="F46" s="59">
        <v>71.900000000000006</v>
      </c>
      <c r="G46" s="59">
        <v>371.1</v>
      </c>
      <c r="H46" s="59">
        <v>0.1227</v>
      </c>
      <c r="I46" s="59">
        <f t="shared" si="0"/>
        <v>0</v>
      </c>
    </row>
    <row r="47" spans="3:9" x14ac:dyDescent="0.25">
      <c r="C47" s="1" t="s">
        <v>6</v>
      </c>
      <c r="D47" s="59">
        <v>19.07</v>
      </c>
      <c r="E47" s="59">
        <v>24.81</v>
      </c>
      <c r="F47" s="59">
        <v>128.30000000000001</v>
      </c>
      <c r="G47" s="59">
        <v>1104</v>
      </c>
      <c r="H47" s="59">
        <v>9.0810000000000002E-2</v>
      </c>
      <c r="I47" s="59">
        <f t="shared" si="0"/>
        <v>0</v>
      </c>
    </row>
    <row r="48" spans="3:9" x14ac:dyDescent="0.25">
      <c r="C48" s="1" t="s">
        <v>6</v>
      </c>
      <c r="D48" s="59">
        <v>13.28</v>
      </c>
      <c r="E48" s="59">
        <v>20.28</v>
      </c>
      <c r="F48" s="59">
        <v>87.32</v>
      </c>
      <c r="G48" s="59">
        <v>545.20000000000005</v>
      </c>
      <c r="H48" s="59">
        <v>0.1041</v>
      </c>
      <c r="I48" s="59">
        <f t="shared" si="0"/>
        <v>0</v>
      </c>
    </row>
    <row r="49" spans="3:9" x14ac:dyDescent="0.25">
      <c r="C49" s="1" t="s">
        <v>6</v>
      </c>
      <c r="D49" s="59">
        <v>13.17</v>
      </c>
      <c r="E49" s="59">
        <v>21.81</v>
      </c>
      <c r="F49" s="59">
        <v>85.42</v>
      </c>
      <c r="G49" s="59">
        <v>531.5</v>
      </c>
      <c r="H49" s="59">
        <v>9.7140000000000004E-2</v>
      </c>
      <c r="I49" s="59">
        <f t="shared" si="0"/>
        <v>0</v>
      </c>
    </row>
    <row r="50" spans="3:9" x14ac:dyDescent="0.25">
      <c r="C50" s="1" t="s">
        <v>6</v>
      </c>
      <c r="D50" s="59">
        <v>18.649999999999999</v>
      </c>
      <c r="E50" s="59">
        <v>17.600000000000001</v>
      </c>
      <c r="F50" s="59">
        <v>123.7</v>
      </c>
      <c r="G50" s="59">
        <v>1076</v>
      </c>
      <c r="H50" s="59">
        <v>0.1099</v>
      </c>
      <c r="I50" s="59">
        <f t="shared" si="0"/>
        <v>0</v>
      </c>
    </row>
    <row r="51" spans="3:9" x14ac:dyDescent="0.25">
      <c r="C51" s="1" t="s">
        <v>7</v>
      </c>
      <c r="D51" s="59">
        <v>8.1959999999999997</v>
      </c>
      <c r="E51" s="59">
        <v>16.84</v>
      </c>
      <c r="F51" s="59">
        <v>51.71</v>
      </c>
      <c r="G51" s="59">
        <v>201.9</v>
      </c>
      <c r="H51" s="59">
        <v>8.5999999999999993E-2</v>
      </c>
      <c r="I51" s="59">
        <f t="shared" si="0"/>
        <v>1</v>
      </c>
    </row>
    <row r="52" spans="3:9" x14ac:dyDescent="0.25">
      <c r="C52" s="1" t="s">
        <v>6</v>
      </c>
      <c r="D52" s="59">
        <v>13.17</v>
      </c>
      <c r="E52" s="59">
        <v>18.66</v>
      </c>
      <c r="F52" s="59">
        <v>85.98</v>
      </c>
      <c r="G52" s="59">
        <v>534.6</v>
      </c>
      <c r="H52" s="59">
        <v>0.1158</v>
      </c>
      <c r="I52" s="59">
        <f t="shared" si="0"/>
        <v>0</v>
      </c>
    </row>
    <row r="53" spans="3:9" x14ac:dyDescent="0.25">
      <c r="C53" s="1" t="s">
        <v>7</v>
      </c>
      <c r="D53" s="59">
        <v>12.05</v>
      </c>
      <c r="E53" s="59">
        <v>14.63</v>
      </c>
      <c r="F53" s="59">
        <v>78.040000000000006</v>
      </c>
      <c r="G53" s="59">
        <v>449.3</v>
      </c>
      <c r="H53" s="59">
        <v>0.1031</v>
      </c>
      <c r="I53" s="59">
        <f t="shared" si="0"/>
        <v>1</v>
      </c>
    </row>
    <row r="54" spans="3:9" x14ac:dyDescent="0.25">
      <c r="C54" s="1" t="s">
        <v>7</v>
      </c>
      <c r="D54" s="59">
        <v>13.49</v>
      </c>
      <c r="E54" s="59">
        <v>22.3</v>
      </c>
      <c r="F54" s="59">
        <v>86.91</v>
      </c>
      <c r="G54" s="59">
        <v>561</v>
      </c>
      <c r="H54" s="59">
        <v>8.7520000000000001E-2</v>
      </c>
      <c r="I54" s="59">
        <f t="shared" si="0"/>
        <v>1</v>
      </c>
    </row>
    <row r="55" spans="3:9" x14ac:dyDescent="0.25">
      <c r="C55" s="1" t="s">
        <v>7</v>
      </c>
      <c r="D55" s="59">
        <v>11.76</v>
      </c>
      <c r="E55" s="59">
        <v>21.6</v>
      </c>
      <c r="F55" s="59">
        <v>74.72</v>
      </c>
      <c r="G55" s="59">
        <v>427.9</v>
      </c>
      <c r="H55" s="59">
        <v>8.6370000000000002E-2</v>
      </c>
      <c r="I55" s="59">
        <f t="shared" si="0"/>
        <v>1</v>
      </c>
    </row>
    <row r="56" spans="3:9" x14ac:dyDescent="0.25">
      <c r="C56" s="1" t="s">
        <v>7</v>
      </c>
      <c r="D56" s="59">
        <v>13.64</v>
      </c>
      <c r="E56" s="59">
        <v>16.34</v>
      </c>
      <c r="F56" s="59">
        <v>87.21</v>
      </c>
      <c r="G56" s="59">
        <v>571.79999999999995</v>
      </c>
      <c r="H56" s="59">
        <v>7.6850000000000002E-2</v>
      </c>
      <c r="I56" s="59">
        <f t="shared" si="0"/>
        <v>1</v>
      </c>
    </row>
    <row r="57" spans="3:9" x14ac:dyDescent="0.25">
      <c r="C57" s="1" t="s">
        <v>7</v>
      </c>
      <c r="D57" s="59">
        <v>11.94</v>
      </c>
      <c r="E57" s="59">
        <v>18.239999999999998</v>
      </c>
      <c r="F57" s="59">
        <v>75.709999999999994</v>
      </c>
      <c r="G57" s="59">
        <v>437.6</v>
      </c>
      <c r="H57" s="59">
        <v>8.2610000000000003E-2</v>
      </c>
      <c r="I57" s="59">
        <f t="shared" si="0"/>
        <v>1</v>
      </c>
    </row>
    <row r="58" spans="3:9" x14ac:dyDescent="0.25">
      <c r="C58" s="1" t="s">
        <v>6</v>
      </c>
      <c r="D58" s="59">
        <v>18.22</v>
      </c>
      <c r="E58" s="59">
        <v>18.7</v>
      </c>
      <c r="F58" s="59">
        <v>120.3</v>
      </c>
      <c r="G58" s="59">
        <v>1033</v>
      </c>
      <c r="H58" s="59">
        <v>0.1148</v>
      </c>
      <c r="I58" s="59">
        <f t="shared" si="0"/>
        <v>0</v>
      </c>
    </row>
    <row r="59" spans="3:9" x14ac:dyDescent="0.25">
      <c r="C59" s="1" t="s">
        <v>6</v>
      </c>
      <c r="D59" s="59">
        <v>15.1</v>
      </c>
      <c r="E59" s="59">
        <v>22.02</v>
      </c>
      <c r="F59" s="59">
        <v>97.26</v>
      </c>
      <c r="G59" s="59">
        <v>712.8</v>
      </c>
      <c r="H59" s="59">
        <v>9.0560000000000002E-2</v>
      </c>
      <c r="I59" s="59">
        <f t="shared" si="0"/>
        <v>0</v>
      </c>
    </row>
    <row r="60" spans="3:9" x14ac:dyDescent="0.25">
      <c r="C60" s="1" t="s">
        <v>7</v>
      </c>
      <c r="D60" s="59">
        <v>11.52</v>
      </c>
      <c r="E60" s="59">
        <v>18.75</v>
      </c>
      <c r="F60" s="59">
        <v>73.34</v>
      </c>
      <c r="G60" s="59">
        <v>409</v>
      </c>
      <c r="H60" s="59">
        <v>9.5240000000000005E-2</v>
      </c>
      <c r="I60" s="59">
        <f t="shared" si="0"/>
        <v>1</v>
      </c>
    </row>
    <row r="61" spans="3:9" x14ac:dyDescent="0.25">
      <c r="C61" s="1" t="s">
        <v>6</v>
      </c>
      <c r="D61" s="59">
        <v>19.21</v>
      </c>
      <c r="E61" s="59">
        <v>18.57</v>
      </c>
      <c r="F61" s="59">
        <v>125.5</v>
      </c>
      <c r="G61" s="59">
        <v>1152</v>
      </c>
      <c r="H61" s="59">
        <v>0.1053</v>
      </c>
      <c r="I61" s="59">
        <f t="shared" si="0"/>
        <v>0</v>
      </c>
    </row>
    <row r="62" spans="3:9" x14ac:dyDescent="0.25">
      <c r="C62" s="1" t="s">
        <v>6</v>
      </c>
      <c r="D62" s="59">
        <v>14.71</v>
      </c>
      <c r="E62" s="59">
        <v>21.59</v>
      </c>
      <c r="F62" s="59">
        <v>95.55</v>
      </c>
      <c r="G62" s="59">
        <v>656.9</v>
      </c>
      <c r="H62" s="59">
        <v>0.1137</v>
      </c>
      <c r="I62" s="59">
        <f t="shared" si="0"/>
        <v>0</v>
      </c>
    </row>
    <row r="63" spans="3:9" x14ac:dyDescent="0.25">
      <c r="C63" s="1" t="s">
        <v>7</v>
      </c>
      <c r="D63" s="59">
        <v>13.05</v>
      </c>
      <c r="E63" s="59">
        <v>19.309999999999999</v>
      </c>
      <c r="F63" s="59">
        <v>82.61</v>
      </c>
      <c r="G63" s="59">
        <v>527.20000000000005</v>
      </c>
      <c r="H63" s="59">
        <v>8.0600000000000005E-2</v>
      </c>
      <c r="I63" s="59">
        <f t="shared" si="0"/>
        <v>1</v>
      </c>
    </row>
    <row r="64" spans="3:9" x14ac:dyDescent="0.25">
      <c r="C64" s="1" t="s">
        <v>7</v>
      </c>
      <c r="D64" s="59">
        <v>8.6180000000000003</v>
      </c>
      <c r="E64" s="59">
        <v>11.79</v>
      </c>
      <c r="F64" s="59">
        <v>54.34</v>
      </c>
      <c r="G64" s="59">
        <v>224.5</v>
      </c>
      <c r="H64" s="59">
        <v>9.7519999999999996E-2</v>
      </c>
      <c r="I64" s="59">
        <f t="shared" si="0"/>
        <v>1</v>
      </c>
    </row>
  </sheetData>
  <mergeCells count="5">
    <mergeCell ref="S6:S8"/>
    <mergeCell ref="S9:S11"/>
    <mergeCell ref="S12:S14"/>
    <mergeCell ref="S15:S17"/>
    <mergeCell ref="S18:S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DDB8-FC78-4DF2-ACE3-B56FE24A1505}">
  <dimension ref="D3:Q63"/>
  <sheetViews>
    <sheetView topLeftCell="C1" zoomScale="70" zoomScaleNormal="70" workbookViewId="0">
      <selection activeCell="L3" sqref="L3:Q63"/>
    </sheetView>
  </sheetViews>
  <sheetFormatPr defaultRowHeight="15" x14ac:dyDescent="0.25"/>
  <cols>
    <col min="4" max="9" width="17.5703125" customWidth="1"/>
    <col min="12" max="17" width="17.5703125" customWidth="1"/>
  </cols>
  <sheetData>
    <row r="3" spans="4:17" x14ac:dyDescent="0.25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31</v>
      </c>
      <c r="L3" s="60" t="s">
        <v>1</v>
      </c>
      <c r="M3" s="60" t="s">
        <v>2</v>
      </c>
      <c r="N3" s="60" t="s">
        <v>3</v>
      </c>
      <c r="O3" s="60" t="s">
        <v>4</v>
      </c>
      <c r="P3" s="60" t="s">
        <v>5</v>
      </c>
      <c r="Q3" s="60" t="s">
        <v>31</v>
      </c>
    </row>
    <row r="4" spans="4:17" x14ac:dyDescent="0.25">
      <c r="D4" s="1">
        <v>17.989999999999998</v>
      </c>
      <c r="E4" s="1">
        <v>10.38</v>
      </c>
      <c r="F4" s="1">
        <v>122.8</v>
      </c>
      <c r="G4" s="1">
        <v>1001</v>
      </c>
      <c r="H4" s="1">
        <v>0.11840000000000001</v>
      </c>
      <c r="I4" s="1">
        <v>0</v>
      </c>
      <c r="K4" s="1">
        <v>1</v>
      </c>
      <c r="L4" s="61" t="str">
        <f>IF(D4&lt;=13, "Rendah", IF(D4&lt;=16.01, "Sedang", "Tinggi"))</f>
        <v>Tinggi</v>
      </c>
      <c r="M4" s="61" t="str">
        <f>IF(E4&lt;=15, "Rendah", IF(E4&lt;=20, "Normal", "Tinggi"))</f>
        <v>Rendah</v>
      </c>
      <c r="N4" s="61" t="str">
        <f>IF(F4&lt;=87.99, "Rendah", IF(F4&lt;=109.99, "Normal", "Tinggi"))</f>
        <v>Tinggi</v>
      </c>
      <c r="O4" s="61" t="str">
        <f>IF(G4&lt;=520.9, "Rendah", IF(G4&lt;=649.99, "Normal", "Tinggi"))</f>
        <v>Tinggi</v>
      </c>
      <c r="P4" s="61" t="str">
        <f>IF(H4&lt;=0.09799, "Rendah", IF(H4&lt;=0.10799, "Normal", "Tinggi"))</f>
        <v>Tinggi</v>
      </c>
      <c r="Q4" s="61" t="str">
        <f>IF(I4=1, "POSITIF","NEGATIF")</f>
        <v>NEGATIF</v>
      </c>
    </row>
    <row r="5" spans="4:17" x14ac:dyDescent="0.25">
      <c r="D5" s="1">
        <v>20.57</v>
      </c>
      <c r="E5" s="1">
        <v>21.77</v>
      </c>
      <c r="F5" s="1">
        <v>132.9</v>
      </c>
      <c r="G5" s="1">
        <v>1326</v>
      </c>
      <c r="H5" s="1">
        <v>8.4739999999999996E-2</v>
      </c>
      <c r="I5" s="1">
        <v>0</v>
      </c>
      <c r="K5" s="1">
        <v>2</v>
      </c>
      <c r="L5" s="61" t="str">
        <f t="shared" ref="L5:L63" si="0">IF(D5&lt;=13, "Rendah", IF(D5&lt;=16.01, "Sedang", "Tinggi"))</f>
        <v>Tinggi</v>
      </c>
      <c r="M5" s="61" t="str">
        <f t="shared" ref="M5:M63" si="1">IF(E5&lt;=15, "Rendah", IF(E5&lt;=20, "Normal", "Tinggi"))</f>
        <v>Tinggi</v>
      </c>
      <c r="N5" s="61" t="str">
        <f t="shared" ref="N5:N63" si="2">IF(F5&lt;=87.99, "Rendah", IF(F5&lt;=109.99, "Normal", "Tinggi"))</f>
        <v>Tinggi</v>
      </c>
      <c r="O5" s="61" t="str">
        <f t="shared" ref="O5:O63" si="3">IF(G5&lt;=520.9, "Rendah", IF(G5&lt;=649.99, "Normal", "Tinggi"))</f>
        <v>Tinggi</v>
      </c>
      <c r="P5" s="61" t="str">
        <f t="shared" ref="P5:P63" si="4">IF(H5&lt;=0.09799, "Rendah", IF(H5&lt;=0.10799, "Normal", "Tinggi"))</f>
        <v>Rendah</v>
      </c>
      <c r="Q5" s="61" t="str">
        <f t="shared" ref="Q5:Q63" si="5">IF(I5=1, "POSITIF","NEGATIF")</f>
        <v>NEGATIF</v>
      </c>
    </row>
    <row r="6" spans="4:17" x14ac:dyDescent="0.25">
      <c r="D6" s="1">
        <v>19.690000000000001</v>
      </c>
      <c r="E6" s="1">
        <v>21.25</v>
      </c>
      <c r="F6" s="1">
        <v>130</v>
      </c>
      <c r="G6" s="1">
        <v>1203</v>
      </c>
      <c r="H6" s="1">
        <v>0.1096</v>
      </c>
      <c r="I6" s="1">
        <v>0</v>
      </c>
      <c r="K6" s="1">
        <v>3</v>
      </c>
      <c r="L6" s="61" t="str">
        <f t="shared" si="0"/>
        <v>Tinggi</v>
      </c>
      <c r="M6" s="61" t="str">
        <f t="shared" si="1"/>
        <v>Tinggi</v>
      </c>
      <c r="N6" s="61" t="str">
        <f t="shared" si="2"/>
        <v>Tinggi</v>
      </c>
      <c r="O6" s="61" t="str">
        <f t="shared" si="3"/>
        <v>Tinggi</v>
      </c>
      <c r="P6" s="61" t="str">
        <f t="shared" si="4"/>
        <v>Tinggi</v>
      </c>
      <c r="Q6" s="61" t="str">
        <f t="shared" si="5"/>
        <v>NEGATIF</v>
      </c>
    </row>
    <row r="7" spans="4:17" x14ac:dyDescent="0.25">
      <c r="D7" s="1">
        <v>11.42</v>
      </c>
      <c r="E7" s="1">
        <v>20.38</v>
      </c>
      <c r="F7" s="1">
        <v>77.58</v>
      </c>
      <c r="G7" s="1">
        <v>386.1</v>
      </c>
      <c r="H7" s="1">
        <v>0.14249999999999999</v>
      </c>
      <c r="I7" s="1">
        <v>0</v>
      </c>
      <c r="K7" s="1">
        <v>4</v>
      </c>
      <c r="L7" s="61" t="str">
        <f t="shared" si="0"/>
        <v>Rendah</v>
      </c>
      <c r="M7" s="61" t="str">
        <f t="shared" si="1"/>
        <v>Tinggi</v>
      </c>
      <c r="N7" s="61" t="str">
        <f t="shared" si="2"/>
        <v>Rendah</v>
      </c>
      <c r="O7" s="61" t="str">
        <f t="shared" si="3"/>
        <v>Rendah</v>
      </c>
      <c r="P7" s="61" t="str">
        <f t="shared" si="4"/>
        <v>Tinggi</v>
      </c>
      <c r="Q7" s="61" t="str">
        <f t="shared" si="5"/>
        <v>NEGATIF</v>
      </c>
    </row>
    <row r="8" spans="4:17" x14ac:dyDescent="0.25">
      <c r="D8" s="1">
        <v>20.29</v>
      </c>
      <c r="E8" s="1">
        <v>14.34</v>
      </c>
      <c r="F8" s="1">
        <v>135.1</v>
      </c>
      <c r="G8" s="1">
        <v>1297</v>
      </c>
      <c r="H8" s="1">
        <v>0.1003</v>
      </c>
      <c r="I8" s="1">
        <v>0</v>
      </c>
      <c r="K8" s="1">
        <v>5</v>
      </c>
      <c r="L8" s="61" t="str">
        <f t="shared" si="0"/>
        <v>Tinggi</v>
      </c>
      <c r="M8" s="61" t="str">
        <f t="shared" si="1"/>
        <v>Rendah</v>
      </c>
      <c r="N8" s="61" t="str">
        <f t="shared" si="2"/>
        <v>Tinggi</v>
      </c>
      <c r="O8" s="61" t="str">
        <f t="shared" si="3"/>
        <v>Tinggi</v>
      </c>
      <c r="P8" s="61" t="str">
        <f t="shared" si="4"/>
        <v>Normal</v>
      </c>
      <c r="Q8" s="61" t="str">
        <f t="shared" si="5"/>
        <v>NEGATIF</v>
      </c>
    </row>
    <row r="9" spans="4:17" x14ac:dyDescent="0.25">
      <c r="D9" s="1">
        <v>12.45</v>
      </c>
      <c r="E9" s="1">
        <v>15.7</v>
      </c>
      <c r="F9" s="1">
        <v>82.57</v>
      </c>
      <c r="G9" s="1">
        <v>477.1</v>
      </c>
      <c r="H9" s="1">
        <v>0.1278</v>
      </c>
      <c r="I9" s="1">
        <v>0</v>
      </c>
      <c r="K9" s="1">
        <v>6</v>
      </c>
      <c r="L9" s="61" t="str">
        <f t="shared" si="0"/>
        <v>Rendah</v>
      </c>
      <c r="M9" s="61" t="str">
        <f t="shared" si="1"/>
        <v>Normal</v>
      </c>
      <c r="N9" s="61" t="str">
        <f t="shared" si="2"/>
        <v>Rendah</v>
      </c>
      <c r="O9" s="61" t="str">
        <f t="shared" si="3"/>
        <v>Rendah</v>
      </c>
      <c r="P9" s="61" t="str">
        <f t="shared" si="4"/>
        <v>Tinggi</v>
      </c>
      <c r="Q9" s="61" t="str">
        <f t="shared" si="5"/>
        <v>NEGATIF</v>
      </c>
    </row>
    <row r="10" spans="4:17" x14ac:dyDescent="0.25">
      <c r="D10" s="1">
        <v>18.25</v>
      </c>
      <c r="E10" s="1">
        <v>19.98</v>
      </c>
      <c r="F10" s="1">
        <v>119.6</v>
      </c>
      <c r="G10" s="1">
        <v>1040</v>
      </c>
      <c r="H10" s="1">
        <v>9.4630000000000006E-2</v>
      </c>
      <c r="I10" s="1">
        <v>0</v>
      </c>
      <c r="K10" s="1">
        <v>7</v>
      </c>
      <c r="L10" s="61" t="str">
        <f t="shared" si="0"/>
        <v>Tinggi</v>
      </c>
      <c r="M10" s="61" t="str">
        <f t="shared" si="1"/>
        <v>Normal</v>
      </c>
      <c r="N10" s="61" t="str">
        <f t="shared" si="2"/>
        <v>Tinggi</v>
      </c>
      <c r="O10" s="61" t="str">
        <f t="shared" si="3"/>
        <v>Tinggi</v>
      </c>
      <c r="P10" s="61" t="str">
        <f t="shared" si="4"/>
        <v>Rendah</v>
      </c>
      <c r="Q10" s="61" t="str">
        <f t="shared" si="5"/>
        <v>NEGATIF</v>
      </c>
    </row>
    <row r="11" spans="4:17" x14ac:dyDescent="0.25">
      <c r="D11" s="1">
        <v>13.71</v>
      </c>
      <c r="E11" s="1">
        <v>20.83</v>
      </c>
      <c r="F11" s="1">
        <v>90.2</v>
      </c>
      <c r="G11" s="1">
        <v>577.9</v>
      </c>
      <c r="H11" s="1">
        <v>0.11890000000000001</v>
      </c>
      <c r="I11" s="1">
        <v>0</v>
      </c>
      <c r="K11" s="1">
        <v>8</v>
      </c>
      <c r="L11" s="61" t="str">
        <f t="shared" si="0"/>
        <v>Sedang</v>
      </c>
      <c r="M11" s="61" t="str">
        <f t="shared" si="1"/>
        <v>Tinggi</v>
      </c>
      <c r="N11" s="61" t="str">
        <f t="shared" si="2"/>
        <v>Normal</v>
      </c>
      <c r="O11" s="61" t="str">
        <f t="shared" si="3"/>
        <v>Normal</v>
      </c>
      <c r="P11" s="61" t="str">
        <f t="shared" si="4"/>
        <v>Tinggi</v>
      </c>
      <c r="Q11" s="61" t="str">
        <f t="shared" si="5"/>
        <v>NEGATIF</v>
      </c>
    </row>
    <row r="12" spans="4:17" x14ac:dyDescent="0.25">
      <c r="D12" s="1">
        <v>13</v>
      </c>
      <c r="E12" s="1">
        <v>21.82</v>
      </c>
      <c r="F12" s="1">
        <v>87.5</v>
      </c>
      <c r="G12" s="1">
        <v>519.79999999999995</v>
      </c>
      <c r="H12" s="1">
        <v>0.1273</v>
      </c>
      <c r="I12" s="1">
        <v>0</v>
      </c>
      <c r="K12" s="1">
        <v>9</v>
      </c>
      <c r="L12" s="61" t="str">
        <f t="shared" si="0"/>
        <v>Rendah</v>
      </c>
      <c r="M12" s="61" t="str">
        <f t="shared" si="1"/>
        <v>Tinggi</v>
      </c>
      <c r="N12" s="61" t="str">
        <f t="shared" si="2"/>
        <v>Rendah</v>
      </c>
      <c r="O12" s="61" t="str">
        <f t="shared" si="3"/>
        <v>Rendah</v>
      </c>
      <c r="P12" s="61" t="str">
        <f t="shared" si="4"/>
        <v>Tinggi</v>
      </c>
      <c r="Q12" s="61" t="str">
        <f t="shared" si="5"/>
        <v>NEGATIF</v>
      </c>
    </row>
    <row r="13" spans="4:17" x14ac:dyDescent="0.25">
      <c r="D13" s="1">
        <v>12.46</v>
      </c>
      <c r="E13" s="1">
        <v>24.04</v>
      </c>
      <c r="F13" s="1">
        <v>83.97</v>
      </c>
      <c r="G13" s="1">
        <v>475.9</v>
      </c>
      <c r="H13" s="1">
        <v>0.1186</v>
      </c>
      <c r="I13" s="1">
        <v>0</v>
      </c>
      <c r="K13" s="1">
        <v>10</v>
      </c>
      <c r="L13" s="61" t="str">
        <f t="shared" si="0"/>
        <v>Rendah</v>
      </c>
      <c r="M13" s="61" t="str">
        <f t="shared" si="1"/>
        <v>Tinggi</v>
      </c>
      <c r="N13" s="61" t="str">
        <f t="shared" si="2"/>
        <v>Rendah</v>
      </c>
      <c r="O13" s="61" t="str">
        <f t="shared" si="3"/>
        <v>Rendah</v>
      </c>
      <c r="P13" s="61" t="str">
        <f t="shared" si="4"/>
        <v>Tinggi</v>
      </c>
      <c r="Q13" s="61" t="str">
        <f t="shared" si="5"/>
        <v>NEGATIF</v>
      </c>
    </row>
    <row r="14" spans="4:17" x14ac:dyDescent="0.25">
      <c r="D14" s="1">
        <v>16.02</v>
      </c>
      <c r="E14" s="1">
        <v>23.24</v>
      </c>
      <c r="F14" s="1">
        <v>102.7</v>
      </c>
      <c r="G14" s="1">
        <v>797.8</v>
      </c>
      <c r="H14" s="1">
        <v>8.2059999999999994E-2</v>
      </c>
      <c r="I14" s="1">
        <v>0</v>
      </c>
      <c r="K14" s="1">
        <v>11</v>
      </c>
      <c r="L14" s="61" t="str">
        <f t="shared" si="0"/>
        <v>Tinggi</v>
      </c>
      <c r="M14" s="61" t="str">
        <f t="shared" si="1"/>
        <v>Tinggi</v>
      </c>
      <c r="N14" s="61" t="str">
        <f t="shared" si="2"/>
        <v>Normal</v>
      </c>
      <c r="O14" s="61" t="str">
        <f t="shared" si="3"/>
        <v>Tinggi</v>
      </c>
      <c r="P14" s="61" t="str">
        <f t="shared" si="4"/>
        <v>Rendah</v>
      </c>
      <c r="Q14" s="61" t="str">
        <f t="shared" si="5"/>
        <v>NEGATIF</v>
      </c>
    </row>
    <row r="15" spans="4:17" x14ac:dyDescent="0.25">
      <c r="D15" s="1">
        <v>15.78</v>
      </c>
      <c r="E15" s="1">
        <v>17.89</v>
      </c>
      <c r="F15" s="1">
        <v>103.6</v>
      </c>
      <c r="G15" s="1">
        <v>781</v>
      </c>
      <c r="H15" s="1">
        <v>9.7100000000000006E-2</v>
      </c>
      <c r="I15" s="1">
        <v>0</v>
      </c>
      <c r="K15" s="1">
        <v>12</v>
      </c>
      <c r="L15" s="61" t="str">
        <f t="shared" si="0"/>
        <v>Sedang</v>
      </c>
      <c r="M15" s="61" t="str">
        <f t="shared" si="1"/>
        <v>Normal</v>
      </c>
      <c r="N15" s="61" t="str">
        <f t="shared" si="2"/>
        <v>Normal</v>
      </c>
      <c r="O15" s="61" t="str">
        <f t="shared" si="3"/>
        <v>Tinggi</v>
      </c>
      <c r="P15" s="61" t="str">
        <f t="shared" si="4"/>
        <v>Rendah</v>
      </c>
      <c r="Q15" s="61" t="str">
        <f t="shared" si="5"/>
        <v>NEGATIF</v>
      </c>
    </row>
    <row r="16" spans="4:17" x14ac:dyDescent="0.25">
      <c r="D16" s="1">
        <v>19.170000000000002</v>
      </c>
      <c r="E16" s="1">
        <v>24.8</v>
      </c>
      <c r="F16" s="1">
        <v>132.4</v>
      </c>
      <c r="G16" s="1">
        <v>1123</v>
      </c>
      <c r="H16" s="1">
        <v>9.74E-2</v>
      </c>
      <c r="I16" s="1">
        <v>0</v>
      </c>
      <c r="K16" s="1">
        <v>13</v>
      </c>
      <c r="L16" s="61" t="str">
        <f t="shared" si="0"/>
        <v>Tinggi</v>
      </c>
      <c r="M16" s="61" t="str">
        <f t="shared" si="1"/>
        <v>Tinggi</v>
      </c>
      <c r="N16" s="61" t="str">
        <f t="shared" si="2"/>
        <v>Tinggi</v>
      </c>
      <c r="O16" s="61" t="str">
        <f t="shared" si="3"/>
        <v>Tinggi</v>
      </c>
      <c r="P16" s="61" t="str">
        <f t="shared" si="4"/>
        <v>Rendah</v>
      </c>
      <c r="Q16" s="61" t="str">
        <f t="shared" si="5"/>
        <v>NEGATIF</v>
      </c>
    </row>
    <row r="17" spans="4:17" x14ac:dyDescent="0.25">
      <c r="D17" s="1">
        <v>15.85</v>
      </c>
      <c r="E17" s="1">
        <v>23.95</v>
      </c>
      <c r="F17" s="1">
        <v>103.7</v>
      </c>
      <c r="G17" s="1">
        <v>782.7</v>
      </c>
      <c r="H17" s="1">
        <v>8.4010000000000001E-2</v>
      </c>
      <c r="I17" s="1">
        <v>0</v>
      </c>
      <c r="K17" s="1">
        <v>14</v>
      </c>
      <c r="L17" s="61" t="str">
        <f t="shared" si="0"/>
        <v>Sedang</v>
      </c>
      <c r="M17" s="61" t="str">
        <f t="shared" si="1"/>
        <v>Tinggi</v>
      </c>
      <c r="N17" s="61" t="str">
        <f t="shared" si="2"/>
        <v>Normal</v>
      </c>
      <c r="O17" s="61" t="str">
        <f t="shared" si="3"/>
        <v>Tinggi</v>
      </c>
      <c r="P17" s="61" t="str">
        <f t="shared" si="4"/>
        <v>Rendah</v>
      </c>
      <c r="Q17" s="61" t="str">
        <f t="shared" si="5"/>
        <v>NEGATIF</v>
      </c>
    </row>
    <row r="18" spans="4:17" x14ac:dyDescent="0.25">
      <c r="D18" s="1">
        <v>13.73</v>
      </c>
      <c r="E18" s="1">
        <v>22.61</v>
      </c>
      <c r="F18" s="1">
        <v>93.6</v>
      </c>
      <c r="G18" s="1">
        <v>578.29999999999995</v>
      </c>
      <c r="H18" s="1">
        <v>0.11310000000000001</v>
      </c>
      <c r="I18" s="1">
        <v>0</v>
      </c>
      <c r="K18" s="1">
        <v>15</v>
      </c>
      <c r="L18" s="61" t="str">
        <f t="shared" si="0"/>
        <v>Sedang</v>
      </c>
      <c r="M18" s="61" t="str">
        <f t="shared" si="1"/>
        <v>Tinggi</v>
      </c>
      <c r="N18" s="61" t="str">
        <f t="shared" si="2"/>
        <v>Normal</v>
      </c>
      <c r="O18" s="61" t="str">
        <f t="shared" si="3"/>
        <v>Normal</v>
      </c>
      <c r="P18" s="61" t="str">
        <f t="shared" si="4"/>
        <v>Tinggi</v>
      </c>
      <c r="Q18" s="61" t="str">
        <f t="shared" si="5"/>
        <v>NEGATIF</v>
      </c>
    </row>
    <row r="19" spans="4:17" x14ac:dyDescent="0.25">
      <c r="D19" s="1">
        <v>14.54</v>
      </c>
      <c r="E19" s="1">
        <v>27.54</v>
      </c>
      <c r="F19" s="1">
        <v>96.73</v>
      </c>
      <c r="G19" s="1">
        <v>658.8</v>
      </c>
      <c r="H19" s="1">
        <v>0.1139</v>
      </c>
      <c r="I19" s="1">
        <v>0</v>
      </c>
      <c r="K19" s="1">
        <v>16</v>
      </c>
      <c r="L19" s="61" t="str">
        <f t="shared" si="0"/>
        <v>Sedang</v>
      </c>
      <c r="M19" s="61" t="str">
        <f t="shared" si="1"/>
        <v>Tinggi</v>
      </c>
      <c r="N19" s="61" t="str">
        <f t="shared" si="2"/>
        <v>Normal</v>
      </c>
      <c r="O19" s="61" t="str">
        <f t="shared" si="3"/>
        <v>Tinggi</v>
      </c>
      <c r="P19" s="61" t="str">
        <f t="shared" si="4"/>
        <v>Tinggi</v>
      </c>
      <c r="Q19" s="61" t="str">
        <f t="shared" si="5"/>
        <v>NEGATIF</v>
      </c>
    </row>
    <row r="20" spans="4:17" x14ac:dyDescent="0.25">
      <c r="D20" s="1">
        <v>14.68</v>
      </c>
      <c r="E20" s="1">
        <v>20.13</v>
      </c>
      <c r="F20" s="1">
        <v>94.74</v>
      </c>
      <c r="G20" s="1">
        <v>684.5</v>
      </c>
      <c r="H20" s="1">
        <v>9.8669999999999994E-2</v>
      </c>
      <c r="I20" s="1">
        <v>0</v>
      </c>
      <c r="K20" s="1">
        <v>17</v>
      </c>
      <c r="L20" s="61" t="str">
        <f t="shared" si="0"/>
        <v>Sedang</v>
      </c>
      <c r="M20" s="61" t="str">
        <f t="shared" si="1"/>
        <v>Tinggi</v>
      </c>
      <c r="N20" s="61" t="str">
        <f t="shared" si="2"/>
        <v>Normal</v>
      </c>
      <c r="O20" s="61" t="str">
        <f t="shared" si="3"/>
        <v>Tinggi</v>
      </c>
      <c r="P20" s="61" t="str">
        <f t="shared" si="4"/>
        <v>Normal</v>
      </c>
      <c r="Q20" s="61" t="str">
        <f t="shared" si="5"/>
        <v>NEGATIF</v>
      </c>
    </row>
    <row r="21" spans="4:17" x14ac:dyDescent="0.25">
      <c r="D21" s="1">
        <v>16.13</v>
      </c>
      <c r="E21" s="1">
        <v>20.68</v>
      </c>
      <c r="F21" s="1">
        <v>108.1</v>
      </c>
      <c r="G21" s="1">
        <v>798.8</v>
      </c>
      <c r="H21" s="1">
        <v>0.11700000000000001</v>
      </c>
      <c r="I21" s="1">
        <v>0</v>
      </c>
      <c r="K21" s="1">
        <v>18</v>
      </c>
      <c r="L21" s="61" t="str">
        <f t="shared" si="0"/>
        <v>Tinggi</v>
      </c>
      <c r="M21" s="61" t="str">
        <f t="shared" si="1"/>
        <v>Tinggi</v>
      </c>
      <c r="N21" s="61" t="str">
        <f t="shared" si="2"/>
        <v>Normal</v>
      </c>
      <c r="O21" s="61" t="str">
        <f t="shared" si="3"/>
        <v>Tinggi</v>
      </c>
      <c r="P21" s="61" t="str">
        <f t="shared" si="4"/>
        <v>Tinggi</v>
      </c>
      <c r="Q21" s="61" t="str">
        <f t="shared" si="5"/>
        <v>NEGATIF</v>
      </c>
    </row>
    <row r="22" spans="4:17" x14ac:dyDescent="0.25">
      <c r="D22" s="1">
        <v>19.809999999999999</v>
      </c>
      <c r="E22" s="1">
        <v>22.15</v>
      </c>
      <c r="F22" s="1">
        <v>130</v>
      </c>
      <c r="G22" s="1">
        <v>1260</v>
      </c>
      <c r="H22" s="1">
        <v>9.8309999999999995E-2</v>
      </c>
      <c r="I22" s="1">
        <v>0</v>
      </c>
      <c r="K22" s="1">
        <v>19</v>
      </c>
      <c r="L22" s="61" t="str">
        <f t="shared" si="0"/>
        <v>Tinggi</v>
      </c>
      <c r="M22" s="61" t="str">
        <f t="shared" si="1"/>
        <v>Tinggi</v>
      </c>
      <c r="N22" s="61" t="str">
        <f t="shared" si="2"/>
        <v>Tinggi</v>
      </c>
      <c r="O22" s="61" t="str">
        <f t="shared" si="3"/>
        <v>Tinggi</v>
      </c>
      <c r="P22" s="61" t="str">
        <f t="shared" si="4"/>
        <v>Normal</v>
      </c>
      <c r="Q22" s="61" t="str">
        <f t="shared" si="5"/>
        <v>NEGATIF</v>
      </c>
    </row>
    <row r="23" spans="4:17" x14ac:dyDescent="0.25">
      <c r="D23" s="1">
        <v>13.54</v>
      </c>
      <c r="E23" s="1">
        <v>14.36</v>
      </c>
      <c r="F23" s="1">
        <v>87.46</v>
      </c>
      <c r="G23" s="1">
        <v>566.29999999999995</v>
      </c>
      <c r="H23" s="1">
        <v>9.7790000000000002E-2</v>
      </c>
      <c r="I23" s="1">
        <v>1</v>
      </c>
      <c r="K23" s="1">
        <v>20</v>
      </c>
      <c r="L23" s="61" t="str">
        <f t="shared" si="0"/>
        <v>Sedang</v>
      </c>
      <c r="M23" s="61" t="str">
        <f t="shared" si="1"/>
        <v>Rendah</v>
      </c>
      <c r="N23" s="61" t="str">
        <f t="shared" si="2"/>
        <v>Rendah</v>
      </c>
      <c r="O23" s="61" t="str">
        <f t="shared" si="3"/>
        <v>Normal</v>
      </c>
      <c r="P23" s="61" t="str">
        <f t="shared" si="4"/>
        <v>Rendah</v>
      </c>
      <c r="Q23" s="61" t="str">
        <f t="shared" si="5"/>
        <v>POSITIF</v>
      </c>
    </row>
    <row r="24" spans="4:17" x14ac:dyDescent="0.25">
      <c r="D24" s="1">
        <v>13.08</v>
      </c>
      <c r="E24" s="1">
        <v>15.71</v>
      </c>
      <c r="F24" s="1">
        <v>85.63</v>
      </c>
      <c r="G24" s="1">
        <v>520</v>
      </c>
      <c r="H24" s="1">
        <v>0.1075</v>
      </c>
      <c r="I24" s="1">
        <v>1</v>
      </c>
      <c r="K24" s="1">
        <v>21</v>
      </c>
      <c r="L24" s="61" t="str">
        <f t="shared" si="0"/>
        <v>Sedang</v>
      </c>
      <c r="M24" s="61" t="str">
        <f t="shared" si="1"/>
        <v>Normal</v>
      </c>
      <c r="N24" s="61" t="str">
        <f t="shared" si="2"/>
        <v>Rendah</v>
      </c>
      <c r="O24" s="61" t="str">
        <f t="shared" si="3"/>
        <v>Rendah</v>
      </c>
      <c r="P24" s="61" t="str">
        <f t="shared" si="4"/>
        <v>Normal</v>
      </c>
      <c r="Q24" s="61" t="str">
        <f t="shared" si="5"/>
        <v>POSITIF</v>
      </c>
    </row>
    <row r="25" spans="4:17" x14ac:dyDescent="0.25">
      <c r="D25" s="1">
        <v>9.5039999999999996</v>
      </c>
      <c r="E25" s="1">
        <v>12.44</v>
      </c>
      <c r="F25" s="1">
        <v>60.34</v>
      </c>
      <c r="G25" s="1">
        <v>273.89999999999998</v>
      </c>
      <c r="H25" s="1">
        <v>0.1024</v>
      </c>
      <c r="I25" s="1">
        <v>1</v>
      </c>
      <c r="K25" s="1">
        <v>22</v>
      </c>
      <c r="L25" s="61" t="str">
        <f t="shared" si="0"/>
        <v>Rendah</v>
      </c>
      <c r="M25" s="61" t="str">
        <f t="shared" si="1"/>
        <v>Rendah</v>
      </c>
      <c r="N25" s="61" t="str">
        <f t="shared" si="2"/>
        <v>Rendah</v>
      </c>
      <c r="O25" s="61" t="str">
        <f t="shared" si="3"/>
        <v>Rendah</v>
      </c>
      <c r="P25" s="61" t="str">
        <f t="shared" si="4"/>
        <v>Normal</v>
      </c>
      <c r="Q25" s="61" t="str">
        <f t="shared" si="5"/>
        <v>POSITIF</v>
      </c>
    </row>
    <row r="26" spans="4:17" x14ac:dyDescent="0.25">
      <c r="D26" s="1">
        <v>15.34</v>
      </c>
      <c r="E26" s="1">
        <v>14.26</v>
      </c>
      <c r="F26" s="1">
        <v>102.5</v>
      </c>
      <c r="G26" s="1">
        <v>704.4</v>
      </c>
      <c r="H26" s="1">
        <v>0.10730000000000001</v>
      </c>
      <c r="I26" s="1">
        <v>0</v>
      </c>
      <c r="K26" s="1">
        <v>23</v>
      </c>
      <c r="L26" s="61" t="str">
        <f t="shared" si="0"/>
        <v>Sedang</v>
      </c>
      <c r="M26" s="61" t="str">
        <f t="shared" si="1"/>
        <v>Rendah</v>
      </c>
      <c r="N26" s="61" t="str">
        <f t="shared" si="2"/>
        <v>Normal</v>
      </c>
      <c r="O26" s="61" t="str">
        <f t="shared" si="3"/>
        <v>Tinggi</v>
      </c>
      <c r="P26" s="61" t="str">
        <f t="shared" si="4"/>
        <v>Normal</v>
      </c>
      <c r="Q26" s="61" t="str">
        <f t="shared" si="5"/>
        <v>NEGATIF</v>
      </c>
    </row>
    <row r="27" spans="4:17" x14ac:dyDescent="0.25">
      <c r="D27" s="1">
        <v>21.16</v>
      </c>
      <c r="E27" s="1">
        <v>23.04</v>
      </c>
      <c r="F27" s="1">
        <v>137.19999999999999</v>
      </c>
      <c r="G27" s="1">
        <v>1404</v>
      </c>
      <c r="H27" s="1">
        <v>9.4280000000000003E-2</v>
      </c>
      <c r="I27" s="1">
        <v>0</v>
      </c>
      <c r="K27" s="1">
        <v>24</v>
      </c>
      <c r="L27" s="61" t="str">
        <f t="shared" si="0"/>
        <v>Tinggi</v>
      </c>
      <c r="M27" s="61" t="str">
        <f t="shared" si="1"/>
        <v>Tinggi</v>
      </c>
      <c r="N27" s="61" t="str">
        <f t="shared" si="2"/>
        <v>Tinggi</v>
      </c>
      <c r="O27" s="61" t="str">
        <f t="shared" si="3"/>
        <v>Tinggi</v>
      </c>
      <c r="P27" s="61" t="str">
        <f t="shared" si="4"/>
        <v>Rendah</v>
      </c>
      <c r="Q27" s="61" t="str">
        <f t="shared" si="5"/>
        <v>NEGATIF</v>
      </c>
    </row>
    <row r="28" spans="4:17" x14ac:dyDescent="0.25">
      <c r="D28" s="1">
        <v>16.649999999999999</v>
      </c>
      <c r="E28" s="1">
        <v>21.38</v>
      </c>
      <c r="F28" s="1">
        <v>110</v>
      </c>
      <c r="G28" s="1">
        <v>904.6</v>
      </c>
      <c r="H28" s="1">
        <v>0.11210000000000001</v>
      </c>
      <c r="I28" s="1">
        <v>0</v>
      </c>
      <c r="K28" s="1">
        <v>25</v>
      </c>
      <c r="L28" s="61" t="str">
        <f t="shared" si="0"/>
        <v>Tinggi</v>
      </c>
      <c r="M28" s="61" t="str">
        <f t="shared" si="1"/>
        <v>Tinggi</v>
      </c>
      <c r="N28" s="61" t="str">
        <f t="shared" si="2"/>
        <v>Tinggi</v>
      </c>
      <c r="O28" s="61" t="str">
        <f t="shared" si="3"/>
        <v>Tinggi</v>
      </c>
      <c r="P28" s="61" t="str">
        <f t="shared" si="4"/>
        <v>Tinggi</v>
      </c>
      <c r="Q28" s="61" t="str">
        <f t="shared" si="5"/>
        <v>NEGATIF</v>
      </c>
    </row>
    <row r="29" spans="4:17" x14ac:dyDescent="0.25">
      <c r="D29" s="1">
        <v>17.14</v>
      </c>
      <c r="E29" s="1">
        <v>16.399999999999999</v>
      </c>
      <c r="F29" s="1">
        <v>116</v>
      </c>
      <c r="G29" s="1">
        <v>912.7</v>
      </c>
      <c r="H29" s="1">
        <v>0.1186</v>
      </c>
      <c r="I29" s="1">
        <v>0</v>
      </c>
      <c r="K29" s="1">
        <v>26</v>
      </c>
      <c r="L29" s="61" t="str">
        <f t="shared" si="0"/>
        <v>Tinggi</v>
      </c>
      <c r="M29" s="61" t="str">
        <f t="shared" si="1"/>
        <v>Normal</v>
      </c>
      <c r="N29" s="61" t="str">
        <f t="shared" si="2"/>
        <v>Tinggi</v>
      </c>
      <c r="O29" s="61" t="str">
        <f t="shared" si="3"/>
        <v>Tinggi</v>
      </c>
      <c r="P29" s="61" t="str">
        <f t="shared" si="4"/>
        <v>Tinggi</v>
      </c>
      <c r="Q29" s="61" t="str">
        <f t="shared" si="5"/>
        <v>NEGATIF</v>
      </c>
    </row>
    <row r="30" spans="4:17" x14ac:dyDescent="0.25">
      <c r="D30" s="1">
        <v>14.58</v>
      </c>
      <c r="E30" s="1">
        <v>21.53</v>
      </c>
      <c r="F30" s="1">
        <v>97.41</v>
      </c>
      <c r="G30" s="1">
        <v>644.79999999999995</v>
      </c>
      <c r="H30" s="1">
        <v>0.10539999999999999</v>
      </c>
      <c r="I30" s="1">
        <v>0</v>
      </c>
      <c r="K30" s="1">
        <v>27</v>
      </c>
      <c r="L30" s="61" t="str">
        <f t="shared" si="0"/>
        <v>Sedang</v>
      </c>
      <c r="M30" s="61" t="str">
        <f t="shared" si="1"/>
        <v>Tinggi</v>
      </c>
      <c r="N30" s="61" t="str">
        <f t="shared" si="2"/>
        <v>Normal</v>
      </c>
      <c r="O30" s="61" t="str">
        <f t="shared" si="3"/>
        <v>Normal</v>
      </c>
      <c r="P30" s="61" t="str">
        <f t="shared" si="4"/>
        <v>Normal</v>
      </c>
      <c r="Q30" s="61" t="str">
        <f t="shared" si="5"/>
        <v>NEGATIF</v>
      </c>
    </row>
    <row r="31" spans="4:17" x14ac:dyDescent="0.25">
      <c r="D31" s="1">
        <v>18.61</v>
      </c>
      <c r="E31" s="1">
        <v>20.25</v>
      </c>
      <c r="F31" s="1">
        <v>122.1</v>
      </c>
      <c r="G31" s="1">
        <v>1094</v>
      </c>
      <c r="H31" s="1">
        <v>9.4399999999999998E-2</v>
      </c>
      <c r="I31" s="1">
        <v>0</v>
      </c>
      <c r="K31" s="1">
        <v>28</v>
      </c>
      <c r="L31" s="61" t="str">
        <f t="shared" si="0"/>
        <v>Tinggi</v>
      </c>
      <c r="M31" s="61" t="str">
        <f t="shared" si="1"/>
        <v>Tinggi</v>
      </c>
      <c r="N31" s="61" t="str">
        <f t="shared" si="2"/>
        <v>Tinggi</v>
      </c>
      <c r="O31" s="61" t="str">
        <f t="shared" si="3"/>
        <v>Tinggi</v>
      </c>
      <c r="P31" s="61" t="str">
        <f t="shared" si="4"/>
        <v>Rendah</v>
      </c>
      <c r="Q31" s="61" t="str">
        <f t="shared" si="5"/>
        <v>NEGATIF</v>
      </c>
    </row>
    <row r="32" spans="4:17" x14ac:dyDescent="0.25">
      <c r="D32" s="1">
        <v>15.3</v>
      </c>
      <c r="E32" s="1">
        <v>25.27</v>
      </c>
      <c r="F32" s="1">
        <v>102.4</v>
      </c>
      <c r="G32" s="1">
        <v>732.4</v>
      </c>
      <c r="H32" s="1">
        <v>0.1082</v>
      </c>
      <c r="I32" s="1">
        <v>0</v>
      </c>
      <c r="K32" s="1">
        <v>29</v>
      </c>
      <c r="L32" s="61" t="str">
        <f t="shared" si="0"/>
        <v>Sedang</v>
      </c>
      <c r="M32" s="61" t="str">
        <f t="shared" si="1"/>
        <v>Tinggi</v>
      </c>
      <c r="N32" s="61" t="str">
        <f t="shared" si="2"/>
        <v>Normal</v>
      </c>
      <c r="O32" s="61" t="str">
        <f t="shared" si="3"/>
        <v>Tinggi</v>
      </c>
      <c r="P32" s="61" t="str">
        <f t="shared" si="4"/>
        <v>Tinggi</v>
      </c>
      <c r="Q32" s="61" t="str">
        <f t="shared" si="5"/>
        <v>NEGATIF</v>
      </c>
    </row>
    <row r="33" spans="4:17" x14ac:dyDescent="0.25">
      <c r="D33" s="1">
        <v>17.57</v>
      </c>
      <c r="E33" s="1">
        <v>15.05</v>
      </c>
      <c r="F33" s="1">
        <v>115</v>
      </c>
      <c r="G33" s="1">
        <v>955.1</v>
      </c>
      <c r="H33" s="1">
        <v>9.8470000000000002E-2</v>
      </c>
      <c r="I33" s="1">
        <v>0</v>
      </c>
      <c r="K33" s="1">
        <v>30</v>
      </c>
      <c r="L33" s="61" t="str">
        <f t="shared" si="0"/>
        <v>Tinggi</v>
      </c>
      <c r="M33" s="61" t="str">
        <f t="shared" si="1"/>
        <v>Normal</v>
      </c>
      <c r="N33" s="61" t="str">
        <f t="shared" si="2"/>
        <v>Tinggi</v>
      </c>
      <c r="O33" s="61" t="str">
        <f t="shared" si="3"/>
        <v>Tinggi</v>
      </c>
      <c r="P33" s="61" t="str">
        <f t="shared" si="4"/>
        <v>Normal</v>
      </c>
      <c r="Q33" s="61" t="str">
        <f t="shared" si="5"/>
        <v>NEGATIF</v>
      </c>
    </row>
    <row r="34" spans="4:17" x14ac:dyDescent="0.25">
      <c r="D34" s="1">
        <v>18.63</v>
      </c>
      <c r="E34" s="1">
        <v>25.11</v>
      </c>
      <c r="F34" s="1">
        <v>124.8</v>
      </c>
      <c r="G34" s="1">
        <v>1088</v>
      </c>
      <c r="H34" s="1">
        <v>0.10639999999999999</v>
      </c>
      <c r="I34" s="1">
        <v>0</v>
      </c>
      <c r="K34" s="1">
        <v>31</v>
      </c>
      <c r="L34" s="61" t="str">
        <f t="shared" si="0"/>
        <v>Tinggi</v>
      </c>
      <c r="M34" s="61" t="str">
        <f t="shared" si="1"/>
        <v>Tinggi</v>
      </c>
      <c r="N34" s="61" t="str">
        <f t="shared" si="2"/>
        <v>Tinggi</v>
      </c>
      <c r="O34" s="61" t="str">
        <f t="shared" si="3"/>
        <v>Tinggi</v>
      </c>
      <c r="P34" s="61" t="str">
        <f t="shared" si="4"/>
        <v>Normal</v>
      </c>
      <c r="Q34" s="61" t="str">
        <f t="shared" si="5"/>
        <v>NEGATIF</v>
      </c>
    </row>
    <row r="35" spans="4:17" x14ac:dyDescent="0.25">
      <c r="D35" s="1">
        <v>11.84</v>
      </c>
      <c r="E35" s="1">
        <v>18.7</v>
      </c>
      <c r="F35" s="1">
        <v>77.930000000000007</v>
      </c>
      <c r="G35" s="1">
        <v>440.6</v>
      </c>
      <c r="H35" s="1">
        <v>0.1109</v>
      </c>
      <c r="I35" s="1">
        <v>0</v>
      </c>
      <c r="K35" s="1">
        <v>32</v>
      </c>
      <c r="L35" s="61" t="str">
        <f t="shared" si="0"/>
        <v>Rendah</v>
      </c>
      <c r="M35" s="61" t="str">
        <f t="shared" si="1"/>
        <v>Normal</v>
      </c>
      <c r="N35" s="61" t="str">
        <f t="shared" si="2"/>
        <v>Rendah</v>
      </c>
      <c r="O35" s="61" t="str">
        <f t="shared" si="3"/>
        <v>Rendah</v>
      </c>
      <c r="P35" s="61" t="str">
        <f t="shared" si="4"/>
        <v>Tinggi</v>
      </c>
      <c r="Q35" s="61" t="str">
        <f t="shared" si="5"/>
        <v>NEGATIF</v>
      </c>
    </row>
    <row r="36" spans="4:17" x14ac:dyDescent="0.25">
      <c r="D36" s="1">
        <v>17.02</v>
      </c>
      <c r="E36" s="1">
        <v>23.98</v>
      </c>
      <c r="F36" s="1">
        <v>112.8</v>
      </c>
      <c r="G36" s="1">
        <v>899.3</v>
      </c>
      <c r="H36" s="1">
        <v>0.1197</v>
      </c>
      <c r="I36" s="1">
        <v>0</v>
      </c>
      <c r="K36" s="1">
        <v>33</v>
      </c>
      <c r="L36" s="61" t="str">
        <f t="shared" si="0"/>
        <v>Tinggi</v>
      </c>
      <c r="M36" s="61" t="str">
        <f t="shared" si="1"/>
        <v>Tinggi</v>
      </c>
      <c r="N36" s="61" t="str">
        <f t="shared" si="2"/>
        <v>Tinggi</v>
      </c>
      <c r="O36" s="61" t="str">
        <f t="shared" si="3"/>
        <v>Tinggi</v>
      </c>
      <c r="P36" s="61" t="str">
        <f t="shared" si="4"/>
        <v>Tinggi</v>
      </c>
      <c r="Q36" s="61" t="str">
        <f t="shared" si="5"/>
        <v>NEGATIF</v>
      </c>
    </row>
    <row r="37" spans="4:17" x14ac:dyDescent="0.25">
      <c r="D37" s="1">
        <v>19.27</v>
      </c>
      <c r="E37" s="1">
        <v>26.47</v>
      </c>
      <c r="F37" s="1">
        <v>127.9</v>
      </c>
      <c r="G37" s="1">
        <v>1162</v>
      </c>
      <c r="H37" s="1">
        <v>9.4009999999999996E-2</v>
      </c>
      <c r="I37" s="1">
        <v>0</v>
      </c>
      <c r="K37" s="1">
        <v>34</v>
      </c>
      <c r="L37" s="61" t="str">
        <f t="shared" si="0"/>
        <v>Tinggi</v>
      </c>
      <c r="M37" s="61" t="str">
        <f t="shared" si="1"/>
        <v>Tinggi</v>
      </c>
      <c r="N37" s="61" t="str">
        <f t="shared" si="2"/>
        <v>Tinggi</v>
      </c>
      <c r="O37" s="61" t="str">
        <f t="shared" si="3"/>
        <v>Tinggi</v>
      </c>
      <c r="P37" s="61" t="str">
        <f t="shared" si="4"/>
        <v>Rendah</v>
      </c>
      <c r="Q37" s="61" t="str">
        <f t="shared" si="5"/>
        <v>NEGATIF</v>
      </c>
    </row>
    <row r="38" spans="4:17" x14ac:dyDescent="0.25">
      <c r="D38" s="1">
        <v>16.13</v>
      </c>
      <c r="E38" s="1">
        <v>17.88</v>
      </c>
      <c r="F38" s="1">
        <v>107</v>
      </c>
      <c r="G38" s="1">
        <v>807.2</v>
      </c>
      <c r="H38" s="1">
        <v>0.104</v>
      </c>
      <c r="I38" s="1">
        <v>0</v>
      </c>
      <c r="K38" s="1">
        <v>35</v>
      </c>
      <c r="L38" s="61" t="str">
        <f t="shared" si="0"/>
        <v>Tinggi</v>
      </c>
      <c r="M38" s="61" t="str">
        <f t="shared" si="1"/>
        <v>Normal</v>
      </c>
      <c r="N38" s="61" t="str">
        <f t="shared" si="2"/>
        <v>Normal</v>
      </c>
      <c r="O38" s="61" t="str">
        <f t="shared" si="3"/>
        <v>Tinggi</v>
      </c>
      <c r="P38" s="61" t="str">
        <f t="shared" si="4"/>
        <v>Normal</v>
      </c>
      <c r="Q38" s="61" t="str">
        <f t="shared" si="5"/>
        <v>NEGATIF</v>
      </c>
    </row>
    <row r="39" spans="4:17" x14ac:dyDescent="0.25">
      <c r="D39" s="1">
        <v>16.739999999999998</v>
      </c>
      <c r="E39" s="1">
        <v>21.59</v>
      </c>
      <c r="F39" s="1">
        <v>110.1</v>
      </c>
      <c r="G39" s="1">
        <v>869.5</v>
      </c>
      <c r="H39" s="1">
        <v>9.6100000000000005E-2</v>
      </c>
      <c r="I39" s="1">
        <v>0</v>
      </c>
      <c r="K39" s="1">
        <v>36</v>
      </c>
      <c r="L39" s="61" t="str">
        <f t="shared" si="0"/>
        <v>Tinggi</v>
      </c>
      <c r="M39" s="61" t="str">
        <f t="shared" si="1"/>
        <v>Tinggi</v>
      </c>
      <c r="N39" s="61" t="str">
        <f t="shared" si="2"/>
        <v>Tinggi</v>
      </c>
      <c r="O39" s="61" t="str">
        <f t="shared" si="3"/>
        <v>Tinggi</v>
      </c>
      <c r="P39" s="61" t="str">
        <f t="shared" si="4"/>
        <v>Rendah</v>
      </c>
      <c r="Q39" s="61" t="str">
        <f t="shared" si="5"/>
        <v>NEGATIF</v>
      </c>
    </row>
    <row r="40" spans="4:17" x14ac:dyDescent="0.25">
      <c r="D40" s="1">
        <v>14.25</v>
      </c>
      <c r="E40" s="1">
        <v>21.72</v>
      </c>
      <c r="F40" s="1">
        <v>93.63</v>
      </c>
      <c r="G40" s="1">
        <v>633</v>
      </c>
      <c r="H40" s="1">
        <v>9.8229999999999998E-2</v>
      </c>
      <c r="I40" s="1">
        <v>0</v>
      </c>
      <c r="K40" s="1">
        <v>37</v>
      </c>
      <c r="L40" s="61" t="str">
        <f t="shared" si="0"/>
        <v>Sedang</v>
      </c>
      <c r="M40" s="61" t="str">
        <f t="shared" si="1"/>
        <v>Tinggi</v>
      </c>
      <c r="N40" s="61" t="str">
        <f t="shared" si="2"/>
        <v>Normal</v>
      </c>
      <c r="O40" s="61" t="str">
        <f t="shared" si="3"/>
        <v>Normal</v>
      </c>
      <c r="P40" s="61" t="str">
        <f t="shared" si="4"/>
        <v>Normal</v>
      </c>
      <c r="Q40" s="61" t="str">
        <f t="shared" si="5"/>
        <v>NEGATIF</v>
      </c>
    </row>
    <row r="41" spans="4:17" x14ac:dyDescent="0.25">
      <c r="D41" s="1">
        <v>13.03</v>
      </c>
      <c r="E41" s="1">
        <v>18.420000000000002</v>
      </c>
      <c r="F41" s="1">
        <v>82.61</v>
      </c>
      <c r="G41" s="1">
        <v>523.79999999999995</v>
      </c>
      <c r="H41" s="1">
        <v>8.9829999999999993E-2</v>
      </c>
      <c r="I41" s="1">
        <v>1</v>
      </c>
      <c r="K41" s="1">
        <v>38</v>
      </c>
      <c r="L41" s="61" t="str">
        <f t="shared" si="0"/>
        <v>Sedang</v>
      </c>
      <c r="M41" s="61" t="str">
        <f t="shared" si="1"/>
        <v>Normal</v>
      </c>
      <c r="N41" s="61" t="str">
        <f t="shared" si="2"/>
        <v>Rendah</v>
      </c>
      <c r="O41" s="61" t="str">
        <f t="shared" si="3"/>
        <v>Normal</v>
      </c>
      <c r="P41" s="61" t="str">
        <f t="shared" si="4"/>
        <v>Rendah</v>
      </c>
      <c r="Q41" s="61" t="str">
        <f t="shared" si="5"/>
        <v>POSITIF</v>
      </c>
    </row>
    <row r="42" spans="4:17" x14ac:dyDescent="0.25">
      <c r="D42" s="1">
        <v>14.99</v>
      </c>
      <c r="E42" s="1">
        <v>25.2</v>
      </c>
      <c r="F42" s="1">
        <v>95.54</v>
      </c>
      <c r="G42" s="1">
        <v>698.8</v>
      </c>
      <c r="H42" s="1">
        <v>9.3869999999999995E-2</v>
      </c>
      <c r="I42" s="1">
        <v>0</v>
      </c>
      <c r="K42" s="1">
        <v>39</v>
      </c>
      <c r="L42" s="61" t="str">
        <f t="shared" si="0"/>
        <v>Sedang</v>
      </c>
      <c r="M42" s="61" t="str">
        <f t="shared" si="1"/>
        <v>Tinggi</v>
      </c>
      <c r="N42" s="61" t="str">
        <f t="shared" si="2"/>
        <v>Normal</v>
      </c>
      <c r="O42" s="61" t="str">
        <f t="shared" si="3"/>
        <v>Tinggi</v>
      </c>
      <c r="P42" s="61" t="str">
        <f t="shared" si="4"/>
        <v>Rendah</v>
      </c>
      <c r="Q42" s="61" t="str">
        <f t="shared" si="5"/>
        <v>NEGATIF</v>
      </c>
    </row>
    <row r="43" spans="4:17" x14ac:dyDescent="0.25">
      <c r="D43" s="1">
        <v>13.48</v>
      </c>
      <c r="E43" s="1">
        <v>20.82</v>
      </c>
      <c r="F43" s="1">
        <v>88.4</v>
      </c>
      <c r="G43" s="1">
        <v>559.20000000000005</v>
      </c>
      <c r="H43" s="1">
        <v>0.1016</v>
      </c>
      <c r="I43" s="1">
        <v>0</v>
      </c>
      <c r="K43" s="1">
        <v>40</v>
      </c>
      <c r="L43" s="61" t="str">
        <f t="shared" si="0"/>
        <v>Sedang</v>
      </c>
      <c r="M43" s="61" t="str">
        <f t="shared" si="1"/>
        <v>Tinggi</v>
      </c>
      <c r="N43" s="61" t="str">
        <f t="shared" si="2"/>
        <v>Normal</v>
      </c>
      <c r="O43" s="61" t="str">
        <f t="shared" si="3"/>
        <v>Normal</v>
      </c>
      <c r="P43" s="61" t="str">
        <f t="shared" si="4"/>
        <v>Normal</v>
      </c>
      <c r="Q43" s="61" t="str">
        <f t="shared" si="5"/>
        <v>NEGATIF</v>
      </c>
    </row>
    <row r="44" spans="4:17" x14ac:dyDescent="0.25">
      <c r="D44" s="1">
        <v>13.44</v>
      </c>
      <c r="E44" s="1">
        <v>21.58</v>
      </c>
      <c r="F44" s="1">
        <v>86.18</v>
      </c>
      <c r="G44" s="1">
        <v>563</v>
      </c>
      <c r="H44" s="1">
        <v>8.1619999999999998E-2</v>
      </c>
      <c r="I44" s="1">
        <v>0</v>
      </c>
      <c r="K44" s="1">
        <v>41</v>
      </c>
      <c r="L44" s="61" t="str">
        <f t="shared" si="0"/>
        <v>Sedang</v>
      </c>
      <c r="M44" s="61" t="str">
        <f t="shared" si="1"/>
        <v>Tinggi</v>
      </c>
      <c r="N44" s="61" t="str">
        <f t="shared" si="2"/>
        <v>Rendah</v>
      </c>
      <c r="O44" s="61" t="str">
        <f t="shared" si="3"/>
        <v>Normal</v>
      </c>
      <c r="P44" s="61" t="str">
        <f t="shared" si="4"/>
        <v>Rendah</v>
      </c>
      <c r="Q44" s="61" t="str">
        <f t="shared" si="5"/>
        <v>NEGATIF</v>
      </c>
    </row>
    <row r="45" spans="4:17" x14ac:dyDescent="0.25">
      <c r="D45" s="1">
        <v>10.95</v>
      </c>
      <c r="E45" s="1">
        <v>21.35</v>
      </c>
      <c r="F45" s="1">
        <v>71.900000000000006</v>
      </c>
      <c r="G45" s="1">
        <v>371.1</v>
      </c>
      <c r="H45" s="1">
        <v>0.1227</v>
      </c>
      <c r="I45" s="1">
        <v>0</v>
      </c>
      <c r="K45" s="1">
        <v>42</v>
      </c>
      <c r="L45" s="61" t="str">
        <f t="shared" si="0"/>
        <v>Rendah</v>
      </c>
      <c r="M45" s="61" t="str">
        <f t="shared" si="1"/>
        <v>Tinggi</v>
      </c>
      <c r="N45" s="61" t="str">
        <f t="shared" si="2"/>
        <v>Rendah</v>
      </c>
      <c r="O45" s="61" t="str">
        <f t="shared" si="3"/>
        <v>Rendah</v>
      </c>
      <c r="P45" s="61" t="str">
        <f t="shared" si="4"/>
        <v>Tinggi</v>
      </c>
      <c r="Q45" s="61" t="str">
        <f t="shared" si="5"/>
        <v>NEGATIF</v>
      </c>
    </row>
    <row r="46" spans="4:17" x14ac:dyDescent="0.25">
      <c r="D46" s="1">
        <v>19.07</v>
      </c>
      <c r="E46" s="1">
        <v>24.81</v>
      </c>
      <c r="F46" s="1">
        <v>128.30000000000001</v>
      </c>
      <c r="G46" s="1">
        <v>1104</v>
      </c>
      <c r="H46" s="1">
        <v>9.0810000000000002E-2</v>
      </c>
      <c r="I46" s="1">
        <v>0</v>
      </c>
      <c r="K46" s="1">
        <v>43</v>
      </c>
      <c r="L46" s="61" t="str">
        <f t="shared" si="0"/>
        <v>Tinggi</v>
      </c>
      <c r="M46" s="61" t="str">
        <f t="shared" si="1"/>
        <v>Tinggi</v>
      </c>
      <c r="N46" s="61" t="str">
        <f t="shared" si="2"/>
        <v>Tinggi</v>
      </c>
      <c r="O46" s="61" t="str">
        <f t="shared" si="3"/>
        <v>Tinggi</v>
      </c>
      <c r="P46" s="61" t="str">
        <f t="shared" si="4"/>
        <v>Rendah</v>
      </c>
      <c r="Q46" s="61" t="str">
        <f t="shared" si="5"/>
        <v>NEGATIF</v>
      </c>
    </row>
    <row r="47" spans="4:17" x14ac:dyDescent="0.25">
      <c r="D47" s="1">
        <v>13.28</v>
      </c>
      <c r="E47" s="1">
        <v>20.28</v>
      </c>
      <c r="F47" s="1">
        <v>87.32</v>
      </c>
      <c r="G47" s="1">
        <v>545.20000000000005</v>
      </c>
      <c r="H47" s="1">
        <v>0.1041</v>
      </c>
      <c r="I47" s="1">
        <v>0</v>
      </c>
      <c r="K47" s="1">
        <v>44</v>
      </c>
      <c r="L47" s="61" t="str">
        <f t="shared" si="0"/>
        <v>Sedang</v>
      </c>
      <c r="M47" s="61" t="str">
        <f t="shared" si="1"/>
        <v>Tinggi</v>
      </c>
      <c r="N47" s="61" t="str">
        <f t="shared" si="2"/>
        <v>Rendah</v>
      </c>
      <c r="O47" s="61" t="str">
        <f t="shared" si="3"/>
        <v>Normal</v>
      </c>
      <c r="P47" s="61" t="str">
        <f t="shared" si="4"/>
        <v>Normal</v>
      </c>
      <c r="Q47" s="61" t="str">
        <f t="shared" si="5"/>
        <v>NEGATIF</v>
      </c>
    </row>
    <row r="48" spans="4:17" x14ac:dyDescent="0.25">
      <c r="D48" s="1">
        <v>13.17</v>
      </c>
      <c r="E48" s="1">
        <v>21.81</v>
      </c>
      <c r="F48" s="1">
        <v>85.42</v>
      </c>
      <c r="G48" s="1">
        <v>531.5</v>
      </c>
      <c r="H48" s="1">
        <v>9.7140000000000004E-2</v>
      </c>
      <c r="I48" s="1">
        <v>0</v>
      </c>
      <c r="K48" s="1">
        <v>45</v>
      </c>
      <c r="L48" s="61" t="str">
        <f t="shared" si="0"/>
        <v>Sedang</v>
      </c>
      <c r="M48" s="61" t="str">
        <f t="shared" si="1"/>
        <v>Tinggi</v>
      </c>
      <c r="N48" s="61" t="str">
        <f t="shared" si="2"/>
        <v>Rendah</v>
      </c>
      <c r="O48" s="61" t="str">
        <f t="shared" si="3"/>
        <v>Normal</v>
      </c>
      <c r="P48" s="61" t="str">
        <f t="shared" si="4"/>
        <v>Rendah</v>
      </c>
      <c r="Q48" s="61" t="str">
        <f t="shared" si="5"/>
        <v>NEGATIF</v>
      </c>
    </row>
    <row r="49" spans="4:17" x14ac:dyDescent="0.25">
      <c r="D49" s="1">
        <v>18.649999999999999</v>
      </c>
      <c r="E49" s="1">
        <v>17.600000000000001</v>
      </c>
      <c r="F49" s="1">
        <v>123.7</v>
      </c>
      <c r="G49" s="1">
        <v>1076</v>
      </c>
      <c r="H49" s="1">
        <v>0.1099</v>
      </c>
      <c r="I49" s="1">
        <v>0</v>
      </c>
      <c r="K49" s="1">
        <v>46</v>
      </c>
      <c r="L49" s="61" t="str">
        <f t="shared" si="0"/>
        <v>Tinggi</v>
      </c>
      <c r="M49" s="61" t="str">
        <f t="shared" si="1"/>
        <v>Normal</v>
      </c>
      <c r="N49" s="61" t="str">
        <f t="shared" si="2"/>
        <v>Tinggi</v>
      </c>
      <c r="O49" s="61" t="str">
        <f t="shared" si="3"/>
        <v>Tinggi</v>
      </c>
      <c r="P49" s="61" t="str">
        <f t="shared" si="4"/>
        <v>Tinggi</v>
      </c>
      <c r="Q49" s="61" t="str">
        <f t="shared" si="5"/>
        <v>NEGATIF</v>
      </c>
    </row>
    <row r="50" spans="4:17" x14ac:dyDescent="0.25">
      <c r="D50" s="1">
        <v>8.1959999999999997</v>
      </c>
      <c r="E50" s="1">
        <v>16.84</v>
      </c>
      <c r="F50" s="1">
        <v>51.71</v>
      </c>
      <c r="G50" s="1">
        <v>201.9</v>
      </c>
      <c r="H50" s="1">
        <v>8.5999999999999993E-2</v>
      </c>
      <c r="I50" s="1">
        <v>1</v>
      </c>
      <c r="K50" s="1">
        <v>47</v>
      </c>
      <c r="L50" s="61" t="str">
        <f t="shared" si="0"/>
        <v>Rendah</v>
      </c>
      <c r="M50" s="61" t="str">
        <f t="shared" si="1"/>
        <v>Normal</v>
      </c>
      <c r="N50" s="61" t="str">
        <f t="shared" si="2"/>
        <v>Rendah</v>
      </c>
      <c r="O50" s="61" t="str">
        <f t="shared" si="3"/>
        <v>Rendah</v>
      </c>
      <c r="P50" s="61" t="str">
        <f t="shared" si="4"/>
        <v>Rendah</v>
      </c>
      <c r="Q50" s="61" t="str">
        <f t="shared" si="5"/>
        <v>POSITIF</v>
      </c>
    </row>
    <row r="51" spans="4:17" x14ac:dyDescent="0.25">
      <c r="D51" s="1">
        <v>13.17</v>
      </c>
      <c r="E51" s="1">
        <v>18.66</v>
      </c>
      <c r="F51" s="1">
        <v>85.98</v>
      </c>
      <c r="G51" s="1">
        <v>534.6</v>
      </c>
      <c r="H51" s="1">
        <v>0.1158</v>
      </c>
      <c r="I51" s="1">
        <v>0</v>
      </c>
      <c r="K51" s="1">
        <v>48</v>
      </c>
      <c r="L51" s="61" t="str">
        <f t="shared" si="0"/>
        <v>Sedang</v>
      </c>
      <c r="M51" s="61" t="str">
        <f t="shared" si="1"/>
        <v>Normal</v>
      </c>
      <c r="N51" s="61" t="str">
        <f t="shared" si="2"/>
        <v>Rendah</v>
      </c>
      <c r="O51" s="61" t="str">
        <f t="shared" si="3"/>
        <v>Normal</v>
      </c>
      <c r="P51" s="61" t="str">
        <f t="shared" si="4"/>
        <v>Tinggi</v>
      </c>
      <c r="Q51" s="61" t="str">
        <f t="shared" si="5"/>
        <v>NEGATIF</v>
      </c>
    </row>
    <row r="52" spans="4:17" x14ac:dyDescent="0.25">
      <c r="D52" s="1">
        <v>12.05</v>
      </c>
      <c r="E52" s="1">
        <v>14.63</v>
      </c>
      <c r="F52" s="1">
        <v>78.040000000000006</v>
      </c>
      <c r="G52" s="1">
        <v>449.3</v>
      </c>
      <c r="H52" s="1">
        <v>0.1031</v>
      </c>
      <c r="I52" s="1">
        <v>1</v>
      </c>
      <c r="K52" s="1">
        <v>49</v>
      </c>
      <c r="L52" s="61" t="str">
        <f t="shared" si="0"/>
        <v>Rendah</v>
      </c>
      <c r="M52" s="61" t="str">
        <f t="shared" si="1"/>
        <v>Rendah</v>
      </c>
      <c r="N52" s="61" t="str">
        <f t="shared" si="2"/>
        <v>Rendah</v>
      </c>
      <c r="O52" s="61" t="str">
        <f t="shared" si="3"/>
        <v>Rendah</v>
      </c>
      <c r="P52" s="61" t="str">
        <f t="shared" si="4"/>
        <v>Normal</v>
      </c>
      <c r="Q52" s="61" t="str">
        <f t="shared" si="5"/>
        <v>POSITIF</v>
      </c>
    </row>
    <row r="53" spans="4:17" x14ac:dyDescent="0.25">
      <c r="D53" s="1">
        <v>13.49</v>
      </c>
      <c r="E53" s="1">
        <v>22.3</v>
      </c>
      <c r="F53" s="1">
        <v>86.91</v>
      </c>
      <c r="G53" s="1">
        <v>561</v>
      </c>
      <c r="H53" s="1">
        <v>8.7520000000000001E-2</v>
      </c>
      <c r="I53" s="1">
        <v>1</v>
      </c>
      <c r="K53" s="1">
        <v>50</v>
      </c>
      <c r="L53" s="61" t="str">
        <f t="shared" si="0"/>
        <v>Sedang</v>
      </c>
      <c r="M53" s="61" t="str">
        <f t="shared" si="1"/>
        <v>Tinggi</v>
      </c>
      <c r="N53" s="61" t="str">
        <f t="shared" si="2"/>
        <v>Rendah</v>
      </c>
      <c r="O53" s="61" t="str">
        <f t="shared" si="3"/>
        <v>Normal</v>
      </c>
      <c r="P53" s="61" t="str">
        <f t="shared" si="4"/>
        <v>Rendah</v>
      </c>
      <c r="Q53" s="61" t="str">
        <f t="shared" si="5"/>
        <v>POSITIF</v>
      </c>
    </row>
    <row r="54" spans="4:17" x14ac:dyDescent="0.25">
      <c r="D54" s="1">
        <v>11.76</v>
      </c>
      <c r="E54" s="1">
        <v>21.6</v>
      </c>
      <c r="F54" s="1">
        <v>74.72</v>
      </c>
      <c r="G54" s="1">
        <v>427.9</v>
      </c>
      <c r="H54" s="1">
        <v>8.6370000000000002E-2</v>
      </c>
      <c r="I54" s="1">
        <v>1</v>
      </c>
      <c r="K54" s="1">
        <v>51</v>
      </c>
      <c r="L54" s="61" t="str">
        <f t="shared" si="0"/>
        <v>Rendah</v>
      </c>
      <c r="M54" s="61" t="str">
        <f t="shared" si="1"/>
        <v>Tinggi</v>
      </c>
      <c r="N54" s="61" t="str">
        <f t="shared" si="2"/>
        <v>Rendah</v>
      </c>
      <c r="O54" s="61" t="str">
        <f t="shared" si="3"/>
        <v>Rendah</v>
      </c>
      <c r="P54" s="61" t="str">
        <f t="shared" si="4"/>
        <v>Rendah</v>
      </c>
      <c r="Q54" s="61" t="str">
        <f t="shared" si="5"/>
        <v>POSITIF</v>
      </c>
    </row>
    <row r="55" spans="4:17" x14ac:dyDescent="0.25">
      <c r="D55" s="1">
        <v>13.64</v>
      </c>
      <c r="E55" s="1">
        <v>16.34</v>
      </c>
      <c r="F55" s="1">
        <v>87.21</v>
      </c>
      <c r="G55" s="1">
        <v>571.79999999999995</v>
      </c>
      <c r="H55" s="1">
        <v>7.6850000000000002E-2</v>
      </c>
      <c r="I55" s="1">
        <v>1</v>
      </c>
      <c r="K55" s="1">
        <v>52</v>
      </c>
      <c r="L55" s="61" t="str">
        <f t="shared" si="0"/>
        <v>Sedang</v>
      </c>
      <c r="M55" s="61" t="str">
        <f t="shared" si="1"/>
        <v>Normal</v>
      </c>
      <c r="N55" s="61" t="str">
        <f t="shared" si="2"/>
        <v>Rendah</v>
      </c>
      <c r="O55" s="61" t="str">
        <f t="shared" si="3"/>
        <v>Normal</v>
      </c>
      <c r="P55" s="61" t="str">
        <f t="shared" si="4"/>
        <v>Rendah</v>
      </c>
      <c r="Q55" s="61" t="str">
        <f t="shared" si="5"/>
        <v>POSITIF</v>
      </c>
    </row>
    <row r="56" spans="4:17" x14ac:dyDescent="0.25">
      <c r="D56" s="1">
        <v>11.94</v>
      </c>
      <c r="E56" s="1">
        <v>18.239999999999998</v>
      </c>
      <c r="F56" s="1">
        <v>75.709999999999994</v>
      </c>
      <c r="G56" s="1">
        <v>437.6</v>
      </c>
      <c r="H56" s="1">
        <v>8.2610000000000003E-2</v>
      </c>
      <c r="I56" s="1">
        <v>1</v>
      </c>
      <c r="K56" s="1">
        <v>53</v>
      </c>
      <c r="L56" s="61" t="str">
        <f t="shared" si="0"/>
        <v>Rendah</v>
      </c>
      <c r="M56" s="61" t="str">
        <f t="shared" si="1"/>
        <v>Normal</v>
      </c>
      <c r="N56" s="61" t="str">
        <f t="shared" si="2"/>
        <v>Rendah</v>
      </c>
      <c r="O56" s="61" t="str">
        <f t="shared" si="3"/>
        <v>Rendah</v>
      </c>
      <c r="P56" s="61" t="str">
        <f t="shared" si="4"/>
        <v>Rendah</v>
      </c>
      <c r="Q56" s="61" t="str">
        <f t="shared" si="5"/>
        <v>POSITIF</v>
      </c>
    </row>
    <row r="57" spans="4:17" x14ac:dyDescent="0.25">
      <c r="D57" s="1">
        <v>18.22</v>
      </c>
      <c r="E57" s="1">
        <v>18.7</v>
      </c>
      <c r="F57" s="1">
        <v>120.3</v>
      </c>
      <c r="G57" s="1">
        <v>1033</v>
      </c>
      <c r="H57" s="1">
        <v>0.1148</v>
      </c>
      <c r="I57" s="1">
        <v>0</v>
      </c>
      <c r="K57" s="1">
        <v>54</v>
      </c>
      <c r="L57" s="61" t="str">
        <f t="shared" si="0"/>
        <v>Tinggi</v>
      </c>
      <c r="M57" s="61" t="str">
        <f t="shared" si="1"/>
        <v>Normal</v>
      </c>
      <c r="N57" s="61" t="str">
        <f t="shared" si="2"/>
        <v>Tinggi</v>
      </c>
      <c r="O57" s="61" t="str">
        <f t="shared" si="3"/>
        <v>Tinggi</v>
      </c>
      <c r="P57" s="61" t="str">
        <f t="shared" si="4"/>
        <v>Tinggi</v>
      </c>
      <c r="Q57" s="61" t="str">
        <f t="shared" si="5"/>
        <v>NEGATIF</v>
      </c>
    </row>
    <row r="58" spans="4:17" x14ac:dyDescent="0.25">
      <c r="D58" s="1">
        <v>15.1</v>
      </c>
      <c r="E58" s="1">
        <v>22.02</v>
      </c>
      <c r="F58" s="1">
        <v>97.26</v>
      </c>
      <c r="G58" s="1">
        <v>712.8</v>
      </c>
      <c r="H58" s="1">
        <v>9.0560000000000002E-2</v>
      </c>
      <c r="I58" s="1">
        <v>0</v>
      </c>
      <c r="K58" s="1">
        <v>55</v>
      </c>
      <c r="L58" s="61" t="str">
        <f t="shared" si="0"/>
        <v>Sedang</v>
      </c>
      <c r="M58" s="61" t="str">
        <f t="shared" si="1"/>
        <v>Tinggi</v>
      </c>
      <c r="N58" s="61" t="str">
        <f t="shared" si="2"/>
        <v>Normal</v>
      </c>
      <c r="O58" s="61" t="str">
        <f t="shared" si="3"/>
        <v>Tinggi</v>
      </c>
      <c r="P58" s="61" t="str">
        <f t="shared" si="4"/>
        <v>Rendah</v>
      </c>
      <c r="Q58" s="61" t="str">
        <f t="shared" si="5"/>
        <v>NEGATIF</v>
      </c>
    </row>
    <row r="59" spans="4:17" x14ac:dyDescent="0.25">
      <c r="D59" s="1">
        <v>11.52</v>
      </c>
      <c r="E59" s="1">
        <v>18.75</v>
      </c>
      <c r="F59" s="1">
        <v>73.34</v>
      </c>
      <c r="G59" s="1">
        <v>409</v>
      </c>
      <c r="H59" s="1">
        <v>9.5240000000000005E-2</v>
      </c>
      <c r="I59" s="1">
        <v>1</v>
      </c>
      <c r="K59" s="1">
        <v>56</v>
      </c>
      <c r="L59" s="61" t="str">
        <f t="shared" si="0"/>
        <v>Rendah</v>
      </c>
      <c r="M59" s="61" t="str">
        <f t="shared" si="1"/>
        <v>Normal</v>
      </c>
      <c r="N59" s="61" t="str">
        <f t="shared" si="2"/>
        <v>Rendah</v>
      </c>
      <c r="O59" s="61" t="str">
        <f t="shared" si="3"/>
        <v>Rendah</v>
      </c>
      <c r="P59" s="61" t="str">
        <f t="shared" si="4"/>
        <v>Rendah</v>
      </c>
      <c r="Q59" s="61" t="str">
        <f t="shared" si="5"/>
        <v>POSITIF</v>
      </c>
    </row>
    <row r="60" spans="4:17" x14ac:dyDescent="0.25">
      <c r="D60" s="1">
        <v>19.21</v>
      </c>
      <c r="E60" s="1">
        <v>18.57</v>
      </c>
      <c r="F60" s="1">
        <v>125.5</v>
      </c>
      <c r="G60" s="1">
        <v>1152</v>
      </c>
      <c r="H60" s="1">
        <v>0.1053</v>
      </c>
      <c r="I60" s="1">
        <v>0</v>
      </c>
      <c r="K60" s="1">
        <v>57</v>
      </c>
      <c r="L60" s="61" t="str">
        <f t="shared" si="0"/>
        <v>Tinggi</v>
      </c>
      <c r="M60" s="61" t="str">
        <f t="shared" si="1"/>
        <v>Normal</v>
      </c>
      <c r="N60" s="61" t="str">
        <f t="shared" si="2"/>
        <v>Tinggi</v>
      </c>
      <c r="O60" s="61" t="str">
        <f t="shared" si="3"/>
        <v>Tinggi</v>
      </c>
      <c r="P60" s="61" t="str">
        <f t="shared" si="4"/>
        <v>Normal</v>
      </c>
      <c r="Q60" s="61" t="str">
        <f t="shared" si="5"/>
        <v>NEGATIF</v>
      </c>
    </row>
    <row r="61" spans="4:17" x14ac:dyDescent="0.25">
      <c r="D61" s="1">
        <v>14.71</v>
      </c>
      <c r="E61" s="1">
        <v>21.59</v>
      </c>
      <c r="F61" s="1">
        <v>95.55</v>
      </c>
      <c r="G61" s="1">
        <v>656.9</v>
      </c>
      <c r="H61" s="1">
        <v>0.1137</v>
      </c>
      <c r="I61" s="1">
        <v>0</v>
      </c>
      <c r="K61" s="1">
        <v>58</v>
      </c>
      <c r="L61" s="61" t="str">
        <f t="shared" si="0"/>
        <v>Sedang</v>
      </c>
      <c r="M61" s="61" t="str">
        <f t="shared" si="1"/>
        <v>Tinggi</v>
      </c>
      <c r="N61" s="61" t="str">
        <f t="shared" si="2"/>
        <v>Normal</v>
      </c>
      <c r="O61" s="61" t="str">
        <f t="shared" si="3"/>
        <v>Tinggi</v>
      </c>
      <c r="P61" s="61" t="str">
        <f t="shared" si="4"/>
        <v>Tinggi</v>
      </c>
      <c r="Q61" s="61" t="str">
        <f t="shared" si="5"/>
        <v>NEGATIF</v>
      </c>
    </row>
    <row r="62" spans="4:17" x14ac:dyDescent="0.25">
      <c r="D62" s="1">
        <v>13.05</v>
      </c>
      <c r="E62" s="1">
        <v>19.309999999999999</v>
      </c>
      <c r="F62" s="1">
        <v>82.61</v>
      </c>
      <c r="G62" s="1">
        <v>527.20000000000005</v>
      </c>
      <c r="H62" s="1">
        <v>8.0600000000000005E-2</v>
      </c>
      <c r="I62" s="1">
        <v>1</v>
      </c>
      <c r="K62" s="1">
        <v>59</v>
      </c>
      <c r="L62" s="61" t="str">
        <f t="shared" si="0"/>
        <v>Sedang</v>
      </c>
      <c r="M62" s="61" t="str">
        <f t="shared" si="1"/>
        <v>Normal</v>
      </c>
      <c r="N62" s="61" t="str">
        <f t="shared" si="2"/>
        <v>Rendah</v>
      </c>
      <c r="O62" s="61" t="str">
        <f t="shared" si="3"/>
        <v>Normal</v>
      </c>
      <c r="P62" s="61" t="str">
        <f t="shared" si="4"/>
        <v>Rendah</v>
      </c>
      <c r="Q62" s="61" t="str">
        <f t="shared" si="5"/>
        <v>POSITIF</v>
      </c>
    </row>
    <row r="63" spans="4:17" x14ac:dyDescent="0.25">
      <c r="D63" s="1">
        <v>8.6180000000000003</v>
      </c>
      <c r="E63" s="1">
        <v>11.79</v>
      </c>
      <c r="F63" s="1">
        <v>54.34</v>
      </c>
      <c r="G63" s="1">
        <v>224.5</v>
      </c>
      <c r="H63" s="1">
        <v>9.7519999999999996E-2</v>
      </c>
      <c r="I63" s="1">
        <v>1</v>
      </c>
      <c r="K63" s="1">
        <v>60</v>
      </c>
      <c r="L63" s="61" t="str">
        <f t="shared" si="0"/>
        <v>Rendah</v>
      </c>
      <c r="M63" s="61" t="str">
        <f t="shared" si="1"/>
        <v>Rendah</v>
      </c>
      <c r="N63" s="61" t="str">
        <f t="shared" si="2"/>
        <v>Rendah</v>
      </c>
      <c r="O63" s="61" t="str">
        <f t="shared" si="3"/>
        <v>Rendah</v>
      </c>
      <c r="P63" s="61" t="str">
        <f t="shared" si="4"/>
        <v>Rendah</v>
      </c>
      <c r="Q63" s="61" t="str">
        <f t="shared" si="5"/>
        <v>POSITIF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D90F-96EC-409B-B12B-C383C8F92195}">
  <dimension ref="C3:I104"/>
  <sheetViews>
    <sheetView topLeftCell="A57" zoomScale="70" zoomScaleNormal="70" workbookViewId="0">
      <selection activeCell="C3" sqref="C3:I75"/>
    </sheetView>
  </sheetViews>
  <sheetFormatPr defaultRowHeight="15" x14ac:dyDescent="0.25"/>
  <cols>
    <col min="3" max="9" width="17.28515625" style="1" customWidth="1"/>
  </cols>
  <sheetData>
    <row r="3" spans="3:9" x14ac:dyDescent="0.25">
      <c r="C3" s="4" t="s">
        <v>39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31</v>
      </c>
    </row>
    <row r="4" spans="3:9" x14ac:dyDescent="0.25">
      <c r="C4" s="3">
        <v>1</v>
      </c>
      <c r="D4" s="3" t="s">
        <v>33</v>
      </c>
      <c r="E4" s="3" t="s">
        <v>34</v>
      </c>
      <c r="F4" s="3" t="s">
        <v>33</v>
      </c>
      <c r="G4" s="3" t="s">
        <v>33</v>
      </c>
      <c r="H4" s="3" t="s">
        <v>33</v>
      </c>
      <c r="I4" s="3" t="s">
        <v>35</v>
      </c>
    </row>
    <row r="5" spans="3:9" x14ac:dyDescent="0.25">
      <c r="C5" s="3">
        <v>2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34</v>
      </c>
      <c r="I5" s="3" t="s">
        <v>35</v>
      </c>
    </row>
    <row r="6" spans="3:9" x14ac:dyDescent="0.25">
      <c r="C6" s="3">
        <v>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35</v>
      </c>
    </row>
    <row r="7" spans="3:9" x14ac:dyDescent="0.25">
      <c r="C7" s="3">
        <v>4</v>
      </c>
      <c r="D7" s="3" t="s">
        <v>34</v>
      </c>
      <c r="E7" s="3" t="s">
        <v>33</v>
      </c>
      <c r="F7" s="3" t="s">
        <v>34</v>
      </c>
      <c r="G7" s="3" t="s">
        <v>34</v>
      </c>
      <c r="H7" s="3" t="s">
        <v>33</v>
      </c>
      <c r="I7" s="3" t="s">
        <v>35</v>
      </c>
    </row>
    <row r="8" spans="3:9" x14ac:dyDescent="0.25">
      <c r="C8" s="3">
        <v>5</v>
      </c>
      <c r="D8" s="3" t="s">
        <v>33</v>
      </c>
      <c r="E8" s="3" t="s">
        <v>34</v>
      </c>
      <c r="F8" s="3" t="s">
        <v>33</v>
      </c>
      <c r="G8" s="3" t="s">
        <v>33</v>
      </c>
      <c r="H8" s="3" t="s">
        <v>36</v>
      </c>
      <c r="I8" s="3" t="s">
        <v>35</v>
      </c>
    </row>
    <row r="9" spans="3:9" x14ac:dyDescent="0.25">
      <c r="C9" s="3">
        <v>6</v>
      </c>
      <c r="D9" s="3" t="s">
        <v>34</v>
      </c>
      <c r="E9" s="3" t="s">
        <v>36</v>
      </c>
      <c r="F9" s="3" t="s">
        <v>34</v>
      </c>
      <c r="G9" s="3" t="s">
        <v>34</v>
      </c>
      <c r="H9" s="3" t="s">
        <v>33</v>
      </c>
      <c r="I9" s="3" t="s">
        <v>35</v>
      </c>
    </row>
    <row r="10" spans="3:9" x14ac:dyDescent="0.25">
      <c r="C10" s="3">
        <v>7</v>
      </c>
      <c r="D10" s="3" t="s">
        <v>33</v>
      </c>
      <c r="E10" s="3" t="s">
        <v>36</v>
      </c>
      <c r="F10" s="3" t="s">
        <v>33</v>
      </c>
      <c r="G10" s="3" t="s">
        <v>33</v>
      </c>
      <c r="H10" s="3" t="s">
        <v>34</v>
      </c>
      <c r="I10" s="3" t="s">
        <v>35</v>
      </c>
    </row>
    <row r="11" spans="3:9" x14ac:dyDescent="0.25">
      <c r="C11" s="3">
        <v>8</v>
      </c>
      <c r="D11" s="3" t="s">
        <v>37</v>
      </c>
      <c r="E11" s="3" t="s">
        <v>33</v>
      </c>
      <c r="F11" s="3" t="s">
        <v>36</v>
      </c>
      <c r="G11" s="3" t="s">
        <v>36</v>
      </c>
      <c r="H11" s="3" t="s">
        <v>33</v>
      </c>
      <c r="I11" s="3" t="s">
        <v>35</v>
      </c>
    </row>
    <row r="12" spans="3:9" x14ac:dyDescent="0.25">
      <c r="C12" s="3">
        <v>9</v>
      </c>
      <c r="D12" s="3" t="s">
        <v>34</v>
      </c>
      <c r="E12" s="3" t="s">
        <v>33</v>
      </c>
      <c r="F12" s="3" t="s">
        <v>34</v>
      </c>
      <c r="G12" s="3" t="s">
        <v>34</v>
      </c>
      <c r="H12" s="3" t="s">
        <v>33</v>
      </c>
      <c r="I12" s="3" t="s">
        <v>35</v>
      </c>
    </row>
    <row r="13" spans="3:9" x14ac:dyDescent="0.25">
      <c r="C13" s="3">
        <v>10</v>
      </c>
      <c r="D13" s="3" t="s">
        <v>34</v>
      </c>
      <c r="E13" s="3" t="s">
        <v>33</v>
      </c>
      <c r="F13" s="3" t="s">
        <v>34</v>
      </c>
      <c r="G13" s="3" t="s">
        <v>34</v>
      </c>
      <c r="H13" s="3" t="s">
        <v>33</v>
      </c>
      <c r="I13" s="3" t="s">
        <v>35</v>
      </c>
    </row>
    <row r="14" spans="3:9" x14ac:dyDescent="0.25">
      <c r="C14" s="3">
        <v>11</v>
      </c>
      <c r="D14" s="3" t="s">
        <v>33</v>
      </c>
      <c r="E14" s="3" t="s">
        <v>33</v>
      </c>
      <c r="F14" s="3" t="s">
        <v>36</v>
      </c>
      <c r="G14" s="3" t="s">
        <v>33</v>
      </c>
      <c r="H14" s="3" t="s">
        <v>34</v>
      </c>
      <c r="I14" s="3" t="s">
        <v>35</v>
      </c>
    </row>
    <row r="15" spans="3:9" x14ac:dyDescent="0.25">
      <c r="C15" s="3">
        <v>12</v>
      </c>
      <c r="D15" s="3" t="s">
        <v>37</v>
      </c>
      <c r="E15" s="3" t="s">
        <v>36</v>
      </c>
      <c r="F15" s="3" t="s">
        <v>36</v>
      </c>
      <c r="G15" s="3" t="s">
        <v>33</v>
      </c>
      <c r="H15" s="3" t="s">
        <v>34</v>
      </c>
      <c r="I15" s="3" t="s">
        <v>35</v>
      </c>
    </row>
    <row r="16" spans="3:9" x14ac:dyDescent="0.25">
      <c r="C16" s="3">
        <v>13</v>
      </c>
      <c r="D16" s="3" t="s">
        <v>33</v>
      </c>
      <c r="E16" s="3" t="s">
        <v>33</v>
      </c>
      <c r="F16" s="3" t="s">
        <v>33</v>
      </c>
      <c r="G16" s="3" t="s">
        <v>33</v>
      </c>
      <c r="H16" s="3" t="s">
        <v>34</v>
      </c>
      <c r="I16" s="3" t="s">
        <v>35</v>
      </c>
    </row>
    <row r="17" spans="3:9" x14ac:dyDescent="0.25">
      <c r="C17" s="3">
        <v>14</v>
      </c>
      <c r="D17" s="3" t="s">
        <v>37</v>
      </c>
      <c r="E17" s="3" t="s">
        <v>33</v>
      </c>
      <c r="F17" s="3" t="s">
        <v>36</v>
      </c>
      <c r="G17" s="3" t="s">
        <v>33</v>
      </c>
      <c r="H17" s="3" t="s">
        <v>34</v>
      </c>
      <c r="I17" s="3" t="s">
        <v>35</v>
      </c>
    </row>
    <row r="18" spans="3:9" x14ac:dyDescent="0.25">
      <c r="C18" s="3">
        <v>15</v>
      </c>
      <c r="D18" s="3" t="s">
        <v>37</v>
      </c>
      <c r="E18" s="3" t="s">
        <v>33</v>
      </c>
      <c r="F18" s="3" t="s">
        <v>36</v>
      </c>
      <c r="G18" s="3" t="s">
        <v>36</v>
      </c>
      <c r="H18" s="3" t="s">
        <v>33</v>
      </c>
      <c r="I18" s="3" t="s">
        <v>35</v>
      </c>
    </row>
    <row r="19" spans="3:9" x14ac:dyDescent="0.25">
      <c r="C19" s="3">
        <v>16</v>
      </c>
      <c r="D19" s="3" t="s">
        <v>37</v>
      </c>
      <c r="E19" s="3" t="s">
        <v>33</v>
      </c>
      <c r="F19" s="3" t="s">
        <v>36</v>
      </c>
      <c r="G19" s="3" t="s">
        <v>33</v>
      </c>
      <c r="H19" s="3" t="s">
        <v>33</v>
      </c>
      <c r="I19" s="3" t="s">
        <v>35</v>
      </c>
    </row>
    <row r="20" spans="3:9" x14ac:dyDescent="0.25">
      <c r="C20" s="3">
        <v>17</v>
      </c>
      <c r="D20" s="3" t="s">
        <v>37</v>
      </c>
      <c r="E20" s="3" t="s">
        <v>33</v>
      </c>
      <c r="F20" s="3" t="s">
        <v>36</v>
      </c>
      <c r="G20" s="3" t="s">
        <v>33</v>
      </c>
      <c r="H20" s="3" t="s">
        <v>36</v>
      </c>
      <c r="I20" s="3" t="s">
        <v>35</v>
      </c>
    </row>
    <row r="21" spans="3:9" x14ac:dyDescent="0.25">
      <c r="C21" s="3">
        <v>18</v>
      </c>
      <c r="D21" s="3" t="s">
        <v>33</v>
      </c>
      <c r="E21" s="3" t="s">
        <v>33</v>
      </c>
      <c r="F21" s="3" t="s">
        <v>36</v>
      </c>
      <c r="G21" s="3" t="s">
        <v>33</v>
      </c>
      <c r="H21" s="3" t="s">
        <v>33</v>
      </c>
      <c r="I21" s="3" t="s">
        <v>35</v>
      </c>
    </row>
    <row r="22" spans="3:9" x14ac:dyDescent="0.25">
      <c r="C22" s="3">
        <v>19</v>
      </c>
      <c r="D22" s="3" t="s">
        <v>33</v>
      </c>
      <c r="E22" s="3" t="s">
        <v>33</v>
      </c>
      <c r="F22" s="3" t="s">
        <v>33</v>
      </c>
      <c r="G22" s="3" t="s">
        <v>33</v>
      </c>
      <c r="H22" s="3" t="s">
        <v>36</v>
      </c>
      <c r="I22" s="3" t="s">
        <v>35</v>
      </c>
    </row>
    <row r="23" spans="3:9" x14ac:dyDescent="0.25">
      <c r="C23" s="3">
        <v>20</v>
      </c>
      <c r="D23" s="3" t="s">
        <v>37</v>
      </c>
      <c r="E23" s="3" t="s">
        <v>34</v>
      </c>
      <c r="F23" s="3" t="s">
        <v>34</v>
      </c>
      <c r="G23" s="3" t="s">
        <v>36</v>
      </c>
      <c r="H23" s="3" t="s">
        <v>34</v>
      </c>
      <c r="I23" s="3" t="s">
        <v>38</v>
      </c>
    </row>
    <row r="27" spans="3:9" ht="26.1" customHeight="1" x14ac:dyDescent="0.25">
      <c r="C27" s="22" t="s">
        <v>40</v>
      </c>
      <c r="D27" s="23"/>
    </row>
    <row r="28" spans="3:9" x14ac:dyDescent="0.25">
      <c r="C28" s="23"/>
      <c r="D28" s="23"/>
    </row>
    <row r="29" spans="3:9" ht="15.75" thickBot="1" x14ac:dyDescent="0.3"/>
    <row r="30" spans="3:9" ht="15.75" thickBot="1" x14ac:dyDescent="0.3">
      <c r="C30" s="6" t="s">
        <v>48</v>
      </c>
      <c r="D30" s="7" t="s">
        <v>41</v>
      </c>
      <c r="E30" s="7" t="s">
        <v>44</v>
      </c>
      <c r="F30" s="7" t="s">
        <v>35</v>
      </c>
      <c r="G30" s="7" t="s">
        <v>38</v>
      </c>
      <c r="H30" s="7" t="s">
        <v>45</v>
      </c>
      <c r="I30" s="8" t="s">
        <v>46</v>
      </c>
    </row>
    <row r="31" spans="3:9" x14ac:dyDescent="0.25">
      <c r="C31" s="9" t="s">
        <v>47</v>
      </c>
      <c r="D31" s="9"/>
      <c r="E31" s="9">
        <v>20</v>
      </c>
      <c r="F31" s="9">
        <f>COUNTIF(I4:I23, "NEGATIF")</f>
        <v>19</v>
      </c>
      <c r="G31" s="9">
        <f>COUNTIF(I4:I23, "POSITIF")</f>
        <v>1</v>
      </c>
      <c r="H31" s="9">
        <f>((-F31/E31)*IMLOG2(F31/E31))+((-G31/E31)*IMLOG2(G31/E31))</f>
        <v>0.28639695711595603</v>
      </c>
      <c r="I31" s="9"/>
    </row>
    <row r="32" spans="3:9" x14ac:dyDescent="0.25">
      <c r="C32" s="21" t="s">
        <v>1</v>
      </c>
      <c r="D32" s="3" t="s">
        <v>34</v>
      </c>
      <c r="E32" s="3">
        <f>COUNTIF(D4:D23,D32 )</f>
        <v>4</v>
      </c>
      <c r="F32" s="3">
        <f>COUNTIFS(D4:D23,D32,I4:I23,F30)</f>
        <v>4</v>
      </c>
      <c r="G32" s="3">
        <f>COUNTIFS(D4:D23,D32,I4:I23,G30)</f>
        <v>0</v>
      </c>
      <c r="H32" s="3">
        <v>0</v>
      </c>
      <c r="I32" s="21">
        <f>(H31)-((E32/E31)*H32)-((E33/E31)*H33)-((E34/E31)*H34)</f>
        <v>7.9311484612141658E-2</v>
      </c>
    </row>
    <row r="33" spans="3:9" x14ac:dyDescent="0.25">
      <c r="C33" s="21"/>
      <c r="D33" s="3" t="s">
        <v>37</v>
      </c>
      <c r="E33" s="3">
        <f>COUNTIF(D4:D23, D33)</f>
        <v>7</v>
      </c>
      <c r="F33" s="3">
        <f>COUNTIFS(D4:D23,D33,I4:I23,F30)</f>
        <v>6</v>
      </c>
      <c r="G33" s="3">
        <f>COUNTIFS(D4:D23,D33,I4:I23,G30)</f>
        <v>1</v>
      </c>
      <c r="H33" s="3">
        <f>((-F33/E33)*IMLOG2(F33/E33))+((-G33/E33)*IMLOG2(G33/E33))</f>
        <v>0.59167277858232681</v>
      </c>
      <c r="I33" s="21"/>
    </row>
    <row r="34" spans="3:9" x14ac:dyDescent="0.25">
      <c r="C34" s="21"/>
      <c r="D34" s="3" t="s">
        <v>33</v>
      </c>
      <c r="E34" s="3">
        <f>COUNTIF(D4:D23, D34)</f>
        <v>9</v>
      </c>
      <c r="F34" s="3">
        <f>COUNTIFS(D4:D23,D34,I4:I23,F30)</f>
        <v>9</v>
      </c>
      <c r="G34" s="3">
        <f>COUNTIFS(D4:D23,D34,I4:I23,G30)</f>
        <v>0</v>
      </c>
      <c r="H34" s="3">
        <v>0</v>
      </c>
      <c r="I34" s="21"/>
    </row>
    <row r="35" spans="3:9" x14ac:dyDescent="0.25">
      <c r="C35" s="24" t="str">
        <f>E3</f>
        <v>Texture_mean</v>
      </c>
      <c r="D35" s="5" t="s">
        <v>34</v>
      </c>
      <c r="E35" s="5">
        <f>COUNTIF(E4:E23,D35)</f>
        <v>3</v>
      </c>
      <c r="F35" s="5">
        <f>COUNTIFS(E4:E23,D35,I4:I23,F30)</f>
        <v>2</v>
      </c>
      <c r="G35" s="5">
        <f>COUNTIFS(E4:E23,D35,I4:I23,G30)</f>
        <v>1</v>
      </c>
      <c r="H35" s="5">
        <f>((-F35/E35)*IMLOG2(F35/E35))+((-G35/E35)*IMLOG2(G35/E35))</f>
        <v>0.91829583405449056</v>
      </c>
      <c r="I35" s="24">
        <f>(H31)-((E35/E31)*H35)-((E36/E31)*H36)-((E37/E31)*H37)</f>
        <v>0.14865258200778245</v>
      </c>
    </row>
    <row r="36" spans="3:9" x14ac:dyDescent="0.25">
      <c r="C36" s="24"/>
      <c r="D36" s="5" t="s">
        <v>36</v>
      </c>
      <c r="E36" s="5">
        <f>COUNTIF(E4:E23,D36)</f>
        <v>3</v>
      </c>
      <c r="F36" s="5">
        <f>COUNTIFS(E4:E23,D36,I4:I23,F30)</f>
        <v>3</v>
      </c>
      <c r="G36" s="5">
        <f>COUNTIFS(E4:E23,D36,I4:I23,G30)</f>
        <v>0</v>
      </c>
      <c r="H36" s="5">
        <v>0</v>
      </c>
      <c r="I36" s="24"/>
    </row>
    <row r="37" spans="3:9" x14ac:dyDescent="0.25">
      <c r="C37" s="24"/>
      <c r="D37" s="5" t="s">
        <v>33</v>
      </c>
      <c r="E37" s="5">
        <f>COUNTIF(E4:E23,D37)</f>
        <v>14</v>
      </c>
      <c r="F37" s="5">
        <f>COUNTIFS(E4:E23,D37,I4:I23,F30)</f>
        <v>14</v>
      </c>
      <c r="G37" s="5">
        <f>COUNTIFS(E4:E23,E37,I4:I23,G30)</f>
        <v>0</v>
      </c>
      <c r="H37" s="5">
        <v>0</v>
      </c>
      <c r="I37" s="24"/>
    </row>
    <row r="38" spans="3:9" x14ac:dyDescent="0.25">
      <c r="C38" s="21" t="str">
        <f>F3</f>
        <v>perimeter_mean</v>
      </c>
      <c r="D38" s="3" t="s">
        <v>34</v>
      </c>
      <c r="E38" s="3">
        <f>COUNTIF(F4:F23,D38)</f>
        <v>5</v>
      </c>
      <c r="F38" s="3">
        <f>COUNTIFS(F4:F23,D38,I4:I23,F30)</f>
        <v>4</v>
      </c>
      <c r="G38" s="3">
        <f>COUNTIFS(E4:E23,D38,I4:I23,G30)</f>
        <v>1</v>
      </c>
      <c r="H38" s="3">
        <f>((-F38/E38)*IMLOG2(F38/E38))+((-G38/E38)*IMLOG2(G38/E38))</f>
        <v>0.72192809488736165</v>
      </c>
      <c r="I38" s="21">
        <f>(H31)-((E38/E31)*H38)-((E39/E31)*H39)-((E40/E31)*H40)</f>
        <v>0.10591493339411562</v>
      </c>
    </row>
    <row r="39" spans="3:9" x14ac:dyDescent="0.25">
      <c r="C39" s="21"/>
      <c r="D39" s="3" t="s">
        <v>36</v>
      </c>
      <c r="E39" s="3">
        <f>COUNTIF(F4:F23,D39)</f>
        <v>8</v>
      </c>
      <c r="F39" s="3">
        <f>COUNTIFS(F4:F23,D39,I4:I23,F30)</f>
        <v>8</v>
      </c>
      <c r="G39" s="3">
        <v>0</v>
      </c>
      <c r="H39" s="3">
        <v>0</v>
      </c>
      <c r="I39" s="21"/>
    </row>
    <row r="40" spans="3:9" x14ac:dyDescent="0.25">
      <c r="C40" s="21"/>
      <c r="D40" s="3" t="s">
        <v>33</v>
      </c>
      <c r="E40" s="3">
        <f>COUNTIF(F4:F23,D40)</f>
        <v>7</v>
      </c>
      <c r="F40" s="3">
        <f>COUNTIFS(F4:F23,D40,I4:I23,F30)</f>
        <v>7</v>
      </c>
      <c r="G40" s="3">
        <v>0</v>
      </c>
      <c r="H40" s="3">
        <v>0</v>
      </c>
      <c r="I40" s="21"/>
    </row>
    <row r="41" spans="3:9" x14ac:dyDescent="0.25">
      <c r="C41" s="21" t="str">
        <f>G3</f>
        <v>area_mean</v>
      </c>
      <c r="D41" s="3" t="s">
        <v>34</v>
      </c>
      <c r="E41" s="3">
        <f>COUNTIF(G4:G23,D41)</f>
        <v>4</v>
      </c>
      <c r="F41" s="3">
        <f>COUNTIFS(G4:G23,D41,I4:I23,F30)</f>
        <v>4</v>
      </c>
      <c r="G41" s="3">
        <v>0</v>
      </c>
      <c r="H41" s="3">
        <v>0</v>
      </c>
      <c r="I41" s="21">
        <f>(H31)-((E41/E31)*H41)-((E42/E31)*H42)-((E43/E31)*H43)</f>
        <v>0.14865258200778245</v>
      </c>
    </row>
    <row r="42" spans="3:9" x14ac:dyDescent="0.25">
      <c r="C42" s="21"/>
      <c r="D42" s="3" t="s">
        <v>36</v>
      </c>
      <c r="E42" s="3">
        <f>COUNTIF(G4:G23,D42)</f>
        <v>3</v>
      </c>
      <c r="F42" s="3">
        <f>COUNTIFS(G4:G23,D42,I4:I23,F30)</f>
        <v>2</v>
      </c>
      <c r="G42" s="3">
        <f>COUNTIFS(G4:G23,D42,I4:I23,G30)</f>
        <v>1</v>
      </c>
      <c r="H42" s="3">
        <f>((-F42/E42)*IMLOG2(F42/E42))+((-G42/E42)*IMLOG2(G42/E42))</f>
        <v>0.91829583405449056</v>
      </c>
      <c r="I42" s="21"/>
    </row>
    <row r="43" spans="3:9" x14ac:dyDescent="0.25">
      <c r="C43" s="21"/>
      <c r="D43" s="3" t="s">
        <v>33</v>
      </c>
      <c r="E43" s="3">
        <f>COUNTIF(G4:G23,D43)</f>
        <v>13</v>
      </c>
      <c r="F43" s="3">
        <f>COUNTIFS(G4:G23,D43,I4:I23,F30)</f>
        <v>13</v>
      </c>
      <c r="G43" s="3">
        <v>0</v>
      </c>
      <c r="H43" s="3">
        <v>0</v>
      </c>
      <c r="I43" s="21"/>
    </row>
    <row r="44" spans="3:9" x14ac:dyDescent="0.25">
      <c r="C44" s="21" t="str">
        <f>H3</f>
        <v>smoothness_mean</v>
      </c>
      <c r="D44" s="3" t="s">
        <v>34</v>
      </c>
      <c r="E44" s="3">
        <f>COUNTIF(H4:H23,D44)</f>
        <v>7</v>
      </c>
      <c r="F44" s="3">
        <f>COUNTIFS(H4:H23,D44,I4:I23,F30)</f>
        <v>6</v>
      </c>
      <c r="G44" s="3">
        <f>COUNTIFS(H4:H23,D44,I4:I23,G30)</f>
        <v>1</v>
      </c>
      <c r="H44" s="3">
        <f>((-F44/E44)*IMLOG2(F44/E44))+((-G44/E44)*IMLOG2(G44/E44))</f>
        <v>0.59167277858232681</v>
      </c>
      <c r="I44" s="21">
        <f>(H31)-((E44/E31)*H44)-((E45/E31)*H45)-((E46/E31)*H46)</f>
        <v>7.9311484612141658E-2</v>
      </c>
    </row>
    <row r="45" spans="3:9" x14ac:dyDescent="0.25">
      <c r="C45" s="21"/>
      <c r="D45" s="3" t="s">
        <v>36</v>
      </c>
      <c r="E45" s="3">
        <f>COUNTIF(H4:H23,D45)</f>
        <v>3</v>
      </c>
      <c r="F45" s="3">
        <f>COUNTIFS(H4:H23,D45,I4:I23,F30)</f>
        <v>3</v>
      </c>
      <c r="G45" s="3">
        <v>0</v>
      </c>
      <c r="H45" s="3">
        <v>0</v>
      </c>
      <c r="I45" s="21"/>
    </row>
    <row r="46" spans="3:9" x14ac:dyDescent="0.25">
      <c r="C46" s="21"/>
      <c r="D46" s="3" t="s">
        <v>33</v>
      </c>
      <c r="E46" s="3">
        <f>COUNTIF(H4:H23,D46)</f>
        <v>10</v>
      </c>
      <c r="F46" s="3">
        <f>COUNTIFS(H4:H23,D46,I4:I23,F30)</f>
        <v>10</v>
      </c>
      <c r="G46" s="3">
        <v>0</v>
      </c>
      <c r="H46" s="3">
        <v>0</v>
      </c>
      <c r="I46" s="21"/>
    </row>
    <row r="50" spans="3:9" x14ac:dyDescent="0.25">
      <c r="C50" s="20" t="s">
        <v>49</v>
      </c>
      <c r="D50" s="20"/>
    </row>
    <row r="51" spans="3:9" x14ac:dyDescent="0.25">
      <c r="C51" s="20"/>
      <c r="D51" s="20"/>
    </row>
    <row r="53" spans="3:9" x14ac:dyDescent="0.25">
      <c r="C53" s="4" t="s">
        <v>39</v>
      </c>
      <c r="D53" s="5" t="s">
        <v>2</v>
      </c>
      <c r="E53" s="4" t="s">
        <v>1</v>
      </c>
      <c r="F53" s="4" t="s">
        <v>3</v>
      </c>
      <c r="G53" s="4" t="s">
        <v>4</v>
      </c>
      <c r="H53" s="4" t="s">
        <v>5</v>
      </c>
      <c r="I53" s="4" t="s">
        <v>31</v>
      </c>
    </row>
    <row r="54" spans="3:9" x14ac:dyDescent="0.25">
      <c r="C54" s="3">
        <v>1</v>
      </c>
      <c r="D54" s="5" t="s">
        <v>34</v>
      </c>
      <c r="E54" s="3" t="s">
        <v>33</v>
      </c>
      <c r="F54" s="3" t="s">
        <v>33</v>
      </c>
      <c r="G54" s="3" t="s">
        <v>33</v>
      </c>
      <c r="H54" s="3" t="s">
        <v>33</v>
      </c>
      <c r="I54" s="3" t="s">
        <v>35</v>
      </c>
    </row>
    <row r="55" spans="3:9" x14ac:dyDescent="0.25">
      <c r="C55" s="3">
        <v>2</v>
      </c>
      <c r="D55" s="5" t="s">
        <v>34</v>
      </c>
      <c r="E55" s="3" t="s">
        <v>33</v>
      </c>
      <c r="F55" s="3" t="s">
        <v>33</v>
      </c>
      <c r="G55" s="3" t="s">
        <v>33</v>
      </c>
      <c r="H55" s="3" t="s">
        <v>36</v>
      </c>
      <c r="I55" s="3" t="s">
        <v>35</v>
      </c>
    </row>
    <row r="56" spans="3:9" x14ac:dyDescent="0.25">
      <c r="C56" s="3">
        <v>3</v>
      </c>
      <c r="D56" s="5" t="s">
        <v>34</v>
      </c>
      <c r="E56" s="3" t="s">
        <v>37</v>
      </c>
      <c r="F56" s="3" t="s">
        <v>34</v>
      </c>
      <c r="G56" s="3" t="s">
        <v>36</v>
      </c>
      <c r="H56" s="3" t="s">
        <v>34</v>
      </c>
      <c r="I56" s="3" t="s">
        <v>38</v>
      </c>
    </row>
    <row r="59" spans="3:9" x14ac:dyDescent="0.25">
      <c r="C59" s="20" t="s">
        <v>50</v>
      </c>
      <c r="D59" s="20"/>
    </row>
    <row r="60" spans="3:9" x14ac:dyDescent="0.25">
      <c r="C60" s="20"/>
      <c r="D60" s="20"/>
    </row>
    <row r="61" spans="3:9" ht="15.75" thickBot="1" x14ac:dyDescent="0.3"/>
    <row r="62" spans="3:9" ht="15.75" thickBot="1" x14ac:dyDescent="0.3">
      <c r="C62" s="6" t="s">
        <v>48</v>
      </c>
      <c r="D62" s="7" t="s">
        <v>41</v>
      </c>
      <c r="E62" s="7" t="s">
        <v>44</v>
      </c>
      <c r="F62" s="7" t="s">
        <v>43</v>
      </c>
      <c r="G62" s="7" t="s">
        <v>42</v>
      </c>
      <c r="H62" s="7" t="s">
        <v>45</v>
      </c>
      <c r="I62" s="8" t="s">
        <v>46</v>
      </c>
    </row>
    <row r="63" spans="3:9" x14ac:dyDescent="0.25">
      <c r="C63" s="9" t="s">
        <v>47</v>
      </c>
      <c r="D63" s="9"/>
      <c r="E63" s="9">
        <v>3</v>
      </c>
      <c r="F63" s="9">
        <f>COUNTIF(I54:I56, "NEGATIF")</f>
        <v>2</v>
      </c>
      <c r="G63" s="9">
        <f>COUNTIF(I54:I56, "POSITIF")</f>
        <v>1</v>
      </c>
      <c r="H63" s="9">
        <f>((-F63/E63)*IMLOG2(F63/E63))+((-G63/E63)*IMLOG2(G63/E63))</f>
        <v>0.91829583405449056</v>
      </c>
      <c r="I63" s="9"/>
    </row>
    <row r="64" spans="3:9" x14ac:dyDescent="0.25">
      <c r="C64" s="19" t="s">
        <v>1</v>
      </c>
      <c r="D64" s="10" t="s">
        <v>34</v>
      </c>
      <c r="E64" s="10">
        <f>COUNTIF(E54:E56,D64 )</f>
        <v>0</v>
      </c>
      <c r="F64" s="10">
        <f>COUNTIFS(E54:E56,D64,I54:I56,F62)</f>
        <v>0</v>
      </c>
      <c r="G64" s="10">
        <f>COUNTIFS(E54:E56,D64,I54:I56,G62)</f>
        <v>0</v>
      </c>
      <c r="H64" s="10">
        <v>0</v>
      </c>
      <c r="I64" s="19">
        <f>(H63)-((E64/E63)*H64)-((E65/E63)*H65)-((E66/E63)*H66)</f>
        <v>0.91829583405449056</v>
      </c>
    </row>
    <row r="65" spans="3:9" x14ac:dyDescent="0.25">
      <c r="C65" s="19"/>
      <c r="D65" s="10" t="s">
        <v>37</v>
      </c>
      <c r="E65" s="10">
        <f>COUNTIF(E54:E56, D65)</f>
        <v>1</v>
      </c>
      <c r="F65" s="10">
        <f>COUNTIFS(E54:E56,D65,I54:I56,F62)</f>
        <v>0</v>
      </c>
      <c r="G65" s="10">
        <f>COUNTIFS(E54:E56,D65,I54:I56,G62)</f>
        <v>1</v>
      </c>
      <c r="H65" s="10">
        <v>0</v>
      </c>
      <c r="I65" s="19"/>
    </row>
    <row r="66" spans="3:9" x14ac:dyDescent="0.25">
      <c r="C66" s="19"/>
      <c r="D66" s="10" t="s">
        <v>33</v>
      </c>
      <c r="E66" s="10">
        <f>COUNTIF(E54:E56, D66)</f>
        <v>2</v>
      </c>
      <c r="F66" s="10">
        <f>COUNTIFS(E54:E56,D66,I54:I56,F62)</f>
        <v>2</v>
      </c>
      <c r="G66" s="10">
        <v>0</v>
      </c>
      <c r="H66" s="10">
        <v>0</v>
      </c>
      <c r="I66" s="19"/>
    </row>
    <row r="67" spans="3:9" x14ac:dyDescent="0.25">
      <c r="C67" s="19" t="str">
        <f>F53</f>
        <v>perimeter_mean</v>
      </c>
      <c r="D67" s="10" t="s">
        <v>34</v>
      </c>
      <c r="E67" s="10">
        <f>COUNTIF(F54:F56,D67)</f>
        <v>1</v>
      </c>
      <c r="F67" s="10">
        <f>COUNTIFS(F54:F56,D67,I54:I56,F62)</f>
        <v>0</v>
      </c>
      <c r="G67" s="10">
        <f>COUNTIFS(F54:F56,D67,I54:I56,G62)</f>
        <v>1</v>
      </c>
      <c r="H67" s="10">
        <f>IF(AND(E67&lt;&gt;0, F67&lt;&gt;0, G67&lt;&gt;0),((-F67/E67)*IMLOG2(F67/E67))+((-G67/E67)*IMLOG2(G67/E67)),0)</f>
        <v>0</v>
      </c>
      <c r="I67" s="19">
        <f>(H63)-((E67/E63)*H67)-((E68/E63)*H68)-((E69/E63)*H69)</f>
        <v>0.91829583405449056</v>
      </c>
    </row>
    <row r="68" spans="3:9" x14ac:dyDescent="0.25">
      <c r="C68" s="19"/>
      <c r="D68" s="10" t="s">
        <v>36</v>
      </c>
      <c r="E68" s="10">
        <f>COUNTIF(F54:F56,D68)</f>
        <v>0</v>
      </c>
      <c r="F68" s="10">
        <f>COUNTIFS(F54:F56,D68,I54:I56,F62)</f>
        <v>0</v>
      </c>
      <c r="G68" s="10">
        <f>COUNTIFS(F54:F56,D68,I54:I56,G62)</f>
        <v>0</v>
      </c>
      <c r="H68" s="10">
        <f>IF(AND(E68&lt;&gt;0, F68&lt;&gt;0, G68&lt;&gt;0),((-F68/E68)*IMLOG2(F68/E68))+((-G68/E68)*IMLOG2(G68/E68)),0)</f>
        <v>0</v>
      </c>
      <c r="I68" s="19"/>
    </row>
    <row r="69" spans="3:9" x14ac:dyDescent="0.25">
      <c r="C69" s="19"/>
      <c r="D69" s="10" t="s">
        <v>33</v>
      </c>
      <c r="E69" s="10">
        <f>COUNTIF(F54:F56,D69)</f>
        <v>2</v>
      </c>
      <c r="F69" s="10">
        <f>COUNTIFS(F54:F56,D69,I54:I56,F62)</f>
        <v>2</v>
      </c>
      <c r="G69" s="10">
        <f>COUNTIFS(F54:F56,D69,I54:I56,G62)</f>
        <v>0</v>
      </c>
      <c r="H69" s="10">
        <f>IF(AND(E69&lt;&gt;0, F69&lt;&gt;0, G69&lt;&gt;0),((-F69/E69)*IMLOG2(F69/E69))+((-G69/E69)*IMLOG2(G69/E69)),0)</f>
        <v>0</v>
      </c>
      <c r="I69" s="19"/>
    </row>
    <row r="70" spans="3:9" x14ac:dyDescent="0.25">
      <c r="C70" s="19" t="str">
        <f>G53</f>
        <v>area_mean</v>
      </c>
      <c r="D70" s="10" t="s">
        <v>34</v>
      </c>
      <c r="E70" s="10">
        <f>COUNTIF(G54:G56,D70)</f>
        <v>0</v>
      </c>
      <c r="F70" s="10">
        <f>COUNTIFS(G54:G56,D70,I54:I56,F62)</f>
        <v>0</v>
      </c>
      <c r="G70" s="10">
        <v>0</v>
      </c>
      <c r="H70" s="10">
        <v>0</v>
      </c>
      <c r="I70" s="19">
        <f>(H63)-((E70/E63)*H70)-((E71/E63)*H71)-((E72/E63)*H72)</f>
        <v>0.91829583405449056</v>
      </c>
    </row>
    <row r="71" spans="3:9" x14ac:dyDescent="0.25">
      <c r="C71" s="19"/>
      <c r="D71" s="10" t="s">
        <v>36</v>
      </c>
      <c r="E71" s="10">
        <f>COUNTIF(G54:G56,D71)</f>
        <v>1</v>
      </c>
      <c r="F71" s="10">
        <f>COUNTIFS(G54:G56,D71,I54:I56,F62)</f>
        <v>0</v>
      </c>
      <c r="G71" s="10">
        <f>COUNTIFS(G54:G56,D71,I54:I56,G62)</f>
        <v>1</v>
      </c>
      <c r="H71" s="10">
        <f>IF(AND(E71&lt;&gt;0, F71&lt;&gt;0, G71&lt;&gt;0),((-F71/E71)*IMLOG2(F71/E71))+((-G71/E71)*IMLOG2(G71/E71)),0)</f>
        <v>0</v>
      </c>
      <c r="I71" s="19"/>
    </row>
    <row r="72" spans="3:9" x14ac:dyDescent="0.25">
      <c r="C72" s="19"/>
      <c r="D72" s="10" t="s">
        <v>33</v>
      </c>
      <c r="E72" s="10">
        <f>COUNTIF(G54:G56,D72)</f>
        <v>2</v>
      </c>
      <c r="F72" s="10">
        <f>COUNTIFS(G54:G56,D72,I54:I56,F62)</f>
        <v>2</v>
      </c>
      <c r="G72" s="10">
        <v>0</v>
      </c>
      <c r="H72" s="10">
        <v>0</v>
      </c>
      <c r="I72" s="19"/>
    </row>
    <row r="73" spans="3:9" x14ac:dyDescent="0.25">
      <c r="C73" s="19" t="str">
        <f>H53</f>
        <v>smoothness_mean</v>
      </c>
      <c r="D73" s="10" t="s">
        <v>34</v>
      </c>
      <c r="E73" s="10">
        <f>COUNTIF(H54:H56,D73)</f>
        <v>1</v>
      </c>
      <c r="F73" s="10">
        <f>COUNTIFS(H54:H56,D73,I54:I56,F62)</f>
        <v>0</v>
      </c>
      <c r="G73" s="10">
        <f>COUNTIFS(H54:H56,D73,I54:I56,G62)</f>
        <v>1</v>
      </c>
      <c r="H73" s="10">
        <f>IF(AND(E73&lt;&gt;0, F73&lt;&gt;0, G73&lt;&gt;0),((-F73/E73)*IMLOG2(F73/E73))+((-G73/E73)*IMLOG2(G73/E73)),0)</f>
        <v>0</v>
      </c>
      <c r="I73" s="19">
        <f>(H63)-((E73/E63)*H73)-((E74/E63)*H74)-((E75/E63)*H75)</f>
        <v>0.91829583405449056</v>
      </c>
    </row>
    <row r="74" spans="3:9" x14ac:dyDescent="0.25">
      <c r="C74" s="19"/>
      <c r="D74" s="10" t="s">
        <v>36</v>
      </c>
      <c r="E74" s="10">
        <f>COUNTIF(H54:H56,D74)</f>
        <v>1</v>
      </c>
      <c r="F74" s="10">
        <f>COUNTIFS(H54:H56,D74,I54:I56,F62)</f>
        <v>1</v>
      </c>
      <c r="G74" s="10">
        <v>0</v>
      </c>
      <c r="H74" s="10">
        <v>0</v>
      </c>
      <c r="I74" s="19"/>
    </row>
    <row r="75" spans="3:9" x14ac:dyDescent="0.25">
      <c r="C75" s="19"/>
      <c r="D75" s="10" t="s">
        <v>33</v>
      </c>
      <c r="E75" s="10">
        <f>COUNTIF(H54:H56,D75)</f>
        <v>1</v>
      </c>
      <c r="F75" s="10">
        <f>COUNTIFS(H54:H56,D75,I54:I56,F62)</f>
        <v>1</v>
      </c>
      <c r="G75" s="10">
        <v>0</v>
      </c>
      <c r="H75" s="10">
        <v>0</v>
      </c>
      <c r="I75" s="19"/>
    </row>
    <row r="79" spans="3:9" x14ac:dyDescent="0.25">
      <c r="C79"/>
      <c r="D79"/>
      <c r="E79"/>
      <c r="F79"/>
      <c r="G79"/>
      <c r="H79"/>
      <c r="I79"/>
    </row>
    <row r="80" spans="3:9" x14ac:dyDescent="0.25">
      <c r="C80"/>
      <c r="D80"/>
      <c r="E80"/>
      <c r="F80"/>
      <c r="G80"/>
      <c r="H80"/>
      <c r="I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</sheetData>
  <mergeCells count="21">
    <mergeCell ref="C38:C40"/>
    <mergeCell ref="I38:I40"/>
    <mergeCell ref="C27:D28"/>
    <mergeCell ref="C32:C34"/>
    <mergeCell ref="I32:I34"/>
    <mergeCell ref="C35:C37"/>
    <mergeCell ref="I35:I37"/>
    <mergeCell ref="C50:D51"/>
    <mergeCell ref="C59:D60"/>
    <mergeCell ref="C64:C66"/>
    <mergeCell ref="I64:I66"/>
    <mergeCell ref="C41:C43"/>
    <mergeCell ref="I41:I43"/>
    <mergeCell ref="C44:C46"/>
    <mergeCell ref="I44:I46"/>
    <mergeCell ref="C67:C69"/>
    <mergeCell ref="I67:I69"/>
    <mergeCell ref="C70:C72"/>
    <mergeCell ref="I70:I72"/>
    <mergeCell ref="C73:C75"/>
    <mergeCell ref="I73:I75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A7AA-16A4-48E7-BB11-56F8A9A5F898}">
  <dimension ref="C3:R119"/>
  <sheetViews>
    <sheetView topLeftCell="A92" zoomScale="40" zoomScaleNormal="40" workbookViewId="0">
      <selection activeCell="C3" sqref="C3:I119"/>
    </sheetView>
  </sheetViews>
  <sheetFormatPr defaultRowHeight="15" x14ac:dyDescent="0.25"/>
  <cols>
    <col min="3" max="9" width="17.28515625" style="1" customWidth="1"/>
    <col min="11" max="11" width="20.42578125" customWidth="1"/>
    <col min="12" max="18" width="18.140625" customWidth="1"/>
  </cols>
  <sheetData>
    <row r="3" spans="3:18" x14ac:dyDescent="0.25">
      <c r="C3" s="4" t="s">
        <v>39</v>
      </c>
      <c r="D3" s="12" t="s">
        <v>1</v>
      </c>
      <c r="E3" s="4" t="s">
        <v>2</v>
      </c>
      <c r="F3" s="5" t="s">
        <v>3</v>
      </c>
      <c r="G3" s="13" t="s">
        <v>4</v>
      </c>
      <c r="H3" s="4" t="s">
        <v>5</v>
      </c>
      <c r="I3" s="4" t="s">
        <v>31</v>
      </c>
    </row>
    <row r="4" spans="3:18" x14ac:dyDescent="0.25">
      <c r="C4" s="3">
        <v>21</v>
      </c>
      <c r="D4" s="3" t="s">
        <v>37</v>
      </c>
      <c r="E4" s="3" t="s">
        <v>36</v>
      </c>
      <c r="F4" s="5" t="s">
        <v>34</v>
      </c>
      <c r="G4" s="10" t="s">
        <v>34</v>
      </c>
      <c r="H4" s="3" t="s">
        <v>36</v>
      </c>
      <c r="I4" s="3" t="s">
        <v>38</v>
      </c>
    </row>
    <row r="5" spans="3:18" x14ac:dyDescent="0.25">
      <c r="C5" s="3">
        <v>22</v>
      </c>
      <c r="D5" s="12" t="s">
        <v>34</v>
      </c>
      <c r="E5" s="3" t="s">
        <v>34</v>
      </c>
      <c r="F5" s="5" t="s">
        <v>34</v>
      </c>
      <c r="G5" s="13" t="s">
        <v>34</v>
      </c>
      <c r="H5" s="3" t="s">
        <v>36</v>
      </c>
      <c r="I5" s="3" t="s">
        <v>38</v>
      </c>
    </row>
    <row r="6" spans="3:18" x14ac:dyDescent="0.25">
      <c r="C6" s="3">
        <v>23</v>
      </c>
      <c r="D6" s="3" t="s">
        <v>37</v>
      </c>
      <c r="E6" s="3" t="s">
        <v>34</v>
      </c>
      <c r="F6" s="3" t="s">
        <v>36</v>
      </c>
      <c r="G6" s="10" t="s">
        <v>33</v>
      </c>
      <c r="H6" s="3" t="s">
        <v>36</v>
      </c>
      <c r="I6" s="3" t="s">
        <v>35</v>
      </c>
    </row>
    <row r="7" spans="3:18" x14ac:dyDescent="0.25">
      <c r="C7" s="3">
        <v>24</v>
      </c>
      <c r="D7" s="3" t="s">
        <v>33</v>
      </c>
      <c r="E7" s="3" t="s">
        <v>33</v>
      </c>
      <c r="F7" s="3" t="s">
        <v>33</v>
      </c>
      <c r="G7" s="10" t="s">
        <v>33</v>
      </c>
      <c r="H7" s="3" t="s">
        <v>34</v>
      </c>
      <c r="I7" s="3" t="s">
        <v>35</v>
      </c>
    </row>
    <row r="8" spans="3:18" x14ac:dyDescent="0.25">
      <c r="C8" s="3">
        <v>25</v>
      </c>
      <c r="D8" s="3" t="s">
        <v>33</v>
      </c>
      <c r="E8" s="3" t="s">
        <v>33</v>
      </c>
      <c r="F8" s="3" t="s">
        <v>33</v>
      </c>
      <c r="G8" s="10" t="s">
        <v>33</v>
      </c>
      <c r="H8" s="3" t="s">
        <v>33</v>
      </c>
      <c r="I8" s="3" t="s">
        <v>35</v>
      </c>
      <c r="L8" s="35" t="s">
        <v>53</v>
      </c>
      <c r="M8" s="35"/>
      <c r="N8" s="35"/>
    </row>
    <row r="9" spans="3:18" x14ac:dyDescent="0.25">
      <c r="C9" s="3">
        <v>26</v>
      </c>
      <c r="D9" s="3" t="s">
        <v>33</v>
      </c>
      <c r="E9" s="3" t="s">
        <v>36</v>
      </c>
      <c r="F9" s="3" t="s">
        <v>33</v>
      </c>
      <c r="G9" s="10" t="s">
        <v>33</v>
      </c>
      <c r="H9" s="3" t="s">
        <v>33</v>
      </c>
      <c r="I9" s="3" t="s">
        <v>35</v>
      </c>
      <c r="L9" s="35"/>
      <c r="M9" s="35"/>
      <c r="N9" s="35"/>
    </row>
    <row r="10" spans="3:18" x14ac:dyDescent="0.25">
      <c r="C10" s="3">
        <v>27</v>
      </c>
      <c r="D10" s="3" t="s">
        <v>37</v>
      </c>
      <c r="E10" s="3" t="s">
        <v>33</v>
      </c>
      <c r="F10" s="3" t="s">
        <v>36</v>
      </c>
      <c r="G10" s="10" t="s">
        <v>36</v>
      </c>
      <c r="H10" s="3" t="s">
        <v>36</v>
      </c>
      <c r="I10" s="3" t="s">
        <v>35</v>
      </c>
      <c r="L10" s="35"/>
      <c r="M10" s="35"/>
      <c r="N10" s="35"/>
    </row>
    <row r="11" spans="3:18" x14ac:dyDescent="0.25">
      <c r="C11" s="3">
        <v>28</v>
      </c>
      <c r="D11" s="3" t="s">
        <v>33</v>
      </c>
      <c r="E11" s="3" t="s">
        <v>33</v>
      </c>
      <c r="F11" s="3" t="s">
        <v>33</v>
      </c>
      <c r="G11" s="10" t="s">
        <v>33</v>
      </c>
      <c r="H11" s="3" t="s">
        <v>34</v>
      </c>
      <c r="I11" s="3" t="s">
        <v>35</v>
      </c>
    </row>
    <row r="12" spans="3:18" x14ac:dyDescent="0.25">
      <c r="C12" s="3">
        <v>29</v>
      </c>
      <c r="D12" s="3" t="s">
        <v>37</v>
      </c>
      <c r="E12" s="3" t="s">
        <v>33</v>
      </c>
      <c r="F12" s="3" t="s">
        <v>36</v>
      </c>
      <c r="G12" s="10" t="s">
        <v>33</v>
      </c>
      <c r="H12" s="3" t="s">
        <v>33</v>
      </c>
      <c r="I12" s="3" t="s">
        <v>35</v>
      </c>
      <c r="L12" s="20" t="s">
        <v>51</v>
      </c>
      <c r="M12" s="20"/>
    </row>
    <row r="13" spans="3:18" x14ac:dyDescent="0.25">
      <c r="C13" s="3">
        <v>30</v>
      </c>
      <c r="D13" s="3" t="s">
        <v>33</v>
      </c>
      <c r="E13" s="3" t="s">
        <v>36</v>
      </c>
      <c r="F13" s="3" t="s">
        <v>33</v>
      </c>
      <c r="G13" s="10" t="s">
        <v>33</v>
      </c>
      <c r="H13" s="3" t="s">
        <v>36</v>
      </c>
      <c r="I13" s="3" t="s">
        <v>35</v>
      </c>
      <c r="L13" s="20"/>
      <c r="M13" s="20"/>
    </row>
    <row r="14" spans="3:18" x14ac:dyDescent="0.25">
      <c r="C14" s="3">
        <v>31</v>
      </c>
      <c r="D14" s="3" t="s">
        <v>33</v>
      </c>
      <c r="E14" s="3" t="s">
        <v>33</v>
      </c>
      <c r="F14" s="3" t="s">
        <v>33</v>
      </c>
      <c r="G14" s="10" t="s">
        <v>33</v>
      </c>
      <c r="H14" s="3" t="s">
        <v>36</v>
      </c>
      <c r="I14" s="3" t="s">
        <v>35</v>
      </c>
    </row>
    <row r="15" spans="3:18" x14ac:dyDescent="0.25">
      <c r="C15" s="3">
        <v>32</v>
      </c>
      <c r="D15" s="12" t="s">
        <v>34</v>
      </c>
      <c r="E15" s="3" t="s">
        <v>36</v>
      </c>
      <c r="F15" s="5" t="s">
        <v>34</v>
      </c>
      <c r="G15" s="13" t="s">
        <v>34</v>
      </c>
      <c r="H15" s="3" t="s">
        <v>33</v>
      </c>
      <c r="I15" s="3" t="s">
        <v>35</v>
      </c>
      <c r="L15" s="4" t="s">
        <v>39</v>
      </c>
      <c r="M15" s="5" t="s">
        <v>3</v>
      </c>
      <c r="N15" s="4" t="s">
        <v>1</v>
      </c>
      <c r="O15" s="4" t="s">
        <v>2</v>
      </c>
      <c r="P15" s="4" t="s">
        <v>4</v>
      </c>
      <c r="Q15" s="4" t="s">
        <v>5</v>
      </c>
      <c r="R15" s="4" t="s">
        <v>31</v>
      </c>
    </row>
    <row r="16" spans="3:18" x14ac:dyDescent="0.25">
      <c r="C16" s="3">
        <v>33</v>
      </c>
      <c r="D16" s="3" t="s">
        <v>33</v>
      </c>
      <c r="E16" s="3" t="s">
        <v>33</v>
      </c>
      <c r="F16" s="3" t="s">
        <v>33</v>
      </c>
      <c r="G16" s="10" t="s">
        <v>33</v>
      </c>
      <c r="H16" s="3" t="s">
        <v>33</v>
      </c>
      <c r="I16" s="3" t="s">
        <v>35</v>
      </c>
      <c r="L16" s="3">
        <v>21</v>
      </c>
      <c r="M16" s="5" t="s">
        <v>34</v>
      </c>
      <c r="N16" s="3" t="s">
        <v>37</v>
      </c>
      <c r="O16" s="3" t="s">
        <v>36</v>
      </c>
      <c r="P16" s="10" t="s">
        <v>34</v>
      </c>
      <c r="Q16" s="3" t="s">
        <v>36</v>
      </c>
      <c r="R16" s="3" t="s">
        <v>38</v>
      </c>
    </row>
    <row r="17" spans="3:18" x14ac:dyDescent="0.25">
      <c r="C17" s="3">
        <v>34</v>
      </c>
      <c r="D17" s="3" t="s">
        <v>33</v>
      </c>
      <c r="E17" s="3" t="s">
        <v>33</v>
      </c>
      <c r="F17" s="3" t="s">
        <v>33</v>
      </c>
      <c r="G17" s="10" t="s">
        <v>33</v>
      </c>
      <c r="H17" s="3" t="s">
        <v>34</v>
      </c>
      <c r="I17" s="3" t="s">
        <v>35</v>
      </c>
      <c r="L17" s="3">
        <v>22</v>
      </c>
      <c r="M17" s="5" t="s">
        <v>34</v>
      </c>
      <c r="N17" s="3" t="s">
        <v>34</v>
      </c>
      <c r="O17" s="3" t="s">
        <v>34</v>
      </c>
      <c r="P17" s="10" t="s">
        <v>34</v>
      </c>
      <c r="Q17" s="3" t="s">
        <v>36</v>
      </c>
      <c r="R17" s="3" t="s">
        <v>38</v>
      </c>
    </row>
    <row r="18" spans="3:18" x14ac:dyDescent="0.25">
      <c r="C18" s="3">
        <v>35</v>
      </c>
      <c r="D18" s="3" t="s">
        <v>33</v>
      </c>
      <c r="E18" s="3" t="s">
        <v>36</v>
      </c>
      <c r="F18" s="3" t="s">
        <v>36</v>
      </c>
      <c r="G18" s="10" t="s">
        <v>33</v>
      </c>
      <c r="H18" s="3" t="s">
        <v>36</v>
      </c>
      <c r="I18" s="3" t="s">
        <v>35</v>
      </c>
      <c r="L18" s="3">
        <v>32</v>
      </c>
      <c r="M18" s="5" t="s">
        <v>34</v>
      </c>
      <c r="N18" s="3" t="s">
        <v>34</v>
      </c>
      <c r="O18" s="3" t="s">
        <v>36</v>
      </c>
      <c r="P18" s="10" t="s">
        <v>34</v>
      </c>
      <c r="Q18" s="3" t="s">
        <v>33</v>
      </c>
      <c r="R18" s="3" t="s">
        <v>35</v>
      </c>
    </row>
    <row r="19" spans="3:18" x14ac:dyDescent="0.25">
      <c r="C19" s="3">
        <v>36</v>
      </c>
      <c r="D19" s="3" t="s">
        <v>33</v>
      </c>
      <c r="E19" s="3" t="s">
        <v>33</v>
      </c>
      <c r="F19" s="3" t="s">
        <v>33</v>
      </c>
      <c r="G19" s="10" t="s">
        <v>33</v>
      </c>
      <c r="H19" s="3" t="s">
        <v>34</v>
      </c>
      <c r="I19" s="3" t="s">
        <v>35</v>
      </c>
      <c r="L19" s="3">
        <v>38</v>
      </c>
      <c r="M19" s="5" t="s">
        <v>34</v>
      </c>
      <c r="N19" s="3" t="s">
        <v>37</v>
      </c>
      <c r="O19" s="3" t="s">
        <v>36</v>
      </c>
      <c r="P19" s="10" t="s">
        <v>36</v>
      </c>
      <c r="Q19" s="3" t="s">
        <v>34</v>
      </c>
      <c r="R19" s="3" t="s">
        <v>38</v>
      </c>
    </row>
    <row r="20" spans="3:18" x14ac:dyDescent="0.25">
      <c r="C20" s="3">
        <v>37</v>
      </c>
      <c r="D20" s="3" t="s">
        <v>37</v>
      </c>
      <c r="E20" s="3" t="s">
        <v>33</v>
      </c>
      <c r="F20" s="3" t="s">
        <v>36</v>
      </c>
      <c r="G20" s="10" t="s">
        <v>36</v>
      </c>
      <c r="H20" s="3" t="s">
        <v>36</v>
      </c>
      <c r="I20" s="3" t="s">
        <v>35</v>
      </c>
    </row>
    <row r="21" spans="3:18" x14ac:dyDescent="0.25">
      <c r="C21" s="3">
        <v>38</v>
      </c>
      <c r="D21" s="3" t="s">
        <v>37</v>
      </c>
      <c r="E21" s="3" t="s">
        <v>36</v>
      </c>
      <c r="F21" s="5" t="s">
        <v>34</v>
      </c>
      <c r="G21" s="10" t="s">
        <v>36</v>
      </c>
      <c r="H21" s="3" t="s">
        <v>34</v>
      </c>
      <c r="I21" s="3" t="s">
        <v>38</v>
      </c>
      <c r="L21" s="20" t="s">
        <v>52</v>
      </c>
      <c r="M21" s="20"/>
    </row>
    <row r="22" spans="3:18" x14ac:dyDescent="0.25">
      <c r="C22" s="3">
        <v>39</v>
      </c>
      <c r="D22" s="3" t="s">
        <v>37</v>
      </c>
      <c r="E22" s="3" t="s">
        <v>33</v>
      </c>
      <c r="F22" s="3" t="s">
        <v>36</v>
      </c>
      <c r="G22" s="10" t="s">
        <v>33</v>
      </c>
      <c r="H22" s="3" t="s">
        <v>34</v>
      </c>
      <c r="I22" s="3" t="s">
        <v>35</v>
      </c>
      <c r="L22" s="20"/>
      <c r="M22" s="20"/>
    </row>
    <row r="23" spans="3:18" ht="15.75" thickBot="1" x14ac:dyDescent="0.3">
      <c r="C23" s="3">
        <v>40</v>
      </c>
      <c r="D23" s="3" t="s">
        <v>37</v>
      </c>
      <c r="E23" s="3" t="s">
        <v>33</v>
      </c>
      <c r="F23" s="3" t="s">
        <v>36</v>
      </c>
      <c r="G23" s="10" t="s">
        <v>36</v>
      </c>
      <c r="H23" s="3" t="s">
        <v>36</v>
      </c>
      <c r="I23" s="3" t="s">
        <v>35</v>
      </c>
    </row>
    <row r="24" spans="3:18" ht="15.75" thickBot="1" x14ac:dyDescent="0.3">
      <c r="L24" s="6" t="s">
        <v>48</v>
      </c>
      <c r="M24" s="7" t="s">
        <v>41</v>
      </c>
      <c r="N24" s="7" t="s">
        <v>44</v>
      </c>
      <c r="O24" s="7" t="s">
        <v>43</v>
      </c>
      <c r="P24" s="7" t="s">
        <v>42</v>
      </c>
      <c r="Q24" s="7" t="s">
        <v>45</v>
      </c>
      <c r="R24" s="8" t="s">
        <v>46</v>
      </c>
    </row>
    <row r="25" spans="3:18" x14ac:dyDescent="0.25">
      <c r="L25" s="9" t="s">
        <v>47</v>
      </c>
      <c r="M25" s="9"/>
      <c r="N25" s="9">
        <v>4</v>
      </c>
      <c r="O25" s="9">
        <f>COUNTIF($R$16:$R$19, "NEGATIF")</f>
        <v>1</v>
      </c>
      <c r="P25" s="9">
        <f>COUNTIF($R$16:$R$19, "POSITIF")</f>
        <v>3</v>
      </c>
      <c r="Q25" s="9">
        <f>((-O25/N25)*IMLOG2(O25/N25))+((-P25/N25)*IMLOG2(P25/N25))</f>
        <v>0.81127812445913294</v>
      </c>
      <c r="R25" s="9"/>
    </row>
    <row r="26" spans="3:18" x14ac:dyDescent="0.25">
      <c r="L26" s="25" t="s">
        <v>1</v>
      </c>
      <c r="M26" s="10" t="s">
        <v>34</v>
      </c>
      <c r="N26" s="10">
        <f>COUNTIF($N$16:$N$19,M26 )</f>
        <v>2</v>
      </c>
      <c r="O26" s="10">
        <f>COUNTIFS($N$16:$N$19,M26,$R$16:$R$19,$O$24)</f>
        <v>1</v>
      </c>
      <c r="P26" s="10">
        <f>COUNTIFS($N$16:$N$19,M26,$R$16:$R$19,$P$24)</f>
        <v>1</v>
      </c>
      <c r="Q26" s="10">
        <f t="shared" ref="Q26:Q31" si="0">IF(AND(N26&lt;&gt;0, O26&lt;&gt;0, P26&lt;&gt;0),((-O26/N26)*IMLOG2(O26/N26))+((-P26/N26)*IMLOG2(P26/N26)),0)</f>
        <v>1</v>
      </c>
      <c r="R26" s="19">
        <f>($Q$25)-((N26/$N$25)*Q26)-((N27/$N$25)*Q27)-((N28/$N$25)*Q28)</f>
        <v>0.31127812445913294</v>
      </c>
    </row>
    <row r="27" spans="3:18" ht="26.1" customHeight="1" x14ac:dyDescent="0.25">
      <c r="C27" s="22" t="s">
        <v>59</v>
      </c>
      <c r="D27" s="23"/>
      <c r="L27" s="26"/>
      <c r="M27" s="10" t="s">
        <v>37</v>
      </c>
      <c r="N27" s="10">
        <f>COUNTIF($N$16:$N$19,M27 )</f>
        <v>2</v>
      </c>
      <c r="O27" s="10">
        <f>COUNTIFS($N$16:$N$19,M27,$R$16:$R$19,$O$24)</f>
        <v>0</v>
      </c>
      <c r="P27" s="10">
        <f>COUNTIFS($N$16:$N$19,M27,$R$16:$R$19,$P$24)</f>
        <v>2</v>
      </c>
      <c r="Q27" s="10">
        <f t="shared" si="0"/>
        <v>0</v>
      </c>
      <c r="R27" s="19"/>
    </row>
    <row r="28" spans="3:18" x14ac:dyDescent="0.25">
      <c r="C28" s="23"/>
      <c r="D28" s="23"/>
      <c r="L28" s="27"/>
      <c r="M28" s="10" t="s">
        <v>33</v>
      </c>
      <c r="N28" s="10">
        <f>COUNTIF($N$16:$N$19,M28 )</f>
        <v>0</v>
      </c>
      <c r="O28" s="10">
        <f>COUNTIFS($N$16:$N$19,M28,$R$16:$R$19,$O$24)</f>
        <v>0</v>
      </c>
      <c r="P28" s="10">
        <f>COUNTIFS($N$16:$N$19,M28,$R$16:$R$19,$P$24)</f>
        <v>0</v>
      </c>
      <c r="Q28" s="10">
        <f t="shared" si="0"/>
        <v>0</v>
      </c>
      <c r="R28" s="19"/>
    </row>
    <row r="29" spans="3:18" ht="15.75" thickBot="1" x14ac:dyDescent="0.3">
      <c r="L29" s="25" t="str">
        <f>O15</f>
        <v>Texture_mean</v>
      </c>
      <c r="M29" s="10" t="s">
        <v>34</v>
      </c>
      <c r="N29" s="10">
        <f>COUNTIF($O$16:$O$19,M29)</f>
        <v>1</v>
      </c>
      <c r="O29" s="10">
        <f>COUNTIFS($O$16:$O$19,M29,$R$16:$R$19,$O$24)</f>
        <v>0</v>
      </c>
      <c r="P29" s="10">
        <f>COUNTIFS($O$16:$O$19,M29,$R$16:$R$19,$P$24)</f>
        <v>1</v>
      </c>
      <c r="Q29" s="10">
        <f t="shared" si="0"/>
        <v>0</v>
      </c>
      <c r="R29" s="19">
        <f>($Q$25)-((N29/$N$25)*Q29)-((N30/$N$25)*Q30)-((N31/$N$25)*Q31)</f>
        <v>0.122556248918265</v>
      </c>
    </row>
    <row r="30" spans="3:18" ht="15.75" thickBot="1" x14ac:dyDescent="0.3">
      <c r="C30" s="6" t="s">
        <v>57</v>
      </c>
      <c r="D30" s="7" t="s">
        <v>41</v>
      </c>
      <c r="E30" s="7" t="s">
        <v>44</v>
      </c>
      <c r="F30" s="7" t="s">
        <v>35</v>
      </c>
      <c r="G30" s="7" t="s">
        <v>38</v>
      </c>
      <c r="H30" s="7" t="s">
        <v>45</v>
      </c>
      <c r="I30" s="8" t="s">
        <v>46</v>
      </c>
      <c r="L30" s="26"/>
      <c r="M30" s="10" t="s">
        <v>36</v>
      </c>
      <c r="N30" s="10">
        <f>COUNTIF($O$16:$O$19,M30)</f>
        <v>3</v>
      </c>
      <c r="O30" s="10">
        <f>COUNTIFS($O$16:$O$19,M30,$R$16:$R$19,$O$24)</f>
        <v>1</v>
      </c>
      <c r="P30" s="10">
        <f>COUNTIFS($O$16:$O$19,M30,$R$16:$R$19,$P$24)</f>
        <v>2</v>
      </c>
      <c r="Q30" s="10">
        <f t="shared" si="0"/>
        <v>0.91829583405449056</v>
      </c>
      <c r="R30" s="19"/>
    </row>
    <row r="31" spans="3:18" x14ac:dyDescent="0.25">
      <c r="C31" s="9" t="s">
        <v>47</v>
      </c>
      <c r="D31" s="9"/>
      <c r="E31" s="9">
        <v>20</v>
      </c>
      <c r="F31" s="9">
        <f>COUNTIF(I4:I23, "NEGATIF")</f>
        <v>17</v>
      </c>
      <c r="G31" s="9">
        <f>COUNTIF(I4:I23, "POSITIF")</f>
        <v>3</v>
      </c>
      <c r="H31" s="9">
        <f>((-F31/E31)*IMLOG2(F31/E31))+((-G31/E31)*IMLOG2(G31/E31))</f>
        <v>0.60984030471640105</v>
      </c>
      <c r="I31" s="9"/>
      <c r="L31" s="27"/>
      <c r="M31" s="10" t="s">
        <v>33</v>
      </c>
      <c r="N31" s="10">
        <f>COUNTIF($O$16:$O$19,M31)</f>
        <v>0</v>
      </c>
      <c r="O31" s="10">
        <f>COUNTIFS($O$16:$O$19,M31,$R$16:$R$19,$O$24)</f>
        <v>0</v>
      </c>
      <c r="P31" s="10">
        <f>COUNTIFS($O$16:$O$19,M31,$R$16:$R$19,$P$24)</f>
        <v>0</v>
      </c>
      <c r="Q31" s="10">
        <f t="shared" si="0"/>
        <v>0</v>
      </c>
      <c r="R31" s="19"/>
    </row>
    <row r="32" spans="3:18" x14ac:dyDescent="0.25">
      <c r="C32" s="21" t="str">
        <f>D3</f>
        <v>Radius_mean</v>
      </c>
      <c r="D32" s="3" t="s">
        <v>34</v>
      </c>
      <c r="E32" s="3">
        <f>COUNTIF($D$4:$D$23,D32 )</f>
        <v>2</v>
      </c>
      <c r="F32" s="3">
        <f>COUNTIFS($D$4:$D$23,D32,$I$4:$I$23,$F$30)</f>
        <v>1</v>
      </c>
      <c r="G32" s="3">
        <f>COUNTIFS($D$4:$D$23,D32,$I$4:$I$23,$G$30)</f>
        <v>1</v>
      </c>
      <c r="H32" s="3">
        <f t="shared" ref="H32:H33" si="1">IF(AND(E32&lt;&gt;0, F32&lt;&gt;0, G32&lt;&gt;0),((-F32/E32)*IMLOG2(F32/E32))+((-G32/E32)*IMLOG2(G32/E32)),0)</f>
        <v>1</v>
      </c>
      <c r="I32" s="21">
        <f>($H$31)-((E32/$E$31)*H32)-((E33/$E$31)*H33)-((E34/$E$31)*H34)</f>
        <v>0.18532905493274787</v>
      </c>
      <c r="L32" s="25" t="str">
        <f>P15</f>
        <v>area_mean</v>
      </c>
      <c r="M32" s="10" t="s">
        <v>34</v>
      </c>
      <c r="N32" s="10">
        <f>COUNTIF($P$16:$P$19,M32)</f>
        <v>3</v>
      </c>
      <c r="O32" s="10">
        <f>COUNTIFS($P$16:$P$19,M32,$R$16:$R$19,$O$24)</f>
        <v>1</v>
      </c>
      <c r="P32" s="10">
        <f>COUNTIFS($P$16:$P$19,M32,$R$16:$R$19,$P$24)</f>
        <v>2</v>
      </c>
      <c r="Q32" s="10">
        <f>IF(AND(N32&lt;&gt;0, O32&lt;&gt;0, P32&lt;&gt;0),((-O32/N32)*IMLOG2(O32/N32))+((-P32/N32)*IMLOG2(P32/N32)),0)</f>
        <v>0.91829583405449056</v>
      </c>
      <c r="R32" s="19">
        <f>($Q$25)-((N32/$N$25)*Q32)-((N33/$N$25)*Q33)-((N34/$N$25)*Q34)</f>
        <v>0.122556248918265</v>
      </c>
    </row>
    <row r="33" spans="3:18" x14ac:dyDescent="0.25">
      <c r="C33" s="21"/>
      <c r="D33" s="3" t="s">
        <v>37</v>
      </c>
      <c r="E33" s="3">
        <f t="shared" ref="E33:E34" si="2">COUNTIF($D$4:$D$23,D33 )</f>
        <v>8</v>
      </c>
      <c r="F33" s="3">
        <f t="shared" ref="F33:F34" si="3">COUNTIFS($D$4:$D$23,D33,$I$4:$I$23,$F$30)</f>
        <v>6</v>
      </c>
      <c r="G33" s="3">
        <f t="shared" ref="G33:G34" si="4">COUNTIFS($D$4:$D$23,D33,$I$4:$I$23,$G$30)</f>
        <v>2</v>
      </c>
      <c r="H33" s="3">
        <f t="shared" si="1"/>
        <v>0.81127812445913294</v>
      </c>
      <c r="I33" s="21"/>
      <c r="L33" s="26"/>
      <c r="M33" s="10" t="s">
        <v>36</v>
      </c>
      <c r="N33" s="10">
        <f>COUNTIF($P$16:$P$19,M33)</f>
        <v>1</v>
      </c>
      <c r="O33" s="10">
        <f>COUNTIFS($P$16:$P$19,M33,$R$16:$R$19,$O$24)</f>
        <v>0</v>
      </c>
      <c r="P33" s="10">
        <f>COUNTIFS($P$16:$P$19,M33,$R$16:$R$19,$P$24)</f>
        <v>1</v>
      </c>
      <c r="Q33" s="10">
        <f t="shared" ref="Q33:Q37" si="5">IF(AND(N33&lt;&gt;0, O33&lt;&gt;0, P33&lt;&gt;0),((-O33/N33)*IMLOG2(O33/N33))+((-P33/N33)*IMLOG2(P33/N33)),0)</f>
        <v>0</v>
      </c>
      <c r="R33" s="19"/>
    </row>
    <row r="34" spans="3:18" x14ac:dyDescent="0.25">
      <c r="C34" s="21"/>
      <c r="D34" s="3" t="s">
        <v>33</v>
      </c>
      <c r="E34" s="3">
        <f t="shared" si="2"/>
        <v>10</v>
      </c>
      <c r="F34" s="3">
        <f t="shared" si="3"/>
        <v>10</v>
      </c>
      <c r="G34" s="3">
        <f t="shared" si="4"/>
        <v>0</v>
      </c>
      <c r="H34" s="3">
        <f t="shared" ref="H34:H43" si="6">IF(AND(E34&lt;&gt;0, F34&lt;&gt;0, G34&lt;&gt;0),((-F34/E34)*IMLOG2(F34/E34))+((-G34/E34)*IMLOG2(G34/E34)),0)</f>
        <v>0</v>
      </c>
      <c r="I34" s="21"/>
      <c r="L34" s="27"/>
      <c r="M34" s="10" t="s">
        <v>33</v>
      </c>
      <c r="N34" s="10">
        <f>COUNTIF($P$16:$P$19,M34)</f>
        <v>0</v>
      </c>
      <c r="O34" s="10">
        <f>COUNTIFS($P$16:$P$19,M34,$R$16:$R$19,$O$24)</f>
        <v>0</v>
      </c>
      <c r="P34" s="10">
        <f>COUNTIFS($P$16:$P$19,M34,$R$16:$R$19,$P$24)</f>
        <v>0</v>
      </c>
      <c r="Q34" s="10">
        <f t="shared" si="5"/>
        <v>0</v>
      </c>
      <c r="R34" s="19"/>
    </row>
    <row r="35" spans="3:18" x14ac:dyDescent="0.25">
      <c r="C35" s="19" t="str">
        <f>E3</f>
        <v>Texture_mean</v>
      </c>
      <c r="D35" s="10" t="s">
        <v>34</v>
      </c>
      <c r="E35" s="10">
        <f>COUNTIF($E$4:$E$23,D35)</f>
        <v>2</v>
      </c>
      <c r="F35" s="10">
        <f>COUNTIFS($E$4:$E$23,D35,$I$4:$I$23,$F$30)</f>
        <v>1</v>
      </c>
      <c r="G35" s="10">
        <f>COUNTIFS($E$4:$E$23,D35,$I$4:$I$23,$G$30)</f>
        <v>1</v>
      </c>
      <c r="H35" s="3">
        <f t="shared" si="6"/>
        <v>1</v>
      </c>
      <c r="I35" s="21">
        <f t="shared" ref="I35" si="7">($H$31)-((E35/$E$31)*H35)-((E36/$E$31)*H36)-((E37/$E$31)*H37)</f>
        <v>0.2343515545000539</v>
      </c>
      <c r="L35" s="25" t="str">
        <f>Q15</f>
        <v>smoothness_mean</v>
      </c>
      <c r="M35" s="10" t="s">
        <v>34</v>
      </c>
      <c r="N35" s="10">
        <f>COUNTIF($Q$16:$Q$19,M35)</f>
        <v>1</v>
      </c>
      <c r="O35" s="10">
        <f>COUNTIFS($Q$16:$Q$19,M35,$R$16:$R$19,$O$24)</f>
        <v>0</v>
      </c>
      <c r="P35" s="10">
        <f>COUNTIFS($Q$16:$Q$19,M35,$R$16:$R$19,$P$24)</f>
        <v>1</v>
      </c>
      <c r="Q35" s="10">
        <f t="shared" si="5"/>
        <v>0</v>
      </c>
      <c r="R35" s="19">
        <f>($Q$25)-((N35/$N$25)*Q35)-((N36/$N$25)*Q36)-((N37/$N$25)*Q37)</f>
        <v>0.81127812445913294</v>
      </c>
    </row>
    <row r="36" spans="3:18" x14ac:dyDescent="0.25">
      <c r="C36" s="19"/>
      <c r="D36" s="10" t="s">
        <v>36</v>
      </c>
      <c r="E36" s="10">
        <f t="shared" ref="E36:E37" si="8">COUNTIF($E$4:$E$23,D36)</f>
        <v>6</v>
      </c>
      <c r="F36" s="10">
        <f t="shared" ref="F36:F37" si="9">COUNTIFS($E$4:$E$23,D36,$I$4:$I$23,$F$30)</f>
        <v>4</v>
      </c>
      <c r="G36" s="10">
        <f t="shared" ref="G36:G37" si="10">COUNTIFS($E$4:$E$23,D36,$I$4:$I$23,$G$30)</f>
        <v>2</v>
      </c>
      <c r="H36" s="10">
        <f t="shared" si="6"/>
        <v>0.91829583405449056</v>
      </c>
      <c r="I36" s="21"/>
      <c r="L36" s="26"/>
      <c r="M36" s="10" t="s">
        <v>36</v>
      </c>
      <c r="N36" s="10">
        <f>COUNTIF($Q$16:$Q$19,M36)</f>
        <v>2</v>
      </c>
      <c r="O36" s="10">
        <f>COUNTIFS($Q$16:$Q$19,M36,$R$16:$R$19,$O$24)</f>
        <v>0</v>
      </c>
      <c r="P36" s="10">
        <f>COUNTIFS($Q$16:$Q$19,M36,$R$16:$R$19,$P$24)</f>
        <v>2</v>
      </c>
      <c r="Q36" s="10">
        <f t="shared" si="5"/>
        <v>0</v>
      </c>
      <c r="R36" s="19"/>
    </row>
    <row r="37" spans="3:18" x14ac:dyDescent="0.25">
      <c r="C37" s="19"/>
      <c r="D37" s="10" t="s">
        <v>33</v>
      </c>
      <c r="E37" s="10">
        <f t="shared" si="8"/>
        <v>12</v>
      </c>
      <c r="F37" s="10">
        <f t="shared" si="9"/>
        <v>12</v>
      </c>
      <c r="G37" s="10">
        <f t="shared" si="10"/>
        <v>0</v>
      </c>
      <c r="H37" s="10">
        <f t="shared" si="6"/>
        <v>0</v>
      </c>
      <c r="I37" s="21"/>
      <c r="L37" s="27"/>
      <c r="M37" s="10" t="s">
        <v>33</v>
      </c>
      <c r="N37" s="10">
        <f>COUNTIF($Q$16:$Q$19,M37)</f>
        <v>1</v>
      </c>
      <c r="O37" s="10">
        <f>COUNTIFS($Q$16:$Q$19,M37,$R$16:$R$19,$O$24)</f>
        <v>1</v>
      </c>
      <c r="P37" s="10">
        <f>COUNTIFS($Q$16:$Q$19,M37,$R$16:$R$19,$P$24)</f>
        <v>0</v>
      </c>
      <c r="Q37" s="10">
        <f t="shared" si="5"/>
        <v>0</v>
      </c>
      <c r="R37" s="19"/>
    </row>
    <row r="38" spans="3:18" x14ac:dyDescent="0.25">
      <c r="C38" s="24" t="str">
        <f>F3</f>
        <v>perimeter_mean</v>
      </c>
      <c r="D38" s="5" t="s">
        <v>34</v>
      </c>
      <c r="E38" s="5">
        <f>COUNTIF($F$4:$F$23,D38)</f>
        <v>4</v>
      </c>
      <c r="F38" s="5">
        <f>COUNTIFS($F$4:$F$23,D38,$I$4:$I$23,$F$30)</f>
        <v>1</v>
      </c>
      <c r="G38" s="5">
        <f>COUNTIFS($F$4:$F$23,D38,$I$4:$I$23,$G$30)</f>
        <v>3</v>
      </c>
      <c r="H38" s="5">
        <f t="shared" si="6"/>
        <v>0.81127812445913294</v>
      </c>
      <c r="I38" s="24">
        <f t="shared" ref="I38" si="11">($H$31)-((E38/$E$31)*H38)-((E39/$E$31)*H39)-((E40/$E$31)*H40)</f>
        <v>0.44758467982457445</v>
      </c>
    </row>
    <row r="39" spans="3:18" x14ac:dyDescent="0.25">
      <c r="C39" s="24"/>
      <c r="D39" s="5" t="s">
        <v>36</v>
      </c>
      <c r="E39" s="5">
        <f t="shared" ref="E39:E40" si="12">COUNTIF($F$4:$F$23,D39)</f>
        <v>7</v>
      </c>
      <c r="F39" s="5">
        <f t="shared" ref="F39:F40" si="13">COUNTIFS($F$4:$F$23,D39,$I$4:$I$23,$F$30)</f>
        <v>7</v>
      </c>
      <c r="G39" s="5">
        <f>COUNTIFS($F$4:$F$23,D39,$I$4:$I$23,$G$30)</f>
        <v>0</v>
      </c>
      <c r="H39" s="5">
        <f t="shared" si="6"/>
        <v>0</v>
      </c>
      <c r="I39" s="24"/>
      <c r="L39" s="20" t="s">
        <v>54</v>
      </c>
      <c r="M39" s="20"/>
    </row>
    <row r="40" spans="3:18" x14ac:dyDescent="0.25">
      <c r="C40" s="24"/>
      <c r="D40" s="5" t="s">
        <v>33</v>
      </c>
      <c r="E40" s="5">
        <f t="shared" si="12"/>
        <v>9</v>
      </c>
      <c r="F40" s="5">
        <f t="shared" si="13"/>
        <v>9</v>
      </c>
      <c r="G40" s="5">
        <f t="shared" ref="G40" si="14">COUNTIFS($F$4:$F$23,D40,$I$4:$I$23,$G$30)</f>
        <v>0</v>
      </c>
      <c r="H40" s="5">
        <f t="shared" si="6"/>
        <v>0</v>
      </c>
      <c r="I40" s="24"/>
      <c r="L40" s="20"/>
      <c r="M40" s="20"/>
    </row>
    <row r="41" spans="3:18" x14ac:dyDescent="0.25">
      <c r="C41" s="36" t="str">
        <f>G3</f>
        <v>area_mean</v>
      </c>
      <c r="D41" s="11" t="s">
        <v>34</v>
      </c>
      <c r="E41" s="11">
        <f>COUNTIF($G$4:$G$23,D41)</f>
        <v>3</v>
      </c>
      <c r="F41" s="11">
        <f>COUNTIFS($G$4:$G$23,D41,$I$4:$I$23,$F$30)</f>
        <v>1</v>
      </c>
      <c r="G41" s="11">
        <f>COUNTIFS($G$4:$G$23,D41,$I$4:$I$23,$G$30)</f>
        <v>2</v>
      </c>
      <c r="H41" s="11">
        <f t="shared" si="6"/>
        <v>0.91829583405449056</v>
      </c>
      <c r="I41" s="36">
        <f t="shared" ref="I41" si="15">($H$31)-((E41/$E$31)*H41)-((E42/$E$31)*H42)-((E43/$E$31)*H43)</f>
        <v>0.30984030471640084</v>
      </c>
    </row>
    <row r="42" spans="3:18" x14ac:dyDescent="0.25">
      <c r="C42" s="36"/>
      <c r="D42" s="11" t="s">
        <v>36</v>
      </c>
      <c r="E42" s="11">
        <f t="shared" ref="E42:E43" si="16">COUNTIF($G$4:$G$23,D42)</f>
        <v>4</v>
      </c>
      <c r="F42" s="11">
        <f t="shared" ref="F42:F43" si="17">COUNTIFS($G$4:$G$23,D42,$I$4:$I$23,$F$30)</f>
        <v>3</v>
      </c>
      <c r="G42" s="11">
        <f>COUNTIFS($G$4:$G$23,D42,$I$4:$I$23,$G$30)</f>
        <v>1</v>
      </c>
      <c r="H42" s="11">
        <f t="shared" si="6"/>
        <v>0.81127812445913294</v>
      </c>
      <c r="I42" s="36"/>
      <c r="L42" s="4" t="s">
        <v>39</v>
      </c>
      <c r="M42" s="12" t="s">
        <v>1</v>
      </c>
      <c r="N42" s="4" t="s">
        <v>2</v>
      </c>
      <c r="O42" s="4" t="s">
        <v>4</v>
      </c>
      <c r="P42" s="4" t="s">
        <v>5</v>
      </c>
      <c r="Q42" s="4" t="s">
        <v>31</v>
      </c>
    </row>
    <row r="43" spans="3:18" x14ac:dyDescent="0.25">
      <c r="C43" s="36"/>
      <c r="D43" s="11" t="s">
        <v>33</v>
      </c>
      <c r="E43" s="11">
        <f t="shared" si="16"/>
        <v>13</v>
      </c>
      <c r="F43" s="11">
        <f t="shared" si="17"/>
        <v>13</v>
      </c>
      <c r="G43" s="11">
        <f>COUNTIFS($G$4:$G$23,D43,$I$4:$I$23,$G$30)</f>
        <v>0</v>
      </c>
      <c r="H43" s="11">
        <f t="shared" si="6"/>
        <v>0</v>
      </c>
      <c r="I43" s="36"/>
      <c r="L43" s="3">
        <v>22</v>
      </c>
      <c r="M43" s="12" t="s">
        <v>34</v>
      </c>
      <c r="N43" s="3" t="s">
        <v>34</v>
      </c>
      <c r="O43" s="10" t="s">
        <v>34</v>
      </c>
      <c r="P43" s="3" t="s">
        <v>36</v>
      </c>
      <c r="Q43" s="3" t="s">
        <v>38</v>
      </c>
    </row>
    <row r="44" spans="3:18" x14ac:dyDescent="0.25">
      <c r="C44" s="21" t="str">
        <f>H3</f>
        <v>smoothness_mean</v>
      </c>
      <c r="D44" s="3" t="s">
        <v>34</v>
      </c>
      <c r="E44" s="3">
        <f>COUNTIF($H$4:$H$23,D44)</f>
        <v>6</v>
      </c>
      <c r="F44" s="3">
        <f>COUNTIFS($H$4:$H$23,D44,$I$4:$I$23,$F$30)</f>
        <v>5</v>
      </c>
      <c r="G44" s="3">
        <f>COUNTIFS($H$4:$H$23,D44,$I$4:$I$23,$G$30)</f>
        <v>1</v>
      </c>
      <c r="H44" s="3">
        <f t="shared" ref="H44:H46" si="18">IF(AND(E44&lt;&gt;0, F44&lt;&gt;0, G44&lt;&gt;0),((-F44/E44)*IMLOG2(F44/E44))+((-G44/E44)*IMLOG2(G44/E44)),0)</f>
        <v>0.650022421648355</v>
      </c>
      <c r="I44" s="21">
        <f t="shared" ref="I44" si="19">($H$31)-((E44/$E$31)*H44)-((E45/$E$31)*H45)-((E46/$E$31)*H46)</f>
        <v>7.0941550293015798E-2</v>
      </c>
      <c r="L44" s="3">
        <v>32</v>
      </c>
      <c r="M44" s="12" t="s">
        <v>34</v>
      </c>
      <c r="N44" s="3" t="s">
        <v>36</v>
      </c>
      <c r="O44" s="10" t="s">
        <v>34</v>
      </c>
      <c r="P44" s="3" t="s">
        <v>33</v>
      </c>
      <c r="Q44" s="3" t="s">
        <v>35</v>
      </c>
    </row>
    <row r="45" spans="3:18" x14ac:dyDescent="0.25">
      <c r="C45" s="21"/>
      <c r="D45" s="3" t="s">
        <v>36</v>
      </c>
      <c r="E45" s="3">
        <f t="shared" ref="E45:E46" si="20">COUNTIF($H$4:$H$23,D45)</f>
        <v>9</v>
      </c>
      <c r="F45" s="3">
        <f t="shared" ref="F45:F46" si="21">COUNTIFS($H$4:$H$23,D45,$I$4:$I$23,$F$30)</f>
        <v>7</v>
      </c>
      <c r="G45" s="3">
        <f t="shared" ref="G45:G46" si="22">COUNTIFS($H$4:$H$23,D45,$I$4:$I$23,$G$30)</f>
        <v>2</v>
      </c>
      <c r="H45" s="3">
        <f t="shared" si="18"/>
        <v>0.76420450650861949</v>
      </c>
      <c r="I45" s="21"/>
    </row>
    <row r="46" spans="3:18" x14ac:dyDescent="0.25">
      <c r="C46" s="21"/>
      <c r="D46" s="3" t="s">
        <v>33</v>
      </c>
      <c r="E46" s="3">
        <f t="shared" si="20"/>
        <v>5</v>
      </c>
      <c r="F46" s="3">
        <f t="shared" si="21"/>
        <v>5</v>
      </c>
      <c r="G46" s="3">
        <f t="shared" si="22"/>
        <v>0</v>
      </c>
      <c r="H46" s="3">
        <f t="shared" si="18"/>
        <v>0</v>
      </c>
      <c r="I46" s="21"/>
      <c r="L46" s="20" t="s">
        <v>55</v>
      </c>
      <c r="M46" s="20"/>
    </row>
    <row r="47" spans="3:18" x14ac:dyDescent="0.25">
      <c r="L47" s="20"/>
      <c r="M47" s="20"/>
    </row>
    <row r="48" spans="3:18" ht="15.75" thickBot="1" x14ac:dyDescent="0.3"/>
    <row r="49" spans="3:18" ht="15.75" thickBot="1" x14ac:dyDescent="0.3">
      <c r="L49" s="6" t="s">
        <v>48</v>
      </c>
      <c r="M49" s="7" t="s">
        <v>41</v>
      </c>
      <c r="N49" s="7" t="s">
        <v>44</v>
      </c>
      <c r="O49" s="7" t="s">
        <v>43</v>
      </c>
      <c r="P49" s="7" t="s">
        <v>42</v>
      </c>
      <c r="Q49" s="7" t="s">
        <v>45</v>
      </c>
      <c r="R49" s="8" t="s">
        <v>46</v>
      </c>
    </row>
    <row r="50" spans="3:18" x14ac:dyDescent="0.25">
      <c r="C50" s="20" t="s">
        <v>51</v>
      </c>
      <c r="D50" s="20"/>
      <c r="E50"/>
      <c r="F50"/>
      <c r="G50"/>
      <c r="H50"/>
      <c r="I50"/>
      <c r="L50" s="9" t="s">
        <v>47</v>
      </c>
      <c r="M50" s="9"/>
      <c r="N50" s="9">
        <v>2</v>
      </c>
      <c r="O50" s="9">
        <f>COUNTIF(Q43:Q44, "NEGATIF")</f>
        <v>1</v>
      </c>
      <c r="P50" s="9">
        <f>COUNTIF(Q43:Q44, "POSITIF")</f>
        <v>1</v>
      </c>
      <c r="Q50" s="9">
        <f>((-O50/N50)*IMLOG2(O50/N50))+((-P50/N50)*IMLOG2(P50/N50))</f>
        <v>1</v>
      </c>
      <c r="R50" s="9"/>
    </row>
    <row r="51" spans="3:18" x14ac:dyDescent="0.25">
      <c r="C51" s="20"/>
      <c r="D51" s="20"/>
      <c r="E51"/>
      <c r="F51"/>
      <c r="G51"/>
      <c r="H51"/>
      <c r="I51"/>
      <c r="L51" s="25" t="str">
        <f>N42</f>
        <v>Texture_mean</v>
      </c>
      <c r="M51" s="10" t="s">
        <v>34</v>
      </c>
      <c r="N51" s="10">
        <f>COUNTIF($N$43:$N$44,M51)</f>
        <v>1</v>
      </c>
      <c r="O51" s="10">
        <f>COUNTIFS($N$43:$N$44,M51,$Q$43:$Q$44,$O$49)</f>
        <v>0</v>
      </c>
      <c r="P51" s="10">
        <f>COUNTIFS($N$43:$N$44,M51,$Q$43:$Q$44,$P$49)</f>
        <v>1</v>
      </c>
      <c r="Q51" s="10">
        <f t="shared" ref="Q51:Q53" si="23">IF(AND(N51&lt;&gt;0, O51&lt;&gt;0, P51&lt;&gt;0),((-O51/N51)*IMLOG2(O51/N51))+((-P51/N51)*IMLOG2(P51/N51)),0)</f>
        <v>0</v>
      </c>
      <c r="R51" s="19">
        <f>($Q$50)-((N51/$N$50)*Q51)-((N52/$N$50)*Q52)-((N53/$N$50)*Q53)</f>
        <v>1</v>
      </c>
    </row>
    <row r="52" spans="3:18" x14ac:dyDescent="0.25">
      <c r="C52"/>
      <c r="D52"/>
      <c r="E52"/>
      <c r="F52"/>
      <c r="G52"/>
      <c r="H52"/>
      <c r="I52"/>
      <c r="L52" s="26"/>
      <c r="M52" s="10" t="s">
        <v>36</v>
      </c>
      <c r="N52" s="10">
        <f>COUNTIF($N$43:$N$44,M52)</f>
        <v>1</v>
      </c>
      <c r="O52" s="10">
        <f>COUNTIFS($N$43:$N$44,M52,$Q$43:$Q$44,$O$49)</f>
        <v>1</v>
      </c>
      <c r="P52" s="10">
        <f>COUNTIFS($N$43:$N$44,M52,$Q$43:$Q$44,$P$49)</f>
        <v>0</v>
      </c>
      <c r="Q52" s="10">
        <f>IF(AND(N52&lt;&gt;0, O52&lt;&gt;0, P52&lt;&gt;0),((-O52/N52)*IMLOG2(O52/N52))+((-P52/N52)*IMLOG2(P52/N52)),0)</f>
        <v>0</v>
      </c>
      <c r="R52" s="19"/>
    </row>
    <row r="53" spans="3:18" x14ac:dyDescent="0.25">
      <c r="C53" s="4" t="s">
        <v>39</v>
      </c>
      <c r="D53" s="5" t="s">
        <v>3</v>
      </c>
      <c r="E53" s="4" t="s">
        <v>1</v>
      </c>
      <c r="F53" s="4" t="s">
        <v>2</v>
      </c>
      <c r="G53" s="4" t="s">
        <v>4</v>
      </c>
      <c r="H53" s="4" t="s">
        <v>5</v>
      </c>
      <c r="I53" s="4" t="s">
        <v>31</v>
      </c>
      <c r="L53" s="27"/>
      <c r="M53" s="10" t="s">
        <v>33</v>
      </c>
      <c r="N53" s="10">
        <f>COUNTIF($N$43:$N$44,M53)</f>
        <v>0</v>
      </c>
      <c r="O53" s="10">
        <f>COUNTIFS($N$43:$N$44,M53,$Q$43:$Q$44,$O$49)</f>
        <v>0</v>
      </c>
      <c r="P53" s="10">
        <f>COUNTIFS($N$43:$N$44,M53,$Q$43:$Q$44,$P$49)</f>
        <v>0</v>
      </c>
      <c r="Q53" s="10">
        <f t="shared" si="23"/>
        <v>0</v>
      </c>
      <c r="R53" s="19"/>
    </row>
    <row r="54" spans="3:18" x14ac:dyDescent="0.25">
      <c r="C54" s="3">
        <v>21</v>
      </c>
      <c r="D54" s="5" t="s">
        <v>34</v>
      </c>
      <c r="E54" s="3" t="s">
        <v>37</v>
      </c>
      <c r="F54" s="3" t="s">
        <v>36</v>
      </c>
      <c r="G54" s="10" t="s">
        <v>34</v>
      </c>
      <c r="H54" s="3" t="s">
        <v>36</v>
      </c>
      <c r="I54" s="3" t="s">
        <v>38</v>
      </c>
      <c r="L54" s="25" t="str">
        <f>O42</f>
        <v>area_mean</v>
      </c>
      <c r="M54" s="10" t="s">
        <v>34</v>
      </c>
      <c r="N54" s="10">
        <f>COUNTIF($O$43:$O$44,M54)</f>
        <v>2</v>
      </c>
      <c r="O54" s="10">
        <f>COUNTIFS($O$43:$O$44,M54,$Q$43:$Q$44,$O$49)</f>
        <v>1</v>
      </c>
      <c r="P54" s="10">
        <f>COUNTIFS($O$43:$O$44,M54,$Q$43:$Q$44,$P$49)</f>
        <v>1</v>
      </c>
      <c r="Q54" s="10">
        <f>IF(AND(N54&lt;&gt;0, O54&lt;&gt;0, P54&lt;&gt;0),((-O54/N54)*IMLOG2(O54/N54))+((-P54/N54)*IMLOG2(P54/N54)),0)</f>
        <v>1</v>
      </c>
      <c r="R54" s="19">
        <f>($Q$50)-((N54/$N$50)*Q54)-((N55/$N$50)*Q55)-((N56/$N$50)*Q56)</f>
        <v>0</v>
      </c>
    </row>
    <row r="55" spans="3:18" x14ac:dyDescent="0.25">
      <c r="C55" s="3">
        <v>22</v>
      </c>
      <c r="D55" s="5" t="s">
        <v>34</v>
      </c>
      <c r="E55" s="3" t="s">
        <v>34</v>
      </c>
      <c r="F55" s="3" t="s">
        <v>34</v>
      </c>
      <c r="G55" s="10" t="s">
        <v>34</v>
      </c>
      <c r="H55" s="3" t="s">
        <v>36</v>
      </c>
      <c r="I55" s="3" t="s">
        <v>38</v>
      </c>
      <c r="L55" s="26"/>
      <c r="M55" s="10" t="s">
        <v>36</v>
      </c>
      <c r="N55" s="10">
        <f>COUNTIF($O$43:$O$44,M55)</f>
        <v>0</v>
      </c>
      <c r="O55" s="10">
        <f>COUNTIFS($O$43:$O$44,M55,$Q$43:$Q$44,$O$49)</f>
        <v>0</v>
      </c>
      <c r="P55" s="10">
        <f>COUNTIFS($O$43:$O$44,M55,$Q$43:$Q$44,$P$49)</f>
        <v>0</v>
      </c>
      <c r="Q55" s="10">
        <f t="shared" ref="Q55:Q59" si="24">IF(AND(N55&lt;&gt;0, O55&lt;&gt;0, P55&lt;&gt;0),((-O55/N55)*IMLOG2(O55/N55))+((-P55/N55)*IMLOG2(P55/N55)),0)</f>
        <v>0</v>
      </c>
      <c r="R55" s="19"/>
    </row>
    <row r="56" spans="3:18" x14ac:dyDescent="0.25">
      <c r="C56" s="3">
        <v>32</v>
      </c>
      <c r="D56" s="5" t="s">
        <v>34</v>
      </c>
      <c r="E56" s="3" t="s">
        <v>34</v>
      </c>
      <c r="F56" s="3" t="s">
        <v>36</v>
      </c>
      <c r="G56" s="10" t="s">
        <v>34</v>
      </c>
      <c r="H56" s="3" t="s">
        <v>33</v>
      </c>
      <c r="I56" s="3" t="s">
        <v>35</v>
      </c>
      <c r="L56" s="27"/>
      <c r="M56" s="10" t="s">
        <v>33</v>
      </c>
      <c r="N56" s="10">
        <f>COUNTIF($O$43:$O$44,M56)</f>
        <v>0</v>
      </c>
      <c r="O56" s="10">
        <f>COUNTIFS($O$43:$O$44,M56,$Q$43:$Q$44,$O$49)</f>
        <v>0</v>
      </c>
      <c r="P56" s="10">
        <f>COUNTIFS($O$43:$O$44,M56,$Q$43:$Q$44,$P$49)</f>
        <v>0</v>
      </c>
      <c r="Q56" s="10">
        <f t="shared" si="24"/>
        <v>0</v>
      </c>
      <c r="R56" s="19"/>
    </row>
    <row r="57" spans="3:18" x14ac:dyDescent="0.25">
      <c r="C57" s="3">
        <v>38</v>
      </c>
      <c r="D57" s="5" t="s">
        <v>34</v>
      </c>
      <c r="E57" s="3" t="s">
        <v>37</v>
      </c>
      <c r="F57" s="3" t="s">
        <v>36</v>
      </c>
      <c r="G57" s="10" t="s">
        <v>36</v>
      </c>
      <c r="H57" s="3" t="s">
        <v>34</v>
      </c>
      <c r="I57" s="3" t="s">
        <v>38</v>
      </c>
      <c r="L57" s="25" t="str">
        <f>P42</f>
        <v>smoothness_mean</v>
      </c>
      <c r="M57" s="10" t="s">
        <v>34</v>
      </c>
      <c r="N57" s="10">
        <f>COUNTIF($P$43:$P$44,M57)</f>
        <v>0</v>
      </c>
      <c r="O57" s="10">
        <f>COUNTIFS($P$43:$P$44,M57,$Q$43:$Q$44,$O$49)</f>
        <v>0</v>
      </c>
      <c r="P57" s="10">
        <f>COUNTIFS($P$43:$P$44,M57,$Q$43:$Q$44,$P$49)</f>
        <v>0</v>
      </c>
      <c r="Q57" s="10">
        <f>IF(AND(N57&lt;&gt;0, O57&lt;&gt;0, P57&lt;&gt;0),((-O57/N57)*IMLOG2(O57/N57))+((-P57/N57)*IMLOG2(P57/N57)),0)</f>
        <v>0</v>
      </c>
      <c r="R57" s="19">
        <f>($Q$50)-((N57/$N$50)*Q57)-((N58/$N$50)*Q58)-((N59/$N$50)*Q59)</f>
        <v>1</v>
      </c>
    </row>
    <row r="58" spans="3:18" x14ac:dyDescent="0.25">
      <c r="C58"/>
      <c r="D58"/>
      <c r="E58"/>
      <c r="F58"/>
      <c r="G58"/>
      <c r="H58"/>
      <c r="I58"/>
      <c r="L58" s="26"/>
      <c r="M58" s="10" t="s">
        <v>36</v>
      </c>
      <c r="N58" s="10">
        <f>COUNTIF($P$43:$P$44,M58)</f>
        <v>1</v>
      </c>
      <c r="O58" s="10">
        <f>COUNTIFS($P$43:$P$44,M58,$Q$43:$Q$44,$O$49)</f>
        <v>0</v>
      </c>
      <c r="P58" s="10">
        <f>COUNTIFS($P$43:$P$44,M58,$Q$43:$Q$44,$P$49)</f>
        <v>1</v>
      </c>
      <c r="Q58" s="10">
        <f t="shared" si="24"/>
        <v>0</v>
      </c>
      <c r="R58" s="19"/>
    </row>
    <row r="59" spans="3:18" x14ac:dyDescent="0.25">
      <c r="C59" s="20" t="s">
        <v>52</v>
      </c>
      <c r="D59" s="20"/>
      <c r="E59"/>
      <c r="F59"/>
      <c r="G59"/>
      <c r="H59"/>
      <c r="I59"/>
      <c r="L59" s="27"/>
      <c r="M59" s="10" t="s">
        <v>33</v>
      </c>
      <c r="N59" s="10">
        <f>COUNTIF($P$43:$P$44,M59)</f>
        <v>1</v>
      </c>
      <c r="O59" s="10">
        <f>COUNTIFS($P$43:$P$44,M59,$Q$43:$Q$44,$O$49)</f>
        <v>1</v>
      </c>
      <c r="P59" s="10">
        <f>COUNTIFS($P$43:$P$44,M59,$Q$43:$Q$44,$P$49)</f>
        <v>0</v>
      </c>
      <c r="Q59" s="10">
        <f t="shared" si="24"/>
        <v>0</v>
      </c>
      <c r="R59" s="19"/>
    </row>
    <row r="60" spans="3:18" x14ac:dyDescent="0.25">
      <c r="C60" s="20"/>
      <c r="D60" s="20"/>
      <c r="E60"/>
      <c r="F60"/>
      <c r="G60"/>
      <c r="H60"/>
      <c r="I60"/>
    </row>
    <row r="61" spans="3:18" ht="15.75" thickBot="1" x14ac:dyDescent="0.3">
      <c r="C61"/>
      <c r="D61"/>
      <c r="E61"/>
      <c r="F61"/>
      <c r="G61"/>
      <c r="H61"/>
      <c r="I61"/>
    </row>
    <row r="62" spans="3:18" ht="15.75" thickBot="1" x14ac:dyDescent="0.3">
      <c r="C62" s="6" t="s">
        <v>56</v>
      </c>
      <c r="D62" s="7" t="s">
        <v>41</v>
      </c>
      <c r="E62" s="7" t="s">
        <v>44</v>
      </c>
      <c r="F62" s="7" t="s">
        <v>43</v>
      </c>
      <c r="G62" s="7" t="s">
        <v>42</v>
      </c>
      <c r="H62" s="7" t="s">
        <v>45</v>
      </c>
      <c r="I62" s="8" t="s">
        <v>46</v>
      </c>
      <c r="L62" s="20" t="s">
        <v>54</v>
      </c>
      <c r="M62" s="20"/>
    </row>
    <row r="63" spans="3:18" x14ac:dyDescent="0.25">
      <c r="C63" s="9" t="s">
        <v>47</v>
      </c>
      <c r="D63" s="9"/>
      <c r="E63" s="9">
        <v>4</v>
      </c>
      <c r="F63" s="9">
        <v>1</v>
      </c>
      <c r="G63" s="9">
        <v>3</v>
      </c>
      <c r="H63" s="9">
        <v>0.81127812445913294</v>
      </c>
      <c r="I63" s="9"/>
      <c r="L63" s="20"/>
      <c r="M63" s="20"/>
    </row>
    <row r="64" spans="3:18" x14ac:dyDescent="0.25">
      <c r="C64" s="32" t="s">
        <v>1</v>
      </c>
      <c r="D64" s="12" t="s">
        <v>34</v>
      </c>
      <c r="E64" s="12">
        <v>2</v>
      </c>
      <c r="F64" s="12">
        <v>1</v>
      </c>
      <c r="G64" s="12">
        <v>1</v>
      </c>
      <c r="H64" s="12">
        <v>1</v>
      </c>
      <c r="I64" s="32">
        <v>0.31127812445913294</v>
      </c>
    </row>
    <row r="65" spans="3:18" x14ac:dyDescent="0.25">
      <c r="C65" s="33"/>
      <c r="D65" s="12" t="s">
        <v>37</v>
      </c>
      <c r="E65" s="12">
        <v>2</v>
      </c>
      <c r="F65" s="12">
        <v>0</v>
      </c>
      <c r="G65" s="12">
        <v>2</v>
      </c>
      <c r="H65" s="12">
        <v>0</v>
      </c>
      <c r="I65" s="33"/>
      <c r="L65" s="4" t="s">
        <v>39</v>
      </c>
      <c r="M65" s="13" t="s">
        <v>4</v>
      </c>
      <c r="N65" s="4" t="s">
        <v>2</v>
      </c>
      <c r="O65" s="4" t="s">
        <v>5</v>
      </c>
      <c r="P65" s="4" t="s">
        <v>31</v>
      </c>
    </row>
    <row r="66" spans="3:18" x14ac:dyDescent="0.25">
      <c r="C66" s="34"/>
      <c r="D66" s="12" t="s">
        <v>33</v>
      </c>
      <c r="E66" s="12">
        <v>0</v>
      </c>
      <c r="F66" s="12">
        <v>0</v>
      </c>
      <c r="G66" s="12">
        <v>0</v>
      </c>
      <c r="H66" s="12">
        <v>0</v>
      </c>
      <c r="I66" s="34"/>
      <c r="L66" s="3">
        <v>21</v>
      </c>
      <c r="M66" s="13" t="s">
        <v>34</v>
      </c>
      <c r="N66" s="3" t="s">
        <v>36</v>
      </c>
      <c r="O66" s="3" t="s">
        <v>33</v>
      </c>
      <c r="P66" s="3" t="s">
        <v>35</v>
      </c>
    </row>
    <row r="67" spans="3:18" x14ac:dyDescent="0.25">
      <c r="C67" s="25" t="s">
        <v>2</v>
      </c>
      <c r="D67" s="10" t="s">
        <v>34</v>
      </c>
      <c r="E67" s="10">
        <v>1</v>
      </c>
      <c r="F67" s="10">
        <v>0</v>
      </c>
      <c r="G67" s="10">
        <v>1</v>
      </c>
      <c r="H67" s="10">
        <v>0</v>
      </c>
      <c r="I67" s="25">
        <v>0.122556248918265</v>
      </c>
      <c r="L67" s="3">
        <v>22</v>
      </c>
      <c r="M67" s="13" t="s">
        <v>34</v>
      </c>
      <c r="N67" s="3" t="s">
        <v>34</v>
      </c>
      <c r="O67" s="3" t="s">
        <v>36</v>
      </c>
      <c r="P67" s="3" t="s">
        <v>38</v>
      </c>
    </row>
    <row r="68" spans="3:18" x14ac:dyDescent="0.25">
      <c r="C68" s="26"/>
      <c r="D68" s="10" t="s">
        <v>36</v>
      </c>
      <c r="E68" s="10">
        <v>3</v>
      </c>
      <c r="F68" s="10">
        <v>1</v>
      </c>
      <c r="G68" s="10">
        <v>2</v>
      </c>
      <c r="H68" s="10">
        <v>0.91829583405449056</v>
      </c>
      <c r="I68" s="26"/>
    </row>
    <row r="69" spans="3:18" x14ac:dyDescent="0.25">
      <c r="C69" s="27"/>
      <c r="D69" s="10" t="s">
        <v>33</v>
      </c>
      <c r="E69" s="10">
        <v>0</v>
      </c>
      <c r="F69" s="10">
        <v>0</v>
      </c>
      <c r="G69" s="10">
        <v>0</v>
      </c>
      <c r="H69" s="10">
        <v>0</v>
      </c>
      <c r="I69" s="27"/>
      <c r="L69" s="20" t="s">
        <v>55</v>
      </c>
      <c r="M69" s="20"/>
    </row>
    <row r="70" spans="3:18" x14ac:dyDescent="0.25">
      <c r="C70" s="25" t="s">
        <v>4</v>
      </c>
      <c r="D70" s="10" t="s">
        <v>34</v>
      </c>
      <c r="E70" s="10">
        <v>3</v>
      </c>
      <c r="F70" s="10">
        <v>1</v>
      </c>
      <c r="G70" s="10">
        <v>2</v>
      </c>
      <c r="H70" s="10">
        <v>0.91829583405449056</v>
      </c>
      <c r="I70" s="25">
        <v>0.122556248918265</v>
      </c>
      <c r="L70" s="20"/>
      <c r="M70" s="20"/>
    </row>
    <row r="71" spans="3:18" ht="15.75" thickBot="1" x14ac:dyDescent="0.3">
      <c r="C71" s="26"/>
      <c r="D71" s="10" t="s">
        <v>36</v>
      </c>
      <c r="E71" s="10">
        <v>1</v>
      </c>
      <c r="F71" s="10">
        <v>0</v>
      </c>
      <c r="G71" s="10">
        <v>1</v>
      </c>
      <c r="H71" s="10">
        <v>0</v>
      </c>
      <c r="I71" s="26"/>
    </row>
    <row r="72" spans="3:18" ht="15.75" thickBot="1" x14ac:dyDescent="0.3">
      <c r="C72" s="27"/>
      <c r="D72" s="10" t="s">
        <v>33</v>
      </c>
      <c r="E72" s="10">
        <v>0</v>
      </c>
      <c r="F72" s="10">
        <v>0</v>
      </c>
      <c r="G72" s="10">
        <v>0</v>
      </c>
      <c r="H72" s="10">
        <v>0</v>
      </c>
      <c r="I72" s="27"/>
      <c r="L72" s="6" t="s">
        <v>48</v>
      </c>
      <c r="M72" s="7" t="s">
        <v>41</v>
      </c>
      <c r="N72" s="7" t="s">
        <v>44</v>
      </c>
      <c r="O72" s="7" t="s">
        <v>43</v>
      </c>
      <c r="P72" s="7" t="s">
        <v>42</v>
      </c>
      <c r="Q72" s="7" t="s">
        <v>45</v>
      </c>
      <c r="R72" s="8" t="s">
        <v>46</v>
      </c>
    </row>
    <row r="73" spans="3:18" x14ac:dyDescent="0.25">
      <c r="C73" s="25" t="s">
        <v>5</v>
      </c>
      <c r="D73" s="10" t="s">
        <v>34</v>
      </c>
      <c r="E73" s="10">
        <v>1</v>
      </c>
      <c r="F73" s="10">
        <v>0</v>
      </c>
      <c r="G73" s="10">
        <v>1</v>
      </c>
      <c r="H73" s="10">
        <v>0</v>
      </c>
      <c r="I73" s="25">
        <v>0.81127812445913294</v>
      </c>
      <c r="L73" s="9" t="s">
        <v>47</v>
      </c>
      <c r="M73" s="9"/>
      <c r="N73" s="9">
        <v>2</v>
      </c>
      <c r="O73" s="9">
        <f>COUNTIF(P66:P67, "NEGATIF")</f>
        <v>1</v>
      </c>
      <c r="P73" s="9">
        <f>COUNTIF(P66:P67, "POSITIF")</f>
        <v>1</v>
      </c>
      <c r="Q73" s="10">
        <f t="shared" ref="Q73:Q79" si="25">IF(AND(N73&lt;&gt;0, O73&lt;&gt;0, P73&lt;&gt;0),((-O73/N73)*IMLOG2(O73/N73))+((-P73/N73)*IMLOG2(P73/N73)),0)</f>
        <v>1</v>
      </c>
      <c r="R73" s="9"/>
    </row>
    <row r="74" spans="3:18" x14ac:dyDescent="0.25">
      <c r="C74" s="26"/>
      <c r="D74" s="10" t="s">
        <v>36</v>
      </c>
      <c r="E74" s="10">
        <v>2</v>
      </c>
      <c r="F74" s="10">
        <v>0</v>
      </c>
      <c r="G74" s="10">
        <v>2</v>
      </c>
      <c r="H74" s="10">
        <v>0</v>
      </c>
      <c r="I74" s="26"/>
      <c r="L74" s="25" t="str">
        <f>N65</f>
        <v>Texture_mean</v>
      </c>
      <c r="M74" s="10" t="s">
        <v>34</v>
      </c>
      <c r="N74" s="10">
        <f>COUNTIF(N$66:N$67,M74)</f>
        <v>1</v>
      </c>
      <c r="O74" s="10">
        <f>COUNTIFS($N$66:$N$67,M74,$P$66:$P$67,$O$72)</f>
        <v>0</v>
      </c>
      <c r="P74" s="10">
        <f>COUNTIFS($N$66:$N$67,M74,$P$66:$P$67,$P$72)</f>
        <v>1</v>
      </c>
      <c r="Q74" s="10">
        <f t="shared" si="25"/>
        <v>0</v>
      </c>
      <c r="R74" s="19">
        <f>($Q$73)-((N74/$N$73)*Q74)-((N75/$N$73)*Q75)-((N76/$N$73)*Q76)</f>
        <v>1</v>
      </c>
    </row>
    <row r="75" spans="3:18" x14ac:dyDescent="0.25">
      <c r="C75" s="27"/>
      <c r="D75" s="10" t="s">
        <v>33</v>
      </c>
      <c r="E75" s="10">
        <v>1</v>
      </c>
      <c r="F75" s="10">
        <v>1</v>
      </c>
      <c r="G75" s="10">
        <v>0</v>
      </c>
      <c r="H75" s="10">
        <v>0</v>
      </c>
      <c r="I75" s="27"/>
      <c r="L75" s="26"/>
      <c r="M75" s="10" t="s">
        <v>36</v>
      </c>
      <c r="N75" s="10">
        <f t="shared" ref="N75:N76" si="26">COUNTIF(N$66:N$67,M75)</f>
        <v>1</v>
      </c>
      <c r="O75" s="10">
        <f t="shared" ref="O75:O76" si="27">COUNTIFS($N$66:$N$67,M75,$P$66:$P$67,$O$72)</f>
        <v>1</v>
      </c>
      <c r="P75" s="10">
        <f t="shared" ref="P75:P76" si="28">COUNTIFS($N$66:$N$67,M75,$P$66:$P$67,$P$72)</f>
        <v>0</v>
      </c>
      <c r="Q75" s="10">
        <f t="shared" si="25"/>
        <v>0</v>
      </c>
      <c r="R75" s="19"/>
    </row>
    <row r="76" spans="3:18" x14ac:dyDescent="0.25">
      <c r="C76"/>
      <c r="D76"/>
      <c r="E76"/>
      <c r="F76"/>
      <c r="G76"/>
      <c r="H76"/>
      <c r="I76"/>
      <c r="L76" s="27"/>
      <c r="M76" s="10" t="s">
        <v>33</v>
      </c>
      <c r="N76" s="10">
        <f t="shared" si="26"/>
        <v>0</v>
      </c>
      <c r="O76" s="10">
        <f t="shared" si="27"/>
        <v>0</v>
      </c>
      <c r="P76" s="10">
        <f t="shared" si="28"/>
        <v>0</v>
      </c>
      <c r="Q76" s="10">
        <f t="shared" si="25"/>
        <v>0</v>
      </c>
      <c r="R76" s="19"/>
    </row>
    <row r="77" spans="3:18" x14ac:dyDescent="0.25">
      <c r="L77" s="25" t="str">
        <f>O65</f>
        <v>smoothness_mean</v>
      </c>
      <c r="M77" s="10" t="s">
        <v>34</v>
      </c>
      <c r="N77" s="10">
        <f>COUNTIF($O$66:$O$67,M77)</f>
        <v>0</v>
      </c>
      <c r="O77" s="10">
        <f>COUNTIFS($O$66:$O$67,M77,$P$66:$P$67,$O$72)</f>
        <v>0</v>
      </c>
      <c r="P77" s="10">
        <f>COUNTIFS($O$66:$O$67,M77,$P$66:$P$67,$P$72)</f>
        <v>0</v>
      </c>
      <c r="Q77" s="10">
        <f t="shared" si="25"/>
        <v>0</v>
      </c>
      <c r="R77" s="19">
        <f>($Q$73)-((N77/$N$73)*Q77)-((N78/$N$73)*Q78)-((N79/$N$73)*Q79)</f>
        <v>1</v>
      </c>
    </row>
    <row r="78" spans="3:18" x14ac:dyDescent="0.25">
      <c r="C78" s="20" t="s">
        <v>54</v>
      </c>
      <c r="D78" s="20"/>
      <c r="E78"/>
      <c r="F78"/>
      <c r="G78"/>
      <c r="H78"/>
      <c r="I78"/>
      <c r="L78" s="26"/>
      <c r="M78" s="10" t="s">
        <v>36</v>
      </c>
      <c r="N78" s="10">
        <f t="shared" ref="N78:N79" si="29">COUNTIF($O$66:$O$67,M78)</f>
        <v>1</v>
      </c>
      <c r="O78" s="10">
        <f t="shared" ref="O78:O79" si="30">COUNTIFS($O$66:$O$67,M78,$P$66:$P$67,$O$72)</f>
        <v>0</v>
      </c>
      <c r="P78" s="10">
        <f t="shared" ref="P78:P79" si="31">COUNTIFS($O$66:$O$67,M78,$P$66:$P$67,$P$72)</f>
        <v>1</v>
      </c>
      <c r="Q78" s="10">
        <f t="shared" si="25"/>
        <v>0</v>
      </c>
      <c r="R78" s="19"/>
    </row>
    <row r="79" spans="3:18" x14ac:dyDescent="0.25">
      <c r="C79" s="20"/>
      <c r="D79" s="20"/>
      <c r="E79"/>
      <c r="F79"/>
      <c r="G79"/>
      <c r="H79"/>
      <c r="I79"/>
      <c r="L79" s="27"/>
      <c r="M79" s="10" t="s">
        <v>33</v>
      </c>
      <c r="N79" s="10">
        <f t="shared" si="29"/>
        <v>1</v>
      </c>
      <c r="O79" s="10">
        <f t="shared" si="30"/>
        <v>1</v>
      </c>
      <c r="P79" s="10">
        <f t="shared" si="31"/>
        <v>0</v>
      </c>
      <c r="Q79" s="10">
        <f t="shared" si="25"/>
        <v>0</v>
      </c>
      <c r="R79" s="19"/>
    </row>
    <row r="80" spans="3:18" x14ac:dyDescent="0.25">
      <c r="C80"/>
      <c r="D80"/>
      <c r="E80"/>
      <c r="F80"/>
      <c r="G80"/>
      <c r="H80"/>
      <c r="I80"/>
    </row>
    <row r="81" spans="3:9" x14ac:dyDescent="0.25">
      <c r="C81" s="4" t="s">
        <v>39</v>
      </c>
      <c r="D81" s="12" t="s">
        <v>1</v>
      </c>
      <c r="E81" s="4" t="s">
        <v>2</v>
      </c>
      <c r="F81" s="4" t="s">
        <v>4</v>
      </c>
      <c r="G81" s="4" t="s">
        <v>5</v>
      </c>
      <c r="H81" s="4" t="s">
        <v>31</v>
      </c>
      <c r="I81"/>
    </row>
    <row r="82" spans="3:9" x14ac:dyDescent="0.25">
      <c r="C82" s="3">
        <v>22</v>
      </c>
      <c r="D82" s="12" t="s">
        <v>34</v>
      </c>
      <c r="E82" s="3" t="s">
        <v>34</v>
      </c>
      <c r="F82" s="10" t="s">
        <v>34</v>
      </c>
      <c r="G82" s="3" t="s">
        <v>36</v>
      </c>
      <c r="H82" s="3" t="s">
        <v>38</v>
      </c>
      <c r="I82"/>
    </row>
    <row r="83" spans="3:9" x14ac:dyDescent="0.25">
      <c r="C83" s="3">
        <v>32</v>
      </c>
      <c r="D83" s="12" t="s">
        <v>34</v>
      </c>
      <c r="E83" s="3" t="s">
        <v>36</v>
      </c>
      <c r="F83" s="10" t="s">
        <v>34</v>
      </c>
      <c r="G83" s="3" t="s">
        <v>33</v>
      </c>
      <c r="H83" s="3" t="s">
        <v>35</v>
      </c>
      <c r="I83"/>
    </row>
    <row r="84" spans="3:9" x14ac:dyDescent="0.25">
      <c r="C84"/>
      <c r="D84"/>
      <c r="E84"/>
      <c r="F84"/>
      <c r="G84"/>
      <c r="H84"/>
      <c r="I84"/>
    </row>
    <row r="85" spans="3:9" x14ac:dyDescent="0.25">
      <c r="C85" s="20" t="s">
        <v>55</v>
      </c>
      <c r="D85" s="20"/>
      <c r="E85"/>
      <c r="F85"/>
      <c r="G85"/>
      <c r="H85"/>
      <c r="I85"/>
    </row>
    <row r="86" spans="3:9" x14ac:dyDescent="0.25">
      <c r="C86" s="20"/>
      <c r="D86" s="20"/>
      <c r="E86"/>
      <c r="F86"/>
      <c r="G86"/>
      <c r="H86"/>
      <c r="I86"/>
    </row>
    <row r="87" spans="3:9" ht="15.75" thickBot="1" x14ac:dyDescent="0.3">
      <c r="C87"/>
      <c r="D87"/>
      <c r="E87"/>
      <c r="F87"/>
      <c r="G87"/>
      <c r="H87"/>
      <c r="I87"/>
    </row>
    <row r="88" spans="3:9" ht="15.75" thickBot="1" x14ac:dyDescent="0.3">
      <c r="C88" s="6" t="s">
        <v>58</v>
      </c>
      <c r="D88" s="7" t="s">
        <v>41</v>
      </c>
      <c r="E88" s="7" t="s">
        <v>44</v>
      </c>
      <c r="F88" s="7" t="s">
        <v>43</v>
      </c>
      <c r="G88" s="7" t="s">
        <v>42</v>
      </c>
      <c r="H88" s="7" t="s">
        <v>45</v>
      </c>
      <c r="I88" s="8" t="s">
        <v>46</v>
      </c>
    </row>
    <row r="89" spans="3:9" x14ac:dyDescent="0.25">
      <c r="C89" s="9" t="s">
        <v>47</v>
      </c>
      <c r="D89" s="9"/>
      <c r="E89" s="9">
        <v>2</v>
      </c>
      <c r="F89" s="9">
        <v>1</v>
      </c>
      <c r="G89" s="9">
        <v>1</v>
      </c>
      <c r="H89" s="9">
        <v>1</v>
      </c>
      <c r="I89" s="9"/>
    </row>
    <row r="90" spans="3:9" x14ac:dyDescent="0.25">
      <c r="C90" s="25" t="s">
        <v>2</v>
      </c>
      <c r="D90" s="10" t="s">
        <v>34</v>
      </c>
      <c r="E90" s="10">
        <v>1</v>
      </c>
      <c r="F90" s="10">
        <v>0</v>
      </c>
      <c r="G90" s="10">
        <v>1</v>
      </c>
      <c r="H90" s="10">
        <v>0</v>
      </c>
      <c r="I90" s="19">
        <v>1</v>
      </c>
    </row>
    <row r="91" spans="3:9" x14ac:dyDescent="0.25">
      <c r="C91" s="26"/>
      <c r="D91" s="10" t="s">
        <v>36</v>
      </c>
      <c r="E91" s="10">
        <v>1</v>
      </c>
      <c r="F91" s="10">
        <v>1</v>
      </c>
      <c r="G91" s="10">
        <v>0</v>
      </c>
      <c r="H91" s="10">
        <v>0</v>
      </c>
      <c r="I91" s="19"/>
    </row>
    <row r="92" spans="3:9" x14ac:dyDescent="0.25">
      <c r="C92" s="27"/>
      <c r="D92" s="10" t="s">
        <v>33</v>
      </c>
      <c r="E92" s="10">
        <v>0</v>
      </c>
      <c r="F92" s="10">
        <v>0</v>
      </c>
      <c r="G92" s="10">
        <v>0</v>
      </c>
      <c r="H92" s="10">
        <v>0</v>
      </c>
      <c r="I92" s="19"/>
    </row>
    <row r="93" spans="3:9" x14ac:dyDescent="0.25">
      <c r="C93" s="28" t="s">
        <v>4</v>
      </c>
      <c r="D93" s="13" t="s">
        <v>34</v>
      </c>
      <c r="E93" s="13">
        <v>2</v>
      </c>
      <c r="F93" s="13">
        <v>1</v>
      </c>
      <c r="G93" s="13">
        <v>1</v>
      </c>
      <c r="H93" s="13">
        <v>1</v>
      </c>
      <c r="I93" s="31">
        <v>0</v>
      </c>
    </row>
    <row r="94" spans="3:9" x14ac:dyDescent="0.25">
      <c r="C94" s="29"/>
      <c r="D94" s="13" t="s">
        <v>36</v>
      </c>
      <c r="E94" s="13">
        <v>0</v>
      </c>
      <c r="F94" s="13">
        <v>0</v>
      </c>
      <c r="G94" s="13">
        <v>0</v>
      </c>
      <c r="H94" s="13">
        <v>0</v>
      </c>
      <c r="I94" s="31"/>
    </row>
    <row r="95" spans="3:9" x14ac:dyDescent="0.25">
      <c r="C95" s="30"/>
      <c r="D95" s="13" t="s">
        <v>33</v>
      </c>
      <c r="E95" s="13">
        <v>0</v>
      </c>
      <c r="F95" s="13">
        <v>0</v>
      </c>
      <c r="G95" s="13">
        <v>0</v>
      </c>
      <c r="H95" s="13">
        <v>0</v>
      </c>
      <c r="I95" s="31"/>
    </row>
    <row r="96" spans="3:9" x14ac:dyDescent="0.25">
      <c r="C96" s="25" t="s">
        <v>5</v>
      </c>
      <c r="D96" s="10" t="s">
        <v>34</v>
      </c>
      <c r="E96" s="10">
        <v>0</v>
      </c>
      <c r="F96" s="10">
        <v>0</v>
      </c>
      <c r="G96" s="10">
        <v>0</v>
      </c>
      <c r="H96" s="10">
        <v>0</v>
      </c>
      <c r="I96" s="19">
        <v>1</v>
      </c>
    </row>
    <row r="97" spans="3:9" x14ac:dyDescent="0.25">
      <c r="C97" s="26"/>
      <c r="D97" s="10" t="s">
        <v>36</v>
      </c>
      <c r="E97" s="10">
        <v>1</v>
      </c>
      <c r="F97" s="10">
        <v>0</v>
      </c>
      <c r="G97" s="10">
        <v>1</v>
      </c>
      <c r="H97" s="10">
        <v>0</v>
      </c>
      <c r="I97" s="19"/>
    </row>
    <row r="98" spans="3:9" x14ac:dyDescent="0.25">
      <c r="C98" s="27"/>
      <c r="D98" s="10" t="s">
        <v>33</v>
      </c>
      <c r="E98" s="10">
        <v>1</v>
      </c>
      <c r="F98" s="10">
        <v>1</v>
      </c>
      <c r="G98" s="10">
        <v>0</v>
      </c>
      <c r="H98" s="10">
        <v>0</v>
      </c>
      <c r="I98" s="19"/>
    </row>
    <row r="99" spans="3:9" x14ac:dyDescent="0.25">
      <c r="C99"/>
      <c r="D99"/>
      <c r="E99"/>
      <c r="F99"/>
      <c r="G99"/>
      <c r="H99"/>
      <c r="I99"/>
    </row>
    <row r="100" spans="3:9" x14ac:dyDescent="0.25">
      <c r="C100"/>
      <c r="D100"/>
      <c r="E100"/>
      <c r="F100"/>
      <c r="G100"/>
      <c r="H100"/>
      <c r="I100"/>
    </row>
    <row r="101" spans="3:9" x14ac:dyDescent="0.25">
      <c r="C101"/>
      <c r="D101"/>
      <c r="E101"/>
      <c r="F101"/>
      <c r="G101"/>
      <c r="H101"/>
      <c r="I101"/>
    </row>
    <row r="102" spans="3:9" x14ac:dyDescent="0.25">
      <c r="C102" s="20" t="s">
        <v>63</v>
      </c>
      <c r="D102" s="20"/>
      <c r="E102"/>
      <c r="F102"/>
      <c r="G102"/>
      <c r="H102"/>
      <c r="I102"/>
    </row>
    <row r="103" spans="3:9" x14ac:dyDescent="0.25">
      <c r="C103" s="20"/>
      <c r="D103" s="20"/>
      <c r="E103"/>
      <c r="F103"/>
      <c r="G103"/>
      <c r="H103"/>
      <c r="I103"/>
    </row>
    <row r="104" spans="3:9" x14ac:dyDescent="0.25">
      <c r="C104"/>
      <c r="D104"/>
      <c r="E104"/>
      <c r="F104"/>
      <c r="G104"/>
      <c r="H104"/>
      <c r="I104"/>
    </row>
    <row r="105" spans="3:9" x14ac:dyDescent="0.25">
      <c r="C105" s="4" t="s">
        <v>39</v>
      </c>
      <c r="D105" s="13" t="s">
        <v>4</v>
      </c>
      <c r="E105" s="4" t="s">
        <v>2</v>
      </c>
      <c r="F105" s="4" t="s">
        <v>5</v>
      </c>
      <c r="G105" s="4" t="s">
        <v>31</v>
      </c>
      <c r="H105"/>
      <c r="I105"/>
    </row>
    <row r="106" spans="3:9" x14ac:dyDescent="0.25">
      <c r="C106" s="3">
        <v>21</v>
      </c>
      <c r="D106" s="13" t="s">
        <v>34</v>
      </c>
      <c r="E106" s="3" t="s">
        <v>36</v>
      </c>
      <c r="F106" s="3" t="s">
        <v>33</v>
      </c>
      <c r="G106" s="3" t="s">
        <v>35</v>
      </c>
      <c r="H106"/>
      <c r="I106"/>
    </row>
    <row r="107" spans="3:9" x14ac:dyDescent="0.25">
      <c r="C107" s="3">
        <v>22</v>
      </c>
      <c r="D107" s="13" t="s">
        <v>34</v>
      </c>
      <c r="E107" s="3" t="s">
        <v>34</v>
      </c>
      <c r="F107" s="3" t="s">
        <v>36</v>
      </c>
      <c r="G107" s="3" t="s">
        <v>38</v>
      </c>
      <c r="H107"/>
      <c r="I107"/>
    </row>
    <row r="108" spans="3:9" x14ac:dyDescent="0.25">
      <c r="C108"/>
      <c r="D108"/>
      <c r="E108"/>
      <c r="F108"/>
      <c r="G108"/>
      <c r="H108"/>
      <c r="I108"/>
    </row>
    <row r="109" spans="3:9" x14ac:dyDescent="0.25">
      <c r="C109" s="20" t="s">
        <v>64</v>
      </c>
      <c r="D109" s="20"/>
      <c r="E109"/>
      <c r="F109"/>
      <c r="G109"/>
      <c r="H109"/>
      <c r="I109"/>
    </row>
    <row r="110" spans="3:9" x14ac:dyDescent="0.25">
      <c r="C110" s="20"/>
      <c r="D110" s="20"/>
      <c r="E110"/>
      <c r="F110"/>
      <c r="G110"/>
      <c r="H110"/>
      <c r="I110"/>
    </row>
    <row r="111" spans="3:9" ht="15.75" thickBot="1" x14ac:dyDescent="0.3">
      <c r="C111"/>
      <c r="D111"/>
      <c r="E111"/>
      <c r="F111"/>
      <c r="G111"/>
      <c r="H111"/>
      <c r="I111"/>
    </row>
    <row r="112" spans="3:9" ht="15.75" thickBot="1" x14ac:dyDescent="0.3">
      <c r="C112" s="6" t="s">
        <v>48</v>
      </c>
      <c r="D112" s="7" t="s">
        <v>41</v>
      </c>
      <c r="E112" s="7" t="s">
        <v>44</v>
      </c>
      <c r="F112" s="7" t="s">
        <v>43</v>
      </c>
      <c r="G112" s="7" t="s">
        <v>42</v>
      </c>
      <c r="H112" s="7" t="s">
        <v>45</v>
      </c>
      <c r="I112" s="8" t="s">
        <v>46</v>
      </c>
    </row>
    <row r="113" spans="3:9" x14ac:dyDescent="0.25">
      <c r="C113" s="9" t="s">
        <v>47</v>
      </c>
      <c r="D113" s="9"/>
      <c r="E113" s="9">
        <v>2</v>
      </c>
      <c r="F113" s="9">
        <v>1</v>
      </c>
      <c r="G113" s="9">
        <v>1</v>
      </c>
      <c r="H113" s="10">
        <v>1</v>
      </c>
      <c r="I113" s="9"/>
    </row>
    <row r="114" spans="3:9" x14ac:dyDescent="0.25">
      <c r="C114" s="25" t="s">
        <v>2</v>
      </c>
      <c r="D114" s="10" t="s">
        <v>34</v>
      </c>
      <c r="E114" s="10">
        <v>1</v>
      </c>
      <c r="F114" s="10">
        <v>0</v>
      </c>
      <c r="G114" s="10">
        <v>1</v>
      </c>
      <c r="H114" s="10">
        <v>0</v>
      </c>
      <c r="I114" s="19">
        <v>1</v>
      </c>
    </row>
    <row r="115" spans="3:9" x14ac:dyDescent="0.25">
      <c r="C115" s="26"/>
      <c r="D115" s="10" t="s">
        <v>36</v>
      </c>
      <c r="E115" s="10">
        <v>1</v>
      </c>
      <c r="F115" s="10">
        <v>1</v>
      </c>
      <c r="G115" s="10">
        <v>0</v>
      </c>
      <c r="H115" s="10">
        <v>0</v>
      </c>
      <c r="I115" s="19"/>
    </row>
    <row r="116" spans="3:9" x14ac:dyDescent="0.25">
      <c r="C116" s="27"/>
      <c r="D116" s="10" t="s">
        <v>33</v>
      </c>
      <c r="E116" s="10">
        <v>0</v>
      </c>
      <c r="F116" s="10">
        <v>0</v>
      </c>
      <c r="G116" s="10">
        <v>0</v>
      </c>
      <c r="H116" s="10">
        <v>0</v>
      </c>
      <c r="I116" s="19"/>
    </row>
    <row r="117" spans="3:9" x14ac:dyDescent="0.25">
      <c r="C117" s="25" t="s">
        <v>5</v>
      </c>
      <c r="D117" s="10" t="s">
        <v>34</v>
      </c>
      <c r="E117" s="10">
        <v>0</v>
      </c>
      <c r="F117" s="10">
        <v>0</v>
      </c>
      <c r="G117" s="10">
        <v>0</v>
      </c>
      <c r="H117" s="10">
        <v>0</v>
      </c>
      <c r="I117" s="19">
        <v>1</v>
      </c>
    </row>
    <row r="118" spans="3:9" x14ac:dyDescent="0.25">
      <c r="C118" s="26"/>
      <c r="D118" s="10" t="s">
        <v>36</v>
      </c>
      <c r="E118" s="10">
        <v>1</v>
      </c>
      <c r="F118" s="10">
        <v>0</v>
      </c>
      <c r="G118" s="10">
        <v>1</v>
      </c>
      <c r="H118" s="10">
        <v>0</v>
      </c>
      <c r="I118" s="19"/>
    </row>
    <row r="119" spans="3:9" x14ac:dyDescent="0.25">
      <c r="C119" s="27"/>
      <c r="D119" s="10" t="s">
        <v>33</v>
      </c>
      <c r="E119" s="10">
        <v>1</v>
      </c>
      <c r="F119" s="10">
        <v>1</v>
      </c>
      <c r="G119" s="10">
        <v>0</v>
      </c>
      <c r="H119" s="10">
        <v>0</v>
      </c>
      <c r="I119" s="19"/>
    </row>
  </sheetData>
  <mergeCells count="60">
    <mergeCell ref="C41:C43"/>
    <mergeCell ref="I41:I43"/>
    <mergeCell ref="C44:C46"/>
    <mergeCell ref="I44:I46"/>
    <mergeCell ref="L12:M13"/>
    <mergeCell ref="L21:M22"/>
    <mergeCell ref="L26:L28"/>
    <mergeCell ref="L29:L31"/>
    <mergeCell ref="L32:L34"/>
    <mergeCell ref="L39:M40"/>
    <mergeCell ref="L46:M47"/>
    <mergeCell ref="C38:C40"/>
    <mergeCell ref="I38:I40"/>
    <mergeCell ref="C27:D28"/>
    <mergeCell ref="C32:C34"/>
    <mergeCell ref="I32:I34"/>
    <mergeCell ref="C35:C37"/>
    <mergeCell ref="I35:I37"/>
    <mergeCell ref="L57:L59"/>
    <mergeCell ref="R57:R59"/>
    <mergeCell ref="L62:M63"/>
    <mergeCell ref="L69:M70"/>
    <mergeCell ref="C96:C98"/>
    <mergeCell ref="I96:I98"/>
    <mergeCell ref="I70:I72"/>
    <mergeCell ref="C67:C69"/>
    <mergeCell ref="I67:I69"/>
    <mergeCell ref="C70:C72"/>
    <mergeCell ref="L8:N10"/>
    <mergeCell ref="L51:L53"/>
    <mergeCell ref="R51:R53"/>
    <mergeCell ref="L54:L56"/>
    <mergeCell ref="R54:R56"/>
    <mergeCell ref="L35:L37"/>
    <mergeCell ref="R35:R37"/>
    <mergeCell ref="R26:R28"/>
    <mergeCell ref="R29:R31"/>
    <mergeCell ref="R32:R34"/>
    <mergeCell ref="C50:D51"/>
    <mergeCell ref="C59:D60"/>
    <mergeCell ref="C64:C66"/>
    <mergeCell ref="I64:I66"/>
    <mergeCell ref="C73:C75"/>
    <mergeCell ref="I73:I75"/>
    <mergeCell ref="C85:D86"/>
    <mergeCell ref="C90:C92"/>
    <mergeCell ref="I90:I92"/>
    <mergeCell ref="C93:C95"/>
    <mergeCell ref="I93:I95"/>
    <mergeCell ref="L74:L76"/>
    <mergeCell ref="R74:R76"/>
    <mergeCell ref="L77:L79"/>
    <mergeCell ref="R77:R79"/>
    <mergeCell ref="C78:D79"/>
    <mergeCell ref="C102:D103"/>
    <mergeCell ref="C109:D110"/>
    <mergeCell ref="C114:C116"/>
    <mergeCell ref="I114:I116"/>
    <mergeCell ref="C117:C119"/>
    <mergeCell ref="I117:I1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E3B3-3DDB-4F4E-9286-EB5DB816CCC8}">
  <dimension ref="C2:R201"/>
  <sheetViews>
    <sheetView topLeftCell="A181" zoomScale="55" zoomScaleNormal="55" workbookViewId="0">
      <selection activeCell="C104" sqref="C104:I201"/>
    </sheetView>
  </sheetViews>
  <sheetFormatPr defaultRowHeight="15" x14ac:dyDescent="0.25"/>
  <cols>
    <col min="3" max="9" width="17.28515625" style="1" customWidth="1"/>
    <col min="11" max="11" width="20.42578125" customWidth="1"/>
    <col min="12" max="18" width="18.140625" customWidth="1"/>
  </cols>
  <sheetData>
    <row r="2" spans="3:18" x14ac:dyDescent="0.25">
      <c r="L2" s="4" t="s">
        <v>39</v>
      </c>
      <c r="M2" s="12" t="s">
        <v>2</v>
      </c>
      <c r="N2" s="4" t="s">
        <v>1</v>
      </c>
      <c r="O2" s="4" t="s">
        <v>3</v>
      </c>
      <c r="P2" s="4" t="s">
        <v>5</v>
      </c>
      <c r="Q2" s="4" t="s">
        <v>31</v>
      </c>
    </row>
    <row r="3" spans="3:18" x14ac:dyDescent="0.25">
      <c r="C3" s="4" t="s">
        <v>39</v>
      </c>
      <c r="D3" s="4" t="s">
        <v>1</v>
      </c>
      <c r="E3" s="12" t="s">
        <v>2</v>
      </c>
      <c r="F3" s="4" t="s">
        <v>3</v>
      </c>
      <c r="G3" s="5" t="s">
        <v>4</v>
      </c>
      <c r="H3" s="15" t="s">
        <v>5</v>
      </c>
      <c r="I3" s="4" t="s">
        <v>31</v>
      </c>
      <c r="L3" s="3">
        <v>42</v>
      </c>
      <c r="M3" s="12" t="s">
        <v>33</v>
      </c>
      <c r="N3" s="10" t="s">
        <v>34</v>
      </c>
      <c r="O3" s="10" t="s">
        <v>34</v>
      </c>
      <c r="P3" s="10" t="s">
        <v>33</v>
      </c>
      <c r="Q3" s="10" t="s">
        <v>35</v>
      </c>
    </row>
    <row r="4" spans="3:18" x14ac:dyDescent="0.25">
      <c r="C4" s="3">
        <v>41</v>
      </c>
      <c r="D4" s="17" t="s">
        <v>37</v>
      </c>
      <c r="E4" s="16" t="s">
        <v>33</v>
      </c>
      <c r="F4" s="10" t="s">
        <v>34</v>
      </c>
      <c r="G4" s="14" t="s">
        <v>36</v>
      </c>
      <c r="H4" s="15" t="s">
        <v>34</v>
      </c>
      <c r="I4" s="10" t="s">
        <v>35</v>
      </c>
      <c r="L4" s="3">
        <v>51</v>
      </c>
      <c r="M4" s="12" t="s">
        <v>33</v>
      </c>
      <c r="N4" s="10" t="s">
        <v>34</v>
      </c>
      <c r="O4" s="10" t="s">
        <v>34</v>
      </c>
      <c r="P4" s="10" t="s">
        <v>34</v>
      </c>
      <c r="Q4" s="10" t="s">
        <v>38</v>
      </c>
    </row>
    <row r="5" spans="3:18" x14ac:dyDescent="0.25">
      <c r="C5" s="3">
        <v>42</v>
      </c>
      <c r="D5" s="10" t="s">
        <v>34</v>
      </c>
      <c r="E5" s="12" t="s">
        <v>33</v>
      </c>
      <c r="F5" s="10" t="s">
        <v>34</v>
      </c>
      <c r="G5" s="5" t="s">
        <v>34</v>
      </c>
      <c r="H5" s="10" t="s">
        <v>33</v>
      </c>
      <c r="I5" s="10" t="s">
        <v>35</v>
      </c>
    </row>
    <row r="6" spans="3:18" x14ac:dyDescent="0.25">
      <c r="C6" s="3">
        <v>43</v>
      </c>
      <c r="D6" s="10" t="s">
        <v>33</v>
      </c>
      <c r="E6" s="10" t="s">
        <v>33</v>
      </c>
      <c r="F6" s="10" t="s">
        <v>33</v>
      </c>
      <c r="G6" s="10" t="s">
        <v>33</v>
      </c>
      <c r="H6" s="10" t="s">
        <v>34</v>
      </c>
      <c r="I6" s="10" t="s">
        <v>35</v>
      </c>
    </row>
    <row r="7" spans="3:18" x14ac:dyDescent="0.25">
      <c r="C7" s="3">
        <v>44</v>
      </c>
      <c r="D7" s="10" t="s">
        <v>37</v>
      </c>
      <c r="E7" s="10" t="s">
        <v>33</v>
      </c>
      <c r="F7" s="10" t="s">
        <v>34</v>
      </c>
      <c r="G7" s="14" t="s">
        <v>36</v>
      </c>
      <c r="H7" s="10" t="s">
        <v>36</v>
      </c>
      <c r="I7" s="10" t="s">
        <v>35</v>
      </c>
    </row>
    <row r="8" spans="3:18" x14ac:dyDescent="0.25">
      <c r="C8" s="3">
        <v>45</v>
      </c>
      <c r="D8" s="17" t="s">
        <v>37</v>
      </c>
      <c r="E8" s="16" t="s">
        <v>33</v>
      </c>
      <c r="F8" s="10" t="s">
        <v>34</v>
      </c>
      <c r="G8" s="14" t="s">
        <v>36</v>
      </c>
      <c r="H8" s="15" t="s">
        <v>34</v>
      </c>
      <c r="I8" s="10" t="s">
        <v>35</v>
      </c>
      <c r="L8" s="35" t="s">
        <v>53</v>
      </c>
      <c r="M8" s="35"/>
      <c r="N8" s="35"/>
    </row>
    <row r="9" spans="3:18" x14ac:dyDescent="0.25">
      <c r="C9" s="3">
        <v>46</v>
      </c>
      <c r="D9" s="10" t="s">
        <v>33</v>
      </c>
      <c r="E9" s="10" t="s">
        <v>36</v>
      </c>
      <c r="F9" s="10" t="s">
        <v>33</v>
      </c>
      <c r="G9" s="10" t="s">
        <v>33</v>
      </c>
      <c r="H9" s="10" t="s">
        <v>33</v>
      </c>
      <c r="I9" s="10" t="s">
        <v>35</v>
      </c>
      <c r="L9" s="35"/>
      <c r="M9" s="35"/>
      <c r="N9" s="35"/>
    </row>
    <row r="10" spans="3:18" x14ac:dyDescent="0.25">
      <c r="C10" s="3">
        <v>47</v>
      </c>
      <c r="D10" s="10" t="s">
        <v>34</v>
      </c>
      <c r="E10" s="10" t="s">
        <v>36</v>
      </c>
      <c r="F10" s="10" t="s">
        <v>34</v>
      </c>
      <c r="G10" s="5" t="s">
        <v>34</v>
      </c>
      <c r="H10" s="10" t="s">
        <v>34</v>
      </c>
      <c r="I10" s="10" t="s">
        <v>38</v>
      </c>
      <c r="L10" s="35"/>
      <c r="M10" s="35"/>
      <c r="N10" s="35"/>
    </row>
    <row r="11" spans="3:18" x14ac:dyDescent="0.25">
      <c r="C11" s="3">
        <v>48</v>
      </c>
      <c r="D11" s="10" t="s">
        <v>37</v>
      </c>
      <c r="E11" s="10" t="s">
        <v>36</v>
      </c>
      <c r="F11" s="10" t="s">
        <v>34</v>
      </c>
      <c r="G11" s="14" t="s">
        <v>36</v>
      </c>
      <c r="H11" s="10" t="s">
        <v>33</v>
      </c>
      <c r="I11" s="10" t="s">
        <v>35</v>
      </c>
    </row>
    <row r="12" spans="3:18" x14ac:dyDescent="0.25">
      <c r="C12" s="3">
        <v>49</v>
      </c>
      <c r="D12" s="10" t="s">
        <v>34</v>
      </c>
      <c r="E12" s="10" t="s">
        <v>34</v>
      </c>
      <c r="F12" s="10" t="s">
        <v>34</v>
      </c>
      <c r="G12" s="5" t="s">
        <v>34</v>
      </c>
      <c r="H12" s="10" t="s">
        <v>36</v>
      </c>
      <c r="I12" s="10" t="s">
        <v>38</v>
      </c>
      <c r="L12" s="20" t="s">
        <v>65</v>
      </c>
      <c r="M12" s="20"/>
    </row>
    <row r="13" spans="3:18" x14ac:dyDescent="0.25">
      <c r="C13" s="3">
        <v>50</v>
      </c>
      <c r="D13" s="17" t="s">
        <v>37</v>
      </c>
      <c r="E13" s="16" t="s">
        <v>33</v>
      </c>
      <c r="F13" s="10" t="s">
        <v>34</v>
      </c>
      <c r="G13" s="14" t="s">
        <v>36</v>
      </c>
      <c r="H13" s="15" t="s">
        <v>34</v>
      </c>
      <c r="I13" s="10" t="s">
        <v>38</v>
      </c>
      <c r="L13" s="20"/>
      <c r="M13" s="20"/>
    </row>
    <row r="14" spans="3:18" x14ac:dyDescent="0.25">
      <c r="C14" s="3">
        <v>51</v>
      </c>
      <c r="D14" s="10" t="s">
        <v>34</v>
      </c>
      <c r="E14" s="12" t="s">
        <v>33</v>
      </c>
      <c r="F14" s="10" t="s">
        <v>34</v>
      </c>
      <c r="G14" s="5" t="s">
        <v>34</v>
      </c>
      <c r="H14" s="10" t="s">
        <v>34</v>
      </c>
      <c r="I14" s="10" t="s">
        <v>38</v>
      </c>
    </row>
    <row r="15" spans="3:18" x14ac:dyDescent="0.25">
      <c r="C15" s="3">
        <v>52</v>
      </c>
      <c r="D15" s="10" t="s">
        <v>37</v>
      </c>
      <c r="E15" s="10" t="s">
        <v>36</v>
      </c>
      <c r="F15" s="10" t="s">
        <v>34</v>
      </c>
      <c r="G15" s="14" t="s">
        <v>36</v>
      </c>
      <c r="H15" s="15" t="s">
        <v>34</v>
      </c>
      <c r="I15" s="10" t="s">
        <v>38</v>
      </c>
    </row>
    <row r="16" spans="3:18" x14ac:dyDescent="0.25">
      <c r="C16" s="3">
        <v>53</v>
      </c>
      <c r="D16" s="10" t="s">
        <v>34</v>
      </c>
      <c r="E16" s="10" t="s">
        <v>36</v>
      </c>
      <c r="F16" s="10" t="s">
        <v>34</v>
      </c>
      <c r="G16" s="5" t="s">
        <v>34</v>
      </c>
      <c r="H16" s="10" t="s">
        <v>34</v>
      </c>
      <c r="I16" s="10" t="s">
        <v>38</v>
      </c>
      <c r="L16" s="4" t="s">
        <v>39</v>
      </c>
      <c r="M16" s="5" t="s">
        <v>4</v>
      </c>
      <c r="N16" s="4" t="s">
        <v>1</v>
      </c>
      <c r="O16" s="4" t="s">
        <v>2</v>
      </c>
      <c r="P16" s="4" t="s">
        <v>3</v>
      </c>
      <c r="Q16" s="4" t="s">
        <v>5</v>
      </c>
      <c r="R16" s="4" t="s">
        <v>31</v>
      </c>
    </row>
    <row r="17" spans="3:18" x14ac:dyDescent="0.25">
      <c r="C17" s="3">
        <v>54</v>
      </c>
      <c r="D17" s="10" t="s">
        <v>33</v>
      </c>
      <c r="E17" s="10" t="s">
        <v>36</v>
      </c>
      <c r="F17" s="10" t="s">
        <v>33</v>
      </c>
      <c r="G17" s="10" t="s">
        <v>33</v>
      </c>
      <c r="H17" s="10" t="s">
        <v>33</v>
      </c>
      <c r="I17" s="10" t="s">
        <v>35</v>
      </c>
      <c r="L17" s="3">
        <v>41</v>
      </c>
      <c r="M17" s="14" t="s">
        <v>36</v>
      </c>
      <c r="N17" s="10" t="s">
        <v>37</v>
      </c>
      <c r="O17" s="10" t="s">
        <v>33</v>
      </c>
      <c r="P17" s="10" t="s">
        <v>34</v>
      </c>
      <c r="Q17" s="10" t="s">
        <v>34</v>
      </c>
      <c r="R17" s="10" t="s">
        <v>35</v>
      </c>
    </row>
    <row r="18" spans="3:18" x14ac:dyDescent="0.25">
      <c r="C18" s="3">
        <v>55</v>
      </c>
      <c r="D18" s="10" t="s">
        <v>37</v>
      </c>
      <c r="E18" s="10" t="s">
        <v>33</v>
      </c>
      <c r="F18" s="10" t="s">
        <v>36</v>
      </c>
      <c r="G18" s="10" t="s">
        <v>33</v>
      </c>
      <c r="H18" s="10" t="s">
        <v>34</v>
      </c>
      <c r="I18" s="10" t="s">
        <v>35</v>
      </c>
      <c r="L18" s="3">
        <v>44</v>
      </c>
      <c r="M18" s="14" t="s">
        <v>36</v>
      </c>
      <c r="N18" s="10" t="s">
        <v>37</v>
      </c>
      <c r="O18" s="10" t="s">
        <v>33</v>
      </c>
      <c r="P18" s="10" t="s">
        <v>34</v>
      </c>
      <c r="Q18" s="10" t="s">
        <v>36</v>
      </c>
      <c r="R18" s="10" t="s">
        <v>35</v>
      </c>
    </row>
    <row r="19" spans="3:18" x14ac:dyDescent="0.25">
      <c r="C19" s="3">
        <v>56</v>
      </c>
      <c r="D19" s="10" t="s">
        <v>34</v>
      </c>
      <c r="E19" s="10" t="s">
        <v>36</v>
      </c>
      <c r="F19" s="10" t="s">
        <v>34</v>
      </c>
      <c r="G19" s="5" t="s">
        <v>34</v>
      </c>
      <c r="H19" s="10" t="s">
        <v>34</v>
      </c>
      <c r="I19" s="10" t="s">
        <v>38</v>
      </c>
      <c r="L19" s="3">
        <v>45</v>
      </c>
      <c r="M19" s="14" t="s">
        <v>36</v>
      </c>
      <c r="N19" s="10" t="s">
        <v>37</v>
      </c>
      <c r="O19" s="10" t="s">
        <v>33</v>
      </c>
      <c r="P19" s="10" t="s">
        <v>34</v>
      </c>
      <c r="Q19" s="10" t="s">
        <v>34</v>
      </c>
      <c r="R19" s="10" t="s">
        <v>35</v>
      </c>
    </row>
    <row r="20" spans="3:18" x14ac:dyDescent="0.25">
      <c r="C20" s="3">
        <v>57</v>
      </c>
      <c r="D20" s="10" t="s">
        <v>33</v>
      </c>
      <c r="E20" s="10" t="s">
        <v>36</v>
      </c>
      <c r="F20" s="10" t="s">
        <v>33</v>
      </c>
      <c r="G20" s="10" t="s">
        <v>33</v>
      </c>
      <c r="H20" s="10" t="s">
        <v>36</v>
      </c>
      <c r="I20" s="10" t="s">
        <v>35</v>
      </c>
      <c r="L20" s="3">
        <v>48</v>
      </c>
      <c r="M20" s="14" t="s">
        <v>36</v>
      </c>
      <c r="N20" s="10" t="s">
        <v>37</v>
      </c>
      <c r="O20" s="10" t="s">
        <v>36</v>
      </c>
      <c r="P20" s="10" t="s">
        <v>34</v>
      </c>
      <c r="Q20" s="10" t="s">
        <v>33</v>
      </c>
      <c r="R20" s="10" t="s">
        <v>35</v>
      </c>
    </row>
    <row r="21" spans="3:18" x14ac:dyDescent="0.25">
      <c r="C21" s="3">
        <v>58</v>
      </c>
      <c r="D21" s="10" t="s">
        <v>37</v>
      </c>
      <c r="E21" s="10" t="s">
        <v>33</v>
      </c>
      <c r="F21" s="10" t="s">
        <v>36</v>
      </c>
      <c r="G21" s="10" t="s">
        <v>33</v>
      </c>
      <c r="H21" s="10" t="s">
        <v>33</v>
      </c>
      <c r="I21" s="10" t="s">
        <v>35</v>
      </c>
      <c r="L21" s="3">
        <v>50</v>
      </c>
      <c r="M21" s="14" t="s">
        <v>36</v>
      </c>
      <c r="N21" s="10" t="s">
        <v>37</v>
      </c>
      <c r="O21" s="10" t="s">
        <v>33</v>
      </c>
      <c r="P21" s="10" t="s">
        <v>34</v>
      </c>
      <c r="Q21" s="10" t="s">
        <v>34</v>
      </c>
      <c r="R21" s="10" t="s">
        <v>38</v>
      </c>
    </row>
    <row r="22" spans="3:18" x14ac:dyDescent="0.25">
      <c r="C22" s="3">
        <v>59</v>
      </c>
      <c r="D22" s="10" t="s">
        <v>37</v>
      </c>
      <c r="E22" s="10" t="s">
        <v>36</v>
      </c>
      <c r="F22" s="10" t="s">
        <v>34</v>
      </c>
      <c r="G22" s="14" t="s">
        <v>36</v>
      </c>
      <c r="H22" s="15" t="s">
        <v>34</v>
      </c>
      <c r="I22" s="10" t="s">
        <v>38</v>
      </c>
      <c r="L22" s="3">
        <v>52</v>
      </c>
      <c r="M22" s="14" t="s">
        <v>36</v>
      </c>
      <c r="N22" s="10" t="s">
        <v>37</v>
      </c>
      <c r="O22" s="10" t="s">
        <v>36</v>
      </c>
      <c r="P22" s="10" t="s">
        <v>34</v>
      </c>
      <c r="Q22" s="10" t="s">
        <v>34</v>
      </c>
      <c r="R22" s="10" t="s">
        <v>38</v>
      </c>
    </row>
    <row r="23" spans="3:18" x14ac:dyDescent="0.25">
      <c r="C23" s="3">
        <v>60</v>
      </c>
      <c r="D23" s="10" t="s">
        <v>34</v>
      </c>
      <c r="E23" s="10" t="s">
        <v>34</v>
      </c>
      <c r="F23" s="10" t="s">
        <v>34</v>
      </c>
      <c r="G23" s="5" t="s">
        <v>34</v>
      </c>
      <c r="H23" s="10" t="s">
        <v>34</v>
      </c>
      <c r="I23" s="10" t="s">
        <v>38</v>
      </c>
      <c r="L23" s="3">
        <v>59</v>
      </c>
      <c r="M23" s="14" t="s">
        <v>36</v>
      </c>
      <c r="N23" s="10" t="s">
        <v>37</v>
      </c>
      <c r="O23" s="10" t="s">
        <v>36</v>
      </c>
      <c r="P23" s="10" t="s">
        <v>34</v>
      </c>
      <c r="Q23" s="10" t="s">
        <v>34</v>
      </c>
      <c r="R23" s="10" t="s">
        <v>38</v>
      </c>
    </row>
    <row r="25" spans="3:18" x14ac:dyDescent="0.25">
      <c r="L25" s="20" t="s">
        <v>66</v>
      </c>
      <c r="M25" s="20"/>
      <c r="N25" s="20"/>
    </row>
    <row r="26" spans="3:18" x14ac:dyDescent="0.25">
      <c r="L26" s="20"/>
      <c r="M26" s="20"/>
      <c r="N26" s="20"/>
    </row>
    <row r="27" spans="3:18" ht="26.1" customHeight="1" thickBot="1" x14ac:dyDescent="0.3">
      <c r="C27" s="22" t="s">
        <v>60</v>
      </c>
      <c r="D27" s="23"/>
    </row>
    <row r="28" spans="3:18" ht="15.75" thickBot="1" x14ac:dyDescent="0.3">
      <c r="C28" s="23"/>
      <c r="D28" s="23"/>
      <c r="L28" s="6" t="s">
        <v>48</v>
      </c>
      <c r="M28" s="7" t="s">
        <v>41</v>
      </c>
      <c r="N28" s="7" t="s">
        <v>44</v>
      </c>
      <c r="O28" s="7" t="s">
        <v>43</v>
      </c>
      <c r="P28" s="7" t="s">
        <v>42</v>
      </c>
      <c r="Q28" s="7" t="s">
        <v>45</v>
      </c>
      <c r="R28" s="8" t="s">
        <v>46</v>
      </c>
    </row>
    <row r="29" spans="3:18" ht="15.75" thickBot="1" x14ac:dyDescent="0.3">
      <c r="L29" s="9" t="s">
        <v>47</v>
      </c>
      <c r="M29" s="9"/>
      <c r="N29" s="9">
        <v>7</v>
      </c>
      <c r="O29" s="9">
        <f>COUNTIF(R17:R23, "NEGATIF")</f>
        <v>4</v>
      </c>
      <c r="P29" s="9">
        <f>COUNTIF(R17:R23, "POSITIF")</f>
        <v>3</v>
      </c>
      <c r="Q29" s="9">
        <f>((-O29/N29)*IMLOG2(O29/N29))+((-P29/N29)*IMLOG2(P29/N29))</f>
        <v>0.9852281360342523</v>
      </c>
      <c r="R29" s="9"/>
    </row>
    <row r="30" spans="3:18" ht="15.75" thickBot="1" x14ac:dyDescent="0.3">
      <c r="C30" s="6" t="s">
        <v>48</v>
      </c>
      <c r="D30" s="7" t="s">
        <v>41</v>
      </c>
      <c r="E30" s="7" t="s">
        <v>44</v>
      </c>
      <c r="F30" s="7" t="s">
        <v>35</v>
      </c>
      <c r="G30" s="7" t="s">
        <v>38</v>
      </c>
      <c r="H30" s="7" t="s">
        <v>45</v>
      </c>
      <c r="I30" s="8" t="s">
        <v>46</v>
      </c>
      <c r="L30" s="25" t="str">
        <f>N16</f>
        <v>Radius_mean</v>
      </c>
      <c r="M30" s="10" t="s">
        <v>34</v>
      </c>
      <c r="N30" s="10">
        <f>COUNTIF($N$17:$N$23,M30 )</f>
        <v>0</v>
      </c>
      <c r="O30" s="10">
        <f>COUNTIFS($N$17:$N$23,M30,$R$17:$R$23,$O$28)</f>
        <v>0</v>
      </c>
      <c r="P30" s="10">
        <f>COUNTIFS($N$17:$N$23,M30,$R$17:$R$23,$P$28)</f>
        <v>0</v>
      </c>
      <c r="Q30" s="10">
        <f t="shared" ref="Q30:Q35" si="0">IF(AND(N30&lt;&gt;0, O30&lt;&gt;0, P30&lt;&gt;0),((-O30/N30)*IMLOG2(O30/N30))+((-P30/N30)*IMLOG2(P30/N30)),0)</f>
        <v>0</v>
      </c>
      <c r="R30" s="19">
        <f>($Q$29)-((N30/$N$29)*Q30)-((N31/$N$29)*Q31)-((N32/$N$29)*Q32)</f>
        <v>0</v>
      </c>
    </row>
    <row r="31" spans="3:18" x14ac:dyDescent="0.25">
      <c r="C31" s="9" t="s">
        <v>47</v>
      </c>
      <c r="D31" s="9"/>
      <c r="E31" s="9">
        <v>20</v>
      </c>
      <c r="F31" s="9">
        <f>COUNTIF(I4:I23, "NEGATIF")</f>
        <v>11</v>
      </c>
      <c r="G31" s="9">
        <f>COUNTIF(I4:I23, "POSITIF")</f>
        <v>9</v>
      </c>
      <c r="H31" s="9">
        <f>((-F31/E31)*IMLOG2(F31/E31))+((-G31/E31)*IMLOG2(G31/E31))</f>
        <v>0.99277445398780828</v>
      </c>
      <c r="I31" s="9"/>
      <c r="L31" s="26"/>
      <c r="M31" s="10" t="s">
        <v>37</v>
      </c>
      <c r="N31" s="10">
        <f t="shared" ref="N31:N32" si="1">COUNTIF($N$17:$N$23,M31 )</f>
        <v>7</v>
      </c>
      <c r="O31" s="10">
        <f>COUNTIFS($N$17:$N$23,M31,$R$17:$R$23,$O$28)</f>
        <v>4</v>
      </c>
      <c r="P31" s="10">
        <f>COUNTIFS($N$17:$N$23,M31,$R$17:$R$23,$P$28)</f>
        <v>3</v>
      </c>
      <c r="Q31" s="10">
        <f>IF(AND(N31&lt;&gt;0, O31&lt;&gt;0, P31&lt;&gt;0),((-O31/N31)*IMLOG2(O31/N31))+((-P31/N31)*IMLOG2(P31/N31)),0)</f>
        <v>0.9852281360342523</v>
      </c>
      <c r="R31" s="19"/>
    </row>
    <row r="32" spans="3:18" x14ac:dyDescent="0.25">
      <c r="C32" s="21" t="str">
        <f>D3</f>
        <v>Radius_mean</v>
      </c>
      <c r="D32" s="3" t="s">
        <v>34</v>
      </c>
      <c r="E32" s="3">
        <f>COUNTIF($D$4:$D$23,D32 )</f>
        <v>7</v>
      </c>
      <c r="F32" s="3">
        <f>COUNTIFS($D$4:$D$23,D32,$I$4:$I$23,$F$30)</f>
        <v>1</v>
      </c>
      <c r="G32" s="3">
        <f>COUNTIFS($D$4:$D$23,D32,$I$4:$I$23,$G$30)</f>
        <v>6</v>
      </c>
      <c r="H32" s="3">
        <f t="shared" ref="H32:H46" si="2">IF(AND(E32&lt;&gt;0, F32&lt;&gt;0, G32&lt;&gt;0),((-F32/E32)*IMLOG2(F32/E32))+((-G32/E32)*IMLOG2(G32/E32)),0)</f>
        <v>0.59167277858232681</v>
      </c>
      <c r="I32" s="21">
        <f>($H$31)-((E32/$E$31)*H32)-((E33/$E$31)*H33)-((E34/$E$31)*H34)</f>
        <v>0.37245585615947313</v>
      </c>
      <c r="L32" s="27"/>
      <c r="M32" s="10" t="s">
        <v>33</v>
      </c>
      <c r="N32" s="10">
        <f t="shared" si="1"/>
        <v>0</v>
      </c>
      <c r="O32" s="10">
        <f>COUNTIFS($N$17:$N$23,M32,$R$17:$R$23,$O$28)</f>
        <v>0</v>
      </c>
      <c r="P32" s="10">
        <f>COUNTIFS($N$17:$N$23,M32,$R$17:$R$23,$P$28)</f>
        <v>0</v>
      </c>
      <c r="Q32" s="10">
        <f t="shared" si="0"/>
        <v>0</v>
      </c>
      <c r="R32" s="19"/>
    </row>
    <row r="33" spans="3:18" x14ac:dyDescent="0.25">
      <c r="C33" s="21"/>
      <c r="D33" s="3" t="s">
        <v>37</v>
      </c>
      <c r="E33" s="3">
        <f t="shared" ref="E33:E34" si="3">COUNTIF($D$4:$D$23,D33 )</f>
        <v>9</v>
      </c>
      <c r="F33" s="3">
        <f t="shared" ref="F33:F34" si="4">COUNTIFS($D$4:$D$23,D33,$I$4:$I$23,$F$30)</f>
        <v>6</v>
      </c>
      <c r="G33" s="3">
        <f t="shared" ref="G33:G34" si="5">COUNTIFS($D$4:$D$23,D33,$I$4:$I$23,$G$30)</f>
        <v>3</v>
      </c>
      <c r="H33" s="3">
        <f t="shared" si="2"/>
        <v>0.91829583405449056</v>
      </c>
      <c r="I33" s="21"/>
      <c r="L33" s="25" t="str">
        <f>O16</f>
        <v>Texture_mean</v>
      </c>
      <c r="M33" s="10" t="s">
        <v>34</v>
      </c>
      <c r="N33" s="10">
        <f>COUNTIF($O$17:$O$23,M33)</f>
        <v>0</v>
      </c>
      <c r="O33" s="10">
        <f>COUNTIFS($O$17:$O$23,M33,$R$17:$R$23,$O$28)</f>
        <v>0</v>
      </c>
      <c r="P33" s="10">
        <f>COUNTIFS($O$17:$O$23,M33,$R$17:$R$23,$P$28)</f>
        <v>0</v>
      </c>
      <c r="Q33" s="10">
        <f t="shared" si="0"/>
        <v>0</v>
      </c>
      <c r="R33" s="19">
        <f>($Q$29)-((N33/$N$29)*Q33)-((N34/$N$29)*Q34)-((N35/$N$29)*Q35)</f>
        <v>0.1280852788913947</v>
      </c>
    </row>
    <row r="34" spans="3:18" x14ac:dyDescent="0.25">
      <c r="C34" s="21"/>
      <c r="D34" s="3" t="s">
        <v>33</v>
      </c>
      <c r="E34" s="3">
        <f t="shared" si="3"/>
        <v>4</v>
      </c>
      <c r="F34" s="3">
        <f t="shared" si="4"/>
        <v>4</v>
      </c>
      <c r="G34" s="3">
        <f t="shared" si="5"/>
        <v>0</v>
      </c>
      <c r="H34" s="3">
        <f t="shared" si="2"/>
        <v>0</v>
      </c>
      <c r="I34" s="21"/>
      <c r="L34" s="26"/>
      <c r="M34" s="10" t="s">
        <v>36</v>
      </c>
      <c r="N34" s="10">
        <f t="shared" ref="N34:N35" si="6">COUNTIF($O$17:$O$23,M34)</f>
        <v>3</v>
      </c>
      <c r="O34" s="10">
        <f>COUNTIFS($O$17:$O$23,M34,$R$17:$R$23,$O$28)</f>
        <v>1</v>
      </c>
      <c r="P34" s="10">
        <f>COUNTIFS($O$17:$O$23,M34,$R$17:$R$23,$P$28)</f>
        <v>2</v>
      </c>
      <c r="Q34" s="10">
        <f t="shared" si="0"/>
        <v>0.91829583405449056</v>
      </c>
      <c r="R34" s="19"/>
    </row>
    <row r="35" spans="3:18" x14ac:dyDescent="0.25">
      <c r="C35" s="19" t="str">
        <f>E3</f>
        <v>Texture_mean</v>
      </c>
      <c r="D35" s="10" t="s">
        <v>34</v>
      </c>
      <c r="E35" s="10">
        <f>COUNTIF($E$4:$E$23,D35)</f>
        <v>2</v>
      </c>
      <c r="F35" s="10">
        <f>COUNTIFS($E$4:$E$23,D35,$I$4:$I$23,$F$30)</f>
        <v>0</v>
      </c>
      <c r="G35" s="10">
        <f>COUNTIFS($E$4:$E$23,D35,$I$4:$I$23,$G$30)</f>
        <v>2</v>
      </c>
      <c r="H35" s="3">
        <f t="shared" si="2"/>
        <v>0</v>
      </c>
      <c r="I35" s="21">
        <f t="shared" ref="I35" si="7">($H$31)-((E35/$E$31)*H35)-((E36/$E$31)*H36)-((E37/$E$31)*H37)</f>
        <v>0.20289819913172996</v>
      </c>
      <c r="L35" s="27"/>
      <c r="M35" s="10" t="s">
        <v>33</v>
      </c>
      <c r="N35" s="10">
        <f t="shared" si="6"/>
        <v>4</v>
      </c>
      <c r="O35" s="10">
        <f>COUNTIFS($O$17:$O$23,M35,$R$17:$R$23,$O$28)</f>
        <v>3</v>
      </c>
      <c r="P35" s="10">
        <f>COUNTIFS($O$17:$O$23,M35,$R$17:$R$23,$P$28)</f>
        <v>1</v>
      </c>
      <c r="Q35" s="10">
        <f t="shared" si="0"/>
        <v>0.81127812445913294</v>
      </c>
      <c r="R35" s="19"/>
    </row>
    <row r="36" spans="3:18" x14ac:dyDescent="0.25">
      <c r="C36" s="19"/>
      <c r="D36" s="10" t="s">
        <v>36</v>
      </c>
      <c r="E36" s="10">
        <f t="shared" ref="E36" si="8">COUNTIF($E$4:$E$23,D36)</f>
        <v>9</v>
      </c>
      <c r="F36" s="10">
        <f t="shared" ref="F36:F37" si="9">COUNTIFS($E$4:$E$23,D36,$I$4:$I$23,$F$30)</f>
        <v>4</v>
      </c>
      <c r="G36" s="10">
        <f t="shared" ref="G36:G37" si="10">COUNTIFS($E$4:$E$23,D36,$I$4:$I$23,$G$30)</f>
        <v>5</v>
      </c>
      <c r="H36" s="10">
        <f t="shared" si="2"/>
        <v>0.99107605983822111</v>
      </c>
      <c r="I36" s="21"/>
      <c r="L36" s="25" t="str">
        <f>P16</f>
        <v>perimeter_mean</v>
      </c>
      <c r="M36" s="10" t="s">
        <v>34</v>
      </c>
      <c r="N36" s="10">
        <f>COUNTIF($P$17:$P$23,M36)</f>
        <v>7</v>
      </c>
      <c r="O36" s="10">
        <f>COUNTIFS($P$17:$P$23,M36,$R$17:$R$23,$O$28)</f>
        <v>4</v>
      </c>
      <c r="P36" s="10">
        <f>COUNTIFS($P$17:$P$23,M36,$R$17:$R$23,$P$28)</f>
        <v>3</v>
      </c>
      <c r="Q36" s="10">
        <f>IF(AND(N36&lt;&gt;0, O36&lt;&gt;0, P36&lt;&gt;0),((-O36/N36)*IMLOG2(O36/N36))+((-P36/N36)*IMLOG2(P36/N36)),0)</f>
        <v>0.9852281360342523</v>
      </c>
      <c r="R36" s="19">
        <f>($Q$29)-((N36/$N$29)*Q36)-((N37/$N$29)*Q37)-((N38/$N$29)*Q38)</f>
        <v>0</v>
      </c>
    </row>
    <row r="37" spans="3:18" x14ac:dyDescent="0.25">
      <c r="C37" s="19"/>
      <c r="D37" s="10" t="s">
        <v>33</v>
      </c>
      <c r="E37" s="10">
        <f>COUNTIF($E$4:$E$23,D37)</f>
        <v>9</v>
      </c>
      <c r="F37" s="10">
        <f t="shared" si="9"/>
        <v>7</v>
      </c>
      <c r="G37" s="10">
        <f t="shared" si="10"/>
        <v>2</v>
      </c>
      <c r="H37" s="10">
        <f t="shared" si="2"/>
        <v>0.76420450650861949</v>
      </c>
      <c r="I37" s="21"/>
      <c r="L37" s="26"/>
      <c r="M37" s="10" t="s">
        <v>36</v>
      </c>
      <c r="N37" s="10">
        <f t="shared" ref="N37:N38" si="11">COUNTIF($P$17:$P$23,M37)</f>
        <v>0</v>
      </c>
      <c r="O37" s="10">
        <f>COUNTIFS($P$17:$P$23,M37,$R$17:$R$23,$O$28)</f>
        <v>0</v>
      </c>
      <c r="P37" s="10">
        <f>COUNTIFS($P$17:$P$23,M37,$R$17:$R$23,$P$28)</f>
        <v>0</v>
      </c>
      <c r="Q37" s="10">
        <f t="shared" ref="Q37:Q41" si="12">IF(AND(N37&lt;&gt;0, O37&lt;&gt;0, P37&lt;&gt;0),((-O37/N37)*IMLOG2(O37/N37))+((-P37/N37)*IMLOG2(P37/N37)),0)</f>
        <v>0</v>
      </c>
      <c r="R37" s="19"/>
    </row>
    <row r="38" spans="3:18" x14ac:dyDescent="0.25">
      <c r="C38" s="19" t="str">
        <f>F3</f>
        <v>perimeter_mean</v>
      </c>
      <c r="D38" s="10" t="s">
        <v>34</v>
      </c>
      <c r="E38" s="10">
        <f>COUNTIF($F$4:$F$23,D38)</f>
        <v>14</v>
      </c>
      <c r="F38" s="10">
        <f>COUNTIFS($F$4:$F$23,D38,$I$4:$I$23,$F$30)</f>
        <v>5</v>
      </c>
      <c r="G38" s="10">
        <f>COUNTIFS($F$4:$F$23,D38,$I$4:$I$23,$G$30)</f>
        <v>9</v>
      </c>
      <c r="H38" s="10">
        <f t="shared" si="2"/>
        <v>0.94028595867063069</v>
      </c>
      <c r="I38" s="19">
        <f>($H$31)-((E38/$E$31)*H38)-((E39/$E$31)*H39)-((E40/$E$31)*H40)</f>
        <v>0.33457428291836688</v>
      </c>
      <c r="L38" s="27"/>
      <c r="M38" s="10" t="s">
        <v>33</v>
      </c>
      <c r="N38" s="10">
        <f t="shared" si="11"/>
        <v>0</v>
      </c>
      <c r="O38" s="10">
        <f>COUNTIFS($P$17:$P$23,M38,$R$17:$R$23,$O$28)</f>
        <v>0</v>
      </c>
      <c r="P38" s="10">
        <f>COUNTIFS($P$17:$P$23,M38,$R$17:$R$23,$P$28)</f>
        <v>0</v>
      </c>
      <c r="Q38" s="10">
        <f t="shared" si="12"/>
        <v>0</v>
      </c>
      <c r="R38" s="19"/>
    </row>
    <row r="39" spans="3:18" x14ac:dyDescent="0.25">
      <c r="C39" s="19"/>
      <c r="D39" s="10" t="s">
        <v>36</v>
      </c>
      <c r="E39" s="10">
        <f t="shared" ref="E39:E40" si="13">COUNTIF($F$4:$F$23,D39)</f>
        <v>2</v>
      </c>
      <c r="F39" s="10">
        <f t="shared" ref="F39:F40" si="14">COUNTIFS($F$4:$F$23,D39,$I$4:$I$23,$F$30)</f>
        <v>2</v>
      </c>
      <c r="G39" s="10">
        <f>COUNTIFS($F$4:$F$23,D39,$I$4:$I$23,$G$30)</f>
        <v>0</v>
      </c>
      <c r="H39" s="10">
        <f t="shared" si="2"/>
        <v>0</v>
      </c>
      <c r="I39" s="19"/>
      <c r="L39" s="32" t="str">
        <f>Q16</f>
        <v>smoothness_mean</v>
      </c>
      <c r="M39" s="12" t="s">
        <v>34</v>
      </c>
      <c r="N39" s="12">
        <f>COUNTIF($Q$17:$Q$23,M39)</f>
        <v>5</v>
      </c>
      <c r="O39" s="12">
        <f>COUNTIFS($Q$17:$Q$23,M39,$R$17:$R$23,$O$28)</f>
        <v>2</v>
      </c>
      <c r="P39" s="12">
        <f>COUNTIFS($Q$17:$Q$23,M39,$R$17:$R$23,$P$28)</f>
        <v>3</v>
      </c>
      <c r="Q39" s="12">
        <f t="shared" si="12"/>
        <v>0.97095059445466747</v>
      </c>
      <c r="R39" s="49">
        <f>($Q$29)-((N39/$N$29)*Q39)-((N40/$N$29)*Q40)-((N41/$N$29)*Q41)</f>
        <v>0.29169199713806127</v>
      </c>
    </row>
    <row r="40" spans="3:18" x14ac:dyDescent="0.25">
      <c r="C40" s="19"/>
      <c r="D40" s="10" t="s">
        <v>33</v>
      </c>
      <c r="E40" s="10">
        <f t="shared" si="13"/>
        <v>4</v>
      </c>
      <c r="F40" s="10">
        <f t="shared" si="14"/>
        <v>4</v>
      </c>
      <c r="G40" s="10">
        <f t="shared" ref="G40" si="15">COUNTIFS($F$4:$F$23,D40,$I$4:$I$23,$G$30)</f>
        <v>0</v>
      </c>
      <c r="H40" s="10">
        <f t="shared" si="2"/>
        <v>0</v>
      </c>
      <c r="I40" s="19"/>
      <c r="L40" s="33"/>
      <c r="M40" s="12" t="s">
        <v>36</v>
      </c>
      <c r="N40" s="12">
        <f t="shared" ref="N40:N41" si="16">COUNTIF($Q$17:$Q$23,M40)</f>
        <v>1</v>
      </c>
      <c r="O40" s="12">
        <f>COUNTIFS($Q$17:$Q$23,M40,$R$17:$R$23,$O$28)</f>
        <v>1</v>
      </c>
      <c r="P40" s="12">
        <f>COUNTIFS($Q$17:$Q$23,M40,$R$17:$R$23,$P$28)</f>
        <v>0</v>
      </c>
      <c r="Q40" s="12">
        <f t="shared" si="12"/>
        <v>0</v>
      </c>
      <c r="R40" s="49"/>
    </row>
    <row r="41" spans="3:18" x14ac:dyDescent="0.25">
      <c r="C41" s="24" t="str">
        <f>G3</f>
        <v>area_mean</v>
      </c>
      <c r="D41" s="5" t="s">
        <v>34</v>
      </c>
      <c r="E41" s="5">
        <f>COUNTIF($G$4:$G$23,D41)</f>
        <v>7</v>
      </c>
      <c r="F41" s="5">
        <f>COUNTIFS($G$4:$G$23,D41,$I$4:$I$23,$F$30)</f>
        <v>1</v>
      </c>
      <c r="G41" s="5">
        <f>COUNTIFS($G$4:$G$23,D41,$I$4:$I$23,$G$30)</f>
        <v>6</v>
      </c>
      <c r="H41" s="5">
        <f t="shared" si="2"/>
        <v>0.59167277858232681</v>
      </c>
      <c r="I41" s="24">
        <f t="shared" ref="I41" si="17">($H$31)-((E41/$E$31)*H41)-((E42/$E$31)*H42)-((E43/$E$31)*H43)</f>
        <v>0.44085913387200565</v>
      </c>
      <c r="L41" s="34"/>
      <c r="M41" s="12" t="s">
        <v>33</v>
      </c>
      <c r="N41" s="12">
        <f t="shared" si="16"/>
        <v>1</v>
      </c>
      <c r="O41" s="12">
        <f>COUNTIFS($Q$17:$Q$23,M41,$R$17:$R$23,$O$28)</f>
        <v>1</v>
      </c>
      <c r="P41" s="12">
        <f>COUNTIFS($Q$17:$Q$23,M41,$R$17:$R$23,$P$28)</f>
        <v>0</v>
      </c>
      <c r="Q41" s="12">
        <f t="shared" si="12"/>
        <v>0</v>
      </c>
      <c r="R41" s="49"/>
    </row>
    <row r="42" spans="3:18" x14ac:dyDescent="0.25">
      <c r="C42" s="24"/>
      <c r="D42" s="5" t="s">
        <v>36</v>
      </c>
      <c r="E42" s="5">
        <f t="shared" ref="E42:E43" si="18">COUNTIF($G$4:$G$23,D42)</f>
        <v>7</v>
      </c>
      <c r="F42" s="5">
        <f t="shared" ref="F42:F43" si="19">COUNTIFS($G$4:$G$23,D42,$I$4:$I$23,$F$30)</f>
        <v>4</v>
      </c>
      <c r="G42" s="5">
        <f>COUNTIFS($G$4:$G$23,D42,$I$4:$I$23,$G$30)</f>
        <v>3</v>
      </c>
      <c r="H42" s="5">
        <f t="shared" si="2"/>
        <v>0.9852281360342523</v>
      </c>
      <c r="I42" s="24"/>
    </row>
    <row r="43" spans="3:18" x14ac:dyDescent="0.25">
      <c r="C43" s="24"/>
      <c r="D43" s="5" t="s">
        <v>33</v>
      </c>
      <c r="E43" s="5">
        <f t="shared" si="18"/>
        <v>6</v>
      </c>
      <c r="F43" s="5">
        <f t="shared" si="19"/>
        <v>6</v>
      </c>
      <c r="G43" s="5">
        <f>COUNTIFS($G$4:$G$23,D43,$I$4:$I$23,$G$30)</f>
        <v>0</v>
      </c>
      <c r="H43" s="5">
        <f t="shared" si="2"/>
        <v>0</v>
      </c>
      <c r="I43" s="24"/>
    </row>
    <row r="44" spans="3:18" x14ac:dyDescent="0.25">
      <c r="C44" s="21" t="str">
        <f>H3</f>
        <v>smoothness_mean</v>
      </c>
      <c r="D44" s="3" t="s">
        <v>34</v>
      </c>
      <c r="E44" s="3">
        <f>COUNTIF($H$4:$H$23,D44)</f>
        <v>12</v>
      </c>
      <c r="F44" s="3">
        <f>COUNTIFS($H$4:$H$23,D44,$I$4:$I$23,$F$30)</f>
        <v>4</v>
      </c>
      <c r="G44" s="3">
        <f>COUNTIFS($H$4:$H$23,D44,$I$4:$I$23,$G$30)</f>
        <v>8</v>
      </c>
      <c r="H44" s="3">
        <f t="shared" si="2"/>
        <v>0.91829583405449056</v>
      </c>
      <c r="I44" s="21">
        <f t="shared" ref="I44" si="20">($H$31)-((E44/$E$31)*H44)-((E45/$E$31)*H45)-((E46/$E$31)*H46)</f>
        <v>0.30405257844694034</v>
      </c>
    </row>
    <row r="45" spans="3:18" x14ac:dyDescent="0.25">
      <c r="C45" s="21"/>
      <c r="D45" s="3" t="s">
        <v>36</v>
      </c>
      <c r="E45" s="3">
        <f t="shared" ref="E45:E46" si="21">COUNTIF($H$4:$H$23,D45)</f>
        <v>3</v>
      </c>
      <c r="F45" s="3">
        <f t="shared" ref="F45:F46" si="22">COUNTIFS($H$4:$H$23,D45,$I$4:$I$23,$F$30)</f>
        <v>2</v>
      </c>
      <c r="G45" s="3">
        <f t="shared" ref="G45:G46" si="23">COUNTIFS($H$4:$H$23,D45,$I$4:$I$23,$G$30)</f>
        <v>1</v>
      </c>
      <c r="H45" s="3">
        <f t="shared" si="2"/>
        <v>0.91829583405449056</v>
      </c>
      <c r="I45" s="21"/>
      <c r="L45" s="20" t="s">
        <v>67</v>
      </c>
      <c r="M45" s="20"/>
    </row>
    <row r="46" spans="3:18" x14ac:dyDescent="0.25">
      <c r="C46" s="21"/>
      <c r="D46" s="3" t="s">
        <v>33</v>
      </c>
      <c r="E46" s="3">
        <f t="shared" si="21"/>
        <v>5</v>
      </c>
      <c r="F46" s="3">
        <f t="shared" si="22"/>
        <v>5</v>
      </c>
      <c r="G46" s="3">
        <f t="shared" si="23"/>
        <v>0</v>
      </c>
      <c r="H46" s="3">
        <f t="shared" si="2"/>
        <v>0</v>
      </c>
      <c r="I46" s="21"/>
      <c r="L46" s="20"/>
      <c r="M46" s="20"/>
    </row>
    <row r="48" spans="3:18" x14ac:dyDescent="0.25">
      <c r="L48" s="4" t="s">
        <v>39</v>
      </c>
      <c r="M48" s="15" t="s">
        <v>5</v>
      </c>
      <c r="N48" s="4" t="s">
        <v>1</v>
      </c>
      <c r="O48" s="4" t="s">
        <v>2</v>
      </c>
      <c r="P48" s="4" t="s">
        <v>3</v>
      </c>
      <c r="Q48" s="4" t="s">
        <v>31</v>
      </c>
    </row>
    <row r="49" spans="3:18" x14ac:dyDescent="0.25">
      <c r="C49" s="20" t="s">
        <v>61</v>
      </c>
      <c r="D49" s="20"/>
      <c r="E49" s="20"/>
      <c r="F49"/>
      <c r="G49"/>
      <c r="H49"/>
      <c r="I49"/>
      <c r="L49" s="3">
        <v>41</v>
      </c>
      <c r="M49" s="15" t="s">
        <v>34</v>
      </c>
      <c r="N49" s="10" t="s">
        <v>37</v>
      </c>
      <c r="O49" s="10" t="s">
        <v>33</v>
      </c>
      <c r="P49" s="10" t="s">
        <v>34</v>
      </c>
      <c r="Q49" s="10" t="s">
        <v>35</v>
      </c>
    </row>
    <row r="50" spans="3:18" x14ac:dyDescent="0.25">
      <c r="C50" s="20"/>
      <c r="D50" s="20"/>
      <c r="E50" s="20"/>
      <c r="F50"/>
      <c r="G50"/>
      <c r="H50"/>
      <c r="I50"/>
      <c r="L50" s="3">
        <v>45</v>
      </c>
      <c r="M50" s="15" t="s">
        <v>34</v>
      </c>
      <c r="N50" s="10" t="s">
        <v>37</v>
      </c>
      <c r="O50" s="10" t="s">
        <v>33</v>
      </c>
      <c r="P50" s="10" t="s">
        <v>34</v>
      </c>
      <c r="Q50" s="10" t="s">
        <v>35</v>
      </c>
    </row>
    <row r="51" spans="3:18" x14ac:dyDescent="0.25">
      <c r="C51"/>
      <c r="D51"/>
      <c r="E51"/>
      <c r="F51"/>
      <c r="G51"/>
      <c r="H51"/>
      <c r="I51"/>
      <c r="L51" s="3">
        <v>50</v>
      </c>
      <c r="M51" s="15" t="s">
        <v>34</v>
      </c>
      <c r="N51" s="10" t="s">
        <v>37</v>
      </c>
      <c r="O51" s="10" t="s">
        <v>33</v>
      </c>
      <c r="P51" s="10" t="s">
        <v>34</v>
      </c>
      <c r="Q51" s="10" t="s">
        <v>38</v>
      </c>
    </row>
    <row r="52" spans="3:18" x14ac:dyDescent="0.25">
      <c r="C52"/>
      <c r="D52"/>
      <c r="E52"/>
      <c r="F52"/>
      <c r="G52"/>
      <c r="H52"/>
      <c r="I52"/>
      <c r="L52" s="3">
        <v>52</v>
      </c>
      <c r="M52" s="15" t="s">
        <v>34</v>
      </c>
      <c r="N52" s="10" t="s">
        <v>37</v>
      </c>
      <c r="O52" s="10" t="s">
        <v>36</v>
      </c>
      <c r="P52" s="10" t="s">
        <v>34</v>
      </c>
      <c r="Q52" s="10" t="s">
        <v>38</v>
      </c>
    </row>
    <row r="53" spans="3:18" x14ac:dyDescent="0.25">
      <c r="C53" s="4" t="s">
        <v>39</v>
      </c>
      <c r="D53" s="5" t="s">
        <v>4</v>
      </c>
      <c r="E53" s="4" t="s">
        <v>1</v>
      </c>
      <c r="F53" s="4" t="s">
        <v>2</v>
      </c>
      <c r="G53" s="4" t="s">
        <v>3</v>
      </c>
      <c r="H53" s="4" t="s">
        <v>5</v>
      </c>
      <c r="I53" s="4" t="s">
        <v>31</v>
      </c>
      <c r="L53" s="3">
        <v>59</v>
      </c>
      <c r="M53" s="15" t="s">
        <v>34</v>
      </c>
      <c r="N53" s="10" t="s">
        <v>37</v>
      </c>
      <c r="O53" s="10" t="s">
        <v>36</v>
      </c>
      <c r="P53" s="10" t="s">
        <v>34</v>
      </c>
      <c r="Q53" s="10" t="s">
        <v>38</v>
      </c>
    </row>
    <row r="54" spans="3:18" x14ac:dyDescent="0.25">
      <c r="C54" s="3">
        <v>42</v>
      </c>
      <c r="D54" s="5" t="s">
        <v>34</v>
      </c>
      <c r="E54" s="10" t="s">
        <v>34</v>
      </c>
      <c r="F54" s="10" t="s">
        <v>33</v>
      </c>
      <c r="G54" s="10" t="s">
        <v>34</v>
      </c>
      <c r="H54" s="10" t="s">
        <v>33</v>
      </c>
      <c r="I54" s="10" t="s">
        <v>35</v>
      </c>
    </row>
    <row r="55" spans="3:18" x14ac:dyDescent="0.25">
      <c r="C55" s="3">
        <v>47</v>
      </c>
      <c r="D55" s="5" t="s">
        <v>34</v>
      </c>
      <c r="E55" s="10" t="s">
        <v>34</v>
      </c>
      <c r="F55" s="10" t="s">
        <v>36</v>
      </c>
      <c r="G55" s="10" t="s">
        <v>34</v>
      </c>
      <c r="H55" s="10" t="s">
        <v>34</v>
      </c>
      <c r="I55" s="10" t="s">
        <v>38</v>
      </c>
    </row>
    <row r="56" spans="3:18" x14ac:dyDescent="0.25">
      <c r="C56" s="3">
        <v>49</v>
      </c>
      <c r="D56" s="5" t="s">
        <v>34</v>
      </c>
      <c r="E56" s="10" t="s">
        <v>34</v>
      </c>
      <c r="F56" s="10" t="s">
        <v>34</v>
      </c>
      <c r="G56" s="10" t="s">
        <v>34</v>
      </c>
      <c r="H56" s="10" t="s">
        <v>36</v>
      </c>
      <c r="I56" s="10" t="s">
        <v>38</v>
      </c>
      <c r="L56" s="20" t="s">
        <v>66</v>
      </c>
      <c r="M56" s="20"/>
      <c r="N56" s="20"/>
    </row>
    <row r="57" spans="3:18" x14ac:dyDescent="0.25">
      <c r="C57" s="3">
        <v>51</v>
      </c>
      <c r="D57" s="5" t="s">
        <v>34</v>
      </c>
      <c r="E57" s="10" t="s">
        <v>34</v>
      </c>
      <c r="F57" s="10" t="s">
        <v>33</v>
      </c>
      <c r="G57" s="10" t="s">
        <v>34</v>
      </c>
      <c r="H57" s="10" t="s">
        <v>34</v>
      </c>
      <c r="I57" s="10" t="s">
        <v>38</v>
      </c>
      <c r="L57" s="20"/>
      <c r="M57" s="20"/>
      <c r="N57" s="20"/>
    </row>
    <row r="58" spans="3:18" ht="15.75" thickBot="1" x14ac:dyDescent="0.3">
      <c r="C58" s="3">
        <v>53</v>
      </c>
      <c r="D58" s="5" t="s">
        <v>34</v>
      </c>
      <c r="E58" s="10" t="s">
        <v>34</v>
      </c>
      <c r="F58" s="10" t="s">
        <v>36</v>
      </c>
      <c r="G58" s="10" t="s">
        <v>34</v>
      </c>
      <c r="H58" s="10" t="s">
        <v>34</v>
      </c>
      <c r="I58" s="10" t="s">
        <v>38</v>
      </c>
    </row>
    <row r="59" spans="3:18" ht="15.75" thickBot="1" x14ac:dyDescent="0.3">
      <c r="C59" s="3">
        <v>56</v>
      </c>
      <c r="D59" s="5" t="s">
        <v>34</v>
      </c>
      <c r="E59" s="10" t="s">
        <v>34</v>
      </c>
      <c r="F59" s="10" t="s">
        <v>36</v>
      </c>
      <c r="G59" s="10" t="s">
        <v>34</v>
      </c>
      <c r="H59" s="10" t="s">
        <v>34</v>
      </c>
      <c r="I59" s="10" t="s">
        <v>38</v>
      </c>
      <c r="L59" s="6" t="s">
        <v>48</v>
      </c>
      <c r="M59" s="7" t="s">
        <v>41</v>
      </c>
      <c r="N59" s="7" t="s">
        <v>44</v>
      </c>
      <c r="O59" s="7" t="s">
        <v>43</v>
      </c>
      <c r="P59" s="7" t="s">
        <v>42</v>
      </c>
      <c r="Q59" s="7" t="s">
        <v>45</v>
      </c>
      <c r="R59" s="8" t="s">
        <v>46</v>
      </c>
    </row>
    <row r="60" spans="3:18" x14ac:dyDescent="0.25">
      <c r="C60" s="3">
        <v>60</v>
      </c>
      <c r="D60" s="5" t="s">
        <v>34</v>
      </c>
      <c r="E60" s="10" t="s">
        <v>34</v>
      </c>
      <c r="F60" s="10" t="s">
        <v>34</v>
      </c>
      <c r="G60" s="10" t="s">
        <v>34</v>
      </c>
      <c r="H60" s="10" t="s">
        <v>34</v>
      </c>
      <c r="I60" s="10" t="s">
        <v>38</v>
      </c>
      <c r="L60" s="9" t="s">
        <v>47</v>
      </c>
      <c r="M60" s="9"/>
      <c r="N60" s="9">
        <v>5</v>
      </c>
      <c r="O60" s="9">
        <f>COUNTIF(Q49:Q53, "NEGATIF")</f>
        <v>2</v>
      </c>
      <c r="P60" s="9">
        <f>COUNTIF(Q49:Q53, "POSITIF")</f>
        <v>3</v>
      </c>
      <c r="Q60" s="9">
        <f>((-O60/N60)*IMLOG2(O60/N60))+((-P60/N60)*IMLOG2(P60/N60))</f>
        <v>0.97095059445466747</v>
      </c>
      <c r="R60" s="9"/>
    </row>
    <row r="61" spans="3:18" x14ac:dyDescent="0.25">
      <c r="C61"/>
      <c r="D61"/>
      <c r="E61"/>
      <c r="F61"/>
      <c r="G61"/>
      <c r="H61"/>
      <c r="I61"/>
      <c r="L61" s="25" t="str">
        <f>N48</f>
        <v>Radius_mean</v>
      </c>
      <c r="M61" s="10" t="s">
        <v>34</v>
      </c>
      <c r="N61" s="10">
        <f>COUNTIF($N$49:$N$53,M61 )</f>
        <v>0</v>
      </c>
      <c r="O61" s="10">
        <f>COUNTIFS($N$49:$N$53,M61,$Q$49:$Q$53,$O$59)</f>
        <v>0</v>
      </c>
      <c r="P61" s="10">
        <f>COUNTIFS($N$49:$N$53,M61,$Q$49:$Q$53,$P$59)</f>
        <v>0</v>
      </c>
      <c r="Q61" s="10">
        <f t="shared" ref="Q61" si="24">IF(AND(N61&lt;&gt;0, O61&lt;&gt;0, P61&lt;&gt;0),((-O61/N61)*IMLOG2(O61/N61))+((-P61/N61)*IMLOG2(P61/N61)),0)</f>
        <v>0</v>
      </c>
      <c r="R61" s="19">
        <f>($Q$29)-((N61/$N$29)*Q61)-((N62/$N$29)*Q62)-((N63/$N$29)*Q63)</f>
        <v>0.29169199713806127</v>
      </c>
    </row>
    <row r="62" spans="3:18" x14ac:dyDescent="0.25">
      <c r="C62" s="20" t="s">
        <v>62</v>
      </c>
      <c r="D62" s="20"/>
      <c r="E62" s="20"/>
      <c r="F62"/>
      <c r="G62"/>
      <c r="H62"/>
      <c r="I62"/>
      <c r="L62" s="26"/>
      <c r="M62" s="10" t="s">
        <v>37</v>
      </c>
      <c r="N62" s="10">
        <f t="shared" ref="N62:N63" si="25">COUNTIF($N$49:$N$53,M62 )</f>
        <v>5</v>
      </c>
      <c r="O62" s="10">
        <f t="shared" ref="O62:O63" si="26">COUNTIFS($N$49:$N$53,M62,$Q$49:$Q$53,$O$59)</f>
        <v>2</v>
      </c>
      <c r="P62" s="10">
        <f t="shared" ref="P62:P63" si="27">COUNTIFS($N$49:$N$53,M62,$Q$49:$Q$53,$P$59)</f>
        <v>3</v>
      </c>
      <c r="Q62" s="10">
        <f>IF(AND(N62&lt;&gt;0, O62&lt;&gt;0, P62&lt;&gt;0),((-O62/N62)*IMLOG2(O62/N62))+((-P62/N62)*IMLOG2(P62/N62)),0)</f>
        <v>0.97095059445466747</v>
      </c>
      <c r="R62" s="19"/>
    </row>
    <row r="63" spans="3:18" x14ac:dyDescent="0.25">
      <c r="C63" s="20"/>
      <c r="D63" s="20"/>
      <c r="E63" s="20"/>
      <c r="F63"/>
      <c r="G63"/>
      <c r="H63"/>
      <c r="I63"/>
      <c r="L63" s="27"/>
      <c r="M63" s="10" t="s">
        <v>33</v>
      </c>
      <c r="N63" s="10">
        <f t="shared" si="25"/>
        <v>0</v>
      </c>
      <c r="O63" s="10">
        <f t="shared" si="26"/>
        <v>0</v>
      </c>
      <c r="P63" s="10">
        <f t="shared" si="27"/>
        <v>0</v>
      </c>
      <c r="Q63" s="10">
        <f t="shared" ref="Q63:Q66" si="28">IF(AND(N63&lt;&gt;0, O63&lt;&gt;0, P63&lt;&gt;0),((-O63/N63)*IMLOG2(O63/N63))+((-P63/N63)*IMLOG2(P63/N63)),0)</f>
        <v>0</v>
      </c>
      <c r="R63" s="19"/>
    </row>
    <row r="64" spans="3:18" ht="15.75" thickBot="1" x14ac:dyDescent="0.3">
      <c r="C64"/>
      <c r="D64"/>
      <c r="E64"/>
      <c r="F64"/>
      <c r="G64"/>
      <c r="H64"/>
      <c r="I64"/>
      <c r="L64" s="41" t="str">
        <f>O48</f>
        <v>Texture_mean</v>
      </c>
      <c r="M64" s="16" t="s">
        <v>34</v>
      </c>
      <c r="N64" s="16">
        <f>COUNTIF($O$49:$O$53,M64)</f>
        <v>0</v>
      </c>
      <c r="O64" s="16">
        <f>COUNTIFS($O$49:$O$53,M64,$Q$49:$Q$53,$O$59)</f>
        <v>0</v>
      </c>
      <c r="P64" s="16">
        <f>COUNTIFS($O$49:$O$53,M64,$Q$49:$Q$53,$P$59)</f>
        <v>0</v>
      </c>
      <c r="Q64" s="16">
        <f t="shared" si="28"/>
        <v>0</v>
      </c>
      <c r="R64" s="44">
        <f>($Q$29)-((N64/$N$29)*Q64)-((N65/$N$29)*Q65)-((N66/$N$29)*Q66)</f>
        <v>0.59167277858232781</v>
      </c>
    </row>
    <row r="65" spans="3:18" ht="15.75" thickBot="1" x14ac:dyDescent="0.3">
      <c r="C65" s="6" t="s">
        <v>48</v>
      </c>
      <c r="D65" s="7" t="s">
        <v>41</v>
      </c>
      <c r="E65" s="7" t="s">
        <v>44</v>
      </c>
      <c r="F65" s="7" t="s">
        <v>43</v>
      </c>
      <c r="G65" s="7" t="s">
        <v>42</v>
      </c>
      <c r="H65" s="7" t="s">
        <v>45</v>
      </c>
      <c r="I65" s="8" t="s">
        <v>46</v>
      </c>
      <c r="L65" s="42"/>
      <c r="M65" s="16" t="s">
        <v>36</v>
      </c>
      <c r="N65" s="16">
        <f t="shared" ref="N65:N66" si="29">COUNTIF($O$49:$O$53,M65)</f>
        <v>2</v>
      </c>
      <c r="O65" s="16">
        <f t="shared" ref="O65:O66" si="30">COUNTIFS($O$49:$O$53,M65,$Q$49:$Q$53,$O$59)</f>
        <v>0</v>
      </c>
      <c r="P65" s="16">
        <f t="shared" ref="P65:P66" si="31">COUNTIFS($O$49:$O$53,M65,$Q$49:$Q$53,$P$59)</f>
        <v>2</v>
      </c>
      <c r="Q65" s="16">
        <f t="shared" si="28"/>
        <v>0</v>
      </c>
      <c r="R65" s="44"/>
    </row>
    <row r="66" spans="3:18" x14ac:dyDescent="0.25">
      <c r="C66" s="9" t="s">
        <v>47</v>
      </c>
      <c r="D66" s="9"/>
      <c r="E66" s="9">
        <v>7</v>
      </c>
      <c r="F66" s="9">
        <v>1</v>
      </c>
      <c r="G66" s="9">
        <v>6</v>
      </c>
      <c r="H66" s="9">
        <v>0.59167277858232681</v>
      </c>
      <c r="I66" s="9"/>
      <c r="L66" s="43"/>
      <c r="M66" s="16" t="s">
        <v>33</v>
      </c>
      <c r="N66" s="16">
        <f t="shared" si="29"/>
        <v>3</v>
      </c>
      <c r="O66" s="16">
        <f t="shared" si="30"/>
        <v>2</v>
      </c>
      <c r="P66" s="16">
        <f t="shared" si="31"/>
        <v>1</v>
      </c>
      <c r="Q66" s="16">
        <f t="shared" si="28"/>
        <v>0.91829583405449056</v>
      </c>
      <c r="R66" s="44"/>
    </row>
    <row r="67" spans="3:18" x14ac:dyDescent="0.25">
      <c r="C67" s="25" t="s">
        <v>1</v>
      </c>
      <c r="D67" s="10" t="s">
        <v>34</v>
      </c>
      <c r="E67" s="10">
        <v>7</v>
      </c>
      <c r="F67" s="10">
        <v>1</v>
      </c>
      <c r="G67" s="10">
        <v>6</v>
      </c>
      <c r="H67" s="10">
        <v>0.59167277858232681</v>
      </c>
      <c r="I67" s="25">
        <v>0</v>
      </c>
      <c r="L67" s="25" t="str">
        <f>P48</f>
        <v>perimeter_mean</v>
      </c>
      <c r="M67" s="10" t="s">
        <v>34</v>
      </c>
      <c r="N67" s="10">
        <f>COUNTIF($P$49:$P$53,M67)</f>
        <v>5</v>
      </c>
      <c r="O67" s="10">
        <f>COUNTIFS($P$49:$P$53,M67,$Q$49:$Q$53,$O$59)</f>
        <v>2</v>
      </c>
      <c r="P67" s="10">
        <f>COUNTIFS($P$49:$P$53,M67,$Q$49:$Q$53,$P$59)</f>
        <v>3</v>
      </c>
      <c r="Q67" s="10">
        <f>IF(AND(N67&lt;&gt;0, O67&lt;&gt;0, P67&lt;&gt;0),((-O67/N67)*IMLOG2(O67/N67))+((-P67/N67)*IMLOG2(P67/N67)),0)</f>
        <v>0.97095059445466747</v>
      </c>
      <c r="R67" s="19">
        <f>($Q$29)-((N67/$N$29)*Q67)-((N68/$N$29)*Q68)-((N69/$N$29)*Q69)</f>
        <v>0.29169199713806127</v>
      </c>
    </row>
    <row r="68" spans="3:18" x14ac:dyDescent="0.25">
      <c r="C68" s="26"/>
      <c r="D68" s="10" t="s">
        <v>37</v>
      </c>
      <c r="E68" s="10">
        <v>0</v>
      </c>
      <c r="F68" s="10">
        <v>0</v>
      </c>
      <c r="G68" s="10">
        <v>0</v>
      </c>
      <c r="H68" s="10">
        <v>0</v>
      </c>
      <c r="I68" s="26"/>
      <c r="L68" s="26"/>
      <c r="M68" s="10" t="s">
        <v>36</v>
      </c>
      <c r="N68" s="10">
        <f t="shared" ref="N68:N69" si="32">COUNTIF($P$49:$P$53,M68)</f>
        <v>0</v>
      </c>
      <c r="O68" s="10">
        <f t="shared" ref="O68:O69" si="33">COUNTIFS($P$49:$P$53,M68,$Q$49:$Q$53,$O$59)</f>
        <v>0</v>
      </c>
      <c r="P68" s="10">
        <f t="shared" ref="P68:P69" si="34">COUNTIFS($P$49:$P$53,M68,$Q$49:$Q$53,$P$59)</f>
        <v>0</v>
      </c>
      <c r="Q68" s="10">
        <f t="shared" ref="Q68:Q69" si="35">IF(AND(N68&lt;&gt;0, O68&lt;&gt;0, P68&lt;&gt;0),((-O68/N68)*IMLOG2(O68/N68))+((-P68/N68)*IMLOG2(P68/N68)),0)</f>
        <v>0</v>
      </c>
      <c r="R68" s="19"/>
    </row>
    <row r="69" spans="3:18" x14ac:dyDescent="0.25">
      <c r="C69" s="27"/>
      <c r="D69" s="10" t="s">
        <v>33</v>
      </c>
      <c r="E69" s="10">
        <v>0</v>
      </c>
      <c r="F69" s="10">
        <v>0</v>
      </c>
      <c r="G69" s="10">
        <v>0</v>
      </c>
      <c r="H69" s="10">
        <v>0</v>
      </c>
      <c r="I69" s="27"/>
      <c r="L69" s="27"/>
      <c r="M69" s="10" t="s">
        <v>33</v>
      </c>
      <c r="N69" s="10">
        <f t="shared" si="32"/>
        <v>0</v>
      </c>
      <c r="O69" s="10">
        <f t="shared" si="33"/>
        <v>0</v>
      </c>
      <c r="P69" s="10">
        <f t="shared" si="34"/>
        <v>0</v>
      </c>
      <c r="Q69" s="10">
        <f t="shared" si="35"/>
        <v>0</v>
      </c>
      <c r="R69" s="19"/>
    </row>
    <row r="70" spans="3:18" x14ac:dyDescent="0.25">
      <c r="C70" s="32" t="s">
        <v>2</v>
      </c>
      <c r="D70" s="12" t="s">
        <v>34</v>
      </c>
      <c r="E70" s="12">
        <v>2</v>
      </c>
      <c r="F70" s="12">
        <v>0</v>
      </c>
      <c r="G70" s="12">
        <v>2</v>
      </c>
      <c r="H70" s="12">
        <v>0</v>
      </c>
      <c r="I70" s="32">
        <v>0.30595849286804111</v>
      </c>
    </row>
    <row r="71" spans="3:18" x14ac:dyDescent="0.25">
      <c r="C71" s="33"/>
      <c r="D71" s="12" t="s">
        <v>36</v>
      </c>
      <c r="E71" s="12">
        <v>3</v>
      </c>
      <c r="F71" s="12">
        <v>0</v>
      </c>
      <c r="G71" s="12">
        <v>3</v>
      </c>
      <c r="H71" s="12">
        <v>0</v>
      </c>
      <c r="I71" s="33"/>
    </row>
    <row r="72" spans="3:18" x14ac:dyDescent="0.25">
      <c r="C72" s="34"/>
      <c r="D72" s="12" t="s">
        <v>33</v>
      </c>
      <c r="E72" s="12">
        <v>2</v>
      </c>
      <c r="F72" s="12">
        <v>1</v>
      </c>
      <c r="G72" s="12">
        <v>1</v>
      </c>
      <c r="H72" s="12">
        <v>1</v>
      </c>
      <c r="I72" s="34"/>
    </row>
    <row r="73" spans="3:18" x14ac:dyDescent="0.25">
      <c r="C73" s="25" t="s">
        <v>3</v>
      </c>
      <c r="D73" s="10" t="s">
        <v>34</v>
      </c>
      <c r="E73" s="10">
        <v>7</v>
      </c>
      <c r="F73" s="10">
        <v>1</v>
      </c>
      <c r="G73" s="10">
        <v>6</v>
      </c>
      <c r="H73" s="10">
        <v>0.59167277858232681</v>
      </c>
      <c r="I73" s="25">
        <v>0</v>
      </c>
      <c r="L73" s="20" t="s">
        <v>49</v>
      </c>
      <c r="M73" s="20"/>
    </row>
    <row r="74" spans="3:18" x14ac:dyDescent="0.25">
      <c r="C74" s="26"/>
      <c r="D74" s="10" t="s">
        <v>36</v>
      </c>
      <c r="E74" s="10">
        <v>0</v>
      </c>
      <c r="F74" s="10">
        <v>0</v>
      </c>
      <c r="G74" s="10">
        <v>0</v>
      </c>
      <c r="H74" s="10">
        <v>0</v>
      </c>
      <c r="I74" s="26"/>
      <c r="L74" s="20"/>
      <c r="M74" s="20"/>
    </row>
    <row r="75" spans="3:18" x14ac:dyDescent="0.25">
      <c r="C75" s="27"/>
      <c r="D75" s="10" t="s">
        <v>33</v>
      </c>
      <c r="E75" s="10">
        <v>0</v>
      </c>
      <c r="F75" s="10">
        <v>0</v>
      </c>
      <c r="G75" s="10">
        <v>0</v>
      </c>
      <c r="H75" s="10">
        <v>0</v>
      </c>
      <c r="I75" s="27"/>
    </row>
    <row r="76" spans="3:18" x14ac:dyDescent="0.25">
      <c r="C76" s="25" t="s">
        <v>5</v>
      </c>
      <c r="D76" s="10" t="s">
        <v>34</v>
      </c>
      <c r="E76" s="10">
        <v>5</v>
      </c>
      <c r="F76" s="10">
        <v>0</v>
      </c>
      <c r="G76" s="10">
        <v>5</v>
      </c>
      <c r="H76" s="10">
        <v>0</v>
      </c>
      <c r="I76" s="25">
        <v>0.59167277858232681</v>
      </c>
      <c r="L76" s="4" t="s">
        <v>39</v>
      </c>
      <c r="M76" s="16" t="s">
        <v>2</v>
      </c>
      <c r="N76" s="4" t="s">
        <v>1</v>
      </c>
      <c r="O76" s="4" t="s">
        <v>3</v>
      </c>
      <c r="P76" s="4" t="s">
        <v>31</v>
      </c>
    </row>
    <row r="77" spans="3:18" x14ac:dyDescent="0.25">
      <c r="C77" s="26"/>
      <c r="D77" s="10" t="s">
        <v>36</v>
      </c>
      <c r="E77" s="10">
        <v>1</v>
      </c>
      <c r="F77" s="10">
        <v>0</v>
      </c>
      <c r="G77" s="10">
        <v>1</v>
      </c>
      <c r="H77" s="10">
        <v>0</v>
      </c>
      <c r="I77" s="26"/>
      <c r="L77" s="3">
        <v>41</v>
      </c>
      <c r="M77" s="16" t="s">
        <v>33</v>
      </c>
      <c r="N77" s="10" t="s">
        <v>37</v>
      </c>
      <c r="O77" s="10" t="s">
        <v>34</v>
      </c>
      <c r="P77" s="10" t="s">
        <v>35</v>
      </c>
    </row>
    <row r="78" spans="3:18" x14ac:dyDescent="0.25">
      <c r="C78" s="27"/>
      <c r="D78" s="10" t="s">
        <v>33</v>
      </c>
      <c r="E78" s="10">
        <v>1</v>
      </c>
      <c r="F78" s="10">
        <v>1</v>
      </c>
      <c r="G78" s="10">
        <v>0</v>
      </c>
      <c r="H78" s="10">
        <v>0</v>
      </c>
      <c r="I78" s="27"/>
      <c r="L78" s="3">
        <v>45</v>
      </c>
      <c r="M78" s="16" t="s">
        <v>33</v>
      </c>
      <c r="N78" s="10" t="s">
        <v>37</v>
      </c>
      <c r="O78" s="10" t="s">
        <v>34</v>
      </c>
      <c r="P78" s="10" t="s">
        <v>35</v>
      </c>
    </row>
    <row r="79" spans="3:18" x14ac:dyDescent="0.25">
      <c r="C79"/>
      <c r="D79"/>
      <c r="E79"/>
      <c r="F79"/>
      <c r="G79"/>
      <c r="H79"/>
      <c r="I79"/>
      <c r="L79" s="3">
        <v>50</v>
      </c>
      <c r="M79" s="16" t="s">
        <v>33</v>
      </c>
      <c r="N79" s="10" t="s">
        <v>37</v>
      </c>
      <c r="O79" s="10" t="s">
        <v>34</v>
      </c>
      <c r="P79" s="10" t="s">
        <v>38</v>
      </c>
    </row>
    <row r="80" spans="3:18" x14ac:dyDescent="0.25">
      <c r="C80"/>
      <c r="D80"/>
      <c r="E80"/>
      <c r="F80"/>
      <c r="G80"/>
      <c r="H80"/>
      <c r="I80"/>
    </row>
    <row r="81" spans="3:18" x14ac:dyDescent="0.25">
      <c r="C81" s="20" t="s">
        <v>73</v>
      </c>
      <c r="D81" s="20"/>
      <c r="E81" s="20"/>
      <c r="F81"/>
      <c r="G81"/>
      <c r="H81"/>
      <c r="I81"/>
      <c r="L81" s="20" t="s">
        <v>66</v>
      </c>
      <c r="M81" s="20"/>
      <c r="N81" s="20"/>
    </row>
    <row r="82" spans="3:18" x14ac:dyDescent="0.25">
      <c r="C82" s="20"/>
      <c r="D82" s="20"/>
      <c r="E82" s="20"/>
      <c r="F82"/>
      <c r="G82"/>
      <c r="H82"/>
      <c r="I82"/>
      <c r="L82" s="20"/>
      <c r="M82" s="20"/>
      <c r="N82" s="20"/>
    </row>
    <row r="83" spans="3:18" ht="15.75" thickBot="1" x14ac:dyDescent="0.3">
      <c r="C83"/>
      <c r="D83"/>
      <c r="E83"/>
      <c r="F83"/>
      <c r="G83"/>
      <c r="H83"/>
      <c r="I83"/>
    </row>
    <row r="84" spans="3:18" ht="15.75" thickBot="1" x14ac:dyDescent="0.3">
      <c r="C84" s="4" t="s">
        <v>39</v>
      </c>
      <c r="D84" s="12" t="s">
        <v>2</v>
      </c>
      <c r="E84" s="4" t="s">
        <v>1</v>
      </c>
      <c r="F84" s="4" t="s">
        <v>3</v>
      </c>
      <c r="G84" s="4" t="s">
        <v>5</v>
      </c>
      <c r="H84" s="4" t="s">
        <v>31</v>
      </c>
      <c r="I84"/>
      <c r="L84" s="6" t="s">
        <v>48</v>
      </c>
      <c r="M84" s="7" t="s">
        <v>41</v>
      </c>
      <c r="N84" s="7" t="s">
        <v>44</v>
      </c>
      <c r="O84" s="7" t="s">
        <v>43</v>
      </c>
      <c r="P84" s="7" t="s">
        <v>42</v>
      </c>
      <c r="Q84" s="7" t="s">
        <v>45</v>
      </c>
      <c r="R84" s="8" t="s">
        <v>46</v>
      </c>
    </row>
    <row r="85" spans="3:18" x14ac:dyDescent="0.25">
      <c r="C85" s="3">
        <v>42</v>
      </c>
      <c r="D85" s="12" t="s">
        <v>33</v>
      </c>
      <c r="E85" s="10" t="s">
        <v>34</v>
      </c>
      <c r="F85" s="10" t="s">
        <v>34</v>
      </c>
      <c r="G85" s="10" t="s">
        <v>33</v>
      </c>
      <c r="H85" s="10" t="s">
        <v>35</v>
      </c>
      <c r="I85"/>
      <c r="L85" s="9" t="s">
        <v>47</v>
      </c>
      <c r="M85" s="9"/>
      <c r="N85" s="9">
        <v>3</v>
      </c>
      <c r="O85" s="9">
        <f>COUNTIF(P77:P79, "NEGATIF")</f>
        <v>2</v>
      </c>
      <c r="P85" s="9">
        <f>COUNTIF(P77:P79, "POSITIF")</f>
        <v>1</v>
      </c>
      <c r="Q85" s="9">
        <f>((-O85/N85)*IMLOG2(O85/N85))+((-P85/N85)*IMLOG2(P85/N85))</f>
        <v>0.91829583405449056</v>
      </c>
      <c r="R85" s="9"/>
    </row>
    <row r="86" spans="3:18" x14ac:dyDescent="0.25">
      <c r="C86" s="3">
        <v>51</v>
      </c>
      <c r="D86" s="12" t="s">
        <v>33</v>
      </c>
      <c r="E86" s="10" t="s">
        <v>34</v>
      </c>
      <c r="F86" s="10" t="s">
        <v>34</v>
      </c>
      <c r="G86" s="10" t="s">
        <v>34</v>
      </c>
      <c r="H86" s="10" t="s">
        <v>38</v>
      </c>
      <c r="I86"/>
      <c r="L86" s="37" t="str">
        <f>N76</f>
        <v>Radius_mean</v>
      </c>
      <c r="M86" s="17" t="s">
        <v>34</v>
      </c>
      <c r="N86" s="17">
        <f>COUNTIF($N$77:$N$79,M86 )</f>
        <v>0</v>
      </c>
      <c r="O86" s="17">
        <f>COUNTIFS($N$77:$N$79,M86,$P$77:$P$79,$O$84)</f>
        <v>0</v>
      </c>
      <c r="P86" s="17">
        <f>COUNTIFS($N$77:$N$79,M86,$P$77:$P$79,$P$84)</f>
        <v>0</v>
      </c>
      <c r="Q86" s="17">
        <f t="shared" ref="Q86" si="36">IF(AND(N86&lt;&gt;0, O86&lt;&gt;0, P86&lt;&gt;0),((-O86/N86)*IMLOG2(O86/N86))+((-P86/N86)*IMLOG2(P86/N86)),0)</f>
        <v>0</v>
      </c>
      <c r="R86" s="40">
        <f>($Q$29)-((N86/$N$29)*Q86)-((N87/$N$29)*Q87)-((N88/$N$29)*Q88)</f>
        <v>0.59167277858232781</v>
      </c>
    </row>
    <row r="87" spans="3:18" x14ac:dyDescent="0.25">
      <c r="C87"/>
      <c r="D87"/>
      <c r="E87"/>
      <c r="F87"/>
      <c r="G87"/>
      <c r="H87"/>
      <c r="I87"/>
      <c r="L87" s="38"/>
      <c r="M87" s="17" t="s">
        <v>37</v>
      </c>
      <c r="N87" s="17">
        <f t="shared" ref="N87:N88" si="37">COUNTIF($N$77:$N$79,M87 )</f>
        <v>3</v>
      </c>
      <c r="O87" s="17">
        <f t="shared" ref="O87:O88" si="38">COUNTIFS($N$77:$N$79,M87,$P$77:$P$79,$O$84)</f>
        <v>2</v>
      </c>
      <c r="P87" s="17">
        <f t="shared" ref="P87:P88" si="39">COUNTIFS($N$77:$N$79,M87,$P$77:$P$79,$P$84)</f>
        <v>1</v>
      </c>
      <c r="Q87" s="17">
        <f>IF(AND(N87&lt;&gt;0, O87&lt;&gt;0, P87&lt;&gt;0),((-O87/N87)*IMLOG2(O87/N87))+((-P87/N87)*IMLOG2(P87/N87)),0)</f>
        <v>0.91829583405449056</v>
      </c>
      <c r="R87" s="40"/>
    </row>
    <row r="88" spans="3:18" x14ac:dyDescent="0.25">
      <c r="C88" s="20" t="s">
        <v>74</v>
      </c>
      <c r="D88" s="20"/>
      <c r="E88" s="20"/>
      <c r="F88"/>
      <c r="G88"/>
      <c r="H88"/>
      <c r="I88"/>
      <c r="L88" s="39"/>
      <c r="M88" s="17" t="s">
        <v>33</v>
      </c>
      <c r="N88" s="17">
        <f t="shared" si="37"/>
        <v>0</v>
      </c>
      <c r="O88" s="17">
        <f t="shared" si="38"/>
        <v>0</v>
      </c>
      <c r="P88" s="17">
        <f t="shared" si="39"/>
        <v>0</v>
      </c>
      <c r="Q88" s="17">
        <f t="shared" ref="Q88" si="40">IF(AND(N88&lt;&gt;0, O88&lt;&gt;0, P88&lt;&gt;0),((-O88/N88)*IMLOG2(O88/N88))+((-P88/N88)*IMLOG2(P88/N88)),0)</f>
        <v>0</v>
      </c>
      <c r="R88" s="40"/>
    </row>
    <row r="89" spans="3:18" x14ac:dyDescent="0.25">
      <c r="C89" s="20"/>
      <c r="D89" s="20"/>
      <c r="E89" s="20"/>
      <c r="F89"/>
      <c r="G89"/>
      <c r="H89"/>
      <c r="I89"/>
      <c r="L89" s="25" t="str">
        <f>O76</f>
        <v>perimeter_mean</v>
      </c>
      <c r="M89" s="10" t="s">
        <v>34</v>
      </c>
      <c r="N89" s="10">
        <f>COUNTIF($O$77:$O$79,M89)</f>
        <v>3</v>
      </c>
      <c r="O89" s="10">
        <f>COUNTIFS($O$77:$O$79,M89,$P$77:$P$79,$O$84)</f>
        <v>2</v>
      </c>
      <c r="P89" s="10">
        <f>COUNTIFS($O$77:$O$79,M89,$P$77:$P$79,$P$84)</f>
        <v>1</v>
      </c>
      <c r="Q89" s="10">
        <f>IF(AND(N89&lt;&gt;0, O89&lt;&gt;0, P89&lt;&gt;0),((-O89/N89)*IMLOG2(O89/N89))+((-P89/N89)*IMLOG2(P89/N89)),0)</f>
        <v>0.91829583405449056</v>
      </c>
      <c r="R89" s="19">
        <f>($Q$29)-((N89/$N$29)*Q89)-((N90/$N$29)*Q90)-((N91/$N$29)*Q91)</f>
        <v>0.59167277858232781</v>
      </c>
    </row>
    <row r="90" spans="3:18" ht="15.75" thickBot="1" x14ac:dyDescent="0.3">
      <c r="C90"/>
      <c r="D90"/>
      <c r="E90"/>
      <c r="F90"/>
      <c r="G90"/>
      <c r="H90"/>
      <c r="I90"/>
      <c r="L90" s="26"/>
      <c r="M90" s="10" t="s">
        <v>36</v>
      </c>
      <c r="N90" s="10">
        <f t="shared" ref="N90:N91" si="41">COUNTIF($O$77:$O$79,M90)</f>
        <v>0</v>
      </c>
      <c r="O90" s="10">
        <f t="shared" ref="O90:O91" si="42">COUNTIFS($O$77:$O$79,M90,$P$77:$P$79,$O$84)</f>
        <v>0</v>
      </c>
      <c r="P90" s="10">
        <f t="shared" ref="P90:P91" si="43">COUNTIFS($O$77:$O$79,M90,$P$77:$P$79,$P$84)</f>
        <v>0</v>
      </c>
      <c r="Q90" s="10">
        <f t="shared" ref="Q90:Q91" si="44">IF(AND(N90&lt;&gt;0, O90&lt;&gt;0, P90&lt;&gt;0),((-O90/N90)*IMLOG2(O90/N90))+((-P90/N90)*IMLOG2(P90/N90)),0)</f>
        <v>0</v>
      </c>
      <c r="R90" s="19"/>
    </row>
    <row r="91" spans="3:18" ht="15.75" thickBot="1" x14ac:dyDescent="0.3">
      <c r="C91" s="6" t="s">
        <v>48</v>
      </c>
      <c r="D91" s="7" t="s">
        <v>41</v>
      </c>
      <c r="E91" s="7" t="s">
        <v>44</v>
      </c>
      <c r="F91" s="7" t="s">
        <v>43</v>
      </c>
      <c r="G91" s="7" t="s">
        <v>42</v>
      </c>
      <c r="H91" s="7" t="s">
        <v>45</v>
      </c>
      <c r="I91" s="8" t="s">
        <v>46</v>
      </c>
      <c r="L91" s="27"/>
      <c r="M91" s="10" t="s">
        <v>33</v>
      </c>
      <c r="N91" s="10">
        <f t="shared" si="41"/>
        <v>0</v>
      </c>
      <c r="O91" s="10">
        <f t="shared" si="42"/>
        <v>0</v>
      </c>
      <c r="P91" s="10">
        <f t="shared" si="43"/>
        <v>0</v>
      </c>
      <c r="Q91" s="10">
        <f t="shared" si="44"/>
        <v>0</v>
      </c>
      <c r="R91" s="19"/>
    </row>
    <row r="92" spans="3:18" x14ac:dyDescent="0.25">
      <c r="C92" s="9" t="s">
        <v>47</v>
      </c>
      <c r="D92" s="9"/>
      <c r="E92" s="9">
        <v>2</v>
      </c>
      <c r="F92" s="9">
        <v>1</v>
      </c>
      <c r="G92" s="9">
        <v>1</v>
      </c>
      <c r="H92" s="9">
        <v>1</v>
      </c>
      <c r="I92" s="9"/>
    </row>
    <row r="93" spans="3:18" x14ac:dyDescent="0.25">
      <c r="C93" s="25" t="s">
        <v>1</v>
      </c>
      <c r="D93" s="10" t="s">
        <v>34</v>
      </c>
      <c r="E93" s="10">
        <v>2</v>
      </c>
      <c r="F93" s="10">
        <v>1</v>
      </c>
      <c r="G93" s="10">
        <v>1</v>
      </c>
      <c r="H93" s="10">
        <v>1</v>
      </c>
      <c r="I93" s="19">
        <v>0</v>
      </c>
      <c r="L93" s="20" t="s">
        <v>54</v>
      </c>
      <c r="M93" s="20"/>
    </row>
    <row r="94" spans="3:18" x14ac:dyDescent="0.25">
      <c r="C94" s="26"/>
      <c r="D94" s="10" t="s">
        <v>36</v>
      </c>
      <c r="E94" s="10">
        <v>0</v>
      </c>
      <c r="F94" s="10">
        <v>0</v>
      </c>
      <c r="G94" s="10">
        <v>0</v>
      </c>
      <c r="H94" s="10">
        <v>0</v>
      </c>
      <c r="I94" s="19"/>
      <c r="L94" s="20"/>
      <c r="M94" s="20"/>
    </row>
    <row r="95" spans="3:18" x14ac:dyDescent="0.25">
      <c r="C95" s="27"/>
      <c r="D95" s="10" t="s">
        <v>33</v>
      </c>
      <c r="E95" s="10">
        <v>0</v>
      </c>
      <c r="F95" s="10">
        <v>0</v>
      </c>
      <c r="G95" s="10">
        <v>0</v>
      </c>
      <c r="H95" s="10">
        <v>0</v>
      </c>
      <c r="I95" s="19"/>
    </row>
    <row r="96" spans="3:18" x14ac:dyDescent="0.25">
      <c r="C96" s="25" t="s">
        <v>3</v>
      </c>
      <c r="D96" s="10" t="s">
        <v>34</v>
      </c>
      <c r="E96" s="10">
        <v>2</v>
      </c>
      <c r="F96" s="10">
        <v>1</v>
      </c>
      <c r="G96" s="10">
        <v>1</v>
      </c>
      <c r="H96" s="10">
        <v>1</v>
      </c>
      <c r="I96" s="19">
        <v>0</v>
      </c>
      <c r="L96" s="4" t="s">
        <v>39</v>
      </c>
      <c r="M96" s="4" t="s">
        <v>1</v>
      </c>
      <c r="N96" s="4" t="s">
        <v>3</v>
      </c>
      <c r="O96" s="4" t="s">
        <v>31</v>
      </c>
    </row>
    <row r="97" spans="3:18" x14ac:dyDescent="0.25">
      <c r="C97" s="26"/>
      <c r="D97" s="10" t="s">
        <v>36</v>
      </c>
      <c r="E97" s="10">
        <v>0</v>
      </c>
      <c r="F97" s="10">
        <v>0</v>
      </c>
      <c r="G97" s="10">
        <v>0</v>
      </c>
      <c r="H97" s="10">
        <v>0</v>
      </c>
      <c r="I97" s="19"/>
      <c r="L97" s="3">
        <v>41</v>
      </c>
      <c r="M97" s="17" t="s">
        <v>37</v>
      </c>
      <c r="N97" s="10" t="s">
        <v>34</v>
      </c>
      <c r="O97" s="10" t="s">
        <v>35</v>
      </c>
    </row>
    <row r="98" spans="3:18" x14ac:dyDescent="0.25">
      <c r="C98" s="27"/>
      <c r="D98" s="10" t="s">
        <v>33</v>
      </c>
      <c r="E98" s="10">
        <v>0</v>
      </c>
      <c r="F98" s="10">
        <v>0</v>
      </c>
      <c r="G98" s="10">
        <v>0</v>
      </c>
      <c r="H98" s="10">
        <v>0</v>
      </c>
      <c r="I98" s="19"/>
      <c r="L98" s="3">
        <v>45</v>
      </c>
      <c r="M98" s="17" t="s">
        <v>37</v>
      </c>
      <c r="N98" s="10" t="s">
        <v>34</v>
      </c>
      <c r="O98" s="10" t="s">
        <v>35</v>
      </c>
    </row>
    <row r="99" spans="3:18" x14ac:dyDescent="0.25">
      <c r="C99" s="25" t="s">
        <v>5</v>
      </c>
      <c r="D99" s="10" t="s">
        <v>34</v>
      </c>
      <c r="E99" s="10">
        <v>1</v>
      </c>
      <c r="F99" s="10">
        <v>0</v>
      </c>
      <c r="G99" s="10">
        <v>1</v>
      </c>
      <c r="H99" s="10">
        <v>0</v>
      </c>
      <c r="I99" s="19">
        <v>1</v>
      </c>
      <c r="L99" s="3">
        <v>50</v>
      </c>
      <c r="M99" s="17" t="s">
        <v>37</v>
      </c>
      <c r="N99" s="10" t="s">
        <v>34</v>
      </c>
      <c r="O99" s="10" t="s">
        <v>38</v>
      </c>
    </row>
    <row r="100" spans="3:18" x14ac:dyDescent="0.25">
      <c r="C100" s="26"/>
      <c r="D100" s="10" t="s">
        <v>36</v>
      </c>
      <c r="E100" s="10">
        <v>0</v>
      </c>
      <c r="F100" s="10">
        <v>0</v>
      </c>
      <c r="G100" s="10">
        <v>0</v>
      </c>
      <c r="H100" s="10">
        <v>0</v>
      </c>
      <c r="I100" s="19"/>
    </row>
    <row r="101" spans="3:18" x14ac:dyDescent="0.25">
      <c r="C101" s="27"/>
      <c r="D101" s="10" t="s">
        <v>33</v>
      </c>
      <c r="E101" s="10">
        <v>1</v>
      </c>
      <c r="F101" s="10">
        <v>1</v>
      </c>
      <c r="G101" s="10">
        <v>0</v>
      </c>
      <c r="H101" s="10">
        <v>0</v>
      </c>
      <c r="I101" s="19"/>
    </row>
    <row r="102" spans="3:18" x14ac:dyDescent="0.25">
      <c r="C102"/>
      <c r="D102"/>
      <c r="E102"/>
      <c r="F102"/>
      <c r="G102"/>
      <c r="H102"/>
      <c r="I102"/>
      <c r="L102" s="20" t="s">
        <v>68</v>
      </c>
      <c r="M102" s="20"/>
      <c r="N102" s="20"/>
    </row>
    <row r="103" spans="3:18" x14ac:dyDescent="0.25">
      <c r="C103"/>
      <c r="D103"/>
      <c r="E103"/>
      <c r="F103"/>
      <c r="G103"/>
      <c r="H103"/>
      <c r="I103"/>
      <c r="L103" s="20"/>
      <c r="M103" s="20"/>
      <c r="N103" s="20"/>
    </row>
    <row r="104" spans="3:18" ht="15.75" thickBot="1" x14ac:dyDescent="0.3">
      <c r="C104" s="20" t="s">
        <v>65</v>
      </c>
      <c r="D104" s="20"/>
      <c r="E104" s="20"/>
      <c r="F104"/>
      <c r="G104"/>
      <c r="H104"/>
      <c r="I104"/>
    </row>
    <row r="105" spans="3:18" ht="15.75" thickBot="1" x14ac:dyDescent="0.3">
      <c r="C105" s="20"/>
      <c r="D105" s="20"/>
      <c r="E105" s="20"/>
      <c r="F105"/>
      <c r="G105"/>
      <c r="H105"/>
      <c r="I105"/>
      <c r="L105" s="6" t="s">
        <v>48</v>
      </c>
      <c r="M105" s="7" t="s">
        <v>41</v>
      </c>
      <c r="N105" s="7" t="s">
        <v>44</v>
      </c>
      <c r="O105" s="7" t="s">
        <v>43</v>
      </c>
      <c r="P105" s="7" t="s">
        <v>42</v>
      </c>
      <c r="Q105" s="7" t="s">
        <v>45</v>
      </c>
      <c r="R105" s="8" t="s">
        <v>46</v>
      </c>
    </row>
    <row r="106" spans="3:18" x14ac:dyDescent="0.25">
      <c r="C106"/>
      <c r="D106"/>
      <c r="E106"/>
      <c r="F106"/>
      <c r="G106"/>
      <c r="H106"/>
      <c r="I106"/>
      <c r="L106" s="9" t="s">
        <v>47</v>
      </c>
      <c r="M106" s="9"/>
      <c r="N106" s="9">
        <v>3</v>
      </c>
      <c r="O106" s="9">
        <f>COUNTIF(O97:O99, "NEGATIF")</f>
        <v>2</v>
      </c>
      <c r="P106" s="9">
        <f>COUNTIF(O97:O99, "POSITIF")</f>
        <v>1</v>
      </c>
      <c r="Q106" s="9">
        <f>((-O106/N106)*IMLOG2(O106/N106))+((-P106/N106)*IMLOG2(P106/N106))</f>
        <v>0.91829583405449056</v>
      </c>
      <c r="R106" s="9"/>
    </row>
    <row r="107" spans="3:18" x14ac:dyDescent="0.25">
      <c r="C107"/>
      <c r="D107"/>
      <c r="E107"/>
      <c r="F107"/>
      <c r="G107"/>
      <c r="H107"/>
      <c r="I107"/>
      <c r="L107" s="25" t="str">
        <f>N96</f>
        <v>perimeter_mean</v>
      </c>
      <c r="M107" s="10" t="s">
        <v>34</v>
      </c>
      <c r="N107" s="10">
        <f>COUNTIF($N$97:$N$99,M107)</f>
        <v>3</v>
      </c>
      <c r="O107" s="10">
        <f>COUNTIFS($N$97:$N$99,M107,$O$97:$O$99,$O$105)</f>
        <v>2</v>
      </c>
      <c r="P107" s="10">
        <f>COUNTIFS($N$97:$N$99,M107,$O$97:$O$99,$P$105)</f>
        <v>1</v>
      </c>
      <c r="Q107" s="10">
        <f>IF(AND(N107&lt;&gt;0, O107&lt;&gt;0, P107&lt;&gt;0),((-O107/N107)*IMLOG2(O107/N107))+((-P107/N107)*IMLOG2(P107/N107)),0)</f>
        <v>0.91829583405449056</v>
      </c>
      <c r="R107" s="19">
        <f>($Q$29)-((N107/$N$29)*Q107)-((N108/$N$29)*Q108)-((N109/$N$29)*Q109)</f>
        <v>0.59167277858232781</v>
      </c>
    </row>
    <row r="108" spans="3:18" x14ac:dyDescent="0.25">
      <c r="C108" s="4" t="s">
        <v>39</v>
      </c>
      <c r="D108" s="5" t="s">
        <v>4</v>
      </c>
      <c r="E108" s="4" t="s">
        <v>1</v>
      </c>
      <c r="F108" s="4" t="s">
        <v>2</v>
      </c>
      <c r="G108" s="4" t="s">
        <v>3</v>
      </c>
      <c r="H108" s="4" t="s">
        <v>5</v>
      </c>
      <c r="I108" s="4" t="s">
        <v>31</v>
      </c>
      <c r="L108" s="26"/>
      <c r="M108" s="10" t="s">
        <v>36</v>
      </c>
      <c r="N108" s="10">
        <f t="shared" ref="N108:N109" si="45">COUNTIF($N$97:$N$99,M108)</f>
        <v>0</v>
      </c>
      <c r="O108" s="10">
        <f t="shared" ref="O108:O109" si="46">COUNTIFS($N$97:$N$99,M108,$O$97:$O$99,$O$105)</f>
        <v>0</v>
      </c>
      <c r="P108" s="10">
        <f t="shared" ref="P108:P109" si="47">COUNTIFS($N$97:$N$99,M108,$O$97:$O$99,$P$105)</f>
        <v>0</v>
      </c>
      <c r="Q108" s="10">
        <f t="shared" ref="Q108:Q109" si="48">IF(AND(N108&lt;&gt;0, O108&lt;&gt;0, P108&lt;&gt;0),((-O108/N108)*IMLOG2(O108/N108))+((-P108/N108)*IMLOG2(P108/N108)),0)</f>
        <v>0</v>
      </c>
      <c r="R108" s="19"/>
    </row>
    <row r="109" spans="3:18" x14ac:dyDescent="0.25">
      <c r="C109" s="3">
        <v>41</v>
      </c>
      <c r="D109" s="14" t="s">
        <v>36</v>
      </c>
      <c r="E109" s="10" t="s">
        <v>37</v>
      </c>
      <c r="F109" s="10" t="s">
        <v>33</v>
      </c>
      <c r="G109" s="10" t="s">
        <v>34</v>
      </c>
      <c r="H109" s="10" t="s">
        <v>34</v>
      </c>
      <c r="I109" s="10" t="s">
        <v>35</v>
      </c>
      <c r="L109" s="27"/>
      <c r="M109" s="10" t="s">
        <v>33</v>
      </c>
      <c r="N109" s="10">
        <f t="shared" si="45"/>
        <v>0</v>
      </c>
      <c r="O109" s="10">
        <f t="shared" si="46"/>
        <v>0</v>
      </c>
      <c r="P109" s="10">
        <f t="shared" si="47"/>
        <v>0</v>
      </c>
      <c r="Q109" s="10">
        <f t="shared" si="48"/>
        <v>0</v>
      </c>
      <c r="R109" s="19"/>
    </row>
    <row r="110" spans="3:18" x14ac:dyDescent="0.25">
      <c r="C110" s="3">
        <v>44</v>
      </c>
      <c r="D110" s="14" t="s">
        <v>36</v>
      </c>
      <c r="E110" s="10" t="s">
        <v>37</v>
      </c>
      <c r="F110" s="10" t="s">
        <v>33</v>
      </c>
      <c r="G110" s="10" t="s">
        <v>34</v>
      </c>
      <c r="H110" s="10" t="s">
        <v>36</v>
      </c>
      <c r="I110" s="10" t="s">
        <v>35</v>
      </c>
    </row>
    <row r="111" spans="3:18" x14ac:dyDescent="0.25">
      <c r="C111" s="3">
        <v>45</v>
      </c>
      <c r="D111" s="14" t="s">
        <v>36</v>
      </c>
      <c r="E111" s="10" t="s">
        <v>37</v>
      </c>
      <c r="F111" s="10" t="s">
        <v>33</v>
      </c>
      <c r="G111" s="10" t="s">
        <v>34</v>
      </c>
      <c r="H111" s="10" t="s">
        <v>34</v>
      </c>
      <c r="I111" s="10" t="s">
        <v>35</v>
      </c>
    </row>
    <row r="112" spans="3:18" x14ac:dyDescent="0.25">
      <c r="C112" s="3">
        <v>48</v>
      </c>
      <c r="D112" s="14" t="s">
        <v>36</v>
      </c>
      <c r="E112" s="10" t="s">
        <v>37</v>
      </c>
      <c r="F112" s="10" t="s">
        <v>36</v>
      </c>
      <c r="G112" s="10" t="s">
        <v>34</v>
      </c>
      <c r="H112" s="10" t="s">
        <v>33</v>
      </c>
      <c r="I112" s="10" t="s">
        <v>35</v>
      </c>
    </row>
    <row r="113" spans="3:9" x14ac:dyDescent="0.25">
      <c r="C113" s="3">
        <v>50</v>
      </c>
      <c r="D113" s="14" t="s">
        <v>36</v>
      </c>
      <c r="E113" s="10" t="s">
        <v>37</v>
      </c>
      <c r="F113" s="10" t="s">
        <v>33</v>
      </c>
      <c r="G113" s="10" t="s">
        <v>34</v>
      </c>
      <c r="H113" s="10" t="s">
        <v>34</v>
      </c>
      <c r="I113" s="10" t="s">
        <v>38</v>
      </c>
    </row>
    <row r="114" spans="3:9" x14ac:dyDescent="0.25">
      <c r="C114" s="3">
        <v>52</v>
      </c>
      <c r="D114" s="14" t="s">
        <v>36</v>
      </c>
      <c r="E114" s="10" t="s">
        <v>37</v>
      </c>
      <c r="F114" s="10" t="s">
        <v>36</v>
      </c>
      <c r="G114" s="10" t="s">
        <v>34</v>
      </c>
      <c r="H114" s="10" t="s">
        <v>34</v>
      </c>
      <c r="I114" s="10" t="s">
        <v>38</v>
      </c>
    </row>
    <row r="115" spans="3:9" x14ac:dyDescent="0.25">
      <c r="C115" s="3">
        <v>59</v>
      </c>
      <c r="D115" s="14" t="s">
        <v>36</v>
      </c>
      <c r="E115" s="10" t="s">
        <v>37</v>
      </c>
      <c r="F115" s="10" t="s">
        <v>36</v>
      </c>
      <c r="G115" s="10" t="s">
        <v>34</v>
      </c>
      <c r="H115" s="10" t="s">
        <v>34</v>
      </c>
      <c r="I115" s="10" t="s">
        <v>38</v>
      </c>
    </row>
    <row r="116" spans="3:9" x14ac:dyDescent="0.25">
      <c r="C116"/>
      <c r="D116"/>
      <c r="E116"/>
      <c r="F116"/>
      <c r="G116"/>
      <c r="H116"/>
      <c r="I116"/>
    </row>
    <row r="117" spans="3:9" x14ac:dyDescent="0.25">
      <c r="C117" s="20" t="s">
        <v>66</v>
      </c>
      <c r="D117" s="20"/>
      <c r="E117" s="20"/>
      <c r="F117"/>
      <c r="G117"/>
      <c r="H117"/>
      <c r="I117"/>
    </row>
    <row r="118" spans="3:9" x14ac:dyDescent="0.25">
      <c r="C118" s="20"/>
      <c r="D118" s="20"/>
      <c r="E118" s="20"/>
      <c r="F118"/>
      <c r="G118"/>
      <c r="H118"/>
      <c r="I118"/>
    </row>
    <row r="119" spans="3:9" ht="15.75" thickBot="1" x14ac:dyDescent="0.3">
      <c r="C119"/>
      <c r="D119"/>
      <c r="E119"/>
      <c r="F119"/>
      <c r="G119"/>
      <c r="H119"/>
      <c r="I119"/>
    </row>
    <row r="120" spans="3:9" ht="15.75" thickBot="1" x14ac:dyDescent="0.3">
      <c r="C120" s="6" t="s">
        <v>48</v>
      </c>
      <c r="D120" s="7" t="s">
        <v>41</v>
      </c>
      <c r="E120" s="7" t="s">
        <v>44</v>
      </c>
      <c r="F120" s="7" t="s">
        <v>43</v>
      </c>
      <c r="G120" s="7" t="s">
        <v>42</v>
      </c>
      <c r="H120" s="7" t="s">
        <v>45</v>
      </c>
      <c r="I120" s="8" t="s">
        <v>46</v>
      </c>
    </row>
    <row r="121" spans="3:9" x14ac:dyDescent="0.25">
      <c r="C121" s="9" t="s">
        <v>47</v>
      </c>
      <c r="D121" s="9"/>
      <c r="E121" s="9">
        <v>7</v>
      </c>
      <c r="F121" s="9">
        <v>4</v>
      </c>
      <c r="G121" s="9">
        <v>3</v>
      </c>
      <c r="H121" s="9">
        <v>0.9852281360342523</v>
      </c>
      <c r="I121" s="9"/>
    </row>
    <row r="122" spans="3:9" x14ac:dyDescent="0.25">
      <c r="C122" s="25" t="s">
        <v>1</v>
      </c>
      <c r="D122" s="10" t="s">
        <v>34</v>
      </c>
      <c r="E122" s="10">
        <v>0</v>
      </c>
      <c r="F122" s="10">
        <v>0</v>
      </c>
      <c r="G122" s="10">
        <v>0</v>
      </c>
      <c r="H122" s="10">
        <v>0</v>
      </c>
      <c r="I122" s="19">
        <v>0</v>
      </c>
    </row>
    <row r="123" spans="3:9" x14ac:dyDescent="0.25">
      <c r="C123" s="26"/>
      <c r="D123" s="10" t="s">
        <v>37</v>
      </c>
      <c r="E123" s="10">
        <v>7</v>
      </c>
      <c r="F123" s="10">
        <v>4</v>
      </c>
      <c r="G123" s="10">
        <v>3</v>
      </c>
      <c r="H123" s="10">
        <v>0.9852281360342523</v>
      </c>
      <c r="I123" s="19"/>
    </row>
    <row r="124" spans="3:9" x14ac:dyDescent="0.25">
      <c r="C124" s="27"/>
      <c r="D124" s="10" t="s">
        <v>33</v>
      </c>
      <c r="E124" s="10">
        <v>0</v>
      </c>
      <c r="F124" s="10">
        <v>0</v>
      </c>
      <c r="G124" s="10">
        <v>0</v>
      </c>
      <c r="H124" s="10">
        <v>0</v>
      </c>
      <c r="I124" s="19"/>
    </row>
    <row r="125" spans="3:9" x14ac:dyDescent="0.25">
      <c r="C125" s="25" t="s">
        <v>2</v>
      </c>
      <c r="D125" s="10" t="s">
        <v>34</v>
      </c>
      <c r="E125" s="10">
        <v>0</v>
      </c>
      <c r="F125" s="10">
        <v>0</v>
      </c>
      <c r="G125" s="10">
        <v>0</v>
      </c>
      <c r="H125" s="10">
        <v>0</v>
      </c>
      <c r="I125" s="19">
        <v>0.1280852788913947</v>
      </c>
    </row>
    <row r="126" spans="3:9" x14ac:dyDescent="0.25">
      <c r="C126" s="26"/>
      <c r="D126" s="10" t="s">
        <v>36</v>
      </c>
      <c r="E126" s="10">
        <v>3</v>
      </c>
      <c r="F126" s="10">
        <v>1</v>
      </c>
      <c r="G126" s="10">
        <v>2</v>
      </c>
      <c r="H126" s="10">
        <v>0.91829583405449056</v>
      </c>
      <c r="I126" s="19"/>
    </row>
    <row r="127" spans="3:9" x14ac:dyDescent="0.25">
      <c r="C127" s="27"/>
      <c r="D127" s="10" t="s">
        <v>33</v>
      </c>
      <c r="E127" s="10">
        <v>4</v>
      </c>
      <c r="F127" s="10">
        <v>3</v>
      </c>
      <c r="G127" s="10">
        <v>1</v>
      </c>
      <c r="H127" s="10">
        <v>0.81127812445913294</v>
      </c>
      <c r="I127" s="19"/>
    </row>
    <row r="128" spans="3:9" x14ac:dyDescent="0.25">
      <c r="C128" s="25" t="s">
        <v>3</v>
      </c>
      <c r="D128" s="10" t="s">
        <v>34</v>
      </c>
      <c r="E128" s="10">
        <v>7</v>
      </c>
      <c r="F128" s="10">
        <v>4</v>
      </c>
      <c r="G128" s="10">
        <v>3</v>
      </c>
      <c r="H128" s="10">
        <v>0.9852281360342523</v>
      </c>
      <c r="I128" s="19">
        <v>0</v>
      </c>
    </row>
    <row r="129" spans="3:9" x14ac:dyDescent="0.25">
      <c r="C129" s="26"/>
      <c r="D129" s="10" t="s">
        <v>36</v>
      </c>
      <c r="E129" s="10">
        <v>0</v>
      </c>
      <c r="F129" s="10">
        <v>0</v>
      </c>
      <c r="G129" s="10">
        <v>0</v>
      </c>
      <c r="H129" s="10">
        <v>0</v>
      </c>
      <c r="I129" s="19"/>
    </row>
    <row r="130" spans="3:9" x14ac:dyDescent="0.25">
      <c r="C130" s="27"/>
      <c r="D130" s="10" t="s">
        <v>33</v>
      </c>
      <c r="E130" s="10">
        <v>0</v>
      </c>
      <c r="F130" s="10">
        <v>0</v>
      </c>
      <c r="G130" s="10">
        <v>0</v>
      </c>
      <c r="H130" s="10">
        <v>0</v>
      </c>
      <c r="I130" s="19"/>
    </row>
    <row r="131" spans="3:9" x14ac:dyDescent="0.25">
      <c r="C131" s="45" t="s">
        <v>5</v>
      </c>
      <c r="D131" s="15" t="s">
        <v>34</v>
      </c>
      <c r="E131" s="15">
        <v>5</v>
      </c>
      <c r="F131" s="15">
        <v>2</v>
      </c>
      <c r="G131" s="15">
        <v>3</v>
      </c>
      <c r="H131" s="15">
        <v>0.97095059445466747</v>
      </c>
      <c r="I131" s="48">
        <v>0.29169199713806127</v>
      </c>
    </row>
    <row r="132" spans="3:9" x14ac:dyDescent="0.25">
      <c r="C132" s="46"/>
      <c r="D132" s="15" t="s">
        <v>36</v>
      </c>
      <c r="E132" s="15">
        <v>1</v>
      </c>
      <c r="F132" s="15">
        <v>1</v>
      </c>
      <c r="G132" s="15">
        <v>0</v>
      </c>
      <c r="H132" s="15">
        <v>0</v>
      </c>
      <c r="I132" s="48"/>
    </row>
    <row r="133" spans="3:9" x14ac:dyDescent="0.25">
      <c r="C133" s="47"/>
      <c r="D133" s="15" t="s">
        <v>33</v>
      </c>
      <c r="E133" s="15">
        <v>1</v>
      </c>
      <c r="F133" s="15">
        <v>1</v>
      </c>
      <c r="G133" s="15">
        <v>0</v>
      </c>
      <c r="H133" s="15">
        <v>0</v>
      </c>
      <c r="I133" s="48"/>
    </row>
    <row r="136" spans="3:9" x14ac:dyDescent="0.25">
      <c r="C136" s="20" t="s">
        <v>72</v>
      </c>
      <c r="D136" s="20"/>
      <c r="E136" s="20"/>
      <c r="F136"/>
      <c r="G136"/>
      <c r="H136"/>
      <c r="I136"/>
    </row>
    <row r="137" spans="3:9" x14ac:dyDescent="0.25">
      <c r="C137" s="20"/>
      <c r="D137" s="20"/>
      <c r="E137" s="20"/>
      <c r="F137"/>
      <c r="G137"/>
      <c r="H137"/>
      <c r="I137"/>
    </row>
    <row r="138" spans="3:9" x14ac:dyDescent="0.25">
      <c r="C138"/>
      <c r="D138"/>
      <c r="E138"/>
      <c r="F138"/>
      <c r="G138"/>
      <c r="H138"/>
      <c r="I138"/>
    </row>
    <row r="139" spans="3:9" x14ac:dyDescent="0.25">
      <c r="C139" s="4" t="s">
        <v>39</v>
      </c>
      <c r="D139" s="15" t="s">
        <v>5</v>
      </c>
      <c r="E139" s="4" t="s">
        <v>1</v>
      </c>
      <c r="F139" s="4" t="s">
        <v>2</v>
      </c>
      <c r="G139" s="4" t="s">
        <v>3</v>
      </c>
      <c r="H139" s="4" t="s">
        <v>31</v>
      </c>
      <c r="I139"/>
    </row>
    <row r="140" spans="3:9" x14ac:dyDescent="0.25">
      <c r="C140" s="3">
        <v>41</v>
      </c>
      <c r="D140" s="15" t="s">
        <v>34</v>
      </c>
      <c r="E140" s="10" t="s">
        <v>37</v>
      </c>
      <c r="F140" s="10" t="s">
        <v>33</v>
      </c>
      <c r="G140" s="10" t="s">
        <v>34</v>
      </c>
      <c r="H140" s="10" t="s">
        <v>35</v>
      </c>
      <c r="I140"/>
    </row>
    <row r="141" spans="3:9" x14ac:dyDescent="0.25">
      <c r="C141" s="3">
        <v>45</v>
      </c>
      <c r="D141" s="15" t="s">
        <v>34</v>
      </c>
      <c r="E141" s="10" t="s">
        <v>37</v>
      </c>
      <c r="F141" s="10" t="s">
        <v>33</v>
      </c>
      <c r="G141" s="10" t="s">
        <v>34</v>
      </c>
      <c r="H141" s="10" t="s">
        <v>35</v>
      </c>
      <c r="I141"/>
    </row>
    <row r="142" spans="3:9" x14ac:dyDescent="0.25">
      <c r="C142" s="3">
        <v>50</v>
      </c>
      <c r="D142" s="15" t="s">
        <v>34</v>
      </c>
      <c r="E142" s="10" t="s">
        <v>37</v>
      </c>
      <c r="F142" s="10" t="s">
        <v>33</v>
      </c>
      <c r="G142" s="10" t="s">
        <v>34</v>
      </c>
      <c r="H142" s="10" t="s">
        <v>38</v>
      </c>
      <c r="I142"/>
    </row>
    <row r="143" spans="3:9" x14ac:dyDescent="0.25">
      <c r="C143" s="3">
        <v>52</v>
      </c>
      <c r="D143" s="15" t="s">
        <v>34</v>
      </c>
      <c r="E143" s="10" t="s">
        <v>37</v>
      </c>
      <c r="F143" s="10" t="s">
        <v>36</v>
      </c>
      <c r="G143" s="10" t="s">
        <v>34</v>
      </c>
      <c r="H143" s="10" t="s">
        <v>38</v>
      </c>
      <c r="I143"/>
    </row>
    <row r="144" spans="3:9" x14ac:dyDescent="0.25">
      <c r="C144" s="3">
        <v>59</v>
      </c>
      <c r="D144" s="15" t="s">
        <v>34</v>
      </c>
      <c r="E144" s="10" t="s">
        <v>37</v>
      </c>
      <c r="F144" s="10" t="s">
        <v>36</v>
      </c>
      <c r="G144" s="10" t="s">
        <v>34</v>
      </c>
      <c r="H144" s="10" t="s">
        <v>38</v>
      </c>
      <c r="I144"/>
    </row>
    <row r="145" spans="3:9" x14ac:dyDescent="0.25">
      <c r="C145"/>
      <c r="D145"/>
      <c r="E145"/>
      <c r="F145"/>
      <c r="G145"/>
      <c r="H145"/>
      <c r="I145"/>
    </row>
    <row r="146" spans="3:9" x14ac:dyDescent="0.25">
      <c r="C146"/>
      <c r="D146"/>
      <c r="E146"/>
      <c r="F146"/>
      <c r="G146"/>
      <c r="H146"/>
      <c r="I146"/>
    </row>
    <row r="147" spans="3:9" x14ac:dyDescent="0.25">
      <c r="C147" s="20" t="s">
        <v>66</v>
      </c>
      <c r="D147" s="20"/>
      <c r="E147" s="20"/>
      <c r="F147"/>
      <c r="G147"/>
      <c r="H147"/>
      <c r="I147"/>
    </row>
    <row r="148" spans="3:9" x14ac:dyDescent="0.25">
      <c r="C148" s="20"/>
      <c r="D148" s="20"/>
      <c r="E148" s="20"/>
      <c r="F148"/>
      <c r="G148"/>
      <c r="H148"/>
      <c r="I148"/>
    </row>
    <row r="149" spans="3:9" ht="15.75" thickBot="1" x14ac:dyDescent="0.3">
      <c r="C149"/>
      <c r="D149"/>
      <c r="E149"/>
      <c r="F149"/>
      <c r="G149"/>
      <c r="H149"/>
      <c r="I149"/>
    </row>
    <row r="150" spans="3:9" ht="15.75" thickBot="1" x14ac:dyDescent="0.3">
      <c r="C150" s="6" t="s">
        <v>48</v>
      </c>
      <c r="D150" s="7" t="s">
        <v>41</v>
      </c>
      <c r="E150" s="7" t="s">
        <v>44</v>
      </c>
      <c r="F150" s="7" t="s">
        <v>43</v>
      </c>
      <c r="G150" s="7" t="s">
        <v>42</v>
      </c>
      <c r="H150" s="7" t="s">
        <v>45</v>
      </c>
      <c r="I150" s="8" t="s">
        <v>46</v>
      </c>
    </row>
    <row r="151" spans="3:9" x14ac:dyDescent="0.25">
      <c r="C151" s="9" t="s">
        <v>47</v>
      </c>
      <c r="D151" s="9"/>
      <c r="E151" s="9">
        <v>5</v>
      </c>
      <c r="F151" s="9">
        <v>2</v>
      </c>
      <c r="G151" s="9">
        <v>3</v>
      </c>
      <c r="H151" s="9">
        <v>0.97095059445466747</v>
      </c>
      <c r="I151" s="9"/>
    </row>
    <row r="152" spans="3:9" x14ac:dyDescent="0.25">
      <c r="C152" s="25" t="s">
        <v>1</v>
      </c>
      <c r="D152" s="10" t="s">
        <v>34</v>
      </c>
      <c r="E152" s="10">
        <v>0</v>
      </c>
      <c r="F152" s="10">
        <v>0</v>
      </c>
      <c r="G152" s="10">
        <v>0</v>
      </c>
      <c r="H152" s="10">
        <v>0</v>
      </c>
      <c r="I152" s="19">
        <v>0.29169199713806127</v>
      </c>
    </row>
    <row r="153" spans="3:9" x14ac:dyDescent="0.25">
      <c r="C153" s="26"/>
      <c r="D153" s="10" t="s">
        <v>37</v>
      </c>
      <c r="E153" s="10">
        <v>5</v>
      </c>
      <c r="F153" s="10">
        <v>2</v>
      </c>
      <c r="G153" s="10">
        <v>3</v>
      </c>
      <c r="H153" s="10">
        <v>0.97095059445466747</v>
      </c>
      <c r="I153" s="19"/>
    </row>
    <row r="154" spans="3:9" x14ac:dyDescent="0.25">
      <c r="C154" s="27"/>
      <c r="D154" s="10" t="s">
        <v>33</v>
      </c>
      <c r="E154" s="10">
        <v>0</v>
      </c>
      <c r="F154" s="10">
        <v>0</v>
      </c>
      <c r="G154" s="10">
        <v>0</v>
      </c>
      <c r="H154" s="10">
        <v>0</v>
      </c>
      <c r="I154" s="19"/>
    </row>
    <row r="155" spans="3:9" x14ac:dyDescent="0.25">
      <c r="C155" s="41" t="s">
        <v>2</v>
      </c>
      <c r="D155" s="16" t="s">
        <v>34</v>
      </c>
      <c r="E155" s="16">
        <v>0</v>
      </c>
      <c r="F155" s="16">
        <v>0</v>
      </c>
      <c r="G155" s="16">
        <v>0</v>
      </c>
      <c r="H155" s="16">
        <v>0</v>
      </c>
      <c r="I155" s="44">
        <v>0.59167277858232781</v>
      </c>
    </row>
    <row r="156" spans="3:9" x14ac:dyDescent="0.25">
      <c r="C156" s="42"/>
      <c r="D156" s="16" t="s">
        <v>36</v>
      </c>
      <c r="E156" s="16">
        <v>2</v>
      </c>
      <c r="F156" s="16">
        <v>0</v>
      </c>
      <c r="G156" s="16">
        <v>2</v>
      </c>
      <c r="H156" s="16">
        <v>0</v>
      </c>
      <c r="I156" s="44"/>
    </row>
    <row r="157" spans="3:9" x14ac:dyDescent="0.25">
      <c r="C157" s="43"/>
      <c r="D157" s="16" t="s">
        <v>33</v>
      </c>
      <c r="E157" s="16">
        <v>3</v>
      </c>
      <c r="F157" s="16">
        <v>2</v>
      </c>
      <c r="G157" s="16">
        <v>1</v>
      </c>
      <c r="H157" s="16">
        <v>0.91829583405449056</v>
      </c>
      <c r="I157" s="44"/>
    </row>
    <row r="158" spans="3:9" x14ac:dyDescent="0.25">
      <c r="C158" s="25" t="s">
        <v>3</v>
      </c>
      <c r="D158" s="10" t="s">
        <v>34</v>
      </c>
      <c r="E158" s="10">
        <v>5</v>
      </c>
      <c r="F158" s="10">
        <v>2</v>
      </c>
      <c r="G158" s="10">
        <v>3</v>
      </c>
      <c r="H158" s="10">
        <v>0.97095059445466747</v>
      </c>
      <c r="I158" s="19">
        <v>0.29169199713806127</v>
      </c>
    </row>
    <row r="159" spans="3:9" x14ac:dyDescent="0.25">
      <c r="C159" s="26"/>
      <c r="D159" s="10" t="s">
        <v>36</v>
      </c>
      <c r="E159" s="10">
        <v>0</v>
      </c>
      <c r="F159" s="10">
        <v>0</v>
      </c>
      <c r="G159" s="10">
        <v>0</v>
      </c>
      <c r="H159" s="10">
        <v>0</v>
      </c>
      <c r="I159" s="19"/>
    </row>
    <row r="160" spans="3:9" x14ac:dyDescent="0.25">
      <c r="C160" s="27"/>
      <c r="D160" s="10" t="s">
        <v>33</v>
      </c>
      <c r="E160" s="10">
        <v>0</v>
      </c>
      <c r="F160" s="10">
        <v>0</v>
      </c>
      <c r="G160" s="10">
        <v>0</v>
      </c>
      <c r="H160" s="10">
        <v>0</v>
      </c>
      <c r="I160" s="19"/>
    </row>
    <row r="164" spans="3:9" x14ac:dyDescent="0.25">
      <c r="C164" s="20" t="s">
        <v>71</v>
      </c>
      <c r="D164" s="20"/>
      <c r="E164" s="20"/>
      <c r="F164"/>
      <c r="G164"/>
      <c r="H164"/>
      <c r="I164"/>
    </row>
    <row r="165" spans="3:9" x14ac:dyDescent="0.25">
      <c r="C165" s="20"/>
      <c r="D165" s="20"/>
      <c r="E165" s="20"/>
      <c r="F165"/>
      <c r="G165"/>
      <c r="H165"/>
      <c r="I165"/>
    </row>
    <row r="166" spans="3:9" x14ac:dyDescent="0.25">
      <c r="C166"/>
      <c r="D166"/>
      <c r="E166"/>
      <c r="F166"/>
      <c r="G166"/>
      <c r="H166"/>
      <c r="I166"/>
    </row>
    <row r="167" spans="3:9" x14ac:dyDescent="0.25">
      <c r="C167" s="4" t="s">
        <v>39</v>
      </c>
      <c r="D167" s="16" t="s">
        <v>2</v>
      </c>
      <c r="E167" s="4" t="s">
        <v>1</v>
      </c>
      <c r="F167" s="4" t="s">
        <v>3</v>
      </c>
      <c r="G167" s="4" t="s">
        <v>31</v>
      </c>
      <c r="H167"/>
      <c r="I167"/>
    </row>
    <row r="168" spans="3:9" x14ac:dyDescent="0.25">
      <c r="C168" s="3">
        <v>41</v>
      </c>
      <c r="D168" s="16" t="s">
        <v>33</v>
      </c>
      <c r="E168" s="10" t="s">
        <v>37</v>
      </c>
      <c r="F168" s="10" t="s">
        <v>34</v>
      </c>
      <c r="G168" s="10" t="s">
        <v>35</v>
      </c>
      <c r="H168"/>
      <c r="I168"/>
    </row>
    <row r="169" spans="3:9" x14ac:dyDescent="0.25">
      <c r="C169" s="3">
        <v>45</v>
      </c>
      <c r="D169" s="16" t="s">
        <v>33</v>
      </c>
      <c r="E169" s="10" t="s">
        <v>37</v>
      </c>
      <c r="F169" s="10" t="s">
        <v>34</v>
      </c>
      <c r="G169" s="10" t="s">
        <v>35</v>
      </c>
      <c r="H169"/>
      <c r="I169"/>
    </row>
    <row r="170" spans="3:9" x14ac:dyDescent="0.25">
      <c r="C170" s="3">
        <v>50</v>
      </c>
      <c r="D170" s="16" t="s">
        <v>33</v>
      </c>
      <c r="E170" s="10" t="s">
        <v>37</v>
      </c>
      <c r="F170" s="10" t="s">
        <v>34</v>
      </c>
      <c r="G170" s="10" t="s">
        <v>38</v>
      </c>
      <c r="H170"/>
      <c r="I170"/>
    </row>
    <row r="171" spans="3:9" x14ac:dyDescent="0.25">
      <c r="C171"/>
      <c r="D171"/>
      <c r="E171"/>
      <c r="F171"/>
      <c r="G171"/>
      <c r="H171"/>
      <c r="I171"/>
    </row>
    <row r="172" spans="3:9" x14ac:dyDescent="0.25">
      <c r="C172" s="20" t="s">
        <v>66</v>
      </c>
      <c r="D172" s="20"/>
      <c r="E172" s="20"/>
      <c r="F172"/>
      <c r="G172"/>
      <c r="H172"/>
      <c r="I172"/>
    </row>
    <row r="173" spans="3:9" x14ac:dyDescent="0.25">
      <c r="C173" s="20"/>
      <c r="D173" s="20"/>
      <c r="E173" s="20"/>
      <c r="F173"/>
      <c r="G173"/>
      <c r="H173"/>
      <c r="I173"/>
    </row>
    <row r="174" spans="3:9" ht="15.75" thickBot="1" x14ac:dyDescent="0.3">
      <c r="C174"/>
      <c r="D174"/>
      <c r="E174"/>
      <c r="F174"/>
      <c r="G174"/>
      <c r="H174"/>
      <c r="I174"/>
    </row>
    <row r="175" spans="3:9" ht="15.75" thickBot="1" x14ac:dyDescent="0.3">
      <c r="C175" s="6" t="s">
        <v>48</v>
      </c>
      <c r="D175" s="7" t="s">
        <v>41</v>
      </c>
      <c r="E175" s="7" t="s">
        <v>44</v>
      </c>
      <c r="F175" s="7" t="s">
        <v>43</v>
      </c>
      <c r="G175" s="7" t="s">
        <v>42</v>
      </c>
      <c r="H175" s="7" t="s">
        <v>45</v>
      </c>
      <c r="I175" s="8" t="s">
        <v>46</v>
      </c>
    </row>
    <row r="176" spans="3:9" x14ac:dyDescent="0.25">
      <c r="C176" s="9" t="s">
        <v>47</v>
      </c>
      <c r="D176" s="9"/>
      <c r="E176" s="9">
        <v>3</v>
      </c>
      <c r="F176" s="9">
        <v>2</v>
      </c>
      <c r="G176" s="9">
        <v>1</v>
      </c>
      <c r="H176" s="9">
        <v>0.91829583405449056</v>
      </c>
      <c r="I176" s="9"/>
    </row>
    <row r="177" spans="3:9" x14ac:dyDescent="0.25">
      <c r="C177" s="37" t="s">
        <v>1</v>
      </c>
      <c r="D177" s="17" t="s">
        <v>34</v>
      </c>
      <c r="E177" s="17">
        <v>0</v>
      </c>
      <c r="F177" s="17">
        <v>0</v>
      </c>
      <c r="G177" s="17">
        <v>0</v>
      </c>
      <c r="H177" s="17">
        <v>0</v>
      </c>
      <c r="I177" s="40">
        <v>0.59167277858232781</v>
      </c>
    </row>
    <row r="178" spans="3:9" x14ac:dyDescent="0.25">
      <c r="C178" s="38"/>
      <c r="D178" s="17" t="s">
        <v>37</v>
      </c>
      <c r="E178" s="17">
        <v>3</v>
      </c>
      <c r="F178" s="17">
        <v>2</v>
      </c>
      <c r="G178" s="17">
        <v>1</v>
      </c>
      <c r="H178" s="17">
        <v>0.91829583405449056</v>
      </c>
      <c r="I178" s="40"/>
    </row>
    <row r="179" spans="3:9" x14ac:dyDescent="0.25">
      <c r="C179" s="39"/>
      <c r="D179" s="17" t="s">
        <v>33</v>
      </c>
      <c r="E179" s="17">
        <v>0</v>
      </c>
      <c r="F179" s="17">
        <v>0</v>
      </c>
      <c r="G179" s="17">
        <v>0</v>
      </c>
      <c r="H179" s="17">
        <v>0</v>
      </c>
      <c r="I179" s="40"/>
    </row>
    <row r="180" spans="3:9" x14ac:dyDescent="0.25">
      <c r="C180" s="25" t="s">
        <v>3</v>
      </c>
      <c r="D180" s="10" t="s">
        <v>34</v>
      </c>
      <c r="E180" s="10">
        <v>3</v>
      </c>
      <c r="F180" s="10">
        <v>2</v>
      </c>
      <c r="G180" s="10">
        <v>1</v>
      </c>
      <c r="H180" s="10">
        <v>0.91829583405449056</v>
      </c>
      <c r="I180" s="19">
        <v>0.59167277858232781</v>
      </c>
    </row>
    <row r="181" spans="3:9" x14ac:dyDescent="0.25">
      <c r="C181" s="26"/>
      <c r="D181" s="10" t="s">
        <v>36</v>
      </c>
      <c r="E181" s="10">
        <v>0</v>
      </c>
      <c r="F181" s="10">
        <v>0</v>
      </c>
      <c r="G181" s="10">
        <v>0</v>
      </c>
      <c r="H181" s="10">
        <v>0</v>
      </c>
      <c r="I181" s="19"/>
    </row>
    <row r="182" spans="3:9" x14ac:dyDescent="0.25">
      <c r="C182" s="27"/>
      <c r="D182" s="10" t="s">
        <v>33</v>
      </c>
      <c r="E182" s="10">
        <v>0</v>
      </c>
      <c r="F182" s="10">
        <v>0</v>
      </c>
      <c r="G182" s="10">
        <v>0</v>
      </c>
      <c r="H182" s="10">
        <v>0</v>
      </c>
      <c r="I182" s="19"/>
    </row>
    <row r="185" spans="3:9" x14ac:dyDescent="0.25">
      <c r="C185" s="20" t="s">
        <v>70</v>
      </c>
      <c r="D185" s="20"/>
      <c r="E185" s="20"/>
      <c r="F185"/>
      <c r="G185"/>
      <c r="H185"/>
      <c r="I185"/>
    </row>
    <row r="186" spans="3:9" x14ac:dyDescent="0.25">
      <c r="C186" s="20"/>
      <c r="D186" s="20"/>
      <c r="E186" s="20"/>
      <c r="F186"/>
      <c r="G186"/>
      <c r="H186"/>
      <c r="I186"/>
    </row>
    <row r="187" spans="3:9" x14ac:dyDescent="0.25">
      <c r="C187"/>
      <c r="D187"/>
      <c r="E187"/>
      <c r="F187"/>
      <c r="G187"/>
      <c r="H187"/>
      <c r="I187"/>
    </row>
    <row r="188" spans="3:9" x14ac:dyDescent="0.25">
      <c r="C188" s="4" t="s">
        <v>39</v>
      </c>
      <c r="D188" s="4" t="s">
        <v>1</v>
      </c>
      <c r="E188" s="4" t="s">
        <v>3</v>
      </c>
      <c r="F188" s="4" t="s">
        <v>31</v>
      </c>
      <c r="G188"/>
      <c r="H188"/>
      <c r="I188"/>
    </row>
    <row r="189" spans="3:9" x14ac:dyDescent="0.25">
      <c r="C189" s="3">
        <v>41</v>
      </c>
      <c r="D189" s="17" t="s">
        <v>37</v>
      </c>
      <c r="E189" s="10" t="s">
        <v>34</v>
      </c>
      <c r="F189" s="10" t="s">
        <v>35</v>
      </c>
      <c r="G189"/>
      <c r="H189"/>
      <c r="I189"/>
    </row>
    <row r="190" spans="3:9" x14ac:dyDescent="0.25">
      <c r="C190" s="3">
        <v>45</v>
      </c>
      <c r="D190" s="17" t="s">
        <v>37</v>
      </c>
      <c r="E190" s="10" t="s">
        <v>34</v>
      </c>
      <c r="F190" s="10" t="s">
        <v>35</v>
      </c>
      <c r="G190"/>
      <c r="H190"/>
      <c r="I190"/>
    </row>
    <row r="191" spans="3:9" x14ac:dyDescent="0.25">
      <c r="C191" s="3">
        <v>50</v>
      </c>
      <c r="D191" s="17" t="s">
        <v>37</v>
      </c>
      <c r="E191" s="10" t="s">
        <v>34</v>
      </c>
      <c r="F191" s="10" t="s">
        <v>38</v>
      </c>
      <c r="G191"/>
      <c r="H191"/>
      <c r="I191"/>
    </row>
    <row r="192" spans="3:9" x14ac:dyDescent="0.25">
      <c r="C192"/>
      <c r="D192"/>
      <c r="E192"/>
      <c r="F192"/>
      <c r="G192"/>
      <c r="H192"/>
      <c r="I192"/>
    </row>
    <row r="193" spans="3:9" x14ac:dyDescent="0.25">
      <c r="C193"/>
      <c r="D193"/>
      <c r="E193"/>
      <c r="F193"/>
      <c r="G193"/>
      <c r="H193"/>
      <c r="I193"/>
    </row>
    <row r="194" spans="3:9" x14ac:dyDescent="0.25">
      <c r="C194" s="20" t="s">
        <v>69</v>
      </c>
      <c r="D194" s="20"/>
      <c r="E194" s="20"/>
      <c r="F194"/>
      <c r="G194"/>
      <c r="H194"/>
      <c r="I194"/>
    </row>
    <row r="195" spans="3:9" x14ac:dyDescent="0.25">
      <c r="C195" s="20"/>
      <c r="D195" s="20"/>
      <c r="E195" s="20"/>
      <c r="F195"/>
      <c r="G195"/>
      <c r="H195"/>
      <c r="I195"/>
    </row>
    <row r="196" spans="3:9" ht="15.75" thickBot="1" x14ac:dyDescent="0.3">
      <c r="C196"/>
      <c r="D196"/>
      <c r="E196"/>
      <c r="F196"/>
      <c r="G196"/>
      <c r="H196"/>
      <c r="I196"/>
    </row>
    <row r="197" spans="3:9" ht="15.75" thickBot="1" x14ac:dyDescent="0.3">
      <c r="C197" s="6" t="s">
        <v>48</v>
      </c>
      <c r="D197" s="7" t="s">
        <v>41</v>
      </c>
      <c r="E197" s="7" t="s">
        <v>44</v>
      </c>
      <c r="F197" s="7" t="s">
        <v>43</v>
      </c>
      <c r="G197" s="7" t="s">
        <v>42</v>
      </c>
      <c r="H197" s="7" t="s">
        <v>45</v>
      </c>
      <c r="I197" s="8" t="s">
        <v>46</v>
      </c>
    </row>
    <row r="198" spans="3:9" x14ac:dyDescent="0.25">
      <c r="C198" s="9" t="s">
        <v>47</v>
      </c>
      <c r="D198" s="9"/>
      <c r="E198" s="9">
        <v>3</v>
      </c>
      <c r="F198" s="9">
        <v>2</v>
      </c>
      <c r="G198" s="9">
        <v>1</v>
      </c>
      <c r="H198" s="9">
        <v>0.91829583405449056</v>
      </c>
      <c r="I198" s="9"/>
    </row>
    <row r="199" spans="3:9" x14ac:dyDescent="0.25">
      <c r="C199" s="25" t="s">
        <v>3</v>
      </c>
      <c r="D199" s="10" t="s">
        <v>34</v>
      </c>
      <c r="E199" s="10">
        <v>3</v>
      </c>
      <c r="F199" s="10">
        <v>2</v>
      </c>
      <c r="G199" s="10">
        <v>1</v>
      </c>
      <c r="H199" s="10">
        <v>0.91829583405449056</v>
      </c>
      <c r="I199" s="19">
        <v>0.59167277858232781</v>
      </c>
    </row>
    <row r="200" spans="3:9" x14ac:dyDescent="0.25">
      <c r="C200" s="26"/>
      <c r="D200" s="10" t="s">
        <v>36</v>
      </c>
      <c r="E200" s="10">
        <v>0</v>
      </c>
      <c r="F200" s="10">
        <v>0</v>
      </c>
      <c r="G200" s="10">
        <v>0</v>
      </c>
      <c r="H200" s="10">
        <v>0</v>
      </c>
      <c r="I200" s="19"/>
    </row>
    <row r="201" spans="3:9" x14ac:dyDescent="0.25">
      <c r="C201" s="27"/>
      <c r="D201" s="10" t="s">
        <v>33</v>
      </c>
      <c r="E201" s="10">
        <v>0</v>
      </c>
      <c r="F201" s="10">
        <v>0</v>
      </c>
      <c r="G201" s="10">
        <v>0</v>
      </c>
      <c r="H201" s="10">
        <v>0</v>
      </c>
      <c r="I201" s="19"/>
    </row>
  </sheetData>
  <mergeCells count="86">
    <mergeCell ref="L8:N10"/>
    <mergeCell ref="L12:M13"/>
    <mergeCell ref="L30:L32"/>
    <mergeCell ref="R30:R32"/>
    <mergeCell ref="C27:D28"/>
    <mergeCell ref="L39:L41"/>
    <mergeCell ref="R39:R41"/>
    <mergeCell ref="C38:C40"/>
    <mergeCell ref="I38:I40"/>
    <mergeCell ref="L33:L35"/>
    <mergeCell ref="R33:R35"/>
    <mergeCell ref="C32:C34"/>
    <mergeCell ref="I32:I34"/>
    <mergeCell ref="L36:L38"/>
    <mergeCell ref="R36:R38"/>
    <mergeCell ref="C41:C43"/>
    <mergeCell ref="I41:I43"/>
    <mergeCell ref="C44:C46"/>
    <mergeCell ref="I44:I46"/>
    <mergeCell ref="C35:C37"/>
    <mergeCell ref="I35:I37"/>
    <mergeCell ref="L25:N26"/>
    <mergeCell ref="C62:E63"/>
    <mergeCell ref="C117:E118"/>
    <mergeCell ref="C104:E105"/>
    <mergeCell ref="C81:E82"/>
    <mergeCell ref="C88:E89"/>
    <mergeCell ref="C93:C95"/>
    <mergeCell ref="I93:I95"/>
    <mergeCell ref="C96:C98"/>
    <mergeCell ref="I96:I98"/>
    <mergeCell ref="C73:C75"/>
    <mergeCell ref="I73:I75"/>
    <mergeCell ref="C76:C78"/>
    <mergeCell ref="I76:I78"/>
    <mergeCell ref="C49:E50"/>
    <mergeCell ref="C67:C69"/>
    <mergeCell ref="L67:L69"/>
    <mergeCell ref="R67:R69"/>
    <mergeCell ref="C122:C124"/>
    <mergeCell ref="I122:I124"/>
    <mergeCell ref="C125:C127"/>
    <mergeCell ref="I125:I127"/>
    <mergeCell ref="C99:C101"/>
    <mergeCell ref="I99:I101"/>
    <mergeCell ref="I67:I69"/>
    <mergeCell ref="C70:C72"/>
    <mergeCell ref="I70:I72"/>
    <mergeCell ref="L45:M46"/>
    <mergeCell ref="L56:N57"/>
    <mergeCell ref="L61:L63"/>
    <mergeCell ref="R61:R63"/>
    <mergeCell ref="L64:L66"/>
    <mergeCell ref="R64:R66"/>
    <mergeCell ref="C152:C154"/>
    <mergeCell ref="I152:I154"/>
    <mergeCell ref="C155:C157"/>
    <mergeCell ref="I155:I157"/>
    <mergeCell ref="L93:M94"/>
    <mergeCell ref="L102:N103"/>
    <mergeCell ref="C131:C133"/>
    <mergeCell ref="I131:I133"/>
    <mergeCell ref="C128:C130"/>
    <mergeCell ref="I128:I130"/>
    <mergeCell ref="L73:M74"/>
    <mergeCell ref="L81:N82"/>
    <mergeCell ref="L86:L88"/>
    <mergeCell ref="R86:R88"/>
    <mergeCell ref="L89:L91"/>
    <mergeCell ref="R89:R91"/>
    <mergeCell ref="L107:L109"/>
    <mergeCell ref="R107:R109"/>
    <mergeCell ref="C194:E195"/>
    <mergeCell ref="C199:C201"/>
    <mergeCell ref="I199:I201"/>
    <mergeCell ref="C136:E137"/>
    <mergeCell ref="C164:E165"/>
    <mergeCell ref="C185:E186"/>
    <mergeCell ref="C172:E173"/>
    <mergeCell ref="C177:C179"/>
    <mergeCell ref="I177:I179"/>
    <mergeCell ref="C180:C182"/>
    <mergeCell ref="I180:I182"/>
    <mergeCell ref="C158:C160"/>
    <mergeCell ref="I158:I160"/>
    <mergeCell ref="C147:E14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6399-FE39-4766-890B-8D5F9E5C448F}">
  <dimension ref="C3:R119"/>
  <sheetViews>
    <sheetView zoomScale="40" zoomScaleNormal="40" workbookViewId="0">
      <selection activeCell="C3" sqref="C3"/>
    </sheetView>
  </sheetViews>
  <sheetFormatPr defaultRowHeight="15" x14ac:dyDescent="0.25"/>
  <cols>
    <col min="3" max="9" width="17.28515625" style="1" customWidth="1"/>
    <col min="11" max="11" width="20.42578125" customWidth="1"/>
    <col min="12" max="18" width="18.140625" customWidth="1"/>
  </cols>
  <sheetData>
    <row r="3" spans="3:18" x14ac:dyDescent="0.25">
      <c r="C3" s="4" t="s">
        <v>39</v>
      </c>
      <c r="D3" s="12" t="s">
        <v>1</v>
      </c>
      <c r="E3" s="4" t="s">
        <v>2</v>
      </c>
      <c r="F3" s="5" t="s">
        <v>3</v>
      </c>
      <c r="G3" s="13" t="s">
        <v>4</v>
      </c>
      <c r="H3" s="4" t="s">
        <v>5</v>
      </c>
      <c r="I3" s="4" t="s">
        <v>31</v>
      </c>
    </row>
    <row r="4" spans="3:18" x14ac:dyDescent="0.25">
      <c r="C4" s="3">
        <v>21</v>
      </c>
      <c r="D4" s="3" t="s">
        <v>37</v>
      </c>
      <c r="E4" s="3" t="s">
        <v>36</v>
      </c>
      <c r="F4" s="5" t="s">
        <v>34</v>
      </c>
      <c r="G4" s="10" t="s">
        <v>34</v>
      </c>
      <c r="H4" s="3" t="s">
        <v>36</v>
      </c>
      <c r="I4" s="3" t="s">
        <v>38</v>
      </c>
    </row>
    <row r="5" spans="3:18" x14ac:dyDescent="0.25">
      <c r="C5" s="3">
        <v>22</v>
      </c>
      <c r="D5" s="12" t="s">
        <v>34</v>
      </c>
      <c r="E5" s="3" t="s">
        <v>34</v>
      </c>
      <c r="F5" s="5" t="s">
        <v>34</v>
      </c>
      <c r="G5" s="13" t="s">
        <v>34</v>
      </c>
      <c r="H5" s="3" t="s">
        <v>36</v>
      </c>
      <c r="I5" s="3" t="s">
        <v>38</v>
      </c>
    </row>
    <row r="6" spans="3:18" x14ac:dyDescent="0.25">
      <c r="C6" s="3">
        <v>23</v>
      </c>
      <c r="D6" s="3" t="s">
        <v>37</v>
      </c>
      <c r="E6" s="3" t="s">
        <v>34</v>
      </c>
      <c r="F6" s="3" t="s">
        <v>36</v>
      </c>
      <c r="G6" s="10" t="s">
        <v>33</v>
      </c>
      <c r="H6" s="3" t="s">
        <v>36</v>
      </c>
      <c r="I6" s="3" t="s">
        <v>35</v>
      </c>
    </row>
    <row r="7" spans="3:18" x14ac:dyDescent="0.25">
      <c r="C7" s="3">
        <v>24</v>
      </c>
      <c r="D7" s="3" t="s">
        <v>33</v>
      </c>
      <c r="E7" s="3" t="s">
        <v>33</v>
      </c>
      <c r="F7" s="3" t="s">
        <v>33</v>
      </c>
      <c r="G7" s="10" t="s">
        <v>33</v>
      </c>
      <c r="H7" s="3" t="s">
        <v>34</v>
      </c>
      <c r="I7" s="3" t="s">
        <v>35</v>
      </c>
    </row>
    <row r="8" spans="3:18" x14ac:dyDescent="0.25">
      <c r="C8" s="3">
        <v>25</v>
      </c>
      <c r="D8" s="3" t="s">
        <v>33</v>
      </c>
      <c r="E8" s="3" t="s">
        <v>33</v>
      </c>
      <c r="F8" s="3" t="s">
        <v>33</v>
      </c>
      <c r="G8" s="10" t="s">
        <v>33</v>
      </c>
      <c r="H8" s="3" t="s">
        <v>33</v>
      </c>
      <c r="I8" s="3" t="s">
        <v>35</v>
      </c>
      <c r="L8" s="35" t="s">
        <v>53</v>
      </c>
      <c r="M8" s="35"/>
      <c r="N8" s="35"/>
    </row>
    <row r="9" spans="3:18" x14ac:dyDescent="0.25">
      <c r="C9" s="3">
        <v>26</v>
      </c>
      <c r="D9" s="3" t="s">
        <v>33</v>
      </c>
      <c r="E9" s="3" t="s">
        <v>36</v>
      </c>
      <c r="F9" s="3" t="s">
        <v>33</v>
      </c>
      <c r="G9" s="10" t="s">
        <v>33</v>
      </c>
      <c r="H9" s="3" t="s">
        <v>33</v>
      </c>
      <c r="I9" s="3" t="s">
        <v>35</v>
      </c>
      <c r="L9" s="35"/>
      <c r="M9" s="35"/>
      <c r="N9" s="35"/>
    </row>
    <row r="10" spans="3:18" x14ac:dyDescent="0.25">
      <c r="C10" s="3">
        <v>27</v>
      </c>
      <c r="D10" s="3" t="s">
        <v>37</v>
      </c>
      <c r="E10" s="3" t="s">
        <v>33</v>
      </c>
      <c r="F10" s="3" t="s">
        <v>36</v>
      </c>
      <c r="G10" s="10" t="s">
        <v>36</v>
      </c>
      <c r="H10" s="3" t="s">
        <v>36</v>
      </c>
      <c r="I10" s="3" t="s">
        <v>35</v>
      </c>
      <c r="L10" s="35"/>
      <c r="M10" s="35"/>
      <c r="N10" s="35"/>
    </row>
    <row r="11" spans="3:18" x14ac:dyDescent="0.25">
      <c r="C11" s="3">
        <v>28</v>
      </c>
      <c r="D11" s="3" t="s">
        <v>33</v>
      </c>
      <c r="E11" s="3" t="s">
        <v>33</v>
      </c>
      <c r="F11" s="3" t="s">
        <v>33</v>
      </c>
      <c r="G11" s="10" t="s">
        <v>33</v>
      </c>
      <c r="H11" s="3" t="s">
        <v>34</v>
      </c>
      <c r="I11" s="3" t="s">
        <v>35</v>
      </c>
    </row>
    <row r="12" spans="3:18" x14ac:dyDescent="0.25">
      <c r="C12" s="3">
        <v>29</v>
      </c>
      <c r="D12" s="3" t="s">
        <v>37</v>
      </c>
      <c r="E12" s="3" t="s">
        <v>33</v>
      </c>
      <c r="F12" s="3" t="s">
        <v>36</v>
      </c>
      <c r="G12" s="10" t="s">
        <v>33</v>
      </c>
      <c r="H12" s="3" t="s">
        <v>33</v>
      </c>
      <c r="I12" s="3" t="s">
        <v>35</v>
      </c>
      <c r="L12" s="20" t="s">
        <v>51</v>
      </c>
      <c r="M12" s="20"/>
    </row>
    <row r="13" spans="3:18" x14ac:dyDescent="0.25">
      <c r="C13" s="3">
        <v>30</v>
      </c>
      <c r="D13" s="3" t="s">
        <v>33</v>
      </c>
      <c r="E13" s="3" t="s">
        <v>36</v>
      </c>
      <c r="F13" s="3" t="s">
        <v>33</v>
      </c>
      <c r="G13" s="10" t="s">
        <v>33</v>
      </c>
      <c r="H13" s="3" t="s">
        <v>36</v>
      </c>
      <c r="I13" s="3" t="s">
        <v>35</v>
      </c>
      <c r="L13" s="20"/>
      <c r="M13" s="20"/>
    </row>
    <row r="14" spans="3:18" x14ac:dyDescent="0.25">
      <c r="C14" s="3">
        <v>31</v>
      </c>
      <c r="D14" s="3" t="s">
        <v>33</v>
      </c>
      <c r="E14" s="3" t="s">
        <v>33</v>
      </c>
      <c r="F14" s="3" t="s">
        <v>33</v>
      </c>
      <c r="G14" s="10" t="s">
        <v>33</v>
      </c>
      <c r="H14" s="3" t="s">
        <v>36</v>
      </c>
      <c r="I14" s="3" t="s">
        <v>35</v>
      </c>
    </row>
    <row r="15" spans="3:18" x14ac:dyDescent="0.25">
      <c r="C15" s="3">
        <v>32</v>
      </c>
      <c r="D15" s="12" t="s">
        <v>34</v>
      </c>
      <c r="E15" s="3" t="s">
        <v>36</v>
      </c>
      <c r="F15" s="5" t="s">
        <v>34</v>
      </c>
      <c r="G15" s="13" t="s">
        <v>34</v>
      </c>
      <c r="H15" s="3" t="s">
        <v>33</v>
      </c>
      <c r="I15" s="3" t="s">
        <v>35</v>
      </c>
      <c r="L15" s="4" t="s">
        <v>39</v>
      </c>
      <c r="M15" s="5" t="s">
        <v>3</v>
      </c>
      <c r="N15" s="4" t="s">
        <v>1</v>
      </c>
      <c r="O15" s="4" t="s">
        <v>2</v>
      </c>
      <c r="P15" s="4" t="s">
        <v>4</v>
      </c>
      <c r="Q15" s="4" t="s">
        <v>5</v>
      </c>
      <c r="R15" s="4" t="s">
        <v>31</v>
      </c>
    </row>
    <row r="16" spans="3:18" x14ac:dyDescent="0.25">
      <c r="C16" s="3">
        <v>33</v>
      </c>
      <c r="D16" s="3" t="s">
        <v>33</v>
      </c>
      <c r="E16" s="3" t="s">
        <v>33</v>
      </c>
      <c r="F16" s="3" t="s">
        <v>33</v>
      </c>
      <c r="G16" s="10" t="s">
        <v>33</v>
      </c>
      <c r="H16" s="3" t="s">
        <v>33</v>
      </c>
      <c r="I16" s="3" t="s">
        <v>35</v>
      </c>
      <c r="L16" s="3">
        <v>21</v>
      </c>
      <c r="M16" s="5" t="s">
        <v>34</v>
      </c>
      <c r="N16" s="3" t="s">
        <v>37</v>
      </c>
      <c r="O16" s="3" t="s">
        <v>36</v>
      </c>
      <c r="P16" s="10" t="s">
        <v>34</v>
      </c>
      <c r="Q16" s="3" t="s">
        <v>36</v>
      </c>
      <c r="R16" s="3" t="s">
        <v>38</v>
      </c>
    </row>
    <row r="17" spans="3:18" x14ac:dyDescent="0.25">
      <c r="C17" s="3">
        <v>34</v>
      </c>
      <c r="D17" s="3" t="s">
        <v>33</v>
      </c>
      <c r="E17" s="3" t="s">
        <v>33</v>
      </c>
      <c r="F17" s="3" t="s">
        <v>33</v>
      </c>
      <c r="G17" s="10" t="s">
        <v>33</v>
      </c>
      <c r="H17" s="3" t="s">
        <v>34</v>
      </c>
      <c r="I17" s="3" t="s">
        <v>35</v>
      </c>
      <c r="L17" s="3">
        <v>22</v>
      </c>
      <c r="M17" s="5" t="s">
        <v>34</v>
      </c>
      <c r="N17" s="3" t="s">
        <v>34</v>
      </c>
      <c r="O17" s="3" t="s">
        <v>34</v>
      </c>
      <c r="P17" s="10" t="s">
        <v>34</v>
      </c>
      <c r="Q17" s="3" t="s">
        <v>36</v>
      </c>
      <c r="R17" s="3" t="s">
        <v>38</v>
      </c>
    </row>
    <row r="18" spans="3:18" x14ac:dyDescent="0.25">
      <c r="C18" s="3">
        <v>35</v>
      </c>
      <c r="D18" s="3" t="s">
        <v>33</v>
      </c>
      <c r="E18" s="3" t="s">
        <v>36</v>
      </c>
      <c r="F18" s="3" t="s">
        <v>36</v>
      </c>
      <c r="G18" s="10" t="s">
        <v>33</v>
      </c>
      <c r="H18" s="3" t="s">
        <v>36</v>
      </c>
      <c r="I18" s="3" t="s">
        <v>35</v>
      </c>
      <c r="L18" s="3">
        <v>32</v>
      </c>
      <c r="M18" s="5" t="s">
        <v>34</v>
      </c>
      <c r="N18" s="3" t="s">
        <v>34</v>
      </c>
      <c r="O18" s="3" t="s">
        <v>36</v>
      </c>
      <c r="P18" s="10" t="s">
        <v>34</v>
      </c>
      <c r="Q18" s="3" t="s">
        <v>33</v>
      </c>
      <c r="R18" s="3" t="s">
        <v>35</v>
      </c>
    </row>
    <row r="19" spans="3:18" x14ac:dyDescent="0.25">
      <c r="C19" s="3">
        <v>36</v>
      </c>
      <c r="D19" s="3" t="s">
        <v>33</v>
      </c>
      <c r="E19" s="3" t="s">
        <v>33</v>
      </c>
      <c r="F19" s="3" t="s">
        <v>33</v>
      </c>
      <c r="G19" s="10" t="s">
        <v>33</v>
      </c>
      <c r="H19" s="3" t="s">
        <v>34</v>
      </c>
      <c r="I19" s="3" t="s">
        <v>35</v>
      </c>
      <c r="L19" s="3">
        <v>38</v>
      </c>
      <c r="M19" s="5" t="s">
        <v>34</v>
      </c>
      <c r="N19" s="3" t="s">
        <v>37</v>
      </c>
      <c r="O19" s="3" t="s">
        <v>36</v>
      </c>
      <c r="P19" s="10" t="s">
        <v>36</v>
      </c>
      <c r="Q19" s="3" t="s">
        <v>34</v>
      </c>
      <c r="R19" s="3" t="s">
        <v>38</v>
      </c>
    </row>
    <row r="20" spans="3:18" x14ac:dyDescent="0.25">
      <c r="C20" s="3">
        <v>37</v>
      </c>
      <c r="D20" s="3" t="s">
        <v>37</v>
      </c>
      <c r="E20" s="3" t="s">
        <v>33</v>
      </c>
      <c r="F20" s="3" t="s">
        <v>36</v>
      </c>
      <c r="G20" s="10" t="s">
        <v>36</v>
      </c>
      <c r="H20" s="3" t="s">
        <v>36</v>
      </c>
      <c r="I20" s="3" t="s">
        <v>35</v>
      </c>
    </row>
    <row r="21" spans="3:18" x14ac:dyDescent="0.25">
      <c r="C21" s="3">
        <v>38</v>
      </c>
      <c r="D21" s="3" t="s">
        <v>37</v>
      </c>
      <c r="E21" s="3" t="s">
        <v>36</v>
      </c>
      <c r="F21" s="5" t="s">
        <v>34</v>
      </c>
      <c r="G21" s="10" t="s">
        <v>36</v>
      </c>
      <c r="H21" s="3" t="s">
        <v>34</v>
      </c>
      <c r="I21" s="3" t="s">
        <v>38</v>
      </c>
      <c r="L21" s="20" t="s">
        <v>52</v>
      </c>
      <c r="M21" s="20"/>
    </row>
    <row r="22" spans="3:18" x14ac:dyDescent="0.25">
      <c r="C22" s="3">
        <v>39</v>
      </c>
      <c r="D22" s="3" t="s">
        <v>37</v>
      </c>
      <c r="E22" s="3" t="s">
        <v>33</v>
      </c>
      <c r="F22" s="3" t="s">
        <v>36</v>
      </c>
      <c r="G22" s="10" t="s">
        <v>33</v>
      </c>
      <c r="H22" s="3" t="s">
        <v>34</v>
      </c>
      <c r="I22" s="3" t="s">
        <v>35</v>
      </c>
      <c r="L22" s="20"/>
      <c r="M22" s="20"/>
    </row>
    <row r="23" spans="3:18" ht="15.75" thickBot="1" x14ac:dyDescent="0.3">
      <c r="C23" s="3">
        <v>40</v>
      </c>
      <c r="D23" s="3" t="s">
        <v>37</v>
      </c>
      <c r="E23" s="3" t="s">
        <v>33</v>
      </c>
      <c r="F23" s="3" t="s">
        <v>36</v>
      </c>
      <c r="G23" s="10" t="s">
        <v>36</v>
      </c>
      <c r="H23" s="3" t="s">
        <v>36</v>
      </c>
      <c r="I23" s="3" t="s">
        <v>35</v>
      </c>
    </row>
    <row r="24" spans="3:18" ht="15.75" thickBot="1" x14ac:dyDescent="0.3">
      <c r="L24" s="6" t="s">
        <v>48</v>
      </c>
      <c r="M24" s="7" t="s">
        <v>41</v>
      </c>
      <c r="N24" s="7" t="s">
        <v>44</v>
      </c>
      <c r="O24" s="7" t="s">
        <v>43</v>
      </c>
      <c r="P24" s="7" t="s">
        <v>42</v>
      </c>
      <c r="Q24" s="7" t="s">
        <v>45</v>
      </c>
      <c r="R24" s="8" t="s">
        <v>46</v>
      </c>
    </row>
    <row r="25" spans="3:18" x14ac:dyDescent="0.25">
      <c r="L25" s="9" t="s">
        <v>47</v>
      </c>
      <c r="M25" s="9"/>
      <c r="N25" s="9">
        <v>4</v>
      </c>
      <c r="O25" s="9">
        <f>COUNTIF($R$16:$R$19, "NEGATIF")</f>
        <v>1</v>
      </c>
      <c r="P25" s="9">
        <f>COUNTIF($R$16:$R$19, "POSITIF")</f>
        <v>3</v>
      </c>
      <c r="Q25" s="9">
        <f>((-O25/N25)*IMLOG2(O25/N25))+((-P25/N25)*IMLOG2(P25/N25))</f>
        <v>0.81127812445913294</v>
      </c>
      <c r="R25" s="9"/>
    </row>
    <row r="26" spans="3:18" x14ac:dyDescent="0.25">
      <c r="L26" s="25" t="s">
        <v>1</v>
      </c>
      <c r="M26" s="10" t="s">
        <v>34</v>
      </c>
      <c r="N26" s="10">
        <f>COUNTIF($N$16:$N$19,M26 )</f>
        <v>2</v>
      </c>
      <c r="O26" s="10">
        <f>COUNTIFS($N$16:$N$19,M26,$R$16:$R$19,$O$24)</f>
        <v>1</v>
      </c>
      <c r="P26" s="10">
        <f>COUNTIFS($N$16:$N$19,M26,$R$16:$R$19,$P$24)</f>
        <v>1</v>
      </c>
      <c r="Q26" s="10">
        <f t="shared" ref="Q26:Q31" si="0">IF(AND(N26&lt;&gt;0, O26&lt;&gt;0, P26&lt;&gt;0),((-O26/N26)*IMLOG2(O26/N26))+((-P26/N26)*IMLOG2(P26/N26)),0)</f>
        <v>1</v>
      </c>
      <c r="R26" s="19">
        <f>($Q$25)-((N26/$N$25)*Q26)-((N27/$N$25)*Q27)-((N28/$N$25)*Q28)</f>
        <v>0.31127812445913294</v>
      </c>
    </row>
    <row r="27" spans="3:18" ht="26.1" customHeight="1" x14ac:dyDescent="0.25">
      <c r="C27" s="22" t="s">
        <v>59</v>
      </c>
      <c r="D27" s="23"/>
      <c r="L27" s="26"/>
      <c r="M27" s="10" t="s">
        <v>37</v>
      </c>
      <c r="N27" s="10">
        <f>COUNTIF($N$16:$N$19,M27 )</f>
        <v>2</v>
      </c>
      <c r="O27" s="10">
        <f>COUNTIFS($N$16:$N$19,M27,$R$16:$R$19,$O$24)</f>
        <v>0</v>
      </c>
      <c r="P27" s="10">
        <f>COUNTIFS($N$16:$N$19,M27,$R$16:$R$19,$P$24)</f>
        <v>2</v>
      </c>
      <c r="Q27" s="10">
        <f t="shared" si="0"/>
        <v>0</v>
      </c>
      <c r="R27" s="19"/>
    </row>
    <row r="28" spans="3:18" x14ac:dyDescent="0.25">
      <c r="C28" s="23"/>
      <c r="D28" s="23"/>
      <c r="L28" s="27"/>
      <c r="M28" s="10" t="s">
        <v>33</v>
      </c>
      <c r="N28" s="10">
        <f>COUNTIF($N$16:$N$19,M28 )</f>
        <v>0</v>
      </c>
      <c r="O28" s="10">
        <f>COUNTIFS($N$16:$N$19,M28,$R$16:$R$19,$O$24)</f>
        <v>0</v>
      </c>
      <c r="P28" s="10">
        <f>COUNTIFS($N$16:$N$19,M28,$R$16:$R$19,$P$24)</f>
        <v>0</v>
      </c>
      <c r="Q28" s="10">
        <f t="shared" si="0"/>
        <v>0</v>
      </c>
      <c r="R28" s="19"/>
    </row>
    <row r="29" spans="3:18" ht="15.75" thickBot="1" x14ac:dyDescent="0.3">
      <c r="L29" s="25" t="str">
        <f>O15</f>
        <v>Texture_mean</v>
      </c>
      <c r="M29" s="10" t="s">
        <v>34</v>
      </c>
      <c r="N29" s="10">
        <f>COUNTIF($O$16:$O$19,M29)</f>
        <v>1</v>
      </c>
      <c r="O29" s="10">
        <f>COUNTIFS($O$16:$O$19,M29,$R$16:$R$19,$O$24)</f>
        <v>0</v>
      </c>
      <c r="P29" s="10">
        <f>COUNTIFS($O$16:$O$19,M29,$R$16:$R$19,$P$24)</f>
        <v>1</v>
      </c>
      <c r="Q29" s="10">
        <f t="shared" si="0"/>
        <v>0</v>
      </c>
      <c r="R29" s="19">
        <f>($Q$25)-((N29/$N$25)*Q29)-((N30/$N$25)*Q30)-((N31/$N$25)*Q31)</f>
        <v>0.122556248918265</v>
      </c>
    </row>
    <row r="30" spans="3:18" ht="15.75" thickBot="1" x14ac:dyDescent="0.3">
      <c r="C30" s="6" t="s">
        <v>57</v>
      </c>
      <c r="D30" s="7" t="s">
        <v>41</v>
      </c>
      <c r="E30" s="7" t="s">
        <v>44</v>
      </c>
      <c r="F30" s="7" t="s">
        <v>35</v>
      </c>
      <c r="G30" s="7" t="s">
        <v>38</v>
      </c>
      <c r="H30" s="7" t="s">
        <v>45</v>
      </c>
      <c r="I30" s="8" t="s">
        <v>46</v>
      </c>
      <c r="L30" s="26"/>
      <c r="M30" s="10" t="s">
        <v>36</v>
      </c>
      <c r="N30" s="10">
        <f>COUNTIF($O$16:$O$19,M30)</f>
        <v>3</v>
      </c>
      <c r="O30" s="10">
        <f>COUNTIFS($O$16:$O$19,M30,$R$16:$R$19,$O$24)</f>
        <v>1</v>
      </c>
      <c r="P30" s="10">
        <f>COUNTIFS($O$16:$O$19,M30,$R$16:$R$19,$P$24)</f>
        <v>2</v>
      </c>
      <c r="Q30" s="10">
        <f t="shared" si="0"/>
        <v>0.91829583405449056</v>
      </c>
      <c r="R30" s="19"/>
    </row>
    <row r="31" spans="3:18" x14ac:dyDescent="0.25">
      <c r="C31" s="9" t="s">
        <v>47</v>
      </c>
      <c r="D31" s="9"/>
      <c r="E31" s="9">
        <v>20</v>
      </c>
      <c r="F31" s="9">
        <f>COUNTIF(I4:I23, "NEGATIF")</f>
        <v>17</v>
      </c>
      <c r="G31" s="9">
        <f>COUNTIF(I4:I23, "POSITIF")</f>
        <v>3</v>
      </c>
      <c r="H31" s="9">
        <f>((-F31/E31)*IMLOG2(F31/E31))+((-G31/E31)*IMLOG2(G31/E31))</f>
        <v>0.60984030471640105</v>
      </c>
      <c r="I31" s="9"/>
      <c r="L31" s="27"/>
      <c r="M31" s="10" t="s">
        <v>33</v>
      </c>
      <c r="N31" s="10">
        <f>COUNTIF($O$16:$O$19,M31)</f>
        <v>0</v>
      </c>
      <c r="O31" s="10">
        <f>COUNTIFS($O$16:$O$19,M31,$R$16:$R$19,$O$24)</f>
        <v>0</v>
      </c>
      <c r="P31" s="10">
        <f>COUNTIFS($O$16:$O$19,M31,$R$16:$R$19,$P$24)</f>
        <v>0</v>
      </c>
      <c r="Q31" s="10">
        <f t="shared" si="0"/>
        <v>0</v>
      </c>
      <c r="R31" s="19"/>
    </row>
    <row r="32" spans="3:18" x14ac:dyDescent="0.25">
      <c r="C32" s="21" t="str">
        <f>D3</f>
        <v>Radius_mean</v>
      </c>
      <c r="D32" s="3" t="s">
        <v>34</v>
      </c>
      <c r="E32" s="3">
        <f>COUNTIF($D$4:$D$23,D32 )</f>
        <v>2</v>
      </c>
      <c r="F32" s="3">
        <f>COUNTIFS($D$4:$D$23,D32,$I$4:$I$23,$F$30)</f>
        <v>1</v>
      </c>
      <c r="G32" s="3">
        <f>COUNTIFS($D$4:$D$23,D32,$I$4:$I$23,$G$30)</f>
        <v>1</v>
      </c>
      <c r="H32" s="3">
        <f t="shared" ref="H32:H46" si="1">IF(AND(E32&lt;&gt;0, F32&lt;&gt;0, G32&lt;&gt;0),((-F32/E32)*IMLOG2(F32/E32))+((-G32/E32)*IMLOG2(G32/E32)),0)</f>
        <v>1</v>
      </c>
      <c r="I32" s="21">
        <f>($H$31)-((E32/$E$31)*H32)-((E33/$E$31)*H33)-((E34/$E$31)*H34)</f>
        <v>0.18532905493274787</v>
      </c>
      <c r="L32" s="25" t="str">
        <f>P15</f>
        <v>area_mean</v>
      </c>
      <c r="M32" s="10" t="s">
        <v>34</v>
      </c>
      <c r="N32" s="10">
        <f>COUNTIF($P$16:$P$19,M32)</f>
        <v>3</v>
      </c>
      <c r="O32" s="10">
        <f>COUNTIFS($P$16:$P$19,M32,$R$16:$R$19,$O$24)</f>
        <v>1</v>
      </c>
      <c r="P32" s="10">
        <f>COUNTIFS($P$16:$P$19,M32,$R$16:$R$19,$P$24)</f>
        <v>2</v>
      </c>
      <c r="Q32" s="10">
        <f>IF(AND(N32&lt;&gt;0, O32&lt;&gt;0, P32&lt;&gt;0),((-O32/N32)*IMLOG2(O32/N32))+((-P32/N32)*IMLOG2(P32/N32)),0)</f>
        <v>0.91829583405449056</v>
      </c>
      <c r="R32" s="19">
        <f>($Q$25)-((N32/$N$25)*Q32)-((N33/$N$25)*Q33)-((N34/$N$25)*Q34)</f>
        <v>0.122556248918265</v>
      </c>
    </row>
    <row r="33" spans="3:18" x14ac:dyDescent="0.25">
      <c r="C33" s="21"/>
      <c r="D33" s="3" t="s">
        <v>37</v>
      </c>
      <c r="E33" s="3">
        <f t="shared" ref="E33:E34" si="2">COUNTIF($D$4:$D$23,D33 )</f>
        <v>8</v>
      </c>
      <c r="F33" s="3">
        <f t="shared" ref="F33:F34" si="3">COUNTIFS($D$4:$D$23,D33,$I$4:$I$23,$F$30)</f>
        <v>6</v>
      </c>
      <c r="G33" s="3">
        <f t="shared" ref="G33:G34" si="4">COUNTIFS($D$4:$D$23,D33,$I$4:$I$23,$G$30)</f>
        <v>2</v>
      </c>
      <c r="H33" s="3">
        <f t="shared" si="1"/>
        <v>0.81127812445913294</v>
      </c>
      <c r="I33" s="21"/>
      <c r="L33" s="26"/>
      <c r="M33" s="10" t="s">
        <v>36</v>
      </c>
      <c r="N33" s="10">
        <f>COUNTIF($P$16:$P$19,M33)</f>
        <v>1</v>
      </c>
      <c r="O33" s="10">
        <f>COUNTIFS($P$16:$P$19,M33,$R$16:$R$19,$O$24)</f>
        <v>0</v>
      </c>
      <c r="P33" s="10">
        <f>COUNTIFS($P$16:$P$19,M33,$R$16:$R$19,$P$24)</f>
        <v>1</v>
      </c>
      <c r="Q33" s="10">
        <f t="shared" ref="Q33:Q37" si="5">IF(AND(N33&lt;&gt;0, O33&lt;&gt;0, P33&lt;&gt;0),((-O33/N33)*IMLOG2(O33/N33))+((-P33/N33)*IMLOG2(P33/N33)),0)</f>
        <v>0</v>
      </c>
      <c r="R33" s="19"/>
    </row>
    <row r="34" spans="3:18" x14ac:dyDescent="0.25">
      <c r="C34" s="21"/>
      <c r="D34" s="3" t="s">
        <v>33</v>
      </c>
      <c r="E34" s="3">
        <f t="shared" si="2"/>
        <v>10</v>
      </c>
      <c r="F34" s="3">
        <f t="shared" si="3"/>
        <v>10</v>
      </c>
      <c r="G34" s="3">
        <f t="shared" si="4"/>
        <v>0</v>
      </c>
      <c r="H34" s="3">
        <f t="shared" si="1"/>
        <v>0</v>
      </c>
      <c r="I34" s="21"/>
      <c r="L34" s="27"/>
      <c r="M34" s="10" t="s">
        <v>33</v>
      </c>
      <c r="N34" s="10">
        <f>COUNTIF($P$16:$P$19,M34)</f>
        <v>0</v>
      </c>
      <c r="O34" s="10">
        <f>COUNTIFS($P$16:$P$19,M34,$R$16:$R$19,$O$24)</f>
        <v>0</v>
      </c>
      <c r="P34" s="10">
        <f>COUNTIFS($P$16:$P$19,M34,$R$16:$R$19,$P$24)</f>
        <v>0</v>
      </c>
      <c r="Q34" s="10">
        <f t="shared" si="5"/>
        <v>0</v>
      </c>
      <c r="R34" s="19"/>
    </row>
    <row r="35" spans="3:18" x14ac:dyDescent="0.25">
      <c r="C35" s="19" t="str">
        <f>E3</f>
        <v>Texture_mean</v>
      </c>
      <c r="D35" s="10" t="s">
        <v>34</v>
      </c>
      <c r="E35" s="10">
        <f>COUNTIF($E$4:$E$23,D35)</f>
        <v>2</v>
      </c>
      <c r="F35" s="10">
        <f>COUNTIFS($E$4:$E$23,D35,$I$4:$I$23,$F$30)</f>
        <v>1</v>
      </c>
      <c r="G35" s="10">
        <f>COUNTIFS($E$4:$E$23,D35,$I$4:$I$23,$G$30)</f>
        <v>1</v>
      </c>
      <c r="H35" s="3">
        <f t="shared" si="1"/>
        <v>1</v>
      </c>
      <c r="I35" s="21">
        <f t="shared" ref="I35" si="6">($H$31)-((E35/$E$31)*H35)-((E36/$E$31)*H36)-((E37/$E$31)*H37)</f>
        <v>0.2343515545000539</v>
      </c>
      <c r="L35" s="25" t="str">
        <f>Q15</f>
        <v>smoothness_mean</v>
      </c>
      <c r="M35" s="10" t="s">
        <v>34</v>
      </c>
      <c r="N35" s="10">
        <f>COUNTIF($Q$16:$Q$19,M35)</f>
        <v>1</v>
      </c>
      <c r="O35" s="10">
        <f>COUNTIFS($Q$16:$Q$19,M35,$R$16:$R$19,$O$24)</f>
        <v>0</v>
      </c>
      <c r="P35" s="10">
        <f>COUNTIFS($Q$16:$Q$19,M35,$R$16:$R$19,$P$24)</f>
        <v>1</v>
      </c>
      <c r="Q35" s="10">
        <f t="shared" si="5"/>
        <v>0</v>
      </c>
      <c r="R35" s="19">
        <f>($Q$25)-((N35/$N$25)*Q35)-((N36/$N$25)*Q36)-((N37/$N$25)*Q37)</f>
        <v>0.81127812445913294</v>
      </c>
    </row>
    <row r="36" spans="3:18" x14ac:dyDescent="0.25">
      <c r="C36" s="19"/>
      <c r="D36" s="10" t="s">
        <v>36</v>
      </c>
      <c r="E36" s="10">
        <f t="shared" ref="E36:E37" si="7">COUNTIF($E$4:$E$23,D36)</f>
        <v>6</v>
      </c>
      <c r="F36" s="10">
        <f t="shared" ref="F36:F37" si="8">COUNTIFS($E$4:$E$23,D36,$I$4:$I$23,$F$30)</f>
        <v>4</v>
      </c>
      <c r="G36" s="10">
        <f t="shared" ref="G36:G37" si="9">COUNTIFS($E$4:$E$23,D36,$I$4:$I$23,$G$30)</f>
        <v>2</v>
      </c>
      <c r="H36" s="10">
        <f t="shared" si="1"/>
        <v>0.91829583405449056</v>
      </c>
      <c r="I36" s="21"/>
      <c r="L36" s="26"/>
      <c r="M36" s="10" t="s">
        <v>36</v>
      </c>
      <c r="N36" s="10">
        <f>COUNTIF($Q$16:$Q$19,M36)</f>
        <v>2</v>
      </c>
      <c r="O36" s="10">
        <f>COUNTIFS($Q$16:$Q$19,M36,$R$16:$R$19,$O$24)</f>
        <v>0</v>
      </c>
      <c r="P36" s="10">
        <f>COUNTIFS($Q$16:$Q$19,M36,$R$16:$R$19,$P$24)</f>
        <v>2</v>
      </c>
      <c r="Q36" s="10">
        <f t="shared" si="5"/>
        <v>0</v>
      </c>
      <c r="R36" s="19"/>
    </row>
    <row r="37" spans="3:18" x14ac:dyDescent="0.25">
      <c r="C37" s="19"/>
      <c r="D37" s="10" t="s">
        <v>33</v>
      </c>
      <c r="E37" s="10">
        <f t="shared" si="7"/>
        <v>12</v>
      </c>
      <c r="F37" s="10">
        <f t="shared" si="8"/>
        <v>12</v>
      </c>
      <c r="G37" s="10">
        <f t="shared" si="9"/>
        <v>0</v>
      </c>
      <c r="H37" s="10">
        <f t="shared" si="1"/>
        <v>0</v>
      </c>
      <c r="I37" s="21"/>
      <c r="L37" s="27"/>
      <c r="M37" s="10" t="s">
        <v>33</v>
      </c>
      <c r="N37" s="10">
        <f>COUNTIF($Q$16:$Q$19,M37)</f>
        <v>1</v>
      </c>
      <c r="O37" s="10">
        <f>COUNTIFS($Q$16:$Q$19,M37,$R$16:$R$19,$O$24)</f>
        <v>1</v>
      </c>
      <c r="P37" s="10">
        <f>COUNTIFS($Q$16:$Q$19,M37,$R$16:$R$19,$P$24)</f>
        <v>0</v>
      </c>
      <c r="Q37" s="10">
        <f t="shared" si="5"/>
        <v>0</v>
      </c>
      <c r="R37" s="19"/>
    </row>
    <row r="38" spans="3:18" x14ac:dyDescent="0.25">
      <c r="C38" s="24" t="str">
        <f>F3</f>
        <v>perimeter_mean</v>
      </c>
      <c r="D38" s="5" t="s">
        <v>34</v>
      </c>
      <c r="E38" s="5">
        <f>COUNTIF($F$4:$F$23,D38)</f>
        <v>4</v>
      </c>
      <c r="F38" s="5">
        <f>COUNTIFS($F$4:$F$23,D38,$I$4:$I$23,$F$30)</f>
        <v>1</v>
      </c>
      <c r="G38" s="5">
        <f>COUNTIFS($F$4:$F$23,D38,$I$4:$I$23,$G$30)</f>
        <v>3</v>
      </c>
      <c r="H38" s="5">
        <f t="shared" si="1"/>
        <v>0.81127812445913294</v>
      </c>
      <c r="I38" s="24">
        <f t="shared" ref="I38" si="10">($H$31)-((E38/$E$31)*H38)-((E39/$E$31)*H39)-((E40/$E$31)*H40)</f>
        <v>0.44758467982457445</v>
      </c>
    </row>
    <row r="39" spans="3:18" x14ac:dyDescent="0.25">
      <c r="C39" s="24"/>
      <c r="D39" s="5" t="s">
        <v>36</v>
      </c>
      <c r="E39" s="5">
        <f t="shared" ref="E39:E40" si="11">COUNTIF($F$4:$F$23,D39)</f>
        <v>7</v>
      </c>
      <c r="F39" s="5">
        <f t="shared" ref="F39:F40" si="12">COUNTIFS($F$4:$F$23,D39,$I$4:$I$23,$F$30)</f>
        <v>7</v>
      </c>
      <c r="G39" s="5">
        <f>COUNTIFS($F$4:$F$23,D39,$I$4:$I$23,$G$30)</f>
        <v>0</v>
      </c>
      <c r="H39" s="5">
        <f t="shared" si="1"/>
        <v>0</v>
      </c>
      <c r="I39" s="24"/>
      <c r="L39" s="20" t="s">
        <v>54</v>
      </c>
      <c r="M39" s="20"/>
    </row>
    <row r="40" spans="3:18" x14ac:dyDescent="0.25">
      <c r="C40" s="24"/>
      <c r="D40" s="5" t="s">
        <v>33</v>
      </c>
      <c r="E40" s="5">
        <f t="shared" si="11"/>
        <v>9</v>
      </c>
      <c r="F40" s="5">
        <f t="shared" si="12"/>
        <v>9</v>
      </c>
      <c r="G40" s="5">
        <f t="shared" ref="G40" si="13">COUNTIFS($F$4:$F$23,D40,$I$4:$I$23,$G$30)</f>
        <v>0</v>
      </c>
      <c r="H40" s="5">
        <f t="shared" si="1"/>
        <v>0</v>
      </c>
      <c r="I40" s="24"/>
      <c r="L40" s="20"/>
      <c r="M40" s="20"/>
    </row>
    <row r="41" spans="3:18" x14ac:dyDescent="0.25">
      <c r="C41" s="36" t="str">
        <f>G3</f>
        <v>area_mean</v>
      </c>
      <c r="D41" s="11" t="s">
        <v>34</v>
      </c>
      <c r="E41" s="11">
        <f>COUNTIF($G$4:$G$23,D41)</f>
        <v>3</v>
      </c>
      <c r="F41" s="11">
        <f>COUNTIFS($G$4:$G$23,D41,$I$4:$I$23,$F$30)</f>
        <v>1</v>
      </c>
      <c r="G41" s="11">
        <f>COUNTIFS($G$4:$G$23,D41,$I$4:$I$23,$G$30)</f>
        <v>2</v>
      </c>
      <c r="H41" s="11">
        <f t="shared" si="1"/>
        <v>0.91829583405449056</v>
      </c>
      <c r="I41" s="36">
        <f t="shared" ref="I41" si="14">($H$31)-((E41/$E$31)*H41)-((E42/$E$31)*H42)-((E43/$E$31)*H43)</f>
        <v>0.30984030471640084</v>
      </c>
    </row>
    <row r="42" spans="3:18" x14ac:dyDescent="0.25">
      <c r="C42" s="36"/>
      <c r="D42" s="11" t="s">
        <v>36</v>
      </c>
      <c r="E42" s="11">
        <f t="shared" ref="E42:E43" si="15">COUNTIF($G$4:$G$23,D42)</f>
        <v>4</v>
      </c>
      <c r="F42" s="11">
        <f t="shared" ref="F42:F43" si="16">COUNTIFS($G$4:$G$23,D42,$I$4:$I$23,$F$30)</f>
        <v>3</v>
      </c>
      <c r="G42" s="11">
        <f>COUNTIFS($G$4:$G$23,D42,$I$4:$I$23,$G$30)</f>
        <v>1</v>
      </c>
      <c r="H42" s="11">
        <f t="shared" si="1"/>
        <v>0.81127812445913294</v>
      </c>
      <c r="I42" s="36"/>
      <c r="L42" s="4" t="s">
        <v>39</v>
      </c>
      <c r="M42" s="12" t="s">
        <v>2</v>
      </c>
      <c r="N42" s="4" t="s">
        <v>1</v>
      </c>
      <c r="O42" s="4" t="s">
        <v>3</v>
      </c>
      <c r="P42" s="4" t="s">
        <v>5</v>
      </c>
      <c r="Q42" s="4" t="s">
        <v>31</v>
      </c>
    </row>
    <row r="43" spans="3:18" x14ac:dyDescent="0.25">
      <c r="C43" s="36"/>
      <c r="D43" s="11" t="s">
        <v>33</v>
      </c>
      <c r="E43" s="11">
        <f t="shared" si="15"/>
        <v>13</v>
      </c>
      <c r="F43" s="11">
        <f t="shared" si="16"/>
        <v>13</v>
      </c>
      <c r="G43" s="11">
        <f>COUNTIFS($G$4:$G$23,D43,$I$4:$I$23,$G$30)</f>
        <v>0</v>
      </c>
      <c r="H43" s="11">
        <f t="shared" si="1"/>
        <v>0</v>
      </c>
      <c r="I43" s="36"/>
      <c r="L43" s="3">
        <v>42</v>
      </c>
      <c r="M43" s="12" t="s">
        <v>33</v>
      </c>
      <c r="N43" s="10" t="s">
        <v>34</v>
      </c>
      <c r="O43" s="10" t="s">
        <v>34</v>
      </c>
      <c r="P43" s="10" t="s">
        <v>33</v>
      </c>
      <c r="Q43" s="10" t="s">
        <v>35</v>
      </c>
    </row>
    <row r="44" spans="3:18" x14ac:dyDescent="0.25">
      <c r="C44" s="21" t="str">
        <f>H3</f>
        <v>smoothness_mean</v>
      </c>
      <c r="D44" s="3" t="s">
        <v>34</v>
      </c>
      <c r="E44" s="3">
        <f>COUNTIF($H$4:$H$23,D44)</f>
        <v>6</v>
      </c>
      <c r="F44" s="3">
        <f>COUNTIFS($H$4:$H$23,D44,$I$4:$I$23,$F$30)</f>
        <v>5</v>
      </c>
      <c r="G44" s="3">
        <f>COUNTIFS($H$4:$H$23,D44,$I$4:$I$23,$G$30)</f>
        <v>1</v>
      </c>
      <c r="H44" s="3">
        <f t="shared" si="1"/>
        <v>0.650022421648355</v>
      </c>
      <c r="I44" s="21">
        <f t="shared" ref="I44" si="17">($H$31)-((E44/$E$31)*H44)-((E45/$E$31)*H45)-((E46/$E$31)*H46)</f>
        <v>7.0941550293015798E-2</v>
      </c>
      <c r="L44" s="3">
        <v>51</v>
      </c>
      <c r="M44" s="12" t="s">
        <v>33</v>
      </c>
      <c r="N44" s="10" t="s">
        <v>34</v>
      </c>
      <c r="O44" s="10" t="s">
        <v>34</v>
      </c>
      <c r="P44" s="10" t="s">
        <v>34</v>
      </c>
      <c r="Q44" s="10" t="s">
        <v>38</v>
      </c>
    </row>
    <row r="45" spans="3:18" x14ac:dyDescent="0.25">
      <c r="C45" s="21"/>
      <c r="D45" s="3" t="s">
        <v>36</v>
      </c>
      <c r="E45" s="3">
        <f t="shared" ref="E45:E46" si="18">COUNTIF($H$4:$H$23,D45)</f>
        <v>9</v>
      </c>
      <c r="F45" s="3">
        <f t="shared" ref="F45:F46" si="19">COUNTIFS($H$4:$H$23,D45,$I$4:$I$23,$F$30)</f>
        <v>7</v>
      </c>
      <c r="G45" s="3">
        <f t="shared" ref="G45:G46" si="20">COUNTIFS($H$4:$H$23,D45,$I$4:$I$23,$G$30)</f>
        <v>2</v>
      </c>
      <c r="H45" s="3">
        <f t="shared" si="1"/>
        <v>0.76420450650861949</v>
      </c>
      <c r="I45" s="21"/>
    </row>
    <row r="46" spans="3:18" x14ac:dyDescent="0.25">
      <c r="C46" s="21"/>
      <c r="D46" s="3" t="s">
        <v>33</v>
      </c>
      <c r="E46" s="3">
        <f t="shared" si="18"/>
        <v>5</v>
      </c>
      <c r="F46" s="3">
        <f t="shared" si="19"/>
        <v>5</v>
      </c>
      <c r="G46" s="3">
        <f t="shared" si="20"/>
        <v>0</v>
      </c>
      <c r="H46" s="3">
        <f t="shared" si="1"/>
        <v>0</v>
      </c>
      <c r="I46" s="21"/>
      <c r="L46" s="20" t="s">
        <v>55</v>
      </c>
      <c r="M46" s="20"/>
    </row>
    <row r="47" spans="3:18" x14ac:dyDescent="0.25">
      <c r="L47" s="20"/>
      <c r="M47" s="20"/>
    </row>
    <row r="48" spans="3:18" ht="15.75" thickBot="1" x14ac:dyDescent="0.3"/>
    <row r="49" spans="3:18" ht="15.75" thickBot="1" x14ac:dyDescent="0.3">
      <c r="L49" s="6" t="s">
        <v>48</v>
      </c>
      <c r="M49" s="7" t="s">
        <v>41</v>
      </c>
      <c r="N49" s="7" t="s">
        <v>44</v>
      </c>
      <c r="O49" s="7" t="s">
        <v>43</v>
      </c>
      <c r="P49" s="7" t="s">
        <v>42</v>
      </c>
      <c r="Q49" s="7" t="s">
        <v>45</v>
      </c>
      <c r="R49" s="8" t="s">
        <v>46</v>
      </c>
    </row>
    <row r="50" spans="3:18" x14ac:dyDescent="0.25">
      <c r="C50" s="20" t="s">
        <v>51</v>
      </c>
      <c r="D50" s="20"/>
      <c r="E50"/>
      <c r="F50"/>
      <c r="G50"/>
      <c r="H50"/>
      <c r="I50"/>
      <c r="L50" s="9" t="s">
        <v>47</v>
      </c>
      <c r="M50" s="9"/>
      <c r="N50" s="9">
        <v>2</v>
      </c>
      <c r="O50" s="9">
        <f>COUNTIF(Q43:Q44, "NEGATIF")</f>
        <v>1</v>
      </c>
      <c r="P50" s="9">
        <f>COUNTIF(Q43:Q44, "POSITIF")</f>
        <v>1</v>
      </c>
      <c r="Q50" s="9">
        <f>((-O50/N50)*IMLOG2(O50/N50))+((-P50/N50)*IMLOG2(P50/N50))</f>
        <v>1</v>
      </c>
      <c r="R50" s="9"/>
    </row>
    <row r="51" spans="3:18" x14ac:dyDescent="0.25">
      <c r="C51" s="20"/>
      <c r="D51" s="20"/>
      <c r="E51"/>
      <c r="F51"/>
      <c r="G51"/>
      <c r="H51"/>
      <c r="I51"/>
      <c r="L51" s="25" t="str">
        <f>N42</f>
        <v>Radius_mean</v>
      </c>
      <c r="M51" s="10" t="s">
        <v>34</v>
      </c>
      <c r="N51" s="10">
        <f>COUNTIF($N$43:$N$44,M51)</f>
        <v>2</v>
      </c>
      <c r="O51" s="10">
        <f>COUNTIFS($N$43:$N$44,M51,$Q$43:$Q$44,$O$49)</f>
        <v>1</v>
      </c>
      <c r="P51" s="10">
        <f>COUNTIFS($N$43:$N$44,M51,$Q$43:$Q$44,$P$49)</f>
        <v>1</v>
      </c>
      <c r="Q51" s="10">
        <f t="shared" ref="Q51:Q53" si="21">IF(AND(N51&lt;&gt;0, O51&lt;&gt;0, P51&lt;&gt;0),((-O51/N51)*IMLOG2(O51/N51))+((-P51/N51)*IMLOG2(P51/N51)),0)</f>
        <v>1</v>
      </c>
      <c r="R51" s="19">
        <f>($Q$50)-((N51/$N$50)*Q51)-((N52/$N$50)*Q52)-((N53/$N$50)*Q53)</f>
        <v>0</v>
      </c>
    </row>
    <row r="52" spans="3:18" x14ac:dyDescent="0.25">
      <c r="C52"/>
      <c r="D52"/>
      <c r="E52"/>
      <c r="F52"/>
      <c r="G52"/>
      <c r="H52"/>
      <c r="I52"/>
      <c r="L52" s="26"/>
      <c r="M52" s="10" t="s">
        <v>36</v>
      </c>
      <c r="N52" s="10">
        <f>COUNTIF($N$43:$N$44,M52)</f>
        <v>0</v>
      </c>
      <c r="O52" s="10">
        <f>COUNTIFS($N$43:$N$44,M52,$Q$43:$Q$44,$O$49)</f>
        <v>0</v>
      </c>
      <c r="P52" s="10">
        <f>COUNTIFS($N$43:$N$44,M52,$Q$43:$Q$44,$P$49)</f>
        <v>0</v>
      </c>
      <c r="Q52" s="10">
        <f>IF(AND(N52&lt;&gt;0, O52&lt;&gt;0, P52&lt;&gt;0),((-O52/N52)*IMLOG2(O52/N52))+((-P52/N52)*IMLOG2(P52/N52)),0)</f>
        <v>0</v>
      </c>
      <c r="R52" s="19"/>
    </row>
    <row r="53" spans="3:18" x14ac:dyDescent="0.25">
      <c r="C53" s="4" t="s">
        <v>39</v>
      </c>
      <c r="D53" s="5" t="s">
        <v>3</v>
      </c>
      <c r="E53" s="4" t="s">
        <v>1</v>
      </c>
      <c r="F53" s="4" t="s">
        <v>2</v>
      </c>
      <c r="G53" s="4" t="s">
        <v>4</v>
      </c>
      <c r="H53" s="4" t="s">
        <v>5</v>
      </c>
      <c r="I53" s="4" t="s">
        <v>31</v>
      </c>
      <c r="L53" s="27"/>
      <c r="M53" s="10" t="s">
        <v>33</v>
      </c>
      <c r="N53" s="10">
        <f>COUNTIF($N$43:$N$44,M53)</f>
        <v>0</v>
      </c>
      <c r="O53" s="10">
        <f>COUNTIFS($N$43:$N$44,M53,$Q$43:$Q$44,$O$49)</f>
        <v>0</v>
      </c>
      <c r="P53" s="10">
        <f>COUNTIFS($N$43:$N$44,M53,$Q$43:$Q$44,$P$49)</f>
        <v>0</v>
      </c>
      <c r="Q53" s="10">
        <f t="shared" si="21"/>
        <v>0</v>
      </c>
      <c r="R53" s="19"/>
    </row>
    <row r="54" spans="3:18" x14ac:dyDescent="0.25">
      <c r="C54" s="3">
        <v>21</v>
      </c>
      <c r="D54" s="5" t="s">
        <v>34</v>
      </c>
      <c r="E54" s="3" t="s">
        <v>37</v>
      </c>
      <c r="F54" s="3" t="s">
        <v>36</v>
      </c>
      <c r="G54" s="10" t="s">
        <v>34</v>
      </c>
      <c r="H54" s="3" t="s">
        <v>36</v>
      </c>
      <c r="I54" s="3" t="s">
        <v>38</v>
      </c>
      <c r="L54" s="25" t="str">
        <f>O42</f>
        <v>perimeter_mean</v>
      </c>
      <c r="M54" s="10" t="s">
        <v>34</v>
      </c>
      <c r="N54" s="10">
        <f>COUNTIF($O$43:$O$44,M54)</f>
        <v>2</v>
      </c>
      <c r="O54" s="10">
        <f>COUNTIFS($O$43:$O$44,M54,$Q$43:$Q$44,$O$49)</f>
        <v>1</v>
      </c>
      <c r="P54" s="10">
        <f>COUNTIFS($O$43:$O$44,M54,$Q$43:$Q$44,$P$49)</f>
        <v>1</v>
      </c>
      <c r="Q54" s="10">
        <f>IF(AND(N54&lt;&gt;0, O54&lt;&gt;0, P54&lt;&gt;0),((-O54/N54)*IMLOG2(O54/N54))+((-P54/N54)*IMLOG2(P54/N54)),0)</f>
        <v>1</v>
      </c>
      <c r="R54" s="19">
        <f>($Q$50)-((N54/$N$50)*Q54)-((N55/$N$50)*Q55)-((N56/$N$50)*Q56)</f>
        <v>0</v>
      </c>
    </row>
    <row r="55" spans="3:18" x14ac:dyDescent="0.25">
      <c r="C55" s="3">
        <v>22</v>
      </c>
      <c r="D55" s="5" t="s">
        <v>34</v>
      </c>
      <c r="E55" s="3" t="s">
        <v>34</v>
      </c>
      <c r="F55" s="3" t="s">
        <v>34</v>
      </c>
      <c r="G55" s="10" t="s">
        <v>34</v>
      </c>
      <c r="H55" s="3" t="s">
        <v>36</v>
      </c>
      <c r="I55" s="3" t="s">
        <v>38</v>
      </c>
      <c r="L55" s="26"/>
      <c r="M55" s="10" t="s">
        <v>36</v>
      </c>
      <c r="N55" s="10">
        <f>COUNTIF($O$43:$O$44,M55)</f>
        <v>0</v>
      </c>
      <c r="O55" s="10">
        <f>COUNTIFS($O$43:$O$44,M55,$Q$43:$Q$44,$O$49)</f>
        <v>0</v>
      </c>
      <c r="P55" s="10">
        <f>COUNTIFS($O$43:$O$44,M55,$Q$43:$Q$44,$P$49)</f>
        <v>0</v>
      </c>
      <c r="Q55" s="10">
        <f t="shared" ref="Q55:Q59" si="22">IF(AND(N55&lt;&gt;0, O55&lt;&gt;0, P55&lt;&gt;0),((-O55/N55)*IMLOG2(O55/N55))+((-P55/N55)*IMLOG2(P55/N55)),0)</f>
        <v>0</v>
      </c>
      <c r="R55" s="19"/>
    </row>
    <row r="56" spans="3:18" x14ac:dyDescent="0.25">
      <c r="C56" s="3">
        <v>32</v>
      </c>
      <c r="D56" s="5" t="s">
        <v>34</v>
      </c>
      <c r="E56" s="3" t="s">
        <v>34</v>
      </c>
      <c r="F56" s="3" t="s">
        <v>36</v>
      </c>
      <c r="G56" s="10" t="s">
        <v>34</v>
      </c>
      <c r="H56" s="3" t="s">
        <v>33</v>
      </c>
      <c r="I56" s="3" t="s">
        <v>35</v>
      </c>
      <c r="L56" s="27"/>
      <c r="M56" s="10" t="s">
        <v>33</v>
      </c>
      <c r="N56" s="10">
        <f>COUNTIF($O$43:$O$44,M56)</f>
        <v>0</v>
      </c>
      <c r="O56" s="10">
        <f>COUNTIFS($O$43:$O$44,M56,$Q$43:$Q$44,$O$49)</f>
        <v>0</v>
      </c>
      <c r="P56" s="10">
        <f>COUNTIFS($O$43:$O$44,M56,$Q$43:$Q$44,$P$49)</f>
        <v>0</v>
      </c>
      <c r="Q56" s="10">
        <f t="shared" si="22"/>
        <v>0</v>
      </c>
      <c r="R56" s="19"/>
    </row>
    <row r="57" spans="3:18" x14ac:dyDescent="0.25">
      <c r="C57" s="3">
        <v>38</v>
      </c>
      <c r="D57" s="5" t="s">
        <v>34</v>
      </c>
      <c r="E57" s="3" t="s">
        <v>37</v>
      </c>
      <c r="F57" s="3" t="s">
        <v>36</v>
      </c>
      <c r="G57" s="10" t="s">
        <v>36</v>
      </c>
      <c r="H57" s="3" t="s">
        <v>34</v>
      </c>
      <c r="I57" s="3" t="s">
        <v>38</v>
      </c>
      <c r="L57" s="25" t="str">
        <f>P42</f>
        <v>smoothness_mean</v>
      </c>
      <c r="M57" s="10" t="s">
        <v>34</v>
      </c>
      <c r="N57" s="10">
        <f>COUNTIF($P$43:$P$44,M57)</f>
        <v>1</v>
      </c>
      <c r="O57" s="10">
        <f>COUNTIFS($P$43:$P$44,M57,$Q$43:$Q$44,$O$49)</f>
        <v>0</v>
      </c>
      <c r="P57" s="10">
        <f>COUNTIFS($P$43:$P$44,M57,$Q$43:$Q$44,$P$49)</f>
        <v>1</v>
      </c>
      <c r="Q57" s="10">
        <f>IF(AND(N57&lt;&gt;0, O57&lt;&gt;0, P57&lt;&gt;0),((-O57/N57)*IMLOG2(O57/N57))+((-P57/N57)*IMLOG2(P57/N57)),0)</f>
        <v>0</v>
      </c>
      <c r="R57" s="19">
        <f>($Q$50)-((N57/$N$50)*Q57)-((N58/$N$50)*Q58)-((N59/$N$50)*Q59)</f>
        <v>1</v>
      </c>
    </row>
    <row r="58" spans="3:18" x14ac:dyDescent="0.25">
      <c r="C58"/>
      <c r="D58"/>
      <c r="E58"/>
      <c r="F58"/>
      <c r="G58"/>
      <c r="H58"/>
      <c r="I58"/>
      <c r="L58" s="26"/>
      <c r="M58" s="10" t="s">
        <v>36</v>
      </c>
      <c r="N58" s="10">
        <f>COUNTIF($P$43:$P$44,M58)</f>
        <v>0</v>
      </c>
      <c r="O58" s="10">
        <f>COUNTIFS($P$43:$P$44,M58,$Q$43:$Q$44,$O$49)</f>
        <v>0</v>
      </c>
      <c r="P58" s="10">
        <f>COUNTIFS($P$43:$P$44,M58,$Q$43:$Q$44,$P$49)</f>
        <v>0</v>
      </c>
      <c r="Q58" s="10">
        <f t="shared" si="22"/>
        <v>0</v>
      </c>
      <c r="R58" s="19"/>
    </row>
    <row r="59" spans="3:18" x14ac:dyDescent="0.25">
      <c r="C59" s="20" t="s">
        <v>52</v>
      </c>
      <c r="D59" s="20"/>
      <c r="E59"/>
      <c r="F59"/>
      <c r="G59"/>
      <c r="H59"/>
      <c r="I59"/>
      <c r="L59" s="27"/>
      <c r="M59" s="10" t="s">
        <v>33</v>
      </c>
      <c r="N59" s="10">
        <f>COUNTIF($P$43:$P$44,M59)</f>
        <v>1</v>
      </c>
      <c r="O59" s="10">
        <f>COUNTIFS($P$43:$P$44,M59,$Q$43:$Q$44,$O$49)</f>
        <v>1</v>
      </c>
      <c r="P59" s="10">
        <f>COUNTIFS($P$43:$P$44,M59,$Q$43:$Q$44,$P$49)</f>
        <v>0</v>
      </c>
      <c r="Q59" s="10">
        <f t="shared" si="22"/>
        <v>0</v>
      </c>
      <c r="R59" s="19"/>
    </row>
    <row r="60" spans="3:18" x14ac:dyDescent="0.25">
      <c r="C60" s="20"/>
      <c r="D60" s="20"/>
      <c r="E60"/>
      <c r="F60"/>
      <c r="G60"/>
      <c r="H60"/>
      <c r="I60"/>
    </row>
    <row r="61" spans="3:18" ht="15.75" thickBot="1" x14ac:dyDescent="0.3">
      <c r="C61"/>
      <c r="D61"/>
      <c r="E61"/>
      <c r="F61"/>
      <c r="G61"/>
      <c r="H61"/>
      <c r="I61"/>
    </row>
    <row r="62" spans="3:18" ht="15.75" thickBot="1" x14ac:dyDescent="0.3">
      <c r="C62" s="6" t="s">
        <v>56</v>
      </c>
      <c r="D62" s="7" t="s">
        <v>41</v>
      </c>
      <c r="E62" s="7" t="s">
        <v>44</v>
      </c>
      <c r="F62" s="7" t="s">
        <v>43</v>
      </c>
      <c r="G62" s="7" t="s">
        <v>42</v>
      </c>
      <c r="H62" s="7" t="s">
        <v>45</v>
      </c>
      <c r="I62" s="8" t="s">
        <v>46</v>
      </c>
      <c r="L62" s="20" t="s">
        <v>54</v>
      </c>
      <c r="M62" s="20"/>
    </row>
    <row r="63" spans="3:18" x14ac:dyDescent="0.25">
      <c r="C63" s="9" t="s">
        <v>47</v>
      </c>
      <c r="D63" s="9"/>
      <c r="E63" s="9">
        <v>4</v>
      </c>
      <c r="F63" s="9">
        <v>1</v>
      </c>
      <c r="G63" s="9">
        <v>3</v>
      </c>
      <c r="H63" s="9">
        <v>0.81127812445913294</v>
      </c>
      <c r="I63" s="9"/>
      <c r="L63" s="20"/>
      <c r="M63" s="20"/>
    </row>
    <row r="64" spans="3:18" x14ac:dyDescent="0.25">
      <c r="C64" s="32" t="s">
        <v>1</v>
      </c>
      <c r="D64" s="12" t="s">
        <v>34</v>
      </c>
      <c r="E64" s="12">
        <v>2</v>
      </c>
      <c r="F64" s="12">
        <v>1</v>
      </c>
      <c r="G64" s="12">
        <v>1</v>
      </c>
      <c r="H64" s="12">
        <v>1</v>
      </c>
      <c r="I64" s="32">
        <v>0.31127812445913294</v>
      </c>
    </row>
    <row r="65" spans="3:18" x14ac:dyDescent="0.25">
      <c r="C65" s="33"/>
      <c r="D65" s="12" t="s">
        <v>37</v>
      </c>
      <c r="E65" s="12">
        <v>2</v>
      </c>
      <c r="F65" s="12">
        <v>0</v>
      </c>
      <c r="G65" s="12">
        <v>2</v>
      </c>
      <c r="H65" s="12">
        <v>0</v>
      </c>
      <c r="I65" s="33"/>
      <c r="L65" s="4" t="s">
        <v>39</v>
      </c>
      <c r="M65" s="13" t="s">
        <v>4</v>
      </c>
      <c r="N65" s="4" t="s">
        <v>2</v>
      </c>
      <c r="O65" s="4" t="s">
        <v>5</v>
      </c>
      <c r="P65" s="4" t="s">
        <v>31</v>
      </c>
    </row>
    <row r="66" spans="3:18" x14ac:dyDescent="0.25">
      <c r="C66" s="34"/>
      <c r="D66" s="12" t="s">
        <v>33</v>
      </c>
      <c r="E66" s="12">
        <v>0</v>
      </c>
      <c r="F66" s="12">
        <v>0</v>
      </c>
      <c r="G66" s="12">
        <v>0</v>
      </c>
      <c r="H66" s="12">
        <v>0</v>
      </c>
      <c r="I66" s="34"/>
      <c r="L66" s="3">
        <v>21</v>
      </c>
      <c r="M66" s="13" t="s">
        <v>34</v>
      </c>
      <c r="N66" s="3" t="s">
        <v>36</v>
      </c>
      <c r="O66" s="3" t="s">
        <v>33</v>
      </c>
      <c r="P66" s="3" t="s">
        <v>35</v>
      </c>
    </row>
    <row r="67" spans="3:18" x14ac:dyDescent="0.25">
      <c r="C67" s="25" t="s">
        <v>2</v>
      </c>
      <c r="D67" s="10" t="s">
        <v>34</v>
      </c>
      <c r="E67" s="10">
        <v>1</v>
      </c>
      <c r="F67" s="10">
        <v>0</v>
      </c>
      <c r="G67" s="10">
        <v>1</v>
      </c>
      <c r="H67" s="10">
        <v>0</v>
      </c>
      <c r="I67" s="25">
        <v>0.122556248918265</v>
      </c>
      <c r="L67" s="3">
        <v>22</v>
      </c>
      <c r="M67" s="13" t="s">
        <v>34</v>
      </c>
      <c r="N67" s="3" t="s">
        <v>34</v>
      </c>
      <c r="O67" s="3" t="s">
        <v>36</v>
      </c>
      <c r="P67" s="3" t="s">
        <v>38</v>
      </c>
    </row>
    <row r="68" spans="3:18" x14ac:dyDescent="0.25">
      <c r="C68" s="26"/>
      <c r="D68" s="10" t="s">
        <v>36</v>
      </c>
      <c r="E68" s="10">
        <v>3</v>
      </c>
      <c r="F68" s="10">
        <v>1</v>
      </c>
      <c r="G68" s="10">
        <v>2</v>
      </c>
      <c r="H68" s="10">
        <v>0.91829583405449056</v>
      </c>
      <c r="I68" s="26"/>
    </row>
    <row r="69" spans="3:18" x14ac:dyDescent="0.25">
      <c r="C69" s="27"/>
      <c r="D69" s="10" t="s">
        <v>33</v>
      </c>
      <c r="E69" s="10">
        <v>0</v>
      </c>
      <c r="F69" s="10">
        <v>0</v>
      </c>
      <c r="G69" s="10">
        <v>0</v>
      </c>
      <c r="H69" s="10">
        <v>0</v>
      </c>
      <c r="I69" s="27"/>
      <c r="L69" s="20" t="s">
        <v>55</v>
      </c>
      <c r="M69" s="20"/>
    </row>
    <row r="70" spans="3:18" x14ac:dyDescent="0.25">
      <c r="C70" s="25" t="s">
        <v>4</v>
      </c>
      <c r="D70" s="10" t="s">
        <v>34</v>
      </c>
      <c r="E70" s="10">
        <v>3</v>
      </c>
      <c r="F70" s="10">
        <v>1</v>
      </c>
      <c r="G70" s="10">
        <v>2</v>
      </c>
      <c r="H70" s="10">
        <v>0.91829583405449056</v>
      </c>
      <c r="I70" s="25">
        <v>0.122556248918265</v>
      </c>
      <c r="L70" s="20"/>
      <c r="M70" s="20"/>
    </row>
    <row r="71" spans="3:18" ht="15.75" thickBot="1" x14ac:dyDescent="0.3">
      <c r="C71" s="26"/>
      <c r="D71" s="10" t="s">
        <v>36</v>
      </c>
      <c r="E71" s="10">
        <v>1</v>
      </c>
      <c r="F71" s="10">
        <v>0</v>
      </c>
      <c r="G71" s="10">
        <v>1</v>
      </c>
      <c r="H71" s="10">
        <v>0</v>
      </c>
      <c r="I71" s="26"/>
    </row>
    <row r="72" spans="3:18" ht="15.75" thickBot="1" x14ac:dyDescent="0.3">
      <c r="C72" s="27"/>
      <c r="D72" s="10" t="s">
        <v>33</v>
      </c>
      <c r="E72" s="10">
        <v>0</v>
      </c>
      <c r="F72" s="10">
        <v>0</v>
      </c>
      <c r="G72" s="10">
        <v>0</v>
      </c>
      <c r="H72" s="10">
        <v>0</v>
      </c>
      <c r="I72" s="27"/>
      <c r="L72" s="6" t="s">
        <v>48</v>
      </c>
      <c r="M72" s="7" t="s">
        <v>41</v>
      </c>
      <c r="N72" s="7" t="s">
        <v>44</v>
      </c>
      <c r="O72" s="7" t="s">
        <v>43</v>
      </c>
      <c r="P72" s="7" t="s">
        <v>42</v>
      </c>
      <c r="Q72" s="7" t="s">
        <v>45</v>
      </c>
      <c r="R72" s="8" t="s">
        <v>46</v>
      </c>
    </row>
    <row r="73" spans="3:18" x14ac:dyDescent="0.25">
      <c r="C73" s="25" t="s">
        <v>5</v>
      </c>
      <c r="D73" s="10" t="s">
        <v>34</v>
      </c>
      <c r="E73" s="10">
        <v>1</v>
      </c>
      <c r="F73" s="10">
        <v>0</v>
      </c>
      <c r="G73" s="10">
        <v>1</v>
      </c>
      <c r="H73" s="10">
        <v>0</v>
      </c>
      <c r="I73" s="25">
        <v>0.81127812445913294</v>
      </c>
      <c r="L73" s="9" t="s">
        <v>47</v>
      </c>
      <c r="M73" s="9"/>
      <c r="N73" s="9">
        <v>2</v>
      </c>
      <c r="O73" s="9">
        <f>COUNTIF(P66:P67, "NEGATIF")</f>
        <v>1</v>
      </c>
      <c r="P73" s="9">
        <f>COUNTIF(P66:P67, "POSITIF")</f>
        <v>1</v>
      </c>
      <c r="Q73" s="10">
        <f t="shared" ref="Q73:Q79" si="23">IF(AND(N73&lt;&gt;0, O73&lt;&gt;0, P73&lt;&gt;0),((-O73/N73)*IMLOG2(O73/N73))+((-P73/N73)*IMLOG2(P73/N73)),0)</f>
        <v>1</v>
      </c>
      <c r="R73" s="9"/>
    </row>
    <row r="74" spans="3:18" x14ac:dyDescent="0.25">
      <c r="C74" s="26"/>
      <c r="D74" s="10" t="s">
        <v>36</v>
      </c>
      <c r="E74" s="10">
        <v>2</v>
      </c>
      <c r="F74" s="10">
        <v>0</v>
      </c>
      <c r="G74" s="10">
        <v>2</v>
      </c>
      <c r="H74" s="10">
        <v>0</v>
      </c>
      <c r="I74" s="26"/>
      <c r="L74" s="25" t="str">
        <f>N65</f>
        <v>Texture_mean</v>
      </c>
      <c r="M74" s="10" t="s">
        <v>34</v>
      </c>
      <c r="N74" s="10">
        <f>COUNTIF(N$66:N$67,M74)</f>
        <v>1</v>
      </c>
      <c r="O74" s="10">
        <f>COUNTIFS($N$66:$N$67,M74,$P$66:$P$67,$O$72)</f>
        <v>0</v>
      </c>
      <c r="P74" s="10">
        <f>COUNTIFS($N$66:$N$67,M74,$P$66:$P$67,$P$72)</f>
        <v>1</v>
      </c>
      <c r="Q74" s="10">
        <f t="shared" si="23"/>
        <v>0</v>
      </c>
      <c r="R74" s="19">
        <f>($Q$73)-((N74/$N$73)*Q74)-((N75/$N$73)*Q75)-((N76/$N$73)*Q76)</f>
        <v>1</v>
      </c>
    </row>
    <row r="75" spans="3:18" x14ac:dyDescent="0.25">
      <c r="C75" s="27"/>
      <c r="D75" s="10" t="s">
        <v>33</v>
      </c>
      <c r="E75" s="10">
        <v>1</v>
      </c>
      <c r="F75" s="10">
        <v>1</v>
      </c>
      <c r="G75" s="10">
        <v>0</v>
      </c>
      <c r="H75" s="10">
        <v>0</v>
      </c>
      <c r="I75" s="27"/>
      <c r="L75" s="26"/>
      <c r="M75" s="10" t="s">
        <v>36</v>
      </c>
      <c r="N75" s="10">
        <f t="shared" ref="N75:N76" si="24">COUNTIF(N$66:N$67,M75)</f>
        <v>1</v>
      </c>
      <c r="O75" s="10">
        <f t="shared" ref="O75:O76" si="25">COUNTIFS($N$66:$N$67,M75,$P$66:$P$67,$O$72)</f>
        <v>1</v>
      </c>
      <c r="P75" s="10">
        <f t="shared" ref="P75:P76" si="26">COUNTIFS($N$66:$N$67,M75,$P$66:$P$67,$P$72)</f>
        <v>0</v>
      </c>
      <c r="Q75" s="10">
        <f t="shared" si="23"/>
        <v>0</v>
      </c>
      <c r="R75" s="19"/>
    </row>
    <row r="76" spans="3:18" x14ac:dyDescent="0.25">
      <c r="C76"/>
      <c r="D76"/>
      <c r="E76"/>
      <c r="F76"/>
      <c r="G76"/>
      <c r="H76"/>
      <c r="I76"/>
      <c r="L76" s="27"/>
      <c r="M76" s="10" t="s">
        <v>33</v>
      </c>
      <c r="N76" s="10">
        <f t="shared" si="24"/>
        <v>0</v>
      </c>
      <c r="O76" s="10">
        <f t="shared" si="25"/>
        <v>0</v>
      </c>
      <c r="P76" s="10">
        <f t="shared" si="26"/>
        <v>0</v>
      </c>
      <c r="Q76" s="10">
        <f t="shared" si="23"/>
        <v>0</v>
      </c>
      <c r="R76" s="19"/>
    </row>
    <row r="77" spans="3:18" x14ac:dyDescent="0.25">
      <c r="L77" s="25" t="str">
        <f>O65</f>
        <v>smoothness_mean</v>
      </c>
      <c r="M77" s="10" t="s">
        <v>34</v>
      </c>
      <c r="N77" s="10">
        <f>COUNTIF($O$66:$O$67,M77)</f>
        <v>0</v>
      </c>
      <c r="O77" s="10">
        <f>COUNTIFS($O$66:$O$67,M77,$P$66:$P$67,$O$72)</f>
        <v>0</v>
      </c>
      <c r="P77" s="10">
        <f>COUNTIFS($O$66:$O$67,M77,$P$66:$P$67,$P$72)</f>
        <v>0</v>
      </c>
      <c r="Q77" s="10">
        <f t="shared" si="23"/>
        <v>0</v>
      </c>
      <c r="R77" s="19">
        <f>($Q$73)-((N77/$N$73)*Q77)-((N78/$N$73)*Q78)-((N79/$N$73)*Q79)</f>
        <v>1</v>
      </c>
    </row>
    <row r="78" spans="3:18" x14ac:dyDescent="0.25">
      <c r="C78" s="20" t="s">
        <v>54</v>
      </c>
      <c r="D78" s="20"/>
      <c r="E78"/>
      <c r="F78"/>
      <c r="G78"/>
      <c r="H78"/>
      <c r="I78"/>
      <c r="L78" s="26"/>
      <c r="M78" s="10" t="s">
        <v>36</v>
      </c>
      <c r="N78" s="10">
        <f t="shared" ref="N78:N79" si="27">COUNTIF($O$66:$O$67,M78)</f>
        <v>1</v>
      </c>
      <c r="O78" s="10">
        <f t="shared" ref="O78:O79" si="28">COUNTIFS($O$66:$O$67,M78,$P$66:$P$67,$O$72)</f>
        <v>0</v>
      </c>
      <c r="P78" s="10">
        <f t="shared" ref="P78:P79" si="29">COUNTIFS($O$66:$O$67,M78,$P$66:$P$67,$P$72)</f>
        <v>1</v>
      </c>
      <c r="Q78" s="10">
        <f t="shared" si="23"/>
        <v>0</v>
      </c>
      <c r="R78" s="19"/>
    </row>
    <row r="79" spans="3:18" x14ac:dyDescent="0.25">
      <c r="C79" s="20"/>
      <c r="D79" s="20"/>
      <c r="E79"/>
      <c r="F79"/>
      <c r="G79"/>
      <c r="H79"/>
      <c r="I79"/>
      <c r="L79" s="27"/>
      <c r="M79" s="10" t="s">
        <v>33</v>
      </c>
      <c r="N79" s="10">
        <f t="shared" si="27"/>
        <v>1</v>
      </c>
      <c r="O79" s="10">
        <f t="shared" si="28"/>
        <v>1</v>
      </c>
      <c r="P79" s="10">
        <f t="shared" si="29"/>
        <v>0</v>
      </c>
      <c r="Q79" s="10">
        <f t="shared" si="23"/>
        <v>0</v>
      </c>
      <c r="R79" s="19"/>
    </row>
    <row r="80" spans="3:18" x14ac:dyDescent="0.25">
      <c r="C80"/>
      <c r="D80"/>
      <c r="E80"/>
      <c r="F80"/>
      <c r="G80"/>
      <c r="H80"/>
      <c r="I80"/>
    </row>
    <row r="81" spans="3:9" x14ac:dyDescent="0.25">
      <c r="C81" s="4" t="s">
        <v>39</v>
      </c>
      <c r="D81" s="12" t="s">
        <v>1</v>
      </c>
      <c r="E81" s="4" t="s">
        <v>2</v>
      </c>
      <c r="F81" s="4" t="s">
        <v>4</v>
      </c>
      <c r="G81" s="4" t="s">
        <v>5</v>
      </c>
      <c r="H81" s="4" t="s">
        <v>31</v>
      </c>
      <c r="I81"/>
    </row>
    <row r="82" spans="3:9" x14ac:dyDescent="0.25">
      <c r="C82" s="3">
        <v>22</v>
      </c>
      <c r="D82" s="12" t="s">
        <v>34</v>
      </c>
      <c r="E82" s="3" t="s">
        <v>34</v>
      </c>
      <c r="F82" s="10" t="s">
        <v>34</v>
      </c>
      <c r="G82" s="3" t="s">
        <v>36</v>
      </c>
      <c r="H82" s="3" t="s">
        <v>38</v>
      </c>
      <c r="I82"/>
    </row>
    <row r="83" spans="3:9" x14ac:dyDescent="0.25">
      <c r="C83" s="3">
        <v>32</v>
      </c>
      <c r="D83" s="12" t="s">
        <v>34</v>
      </c>
      <c r="E83" s="3" t="s">
        <v>36</v>
      </c>
      <c r="F83" s="10" t="s">
        <v>34</v>
      </c>
      <c r="G83" s="3" t="s">
        <v>33</v>
      </c>
      <c r="H83" s="3" t="s">
        <v>35</v>
      </c>
      <c r="I83"/>
    </row>
    <row r="84" spans="3:9" x14ac:dyDescent="0.25">
      <c r="C84"/>
      <c r="D84"/>
      <c r="E84"/>
      <c r="F84"/>
      <c r="G84"/>
      <c r="H84"/>
      <c r="I84"/>
    </row>
    <row r="85" spans="3:9" x14ac:dyDescent="0.25">
      <c r="C85" s="20" t="s">
        <v>55</v>
      </c>
      <c r="D85" s="20"/>
      <c r="E85"/>
      <c r="F85"/>
      <c r="G85"/>
      <c r="H85"/>
      <c r="I85"/>
    </row>
    <row r="86" spans="3:9" x14ac:dyDescent="0.25">
      <c r="C86" s="20"/>
      <c r="D86" s="20"/>
      <c r="E86"/>
      <c r="F86"/>
      <c r="G86"/>
      <c r="H86"/>
      <c r="I86"/>
    </row>
    <row r="87" spans="3:9" ht="15.75" thickBot="1" x14ac:dyDescent="0.3">
      <c r="C87"/>
      <c r="D87"/>
      <c r="E87"/>
      <c r="F87"/>
      <c r="G87"/>
      <c r="H87"/>
      <c r="I87"/>
    </row>
    <row r="88" spans="3:9" ht="15.75" thickBot="1" x14ac:dyDescent="0.3">
      <c r="C88" s="6" t="s">
        <v>58</v>
      </c>
      <c r="D88" s="7" t="s">
        <v>41</v>
      </c>
      <c r="E88" s="7" t="s">
        <v>44</v>
      </c>
      <c r="F88" s="7" t="s">
        <v>43</v>
      </c>
      <c r="G88" s="7" t="s">
        <v>42</v>
      </c>
      <c r="H88" s="7" t="s">
        <v>45</v>
      </c>
      <c r="I88" s="8" t="s">
        <v>46</v>
      </c>
    </row>
    <row r="89" spans="3:9" x14ac:dyDescent="0.25">
      <c r="C89" s="9" t="s">
        <v>47</v>
      </c>
      <c r="D89" s="9"/>
      <c r="E89" s="9">
        <v>2</v>
      </c>
      <c r="F89" s="9">
        <v>1</v>
      </c>
      <c r="G89" s="9">
        <v>1</v>
      </c>
      <c r="H89" s="9">
        <v>1</v>
      </c>
      <c r="I89" s="9"/>
    </row>
    <row r="90" spans="3:9" x14ac:dyDescent="0.25">
      <c r="C90" s="25" t="s">
        <v>2</v>
      </c>
      <c r="D90" s="10" t="s">
        <v>34</v>
      </c>
      <c r="E90" s="10">
        <v>1</v>
      </c>
      <c r="F90" s="10">
        <v>0</v>
      </c>
      <c r="G90" s="10">
        <v>1</v>
      </c>
      <c r="H90" s="10">
        <v>0</v>
      </c>
      <c r="I90" s="19">
        <v>1</v>
      </c>
    </row>
    <row r="91" spans="3:9" x14ac:dyDescent="0.25">
      <c r="C91" s="26"/>
      <c r="D91" s="10" t="s">
        <v>36</v>
      </c>
      <c r="E91" s="10">
        <v>1</v>
      </c>
      <c r="F91" s="10">
        <v>1</v>
      </c>
      <c r="G91" s="10">
        <v>0</v>
      </c>
      <c r="H91" s="10">
        <v>0</v>
      </c>
      <c r="I91" s="19"/>
    </row>
    <row r="92" spans="3:9" x14ac:dyDescent="0.25">
      <c r="C92" s="27"/>
      <c r="D92" s="10" t="s">
        <v>33</v>
      </c>
      <c r="E92" s="10">
        <v>0</v>
      </c>
      <c r="F92" s="10">
        <v>0</v>
      </c>
      <c r="G92" s="10">
        <v>0</v>
      </c>
      <c r="H92" s="10">
        <v>0</v>
      </c>
      <c r="I92" s="19"/>
    </row>
    <row r="93" spans="3:9" x14ac:dyDescent="0.25">
      <c r="C93" s="28" t="s">
        <v>4</v>
      </c>
      <c r="D93" s="13" t="s">
        <v>34</v>
      </c>
      <c r="E93" s="13">
        <v>2</v>
      </c>
      <c r="F93" s="13">
        <v>1</v>
      </c>
      <c r="G93" s="13">
        <v>1</v>
      </c>
      <c r="H93" s="13">
        <v>1</v>
      </c>
      <c r="I93" s="31">
        <v>0</v>
      </c>
    </row>
    <row r="94" spans="3:9" x14ac:dyDescent="0.25">
      <c r="C94" s="29"/>
      <c r="D94" s="13" t="s">
        <v>36</v>
      </c>
      <c r="E94" s="13">
        <v>0</v>
      </c>
      <c r="F94" s="13">
        <v>0</v>
      </c>
      <c r="G94" s="13">
        <v>0</v>
      </c>
      <c r="H94" s="13">
        <v>0</v>
      </c>
      <c r="I94" s="31"/>
    </row>
    <row r="95" spans="3:9" x14ac:dyDescent="0.25">
      <c r="C95" s="30"/>
      <c r="D95" s="13" t="s">
        <v>33</v>
      </c>
      <c r="E95" s="13">
        <v>0</v>
      </c>
      <c r="F95" s="13">
        <v>0</v>
      </c>
      <c r="G95" s="13">
        <v>0</v>
      </c>
      <c r="H95" s="13">
        <v>0</v>
      </c>
      <c r="I95" s="31"/>
    </row>
    <row r="96" spans="3:9" x14ac:dyDescent="0.25">
      <c r="C96" s="25" t="s">
        <v>5</v>
      </c>
      <c r="D96" s="10" t="s">
        <v>34</v>
      </c>
      <c r="E96" s="10">
        <v>0</v>
      </c>
      <c r="F96" s="10">
        <v>0</v>
      </c>
      <c r="G96" s="10">
        <v>0</v>
      </c>
      <c r="H96" s="10">
        <v>0</v>
      </c>
      <c r="I96" s="19">
        <v>1</v>
      </c>
    </row>
    <row r="97" spans="3:9" x14ac:dyDescent="0.25">
      <c r="C97" s="26"/>
      <c r="D97" s="10" t="s">
        <v>36</v>
      </c>
      <c r="E97" s="10">
        <v>1</v>
      </c>
      <c r="F97" s="10">
        <v>0</v>
      </c>
      <c r="G97" s="10">
        <v>1</v>
      </c>
      <c r="H97" s="10">
        <v>0</v>
      </c>
      <c r="I97" s="19"/>
    </row>
    <row r="98" spans="3:9" x14ac:dyDescent="0.25">
      <c r="C98" s="27"/>
      <c r="D98" s="10" t="s">
        <v>33</v>
      </c>
      <c r="E98" s="10">
        <v>1</v>
      </c>
      <c r="F98" s="10">
        <v>1</v>
      </c>
      <c r="G98" s="10">
        <v>0</v>
      </c>
      <c r="H98" s="10">
        <v>0</v>
      </c>
      <c r="I98" s="19"/>
    </row>
    <row r="99" spans="3:9" x14ac:dyDescent="0.25">
      <c r="C99"/>
      <c r="D99"/>
      <c r="E99"/>
      <c r="F99"/>
      <c r="G99"/>
      <c r="H99"/>
      <c r="I99"/>
    </row>
    <row r="100" spans="3:9" x14ac:dyDescent="0.25">
      <c r="C100"/>
      <c r="D100"/>
      <c r="E100"/>
      <c r="F100"/>
      <c r="G100"/>
      <c r="H100"/>
      <c r="I100"/>
    </row>
    <row r="101" spans="3:9" x14ac:dyDescent="0.25">
      <c r="C101"/>
      <c r="D101"/>
      <c r="E101"/>
      <c r="F101"/>
      <c r="G101"/>
      <c r="H101"/>
      <c r="I101"/>
    </row>
    <row r="102" spans="3:9" x14ac:dyDescent="0.25">
      <c r="C102" s="20" t="s">
        <v>63</v>
      </c>
      <c r="D102" s="20"/>
      <c r="E102"/>
      <c r="F102"/>
      <c r="G102"/>
      <c r="H102"/>
      <c r="I102"/>
    </row>
    <row r="103" spans="3:9" x14ac:dyDescent="0.25">
      <c r="C103" s="20"/>
      <c r="D103" s="20"/>
      <c r="E103"/>
      <c r="F103"/>
      <c r="G103"/>
      <c r="H103"/>
      <c r="I103"/>
    </row>
    <row r="104" spans="3:9" x14ac:dyDescent="0.25">
      <c r="C104"/>
      <c r="D104"/>
      <c r="E104"/>
      <c r="F104"/>
      <c r="G104"/>
      <c r="H104"/>
      <c r="I104"/>
    </row>
    <row r="105" spans="3:9" x14ac:dyDescent="0.25">
      <c r="C105" s="4" t="s">
        <v>39</v>
      </c>
      <c r="D105" s="13" t="s">
        <v>4</v>
      </c>
      <c r="E105" s="4" t="s">
        <v>2</v>
      </c>
      <c r="F105" s="4" t="s">
        <v>5</v>
      </c>
      <c r="G105" s="4" t="s">
        <v>31</v>
      </c>
      <c r="H105"/>
      <c r="I105"/>
    </row>
    <row r="106" spans="3:9" x14ac:dyDescent="0.25">
      <c r="C106" s="3">
        <v>21</v>
      </c>
      <c r="D106" s="13" t="s">
        <v>34</v>
      </c>
      <c r="E106" s="3" t="s">
        <v>36</v>
      </c>
      <c r="F106" s="3" t="s">
        <v>33</v>
      </c>
      <c r="G106" s="3" t="s">
        <v>35</v>
      </c>
      <c r="H106"/>
      <c r="I106"/>
    </row>
    <row r="107" spans="3:9" x14ac:dyDescent="0.25">
      <c r="C107" s="3">
        <v>22</v>
      </c>
      <c r="D107" s="13" t="s">
        <v>34</v>
      </c>
      <c r="E107" s="3" t="s">
        <v>34</v>
      </c>
      <c r="F107" s="3" t="s">
        <v>36</v>
      </c>
      <c r="G107" s="3" t="s">
        <v>38</v>
      </c>
      <c r="H107"/>
      <c r="I107"/>
    </row>
    <row r="108" spans="3:9" x14ac:dyDescent="0.25">
      <c r="C108"/>
      <c r="D108"/>
      <c r="E108"/>
      <c r="F108"/>
      <c r="G108"/>
      <c r="H108"/>
      <c r="I108"/>
    </row>
    <row r="109" spans="3:9" x14ac:dyDescent="0.25">
      <c r="C109" s="20" t="s">
        <v>64</v>
      </c>
      <c r="D109" s="20"/>
      <c r="E109"/>
      <c r="F109"/>
      <c r="G109"/>
      <c r="H109"/>
      <c r="I109"/>
    </row>
    <row r="110" spans="3:9" x14ac:dyDescent="0.25">
      <c r="C110" s="20"/>
      <c r="D110" s="20"/>
      <c r="E110"/>
      <c r="F110"/>
      <c r="G110"/>
      <c r="H110"/>
      <c r="I110"/>
    </row>
    <row r="111" spans="3:9" ht="15.75" thickBot="1" x14ac:dyDescent="0.3">
      <c r="C111"/>
      <c r="D111"/>
      <c r="E111"/>
      <c r="F111"/>
      <c r="G111"/>
      <c r="H111"/>
      <c r="I111"/>
    </row>
    <row r="112" spans="3:9" ht="15.75" thickBot="1" x14ac:dyDescent="0.3">
      <c r="C112" s="6" t="s">
        <v>48</v>
      </c>
      <c r="D112" s="7" t="s">
        <v>41</v>
      </c>
      <c r="E112" s="7" t="s">
        <v>44</v>
      </c>
      <c r="F112" s="7" t="s">
        <v>43</v>
      </c>
      <c r="G112" s="7" t="s">
        <v>42</v>
      </c>
      <c r="H112" s="7" t="s">
        <v>45</v>
      </c>
      <c r="I112" s="8" t="s">
        <v>46</v>
      </c>
    </row>
    <row r="113" spans="3:9" x14ac:dyDescent="0.25">
      <c r="C113" s="9" t="s">
        <v>47</v>
      </c>
      <c r="D113" s="9"/>
      <c r="E113" s="9">
        <v>2</v>
      </c>
      <c r="F113" s="9">
        <v>1</v>
      </c>
      <c r="G113" s="9">
        <v>1</v>
      </c>
      <c r="H113" s="10">
        <v>1</v>
      </c>
      <c r="I113" s="9"/>
    </row>
    <row r="114" spans="3:9" x14ac:dyDescent="0.25">
      <c r="C114" s="25" t="s">
        <v>2</v>
      </c>
      <c r="D114" s="10" t="s">
        <v>34</v>
      </c>
      <c r="E114" s="10">
        <v>1</v>
      </c>
      <c r="F114" s="10">
        <v>0</v>
      </c>
      <c r="G114" s="10">
        <v>1</v>
      </c>
      <c r="H114" s="10">
        <v>0</v>
      </c>
      <c r="I114" s="19">
        <v>1</v>
      </c>
    </row>
    <row r="115" spans="3:9" x14ac:dyDescent="0.25">
      <c r="C115" s="26"/>
      <c r="D115" s="10" t="s">
        <v>36</v>
      </c>
      <c r="E115" s="10">
        <v>1</v>
      </c>
      <c r="F115" s="10">
        <v>1</v>
      </c>
      <c r="G115" s="10">
        <v>0</v>
      </c>
      <c r="H115" s="10">
        <v>0</v>
      </c>
      <c r="I115" s="19"/>
    </row>
    <row r="116" spans="3:9" x14ac:dyDescent="0.25">
      <c r="C116" s="27"/>
      <c r="D116" s="10" t="s">
        <v>33</v>
      </c>
      <c r="E116" s="10">
        <v>0</v>
      </c>
      <c r="F116" s="10">
        <v>0</v>
      </c>
      <c r="G116" s="10">
        <v>0</v>
      </c>
      <c r="H116" s="10">
        <v>0</v>
      </c>
      <c r="I116" s="19"/>
    </row>
    <row r="117" spans="3:9" x14ac:dyDescent="0.25">
      <c r="C117" s="25" t="s">
        <v>5</v>
      </c>
      <c r="D117" s="10" t="s">
        <v>34</v>
      </c>
      <c r="E117" s="10">
        <v>0</v>
      </c>
      <c r="F117" s="10">
        <v>0</v>
      </c>
      <c r="G117" s="10">
        <v>0</v>
      </c>
      <c r="H117" s="10">
        <v>0</v>
      </c>
      <c r="I117" s="19">
        <v>1</v>
      </c>
    </row>
    <row r="118" spans="3:9" x14ac:dyDescent="0.25">
      <c r="C118" s="26"/>
      <c r="D118" s="10" t="s">
        <v>36</v>
      </c>
      <c r="E118" s="10">
        <v>1</v>
      </c>
      <c r="F118" s="10">
        <v>0</v>
      </c>
      <c r="G118" s="10">
        <v>1</v>
      </c>
      <c r="H118" s="10">
        <v>0</v>
      </c>
      <c r="I118" s="19"/>
    </row>
    <row r="119" spans="3:9" x14ac:dyDescent="0.25">
      <c r="C119" s="27"/>
      <c r="D119" s="10" t="s">
        <v>33</v>
      </c>
      <c r="E119" s="10">
        <v>1</v>
      </c>
      <c r="F119" s="10">
        <v>1</v>
      </c>
      <c r="G119" s="10">
        <v>0</v>
      </c>
      <c r="H119" s="10">
        <v>0</v>
      </c>
      <c r="I119" s="19"/>
    </row>
  </sheetData>
  <mergeCells count="60">
    <mergeCell ref="C27:D28"/>
    <mergeCell ref="L8:N10"/>
    <mergeCell ref="L12:M13"/>
    <mergeCell ref="L21:M22"/>
    <mergeCell ref="L26:L28"/>
    <mergeCell ref="R26:R28"/>
    <mergeCell ref="R35:R37"/>
    <mergeCell ref="C38:C40"/>
    <mergeCell ref="I38:I40"/>
    <mergeCell ref="L39:M40"/>
    <mergeCell ref="L29:L31"/>
    <mergeCell ref="R29:R31"/>
    <mergeCell ref="C32:C34"/>
    <mergeCell ref="I32:I34"/>
    <mergeCell ref="L32:L34"/>
    <mergeCell ref="R32:R34"/>
    <mergeCell ref="L46:M47"/>
    <mergeCell ref="C50:D51"/>
    <mergeCell ref="L51:L53"/>
    <mergeCell ref="C35:C37"/>
    <mergeCell ref="I35:I37"/>
    <mergeCell ref="L35:L37"/>
    <mergeCell ref="C59:D60"/>
    <mergeCell ref="C41:C43"/>
    <mergeCell ref="I41:I43"/>
    <mergeCell ref="C44:C46"/>
    <mergeCell ref="I44:I46"/>
    <mergeCell ref="R51:R53"/>
    <mergeCell ref="L54:L56"/>
    <mergeCell ref="R54:R56"/>
    <mergeCell ref="L57:L59"/>
    <mergeCell ref="R57:R59"/>
    <mergeCell ref="R74:R76"/>
    <mergeCell ref="L77:L79"/>
    <mergeCell ref="R77:R79"/>
    <mergeCell ref="C78:D79"/>
    <mergeCell ref="L62:M63"/>
    <mergeCell ref="C64:C66"/>
    <mergeCell ref="I64:I66"/>
    <mergeCell ref="C67:C69"/>
    <mergeCell ref="I67:I69"/>
    <mergeCell ref="L69:M70"/>
    <mergeCell ref="C70:C72"/>
    <mergeCell ref="I70:I72"/>
    <mergeCell ref="C96:C98"/>
    <mergeCell ref="I96:I98"/>
    <mergeCell ref="C73:C75"/>
    <mergeCell ref="I73:I75"/>
    <mergeCell ref="L74:L76"/>
    <mergeCell ref="C85:D86"/>
    <mergeCell ref="C90:C92"/>
    <mergeCell ref="I90:I92"/>
    <mergeCell ref="C93:C95"/>
    <mergeCell ref="I93:I95"/>
    <mergeCell ref="C102:D103"/>
    <mergeCell ref="C109:D110"/>
    <mergeCell ref="C114:C116"/>
    <mergeCell ref="I114:I116"/>
    <mergeCell ref="C117:C119"/>
    <mergeCell ref="I117:I11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459E-FFB4-4437-9D38-E588BBED57C6}">
  <dimension ref="C4:W481"/>
  <sheetViews>
    <sheetView topLeftCell="A463" zoomScale="70" zoomScaleNormal="70" workbookViewId="0">
      <selection activeCell="C474" sqref="C474:E475"/>
    </sheetView>
  </sheetViews>
  <sheetFormatPr defaultRowHeight="15" x14ac:dyDescent="0.25"/>
  <cols>
    <col min="3" max="18" width="23.5703125" customWidth="1"/>
    <col min="19" max="21" width="23.5703125" style="1" customWidth="1"/>
    <col min="22" max="23" width="23.5703125" customWidth="1"/>
  </cols>
  <sheetData>
    <row r="4" spans="3:23" x14ac:dyDescent="0.25">
      <c r="C4" s="4" t="s">
        <v>75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31</v>
      </c>
      <c r="L4" s="4" t="s">
        <v>76</v>
      </c>
      <c r="M4" s="4" t="s">
        <v>77</v>
      </c>
      <c r="N4" s="4" t="s">
        <v>78</v>
      </c>
      <c r="Q4" s="4" t="s">
        <v>75</v>
      </c>
      <c r="R4" s="4" t="s">
        <v>1</v>
      </c>
      <c r="S4" s="4" t="s">
        <v>2</v>
      </c>
      <c r="T4" s="4" t="s">
        <v>3</v>
      </c>
      <c r="U4" s="4" t="s">
        <v>4</v>
      </c>
      <c r="V4" s="4" t="s">
        <v>5</v>
      </c>
      <c r="W4" s="4" t="s">
        <v>31</v>
      </c>
    </row>
    <row r="5" spans="3:23" ht="15.75" x14ac:dyDescent="0.25">
      <c r="C5" s="3">
        <v>1</v>
      </c>
      <c r="D5" s="3">
        <v>17.989999999999998</v>
      </c>
      <c r="E5" s="3">
        <v>10.38</v>
      </c>
      <c r="F5" s="3">
        <v>122.8</v>
      </c>
      <c r="G5" s="3">
        <v>1001</v>
      </c>
      <c r="H5" s="3">
        <v>0.11840000000000001</v>
      </c>
      <c r="I5" s="3">
        <f>IF(C5="M", 0,1)</f>
        <v>1</v>
      </c>
      <c r="L5" s="52" t="s">
        <v>1</v>
      </c>
      <c r="M5" s="3" t="s">
        <v>79</v>
      </c>
      <c r="N5" s="3" t="s">
        <v>34</v>
      </c>
      <c r="Q5" s="3">
        <v>1</v>
      </c>
      <c r="R5" s="18" t="str">
        <f>IF(J5&lt;=13, "Rendah", IF(J5&lt;=16.01, "Sedang", "Tinggi"))</f>
        <v>Rendah</v>
      </c>
      <c r="S5" s="3" t="str">
        <f>IF(K5&lt;=15, "Rendah", IF(K5&lt;=20, "Normal", "Tinggi"))</f>
        <v>Rendah</v>
      </c>
      <c r="T5" s="3" t="str">
        <f>IF(L5&lt;=87.99, "Rendah", IF(L5&lt;=109.99, "Normal", "Tinggi"))</f>
        <v>Tinggi</v>
      </c>
      <c r="U5" s="3" t="str">
        <f>IF(M5&lt;=520.9, "Rendah", IF(M5&lt;=649.99, "Normal", "Tinggi"))</f>
        <v>Tinggi</v>
      </c>
      <c r="V5" s="3" t="str">
        <f>IF(N5&lt;=0.09799, "Rendah", IF(N5&lt;=0.10799, "Normal", "Tinggi"))</f>
        <v>Tinggi</v>
      </c>
      <c r="W5" s="3" t="str">
        <f>IF(O5=1, "POSITIF","NEGATIF")</f>
        <v>NEGATIF</v>
      </c>
    </row>
    <row r="6" spans="3:23" ht="15.75" x14ac:dyDescent="0.25">
      <c r="C6" s="3">
        <v>2</v>
      </c>
      <c r="D6" s="3">
        <v>20.57</v>
      </c>
      <c r="E6" s="3">
        <v>21.77</v>
      </c>
      <c r="F6" s="3">
        <v>132.9</v>
      </c>
      <c r="G6" s="3">
        <v>1326</v>
      </c>
      <c r="H6" s="3">
        <v>8.4739999999999996E-2</v>
      </c>
      <c r="I6" s="3">
        <f t="shared" ref="I6:I64" si="0">IF(C6="M", 0,1)</f>
        <v>1</v>
      </c>
      <c r="L6" s="53"/>
      <c r="M6" s="3" t="s">
        <v>80</v>
      </c>
      <c r="N6" s="3" t="s">
        <v>37</v>
      </c>
      <c r="Q6" s="3">
        <v>2</v>
      </c>
      <c r="R6" s="18" t="str">
        <f t="shared" ref="R6:R64" si="1">IF(J6&lt;=13, "Rendah", IF(J6&lt;=16.01, "Sedang", "Tinggi"))</f>
        <v>Rendah</v>
      </c>
      <c r="S6" s="3" t="str">
        <f t="shared" ref="S6:S64" si="2">IF(K6&lt;=15, "Rendah", IF(K6&lt;=20, "Normal", "Tinggi"))</f>
        <v>Rendah</v>
      </c>
      <c r="T6" s="3" t="str">
        <f t="shared" ref="T6:T64" si="3">IF(L6&lt;=87.99, "Rendah", IF(L6&lt;=109.99, "Normal", "Tinggi"))</f>
        <v>Rendah</v>
      </c>
      <c r="U6" s="3" t="str">
        <f t="shared" ref="U6:U64" si="4">IF(M6&lt;=520.9, "Rendah", IF(M6&lt;=649.99, "Normal", "Tinggi"))</f>
        <v>Tinggi</v>
      </c>
      <c r="V6" s="3" t="str">
        <f t="shared" ref="V6:V64" si="5">IF(N6&lt;=0.09799, "Rendah", IF(N6&lt;=0.10799, "Normal", "Tinggi"))</f>
        <v>Tinggi</v>
      </c>
      <c r="W6" s="3" t="str">
        <f t="shared" ref="W6:W64" si="6">IF(O6=1, "POSITIF","NEGATIF")</f>
        <v>NEGATIF</v>
      </c>
    </row>
    <row r="7" spans="3:23" ht="15.75" x14ac:dyDescent="0.25">
      <c r="C7" s="3">
        <v>3</v>
      </c>
      <c r="D7" s="3">
        <v>19.690000000000001</v>
      </c>
      <c r="E7" s="3">
        <v>21.25</v>
      </c>
      <c r="F7" s="3">
        <v>130</v>
      </c>
      <c r="G7" s="3">
        <v>1203</v>
      </c>
      <c r="H7" s="3">
        <v>0.1096</v>
      </c>
      <c r="I7" s="3">
        <f t="shared" si="0"/>
        <v>1</v>
      </c>
      <c r="L7" s="54"/>
      <c r="M7" s="3" t="s">
        <v>81</v>
      </c>
      <c r="N7" s="3" t="s">
        <v>33</v>
      </c>
      <c r="Q7" s="3">
        <v>3</v>
      </c>
      <c r="R7" s="18" t="str">
        <f t="shared" si="1"/>
        <v>Rendah</v>
      </c>
      <c r="S7" s="3" t="str">
        <f t="shared" si="2"/>
        <v>Rendah</v>
      </c>
      <c r="T7" s="3" t="str">
        <f t="shared" si="3"/>
        <v>Rendah</v>
      </c>
      <c r="U7" s="3" t="str">
        <f t="shared" si="4"/>
        <v>Tinggi</v>
      </c>
      <c r="V7" s="3" t="str">
        <f t="shared" si="5"/>
        <v>Tinggi</v>
      </c>
      <c r="W7" s="3" t="str">
        <f t="shared" si="6"/>
        <v>NEGATIF</v>
      </c>
    </row>
    <row r="8" spans="3:23" ht="15.75" x14ac:dyDescent="0.25">
      <c r="C8" s="3">
        <v>4</v>
      </c>
      <c r="D8" s="3">
        <v>11.42</v>
      </c>
      <c r="E8" s="3">
        <v>20.38</v>
      </c>
      <c r="F8" s="3">
        <v>77.58</v>
      </c>
      <c r="G8" s="3">
        <v>386.1</v>
      </c>
      <c r="H8" s="3">
        <v>0.14249999999999999</v>
      </c>
      <c r="I8" s="3">
        <f t="shared" si="0"/>
        <v>1</v>
      </c>
      <c r="L8" s="52" t="s">
        <v>2</v>
      </c>
      <c r="M8" s="3" t="s">
        <v>82</v>
      </c>
      <c r="N8" s="3" t="s">
        <v>34</v>
      </c>
      <c r="Q8" s="3">
        <v>4</v>
      </c>
      <c r="R8" s="18" t="str">
        <f t="shared" si="1"/>
        <v>Rendah</v>
      </c>
      <c r="S8" s="3" t="str">
        <f t="shared" si="2"/>
        <v>Rendah</v>
      </c>
      <c r="T8" s="3" t="str">
        <f t="shared" si="3"/>
        <v>Tinggi</v>
      </c>
      <c r="U8" s="3" t="str">
        <f t="shared" si="4"/>
        <v>Tinggi</v>
      </c>
      <c r="V8" s="3" t="str">
        <f t="shared" si="5"/>
        <v>Tinggi</v>
      </c>
      <c r="W8" s="3" t="str">
        <f t="shared" si="6"/>
        <v>NEGATIF</v>
      </c>
    </row>
    <row r="9" spans="3:23" ht="15.75" x14ac:dyDescent="0.25">
      <c r="C9" s="3">
        <v>5</v>
      </c>
      <c r="D9" s="3">
        <v>20.29</v>
      </c>
      <c r="E9" s="3">
        <v>14.34</v>
      </c>
      <c r="F9" s="3">
        <v>135.1</v>
      </c>
      <c r="G9" s="3">
        <v>1297</v>
      </c>
      <c r="H9" s="3">
        <v>0.1003</v>
      </c>
      <c r="I9" s="3">
        <f t="shared" si="0"/>
        <v>1</v>
      </c>
      <c r="L9" s="53"/>
      <c r="M9" s="3" t="s">
        <v>83</v>
      </c>
      <c r="N9" s="3" t="s">
        <v>36</v>
      </c>
      <c r="Q9" s="3">
        <v>5</v>
      </c>
      <c r="R9" s="18" t="str">
        <f t="shared" si="1"/>
        <v>Rendah</v>
      </c>
      <c r="S9" s="3" t="str">
        <f t="shared" si="2"/>
        <v>Rendah</v>
      </c>
      <c r="T9" s="3" t="str">
        <f t="shared" si="3"/>
        <v>Rendah</v>
      </c>
      <c r="U9" s="3" t="str">
        <f t="shared" si="4"/>
        <v>Tinggi</v>
      </c>
      <c r="V9" s="3" t="str">
        <f t="shared" si="5"/>
        <v>Tinggi</v>
      </c>
      <c r="W9" s="3" t="str">
        <f t="shared" si="6"/>
        <v>NEGATIF</v>
      </c>
    </row>
    <row r="10" spans="3:23" ht="15.75" x14ac:dyDescent="0.25">
      <c r="C10" s="3">
        <v>6</v>
      </c>
      <c r="D10" s="3">
        <v>12.45</v>
      </c>
      <c r="E10" s="3">
        <v>15.7</v>
      </c>
      <c r="F10" s="3">
        <v>82.57</v>
      </c>
      <c r="G10" s="3">
        <v>477.1</v>
      </c>
      <c r="H10" s="3">
        <v>0.1278</v>
      </c>
      <c r="I10" s="3">
        <f t="shared" si="0"/>
        <v>1</v>
      </c>
      <c r="L10" s="54"/>
      <c r="M10" s="3" t="s">
        <v>84</v>
      </c>
      <c r="N10" s="3" t="s">
        <v>33</v>
      </c>
      <c r="Q10" s="3">
        <v>6</v>
      </c>
      <c r="R10" s="18" t="str">
        <f t="shared" si="1"/>
        <v>Rendah</v>
      </c>
      <c r="S10" s="3" t="str">
        <f t="shared" si="2"/>
        <v>Rendah</v>
      </c>
      <c r="T10" s="3" t="str">
        <f t="shared" si="3"/>
        <v>Rendah</v>
      </c>
      <c r="U10" s="3" t="str">
        <f t="shared" si="4"/>
        <v>Tinggi</v>
      </c>
      <c r="V10" s="3" t="str">
        <f t="shared" si="5"/>
        <v>Tinggi</v>
      </c>
      <c r="W10" s="3" t="str">
        <f t="shared" si="6"/>
        <v>NEGATIF</v>
      </c>
    </row>
    <row r="11" spans="3:23" ht="15.75" x14ac:dyDescent="0.25">
      <c r="C11" s="3">
        <v>7</v>
      </c>
      <c r="D11" s="3">
        <v>18.25</v>
      </c>
      <c r="E11" s="3">
        <v>19.98</v>
      </c>
      <c r="F11" s="3">
        <v>119.6</v>
      </c>
      <c r="G11" s="3">
        <v>1040</v>
      </c>
      <c r="H11" s="3">
        <v>9.4630000000000006E-2</v>
      </c>
      <c r="I11" s="3">
        <f t="shared" si="0"/>
        <v>1</v>
      </c>
      <c r="L11" s="52" t="s">
        <v>3</v>
      </c>
      <c r="M11" s="3" t="s">
        <v>85</v>
      </c>
      <c r="N11" s="3" t="s">
        <v>34</v>
      </c>
      <c r="Q11" s="3">
        <v>7</v>
      </c>
      <c r="R11" s="18" t="str">
        <f t="shared" si="1"/>
        <v>Rendah</v>
      </c>
      <c r="S11" s="3" t="str">
        <f t="shared" si="2"/>
        <v>Rendah</v>
      </c>
      <c r="T11" s="3" t="str">
        <f t="shared" si="3"/>
        <v>Tinggi</v>
      </c>
      <c r="U11" s="3" t="str">
        <f t="shared" si="4"/>
        <v>Tinggi</v>
      </c>
      <c r="V11" s="3" t="str">
        <f t="shared" si="5"/>
        <v>Tinggi</v>
      </c>
      <c r="W11" s="3" t="str">
        <f t="shared" si="6"/>
        <v>NEGATIF</v>
      </c>
    </row>
    <row r="12" spans="3:23" ht="15.75" x14ac:dyDescent="0.25">
      <c r="C12" s="3">
        <v>8</v>
      </c>
      <c r="D12" s="3">
        <v>13.71</v>
      </c>
      <c r="E12" s="3">
        <v>20.83</v>
      </c>
      <c r="F12" s="3">
        <v>90.2</v>
      </c>
      <c r="G12" s="3">
        <v>577.9</v>
      </c>
      <c r="H12" s="3">
        <v>0.11890000000000001</v>
      </c>
      <c r="I12" s="3">
        <f t="shared" si="0"/>
        <v>1</v>
      </c>
      <c r="L12" s="53"/>
      <c r="M12" s="3" t="s">
        <v>86</v>
      </c>
      <c r="N12" s="3" t="s">
        <v>36</v>
      </c>
      <c r="Q12" s="3">
        <v>8</v>
      </c>
      <c r="R12" s="18" t="str">
        <f t="shared" si="1"/>
        <v>Rendah</v>
      </c>
      <c r="S12" s="3" t="str">
        <f t="shared" si="2"/>
        <v>Rendah</v>
      </c>
      <c r="T12" s="3" t="str">
        <f t="shared" si="3"/>
        <v>Rendah</v>
      </c>
      <c r="U12" s="3" t="str">
        <f t="shared" si="4"/>
        <v>Tinggi</v>
      </c>
      <c r="V12" s="3" t="str">
        <f t="shared" si="5"/>
        <v>Tinggi</v>
      </c>
      <c r="W12" s="3" t="str">
        <f t="shared" si="6"/>
        <v>NEGATIF</v>
      </c>
    </row>
    <row r="13" spans="3:23" ht="15.75" x14ac:dyDescent="0.25">
      <c r="C13" s="3">
        <v>9</v>
      </c>
      <c r="D13" s="3">
        <v>13</v>
      </c>
      <c r="E13" s="3">
        <v>21.82</v>
      </c>
      <c r="F13" s="3">
        <v>87.5</v>
      </c>
      <c r="G13" s="3">
        <v>519.79999999999995</v>
      </c>
      <c r="H13" s="3">
        <v>0.1273</v>
      </c>
      <c r="I13" s="3">
        <f t="shared" si="0"/>
        <v>1</v>
      </c>
      <c r="L13" s="54"/>
      <c r="M13" s="3" t="s">
        <v>90</v>
      </c>
      <c r="N13" s="3" t="s">
        <v>33</v>
      </c>
      <c r="Q13" s="3">
        <v>9</v>
      </c>
      <c r="R13" s="18" t="str">
        <f t="shared" si="1"/>
        <v>Rendah</v>
      </c>
      <c r="S13" s="3" t="str">
        <f t="shared" si="2"/>
        <v>Rendah</v>
      </c>
      <c r="T13" s="3" t="str">
        <f t="shared" si="3"/>
        <v>Rendah</v>
      </c>
      <c r="U13" s="3" t="str">
        <f t="shared" si="4"/>
        <v>Tinggi</v>
      </c>
      <c r="V13" s="3" t="str">
        <f t="shared" si="5"/>
        <v>Tinggi</v>
      </c>
      <c r="W13" s="3" t="str">
        <f t="shared" si="6"/>
        <v>NEGATIF</v>
      </c>
    </row>
    <row r="14" spans="3:23" ht="15.75" x14ac:dyDescent="0.25">
      <c r="C14" s="3">
        <v>10</v>
      </c>
      <c r="D14" s="3">
        <v>12.46</v>
      </c>
      <c r="E14" s="3">
        <v>24.04</v>
      </c>
      <c r="F14" s="3">
        <v>83.97</v>
      </c>
      <c r="G14" s="3">
        <v>475.9</v>
      </c>
      <c r="H14" s="3">
        <v>0.1186</v>
      </c>
      <c r="I14" s="3">
        <f t="shared" si="0"/>
        <v>1</v>
      </c>
      <c r="L14" s="52" t="s">
        <v>4</v>
      </c>
      <c r="M14" s="3" t="s">
        <v>88</v>
      </c>
      <c r="N14" s="3" t="s">
        <v>34</v>
      </c>
      <c r="Q14" s="3">
        <v>10</v>
      </c>
      <c r="R14" s="18" t="str">
        <f t="shared" si="1"/>
        <v>Rendah</v>
      </c>
      <c r="S14" s="3" t="str">
        <f t="shared" si="2"/>
        <v>Rendah</v>
      </c>
      <c r="T14" s="3" t="str">
        <f t="shared" si="3"/>
        <v>Tinggi</v>
      </c>
      <c r="U14" s="3" t="str">
        <f t="shared" si="4"/>
        <v>Tinggi</v>
      </c>
      <c r="V14" s="3" t="str">
        <f t="shared" si="5"/>
        <v>Tinggi</v>
      </c>
      <c r="W14" s="3" t="str">
        <f t="shared" si="6"/>
        <v>NEGATIF</v>
      </c>
    </row>
    <row r="15" spans="3:23" ht="15.75" x14ac:dyDescent="0.25">
      <c r="C15" s="3">
        <v>11</v>
      </c>
      <c r="D15" s="3">
        <v>16.02</v>
      </c>
      <c r="E15" s="3">
        <v>23.24</v>
      </c>
      <c r="F15" s="3">
        <v>102.7</v>
      </c>
      <c r="G15" s="3">
        <v>797.8</v>
      </c>
      <c r="H15" s="3">
        <v>8.2059999999999994E-2</v>
      </c>
      <c r="I15" s="3">
        <f t="shared" si="0"/>
        <v>1</v>
      </c>
      <c r="L15" s="53"/>
      <c r="M15" s="3" t="s">
        <v>89</v>
      </c>
      <c r="N15" s="3" t="s">
        <v>36</v>
      </c>
      <c r="Q15" s="3">
        <v>11</v>
      </c>
      <c r="R15" s="18" t="str">
        <f t="shared" si="1"/>
        <v>Rendah</v>
      </c>
      <c r="S15" s="3" t="str">
        <f t="shared" si="2"/>
        <v>Rendah</v>
      </c>
      <c r="T15" s="3" t="str">
        <f t="shared" si="3"/>
        <v>Rendah</v>
      </c>
      <c r="U15" s="3" t="str">
        <f t="shared" si="4"/>
        <v>Tinggi</v>
      </c>
      <c r="V15" s="3" t="str">
        <f t="shared" si="5"/>
        <v>Tinggi</v>
      </c>
      <c r="W15" s="3" t="str">
        <f t="shared" si="6"/>
        <v>NEGATIF</v>
      </c>
    </row>
    <row r="16" spans="3:23" ht="15.75" x14ac:dyDescent="0.25">
      <c r="C16" s="3">
        <v>12</v>
      </c>
      <c r="D16" s="3">
        <v>15.78</v>
      </c>
      <c r="E16" s="3">
        <v>17.89</v>
      </c>
      <c r="F16" s="3">
        <v>103.6</v>
      </c>
      <c r="G16" s="3">
        <v>781</v>
      </c>
      <c r="H16" s="3">
        <v>9.7100000000000006E-2</v>
      </c>
      <c r="I16" s="3">
        <f t="shared" si="0"/>
        <v>1</v>
      </c>
      <c r="L16" s="54"/>
      <c r="M16" s="3" t="s">
        <v>87</v>
      </c>
      <c r="N16" s="3" t="s">
        <v>33</v>
      </c>
      <c r="Q16" s="3">
        <v>12</v>
      </c>
      <c r="R16" s="18" t="str">
        <f t="shared" si="1"/>
        <v>Rendah</v>
      </c>
      <c r="S16" s="3" t="str">
        <f t="shared" si="2"/>
        <v>Rendah</v>
      </c>
      <c r="T16" s="3" t="str">
        <f t="shared" si="3"/>
        <v>Rendah</v>
      </c>
      <c r="U16" s="3" t="str">
        <f t="shared" si="4"/>
        <v>Tinggi</v>
      </c>
      <c r="V16" s="3" t="str">
        <f t="shared" si="5"/>
        <v>Tinggi</v>
      </c>
      <c r="W16" s="3" t="str">
        <f t="shared" si="6"/>
        <v>NEGATIF</v>
      </c>
    </row>
    <row r="17" spans="3:23" ht="15.75" x14ac:dyDescent="0.25">
      <c r="C17" s="3">
        <v>13</v>
      </c>
      <c r="D17" s="3">
        <v>19.170000000000002</v>
      </c>
      <c r="E17" s="3">
        <v>24.8</v>
      </c>
      <c r="F17" s="3">
        <v>132.4</v>
      </c>
      <c r="G17" s="3">
        <v>1123</v>
      </c>
      <c r="H17" s="3">
        <v>9.74E-2</v>
      </c>
      <c r="I17" s="3">
        <f t="shared" si="0"/>
        <v>1</v>
      </c>
      <c r="L17" s="52" t="s">
        <v>5</v>
      </c>
      <c r="M17" s="3" t="s">
        <v>91</v>
      </c>
      <c r="N17" s="3" t="s">
        <v>34</v>
      </c>
      <c r="Q17" s="3">
        <v>13</v>
      </c>
      <c r="R17" s="18" t="str">
        <f t="shared" si="1"/>
        <v>Rendah</v>
      </c>
      <c r="S17" s="3" t="str">
        <f t="shared" si="2"/>
        <v>Rendah</v>
      </c>
      <c r="T17" s="3" t="str">
        <f t="shared" si="3"/>
        <v>Tinggi</v>
      </c>
      <c r="U17" s="3" t="str">
        <f t="shared" si="4"/>
        <v>Tinggi</v>
      </c>
      <c r="V17" s="3" t="str">
        <f t="shared" si="5"/>
        <v>Tinggi</v>
      </c>
      <c r="W17" s="3" t="str">
        <f t="shared" si="6"/>
        <v>NEGATIF</v>
      </c>
    </row>
    <row r="18" spans="3:23" ht="15.75" x14ac:dyDescent="0.25">
      <c r="C18" s="3">
        <v>14</v>
      </c>
      <c r="D18" s="3">
        <v>15.85</v>
      </c>
      <c r="E18" s="3">
        <v>23.95</v>
      </c>
      <c r="F18" s="3">
        <v>103.7</v>
      </c>
      <c r="G18" s="3">
        <v>782.7</v>
      </c>
      <c r="H18" s="3">
        <v>8.4010000000000001E-2</v>
      </c>
      <c r="I18" s="3">
        <f t="shared" si="0"/>
        <v>1</v>
      </c>
      <c r="L18" s="53"/>
      <c r="M18" s="3" t="s">
        <v>92</v>
      </c>
      <c r="N18" s="3" t="s">
        <v>36</v>
      </c>
      <c r="Q18" s="3">
        <v>14</v>
      </c>
      <c r="R18" s="18" t="str">
        <f t="shared" si="1"/>
        <v>Rendah</v>
      </c>
      <c r="S18" s="3" t="str">
        <f t="shared" si="2"/>
        <v>Rendah</v>
      </c>
      <c r="T18" s="3" t="str">
        <f t="shared" si="3"/>
        <v>Rendah</v>
      </c>
      <c r="U18" s="3" t="str">
        <f t="shared" si="4"/>
        <v>Tinggi</v>
      </c>
      <c r="V18" s="3" t="str">
        <f t="shared" si="5"/>
        <v>Tinggi</v>
      </c>
      <c r="W18" s="3" t="str">
        <f t="shared" si="6"/>
        <v>NEGATIF</v>
      </c>
    </row>
    <row r="19" spans="3:23" ht="15.75" x14ac:dyDescent="0.25">
      <c r="C19" s="3">
        <v>15</v>
      </c>
      <c r="D19" s="3">
        <v>13.73</v>
      </c>
      <c r="E19" s="3">
        <v>22.61</v>
      </c>
      <c r="F19" s="3">
        <v>93.6</v>
      </c>
      <c r="G19" s="3">
        <v>578.29999999999995</v>
      </c>
      <c r="H19" s="3">
        <v>0.11310000000000001</v>
      </c>
      <c r="I19" s="3">
        <f t="shared" si="0"/>
        <v>1</v>
      </c>
      <c r="L19" s="54"/>
      <c r="M19" s="3" t="s">
        <v>93</v>
      </c>
      <c r="N19" s="3" t="s">
        <v>33</v>
      </c>
      <c r="Q19" s="3">
        <v>15</v>
      </c>
      <c r="R19" s="18" t="str">
        <f t="shared" si="1"/>
        <v>Rendah</v>
      </c>
      <c r="S19" s="3" t="str">
        <f t="shared" si="2"/>
        <v>Rendah</v>
      </c>
      <c r="T19" s="3" t="str">
        <f t="shared" si="3"/>
        <v>Rendah</v>
      </c>
      <c r="U19" s="3" t="str">
        <f t="shared" si="4"/>
        <v>Tinggi</v>
      </c>
      <c r="V19" s="3" t="str">
        <f t="shared" si="5"/>
        <v>Tinggi</v>
      </c>
      <c r="W19" s="3" t="str">
        <f t="shared" si="6"/>
        <v>NEGATIF</v>
      </c>
    </row>
    <row r="20" spans="3:23" ht="15.75" x14ac:dyDescent="0.25">
      <c r="C20" s="3">
        <v>16</v>
      </c>
      <c r="D20" s="3">
        <v>14.54</v>
      </c>
      <c r="E20" s="3">
        <v>27.54</v>
      </c>
      <c r="F20" s="3">
        <v>96.73</v>
      </c>
      <c r="G20" s="3">
        <v>658.8</v>
      </c>
      <c r="H20" s="3">
        <v>0.1139</v>
      </c>
      <c r="I20" s="3">
        <f t="shared" si="0"/>
        <v>1</v>
      </c>
      <c r="Q20" s="3">
        <v>16</v>
      </c>
      <c r="R20" s="18" t="str">
        <f t="shared" si="1"/>
        <v>Rendah</v>
      </c>
      <c r="S20" s="3" t="str">
        <f t="shared" si="2"/>
        <v>Rendah</v>
      </c>
      <c r="T20" s="3" t="str">
        <f t="shared" si="3"/>
        <v>Rendah</v>
      </c>
      <c r="U20" s="3" t="str">
        <f t="shared" si="4"/>
        <v>Rendah</v>
      </c>
      <c r="V20" s="3" t="str">
        <f t="shared" si="5"/>
        <v>Rendah</v>
      </c>
      <c r="W20" s="3" t="str">
        <f t="shared" si="6"/>
        <v>NEGATIF</v>
      </c>
    </row>
    <row r="21" spans="3:23" ht="15.75" x14ac:dyDescent="0.25">
      <c r="C21" s="3">
        <v>17</v>
      </c>
      <c r="D21" s="3">
        <v>14.68</v>
      </c>
      <c r="E21" s="3">
        <v>20.13</v>
      </c>
      <c r="F21" s="3">
        <v>94.74</v>
      </c>
      <c r="G21" s="3">
        <v>684.5</v>
      </c>
      <c r="H21" s="3">
        <v>9.8669999999999994E-2</v>
      </c>
      <c r="I21" s="3">
        <f t="shared" si="0"/>
        <v>1</v>
      </c>
      <c r="Q21" s="3">
        <v>17</v>
      </c>
      <c r="R21" s="18" t="str">
        <f t="shared" si="1"/>
        <v>Rendah</v>
      </c>
      <c r="S21" s="3" t="str">
        <f t="shared" si="2"/>
        <v>Rendah</v>
      </c>
      <c r="T21" s="3" t="str">
        <f t="shared" si="3"/>
        <v>Rendah</v>
      </c>
      <c r="U21" s="3" t="str">
        <f t="shared" si="4"/>
        <v>Rendah</v>
      </c>
      <c r="V21" s="3" t="str">
        <f t="shared" si="5"/>
        <v>Rendah</v>
      </c>
      <c r="W21" s="3" t="str">
        <f t="shared" si="6"/>
        <v>NEGATIF</v>
      </c>
    </row>
    <row r="22" spans="3:23" ht="15.75" x14ac:dyDescent="0.25">
      <c r="C22" s="3">
        <v>18</v>
      </c>
      <c r="D22" s="3">
        <v>16.13</v>
      </c>
      <c r="E22" s="3">
        <v>20.68</v>
      </c>
      <c r="F22" s="3">
        <v>108.1</v>
      </c>
      <c r="G22" s="3">
        <v>798.8</v>
      </c>
      <c r="H22" s="3">
        <v>0.11700000000000001</v>
      </c>
      <c r="I22" s="3">
        <f t="shared" si="0"/>
        <v>1</v>
      </c>
      <c r="Q22" s="3">
        <v>18</v>
      </c>
      <c r="R22" s="18" t="str">
        <f t="shared" si="1"/>
        <v>Rendah</v>
      </c>
      <c r="S22" s="3" t="str">
        <f t="shared" si="2"/>
        <v>Rendah</v>
      </c>
      <c r="T22" s="3" t="str">
        <f t="shared" si="3"/>
        <v>Rendah</v>
      </c>
      <c r="U22" s="3" t="str">
        <f t="shared" si="4"/>
        <v>Rendah</v>
      </c>
      <c r="V22" s="3" t="str">
        <f t="shared" si="5"/>
        <v>Rendah</v>
      </c>
      <c r="W22" s="3" t="str">
        <f t="shared" si="6"/>
        <v>NEGATIF</v>
      </c>
    </row>
    <row r="23" spans="3:23" ht="15.75" x14ac:dyDescent="0.25">
      <c r="C23" s="3">
        <v>19</v>
      </c>
      <c r="D23" s="3">
        <v>19.809999999999999</v>
      </c>
      <c r="E23" s="3">
        <v>22.15</v>
      </c>
      <c r="F23" s="3">
        <v>130</v>
      </c>
      <c r="G23" s="3">
        <v>1260</v>
      </c>
      <c r="H23" s="3">
        <v>9.8309999999999995E-2</v>
      </c>
      <c r="I23" s="3">
        <f t="shared" si="0"/>
        <v>1</v>
      </c>
      <c r="Q23" s="3">
        <v>19</v>
      </c>
      <c r="R23" s="18" t="str">
        <f t="shared" si="1"/>
        <v>Rendah</v>
      </c>
      <c r="S23" s="3" t="str">
        <f t="shared" si="2"/>
        <v>Rendah</v>
      </c>
      <c r="T23" s="3" t="str">
        <f t="shared" si="3"/>
        <v>Rendah</v>
      </c>
      <c r="U23" s="3" t="str">
        <f t="shared" si="4"/>
        <v>Rendah</v>
      </c>
      <c r="V23" s="3" t="str">
        <f t="shared" si="5"/>
        <v>Rendah</v>
      </c>
      <c r="W23" s="3" t="str">
        <f t="shared" si="6"/>
        <v>NEGATIF</v>
      </c>
    </row>
    <row r="24" spans="3:23" ht="15.75" x14ac:dyDescent="0.25">
      <c r="C24" s="3">
        <v>20</v>
      </c>
      <c r="D24" s="3">
        <v>13.54</v>
      </c>
      <c r="E24" s="3">
        <v>14.36</v>
      </c>
      <c r="F24" s="3">
        <v>87.46</v>
      </c>
      <c r="G24" s="3">
        <v>566.29999999999995</v>
      </c>
      <c r="H24" s="3">
        <v>9.7790000000000002E-2</v>
      </c>
      <c r="I24" s="3">
        <f t="shared" si="0"/>
        <v>1</v>
      </c>
      <c r="Q24" s="3">
        <v>20</v>
      </c>
      <c r="R24" s="18" t="str">
        <f t="shared" si="1"/>
        <v>Rendah</v>
      </c>
      <c r="S24" s="3" t="str">
        <f t="shared" si="2"/>
        <v>Rendah</v>
      </c>
      <c r="T24" s="3" t="str">
        <f t="shared" si="3"/>
        <v>Rendah</v>
      </c>
      <c r="U24" s="3" t="str">
        <f t="shared" si="4"/>
        <v>Rendah</v>
      </c>
      <c r="V24" s="3" t="str">
        <f t="shared" si="5"/>
        <v>Rendah</v>
      </c>
      <c r="W24" s="3" t="str">
        <f t="shared" si="6"/>
        <v>NEGATIF</v>
      </c>
    </row>
    <row r="25" spans="3:23" ht="15.75" x14ac:dyDescent="0.25">
      <c r="C25" s="3">
        <v>21</v>
      </c>
      <c r="D25" s="3">
        <v>13.08</v>
      </c>
      <c r="E25" s="3">
        <v>15.71</v>
      </c>
      <c r="F25" s="3">
        <v>85.63</v>
      </c>
      <c r="G25" s="3">
        <v>520</v>
      </c>
      <c r="H25" s="3">
        <v>0.1075</v>
      </c>
      <c r="I25" s="3">
        <f t="shared" si="0"/>
        <v>1</v>
      </c>
      <c r="Q25" s="3">
        <v>21</v>
      </c>
      <c r="R25" s="18" t="str">
        <f t="shared" si="1"/>
        <v>Rendah</v>
      </c>
      <c r="S25" s="3" t="str">
        <f t="shared" si="2"/>
        <v>Rendah</v>
      </c>
      <c r="T25" s="3" t="str">
        <f t="shared" si="3"/>
        <v>Rendah</v>
      </c>
      <c r="U25" s="3" t="str">
        <f t="shared" si="4"/>
        <v>Rendah</v>
      </c>
      <c r="V25" s="3" t="str">
        <f t="shared" si="5"/>
        <v>Rendah</v>
      </c>
      <c r="W25" s="3" t="str">
        <f t="shared" si="6"/>
        <v>NEGATIF</v>
      </c>
    </row>
    <row r="26" spans="3:23" ht="15.75" x14ac:dyDescent="0.25">
      <c r="C26" s="3">
        <v>22</v>
      </c>
      <c r="D26" s="3">
        <v>9.5039999999999996</v>
      </c>
      <c r="E26" s="3">
        <v>12.44</v>
      </c>
      <c r="F26" s="3">
        <v>60.34</v>
      </c>
      <c r="G26" s="3">
        <v>273.89999999999998</v>
      </c>
      <c r="H26" s="3">
        <v>0.1024</v>
      </c>
      <c r="I26" s="3">
        <f t="shared" si="0"/>
        <v>1</v>
      </c>
      <c r="Q26" s="3">
        <v>22</v>
      </c>
      <c r="R26" s="18" t="str">
        <f t="shared" si="1"/>
        <v>Rendah</v>
      </c>
      <c r="S26" s="3" t="str">
        <f t="shared" si="2"/>
        <v>Rendah</v>
      </c>
      <c r="T26" s="3" t="str">
        <f t="shared" si="3"/>
        <v>Rendah</v>
      </c>
      <c r="U26" s="3" t="str">
        <f t="shared" si="4"/>
        <v>Rendah</v>
      </c>
      <c r="V26" s="3" t="str">
        <f t="shared" si="5"/>
        <v>Rendah</v>
      </c>
      <c r="W26" s="3" t="str">
        <f t="shared" si="6"/>
        <v>NEGATIF</v>
      </c>
    </row>
    <row r="27" spans="3:23" ht="15.75" x14ac:dyDescent="0.25">
      <c r="C27" s="3">
        <v>23</v>
      </c>
      <c r="D27" s="3">
        <v>15.34</v>
      </c>
      <c r="E27" s="3">
        <v>14.26</v>
      </c>
      <c r="F27" s="3">
        <v>102.5</v>
      </c>
      <c r="G27" s="3">
        <v>704.4</v>
      </c>
      <c r="H27" s="3">
        <v>0.10730000000000001</v>
      </c>
      <c r="I27" s="3">
        <f t="shared" si="0"/>
        <v>1</v>
      </c>
      <c r="Q27" s="3">
        <v>23</v>
      </c>
      <c r="R27" s="18" t="str">
        <f t="shared" si="1"/>
        <v>Rendah</v>
      </c>
      <c r="S27" s="3" t="str">
        <f t="shared" si="2"/>
        <v>Rendah</v>
      </c>
      <c r="T27" s="3" t="str">
        <f t="shared" si="3"/>
        <v>Rendah</v>
      </c>
      <c r="U27" s="3" t="str">
        <f t="shared" si="4"/>
        <v>Rendah</v>
      </c>
      <c r="V27" s="3" t="str">
        <f t="shared" si="5"/>
        <v>Rendah</v>
      </c>
      <c r="W27" s="3" t="str">
        <f t="shared" si="6"/>
        <v>NEGATIF</v>
      </c>
    </row>
    <row r="28" spans="3:23" ht="15.75" x14ac:dyDescent="0.25">
      <c r="C28" s="3">
        <v>24</v>
      </c>
      <c r="D28" s="3">
        <v>21.16</v>
      </c>
      <c r="E28" s="3">
        <v>23.04</v>
      </c>
      <c r="F28" s="3">
        <v>137.19999999999999</v>
      </c>
      <c r="G28" s="3">
        <v>1404</v>
      </c>
      <c r="H28" s="3">
        <v>9.4280000000000003E-2</v>
      </c>
      <c r="I28" s="3">
        <f t="shared" si="0"/>
        <v>1</v>
      </c>
      <c r="Q28" s="3">
        <v>24</v>
      </c>
      <c r="R28" s="18" t="str">
        <f t="shared" si="1"/>
        <v>Rendah</v>
      </c>
      <c r="S28" s="3" t="str">
        <f t="shared" si="2"/>
        <v>Rendah</v>
      </c>
      <c r="T28" s="3" t="str">
        <f t="shared" si="3"/>
        <v>Rendah</v>
      </c>
      <c r="U28" s="3" t="str">
        <f t="shared" si="4"/>
        <v>Rendah</v>
      </c>
      <c r="V28" s="3" t="str">
        <f t="shared" si="5"/>
        <v>Rendah</v>
      </c>
      <c r="W28" s="3" t="str">
        <f t="shared" si="6"/>
        <v>NEGATIF</v>
      </c>
    </row>
    <row r="29" spans="3:23" ht="15.75" x14ac:dyDescent="0.25">
      <c r="C29" s="3">
        <v>25</v>
      </c>
      <c r="D29" s="3">
        <v>16.649999999999999</v>
      </c>
      <c r="E29" s="3">
        <v>21.38</v>
      </c>
      <c r="F29" s="3">
        <v>110</v>
      </c>
      <c r="G29" s="3">
        <v>904.6</v>
      </c>
      <c r="H29" s="3">
        <v>0.11210000000000001</v>
      </c>
      <c r="I29" s="3">
        <f t="shared" si="0"/>
        <v>1</v>
      </c>
      <c r="Q29" s="3">
        <v>25</v>
      </c>
      <c r="R29" s="18" t="str">
        <f t="shared" si="1"/>
        <v>Rendah</v>
      </c>
      <c r="S29" s="3" t="str">
        <f t="shared" si="2"/>
        <v>Rendah</v>
      </c>
      <c r="T29" s="3" t="str">
        <f t="shared" si="3"/>
        <v>Rendah</v>
      </c>
      <c r="U29" s="3" t="str">
        <f t="shared" si="4"/>
        <v>Rendah</v>
      </c>
      <c r="V29" s="3" t="str">
        <f t="shared" si="5"/>
        <v>Rendah</v>
      </c>
      <c r="W29" s="3" t="str">
        <f t="shared" si="6"/>
        <v>NEGATIF</v>
      </c>
    </row>
    <row r="30" spans="3:23" ht="15.75" x14ac:dyDescent="0.25">
      <c r="C30" s="3">
        <v>26</v>
      </c>
      <c r="D30" s="3">
        <v>17.14</v>
      </c>
      <c r="E30" s="3">
        <v>16.399999999999999</v>
      </c>
      <c r="F30" s="3">
        <v>116</v>
      </c>
      <c r="G30" s="3">
        <v>912.7</v>
      </c>
      <c r="H30" s="3">
        <v>0.1186</v>
      </c>
      <c r="I30" s="3">
        <f t="shared" si="0"/>
        <v>1</v>
      </c>
      <c r="Q30" s="3">
        <v>26</v>
      </c>
      <c r="R30" s="18" t="str">
        <f t="shared" si="1"/>
        <v>Rendah</v>
      </c>
      <c r="S30" s="3" t="str">
        <f t="shared" si="2"/>
        <v>Rendah</v>
      </c>
      <c r="T30" s="3" t="str">
        <f t="shared" si="3"/>
        <v>Rendah</v>
      </c>
      <c r="U30" s="3" t="str">
        <f t="shared" si="4"/>
        <v>Rendah</v>
      </c>
      <c r="V30" s="3" t="str">
        <f t="shared" si="5"/>
        <v>Rendah</v>
      </c>
      <c r="W30" s="3" t="str">
        <f t="shared" si="6"/>
        <v>NEGATIF</v>
      </c>
    </row>
    <row r="31" spans="3:23" ht="15.75" x14ac:dyDescent="0.25">
      <c r="C31" s="3">
        <v>27</v>
      </c>
      <c r="D31" s="3">
        <v>14.58</v>
      </c>
      <c r="E31" s="3">
        <v>21.53</v>
      </c>
      <c r="F31" s="3">
        <v>97.41</v>
      </c>
      <c r="G31" s="3">
        <v>644.79999999999995</v>
      </c>
      <c r="H31" s="3">
        <v>0.10539999999999999</v>
      </c>
      <c r="I31" s="3">
        <f t="shared" si="0"/>
        <v>1</v>
      </c>
      <c r="Q31" s="3">
        <v>27</v>
      </c>
      <c r="R31" s="18" t="str">
        <f t="shared" si="1"/>
        <v>Rendah</v>
      </c>
      <c r="S31" s="3" t="str">
        <f t="shared" si="2"/>
        <v>Rendah</v>
      </c>
      <c r="T31" s="3" t="str">
        <f t="shared" si="3"/>
        <v>Rendah</v>
      </c>
      <c r="U31" s="3" t="str">
        <f t="shared" si="4"/>
        <v>Rendah</v>
      </c>
      <c r="V31" s="3" t="str">
        <f t="shared" si="5"/>
        <v>Rendah</v>
      </c>
      <c r="W31" s="3" t="str">
        <f t="shared" si="6"/>
        <v>NEGATIF</v>
      </c>
    </row>
    <row r="32" spans="3:23" ht="15.75" x14ac:dyDescent="0.25">
      <c r="C32" s="3">
        <v>28</v>
      </c>
      <c r="D32" s="3">
        <v>18.61</v>
      </c>
      <c r="E32" s="3">
        <v>20.25</v>
      </c>
      <c r="F32" s="3">
        <v>122.1</v>
      </c>
      <c r="G32" s="3">
        <v>1094</v>
      </c>
      <c r="H32" s="3">
        <v>9.4399999999999998E-2</v>
      </c>
      <c r="I32" s="3">
        <f t="shared" si="0"/>
        <v>1</v>
      </c>
      <c r="Q32" s="3">
        <v>28</v>
      </c>
      <c r="R32" s="18" t="str">
        <f t="shared" si="1"/>
        <v>Rendah</v>
      </c>
      <c r="S32" s="3" t="str">
        <f t="shared" si="2"/>
        <v>Rendah</v>
      </c>
      <c r="T32" s="3" t="str">
        <f t="shared" si="3"/>
        <v>Rendah</v>
      </c>
      <c r="U32" s="3" t="str">
        <f t="shared" si="4"/>
        <v>Rendah</v>
      </c>
      <c r="V32" s="3" t="str">
        <f t="shared" si="5"/>
        <v>Rendah</v>
      </c>
      <c r="W32" s="3" t="str">
        <f t="shared" si="6"/>
        <v>NEGATIF</v>
      </c>
    </row>
    <row r="33" spans="3:23" ht="15.75" x14ac:dyDescent="0.25">
      <c r="C33" s="3">
        <v>29</v>
      </c>
      <c r="D33" s="3">
        <v>15.3</v>
      </c>
      <c r="E33" s="3">
        <v>25.27</v>
      </c>
      <c r="F33" s="3">
        <v>102.4</v>
      </c>
      <c r="G33" s="3">
        <v>732.4</v>
      </c>
      <c r="H33" s="3">
        <v>0.1082</v>
      </c>
      <c r="I33" s="3">
        <f t="shared" si="0"/>
        <v>1</v>
      </c>
      <c r="Q33" s="3">
        <v>29</v>
      </c>
      <c r="R33" s="18" t="str">
        <f t="shared" si="1"/>
        <v>Rendah</v>
      </c>
      <c r="S33" s="3" t="str">
        <f t="shared" si="2"/>
        <v>Rendah</v>
      </c>
      <c r="T33" s="3" t="str">
        <f t="shared" si="3"/>
        <v>Rendah</v>
      </c>
      <c r="U33" s="3" t="str">
        <f t="shared" si="4"/>
        <v>Rendah</v>
      </c>
      <c r="V33" s="3" t="str">
        <f t="shared" si="5"/>
        <v>Rendah</v>
      </c>
      <c r="W33" s="3" t="str">
        <f t="shared" si="6"/>
        <v>NEGATIF</v>
      </c>
    </row>
    <row r="34" spans="3:23" ht="15.75" x14ac:dyDescent="0.25">
      <c r="C34" s="3">
        <v>30</v>
      </c>
      <c r="D34" s="3">
        <v>17.57</v>
      </c>
      <c r="E34" s="3">
        <v>15.05</v>
      </c>
      <c r="F34" s="3">
        <v>115</v>
      </c>
      <c r="G34" s="3">
        <v>955.1</v>
      </c>
      <c r="H34" s="3">
        <v>9.8470000000000002E-2</v>
      </c>
      <c r="I34" s="3">
        <f t="shared" si="0"/>
        <v>1</v>
      </c>
      <c r="Q34" s="3">
        <v>30</v>
      </c>
      <c r="R34" s="18" t="str">
        <f t="shared" si="1"/>
        <v>Rendah</v>
      </c>
      <c r="S34" s="3" t="str">
        <f t="shared" si="2"/>
        <v>Rendah</v>
      </c>
      <c r="T34" s="3" t="str">
        <f t="shared" si="3"/>
        <v>Rendah</v>
      </c>
      <c r="U34" s="3" t="str">
        <f t="shared" si="4"/>
        <v>Rendah</v>
      </c>
      <c r="V34" s="3" t="str">
        <f t="shared" si="5"/>
        <v>Rendah</v>
      </c>
      <c r="W34" s="3" t="str">
        <f t="shared" si="6"/>
        <v>NEGATIF</v>
      </c>
    </row>
    <row r="35" spans="3:23" ht="15.75" x14ac:dyDescent="0.25">
      <c r="C35" s="3">
        <v>31</v>
      </c>
      <c r="D35" s="3">
        <v>18.63</v>
      </c>
      <c r="E35" s="3">
        <v>25.11</v>
      </c>
      <c r="F35" s="3">
        <v>124.8</v>
      </c>
      <c r="G35" s="3">
        <v>1088</v>
      </c>
      <c r="H35" s="3">
        <v>0.10639999999999999</v>
      </c>
      <c r="I35" s="3">
        <f t="shared" si="0"/>
        <v>1</v>
      </c>
      <c r="Q35" s="3">
        <v>31</v>
      </c>
      <c r="R35" s="18" t="str">
        <f t="shared" si="1"/>
        <v>Rendah</v>
      </c>
      <c r="S35" s="3" t="str">
        <f t="shared" si="2"/>
        <v>Rendah</v>
      </c>
      <c r="T35" s="3" t="str">
        <f t="shared" si="3"/>
        <v>Rendah</v>
      </c>
      <c r="U35" s="3" t="str">
        <f t="shared" si="4"/>
        <v>Rendah</v>
      </c>
      <c r="V35" s="3" t="str">
        <f t="shared" si="5"/>
        <v>Rendah</v>
      </c>
      <c r="W35" s="3" t="str">
        <f t="shared" si="6"/>
        <v>NEGATIF</v>
      </c>
    </row>
    <row r="36" spans="3:23" ht="15.75" x14ac:dyDescent="0.25">
      <c r="C36" s="3">
        <v>32</v>
      </c>
      <c r="D36" s="3">
        <v>11.84</v>
      </c>
      <c r="E36" s="3">
        <v>18.7</v>
      </c>
      <c r="F36" s="3">
        <v>77.930000000000007</v>
      </c>
      <c r="G36" s="3">
        <v>440.6</v>
      </c>
      <c r="H36" s="3">
        <v>0.1109</v>
      </c>
      <c r="I36" s="3">
        <f t="shared" si="0"/>
        <v>1</v>
      </c>
      <c r="Q36" s="3">
        <v>32</v>
      </c>
      <c r="R36" s="18" t="str">
        <f t="shared" si="1"/>
        <v>Rendah</v>
      </c>
      <c r="S36" s="3" t="str">
        <f t="shared" si="2"/>
        <v>Rendah</v>
      </c>
      <c r="T36" s="3" t="str">
        <f t="shared" si="3"/>
        <v>Rendah</v>
      </c>
      <c r="U36" s="3" t="str">
        <f t="shared" si="4"/>
        <v>Rendah</v>
      </c>
      <c r="V36" s="3" t="str">
        <f t="shared" si="5"/>
        <v>Rendah</v>
      </c>
      <c r="W36" s="3" t="str">
        <f t="shared" si="6"/>
        <v>NEGATIF</v>
      </c>
    </row>
    <row r="37" spans="3:23" ht="15.75" x14ac:dyDescent="0.25">
      <c r="C37" s="3">
        <v>33</v>
      </c>
      <c r="D37" s="3">
        <v>17.02</v>
      </c>
      <c r="E37" s="3">
        <v>23.98</v>
      </c>
      <c r="F37" s="3">
        <v>112.8</v>
      </c>
      <c r="G37" s="3">
        <v>899.3</v>
      </c>
      <c r="H37" s="3">
        <v>0.1197</v>
      </c>
      <c r="I37" s="3">
        <f t="shared" si="0"/>
        <v>1</v>
      </c>
      <c r="Q37" s="3">
        <v>33</v>
      </c>
      <c r="R37" s="18" t="str">
        <f t="shared" si="1"/>
        <v>Rendah</v>
      </c>
      <c r="S37" s="3" t="str">
        <f t="shared" si="2"/>
        <v>Rendah</v>
      </c>
      <c r="T37" s="3" t="str">
        <f t="shared" si="3"/>
        <v>Rendah</v>
      </c>
      <c r="U37" s="3" t="str">
        <f t="shared" si="4"/>
        <v>Rendah</v>
      </c>
      <c r="V37" s="3" t="str">
        <f t="shared" si="5"/>
        <v>Rendah</v>
      </c>
      <c r="W37" s="3" t="str">
        <f t="shared" si="6"/>
        <v>NEGATIF</v>
      </c>
    </row>
    <row r="38" spans="3:23" ht="15.75" x14ac:dyDescent="0.25">
      <c r="C38" s="3">
        <v>34</v>
      </c>
      <c r="D38" s="3">
        <v>19.27</v>
      </c>
      <c r="E38" s="3">
        <v>26.47</v>
      </c>
      <c r="F38" s="3">
        <v>127.9</v>
      </c>
      <c r="G38" s="3">
        <v>1162</v>
      </c>
      <c r="H38" s="3">
        <v>9.4009999999999996E-2</v>
      </c>
      <c r="I38" s="3">
        <f t="shared" si="0"/>
        <v>1</v>
      </c>
      <c r="Q38" s="3">
        <v>34</v>
      </c>
      <c r="R38" s="18" t="str">
        <f t="shared" si="1"/>
        <v>Rendah</v>
      </c>
      <c r="S38" s="3" t="str">
        <f t="shared" si="2"/>
        <v>Rendah</v>
      </c>
      <c r="T38" s="3" t="str">
        <f t="shared" si="3"/>
        <v>Rendah</v>
      </c>
      <c r="U38" s="3" t="str">
        <f t="shared" si="4"/>
        <v>Rendah</v>
      </c>
      <c r="V38" s="3" t="str">
        <f t="shared" si="5"/>
        <v>Rendah</v>
      </c>
      <c r="W38" s="3" t="str">
        <f t="shared" si="6"/>
        <v>NEGATIF</v>
      </c>
    </row>
    <row r="39" spans="3:23" ht="15.75" x14ac:dyDescent="0.25">
      <c r="C39" s="3">
        <v>35</v>
      </c>
      <c r="D39" s="3">
        <v>16.13</v>
      </c>
      <c r="E39" s="3">
        <v>17.88</v>
      </c>
      <c r="F39" s="3">
        <v>107</v>
      </c>
      <c r="G39" s="3">
        <v>807.2</v>
      </c>
      <c r="H39" s="3">
        <v>0.104</v>
      </c>
      <c r="I39" s="3">
        <f t="shared" si="0"/>
        <v>1</v>
      </c>
      <c r="Q39" s="3">
        <v>35</v>
      </c>
      <c r="R39" s="18" t="str">
        <f t="shared" si="1"/>
        <v>Rendah</v>
      </c>
      <c r="S39" s="3" t="str">
        <f t="shared" si="2"/>
        <v>Rendah</v>
      </c>
      <c r="T39" s="3" t="str">
        <f t="shared" si="3"/>
        <v>Rendah</v>
      </c>
      <c r="U39" s="3" t="str">
        <f t="shared" si="4"/>
        <v>Rendah</v>
      </c>
      <c r="V39" s="3" t="str">
        <f t="shared" si="5"/>
        <v>Rendah</v>
      </c>
      <c r="W39" s="3" t="str">
        <f t="shared" si="6"/>
        <v>NEGATIF</v>
      </c>
    </row>
    <row r="40" spans="3:23" ht="15.75" x14ac:dyDescent="0.25">
      <c r="C40" s="3">
        <v>36</v>
      </c>
      <c r="D40" s="3">
        <v>16.739999999999998</v>
      </c>
      <c r="E40" s="3">
        <v>21.59</v>
      </c>
      <c r="F40" s="3">
        <v>110.1</v>
      </c>
      <c r="G40" s="3">
        <v>869.5</v>
      </c>
      <c r="H40" s="3">
        <v>9.6100000000000005E-2</v>
      </c>
      <c r="I40" s="3">
        <f t="shared" si="0"/>
        <v>1</v>
      </c>
      <c r="Q40" s="3">
        <v>36</v>
      </c>
      <c r="R40" s="18" t="str">
        <f t="shared" si="1"/>
        <v>Rendah</v>
      </c>
      <c r="S40" s="3" t="str">
        <f t="shared" si="2"/>
        <v>Rendah</v>
      </c>
      <c r="T40" s="3" t="str">
        <f t="shared" si="3"/>
        <v>Rendah</v>
      </c>
      <c r="U40" s="3" t="str">
        <f t="shared" si="4"/>
        <v>Rendah</v>
      </c>
      <c r="V40" s="3" t="str">
        <f t="shared" si="5"/>
        <v>Rendah</v>
      </c>
      <c r="W40" s="3" t="str">
        <f t="shared" si="6"/>
        <v>NEGATIF</v>
      </c>
    </row>
    <row r="41" spans="3:23" ht="15.75" x14ac:dyDescent="0.25">
      <c r="C41" s="3">
        <v>37</v>
      </c>
      <c r="D41" s="3">
        <v>14.25</v>
      </c>
      <c r="E41" s="3">
        <v>21.72</v>
      </c>
      <c r="F41" s="3">
        <v>93.63</v>
      </c>
      <c r="G41" s="3">
        <v>633</v>
      </c>
      <c r="H41" s="3">
        <v>9.8229999999999998E-2</v>
      </c>
      <c r="I41" s="3">
        <f t="shared" si="0"/>
        <v>1</v>
      </c>
      <c r="Q41" s="3">
        <v>37</v>
      </c>
      <c r="R41" s="18" t="str">
        <f t="shared" si="1"/>
        <v>Rendah</v>
      </c>
      <c r="S41" s="3" t="str">
        <f t="shared" si="2"/>
        <v>Rendah</v>
      </c>
      <c r="T41" s="3" t="str">
        <f t="shared" si="3"/>
        <v>Rendah</v>
      </c>
      <c r="U41" s="3" t="str">
        <f t="shared" si="4"/>
        <v>Rendah</v>
      </c>
      <c r="V41" s="3" t="str">
        <f t="shared" si="5"/>
        <v>Rendah</v>
      </c>
      <c r="W41" s="3" t="str">
        <f t="shared" si="6"/>
        <v>NEGATIF</v>
      </c>
    </row>
    <row r="42" spans="3:23" ht="15.75" x14ac:dyDescent="0.25">
      <c r="C42" s="3">
        <v>38</v>
      </c>
      <c r="D42" s="3">
        <v>13.03</v>
      </c>
      <c r="E42" s="3">
        <v>18.420000000000002</v>
      </c>
      <c r="F42" s="3">
        <v>82.61</v>
      </c>
      <c r="G42" s="3">
        <v>523.79999999999995</v>
      </c>
      <c r="H42" s="3">
        <v>8.9829999999999993E-2</v>
      </c>
      <c r="I42" s="3">
        <f t="shared" si="0"/>
        <v>1</v>
      </c>
      <c r="Q42" s="3">
        <v>38</v>
      </c>
      <c r="R42" s="18" t="str">
        <f t="shared" si="1"/>
        <v>Rendah</v>
      </c>
      <c r="S42" s="3" t="str">
        <f t="shared" si="2"/>
        <v>Rendah</v>
      </c>
      <c r="T42" s="3" t="str">
        <f t="shared" si="3"/>
        <v>Rendah</v>
      </c>
      <c r="U42" s="3" t="str">
        <f t="shared" si="4"/>
        <v>Rendah</v>
      </c>
      <c r="V42" s="3" t="str">
        <f t="shared" si="5"/>
        <v>Rendah</v>
      </c>
      <c r="W42" s="3" t="str">
        <f t="shared" si="6"/>
        <v>NEGATIF</v>
      </c>
    </row>
    <row r="43" spans="3:23" ht="15.75" x14ac:dyDescent="0.25">
      <c r="C43" s="3">
        <v>39</v>
      </c>
      <c r="D43" s="3">
        <v>14.99</v>
      </c>
      <c r="E43" s="3">
        <v>25.2</v>
      </c>
      <c r="F43" s="3">
        <v>95.54</v>
      </c>
      <c r="G43" s="3">
        <v>698.8</v>
      </c>
      <c r="H43" s="3">
        <v>9.3869999999999995E-2</v>
      </c>
      <c r="I43" s="3">
        <f t="shared" si="0"/>
        <v>1</v>
      </c>
      <c r="Q43" s="3">
        <v>39</v>
      </c>
      <c r="R43" s="18" t="str">
        <f t="shared" si="1"/>
        <v>Rendah</v>
      </c>
      <c r="S43" s="3" t="str">
        <f t="shared" si="2"/>
        <v>Rendah</v>
      </c>
      <c r="T43" s="3" t="str">
        <f t="shared" si="3"/>
        <v>Rendah</v>
      </c>
      <c r="U43" s="3" t="str">
        <f t="shared" si="4"/>
        <v>Rendah</v>
      </c>
      <c r="V43" s="3" t="str">
        <f t="shared" si="5"/>
        <v>Rendah</v>
      </c>
      <c r="W43" s="3" t="str">
        <f t="shared" si="6"/>
        <v>NEGATIF</v>
      </c>
    </row>
    <row r="44" spans="3:23" ht="15.75" x14ac:dyDescent="0.25">
      <c r="C44" s="3">
        <v>40</v>
      </c>
      <c r="D44" s="3">
        <v>13.48</v>
      </c>
      <c r="E44" s="3">
        <v>20.82</v>
      </c>
      <c r="F44" s="3">
        <v>88.4</v>
      </c>
      <c r="G44" s="3">
        <v>559.20000000000005</v>
      </c>
      <c r="H44" s="3">
        <v>0.1016</v>
      </c>
      <c r="I44" s="3">
        <f t="shared" si="0"/>
        <v>1</v>
      </c>
      <c r="Q44" s="3">
        <v>40</v>
      </c>
      <c r="R44" s="18" t="str">
        <f t="shared" si="1"/>
        <v>Rendah</v>
      </c>
      <c r="S44" s="3" t="str">
        <f t="shared" si="2"/>
        <v>Rendah</v>
      </c>
      <c r="T44" s="3" t="str">
        <f t="shared" si="3"/>
        <v>Rendah</v>
      </c>
      <c r="U44" s="3" t="str">
        <f t="shared" si="4"/>
        <v>Rendah</v>
      </c>
      <c r="V44" s="3" t="str">
        <f t="shared" si="5"/>
        <v>Rendah</v>
      </c>
      <c r="W44" s="3" t="str">
        <f t="shared" si="6"/>
        <v>NEGATIF</v>
      </c>
    </row>
    <row r="45" spans="3:23" ht="15.75" x14ac:dyDescent="0.25">
      <c r="C45" s="3">
        <v>41</v>
      </c>
      <c r="D45" s="3">
        <v>13.44</v>
      </c>
      <c r="E45" s="3">
        <v>21.58</v>
      </c>
      <c r="F45" s="3">
        <v>86.18</v>
      </c>
      <c r="G45" s="3">
        <v>563</v>
      </c>
      <c r="H45" s="3">
        <v>8.1619999999999998E-2</v>
      </c>
      <c r="I45" s="3">
        <f t="shared" si="0"/>
        <v>1</v>
      </c>
      <c r="Q45" s="3">
        <v>41</v>
      </c>
      <c r="R45" s="18" t="str">
        <f t="shared" si="1"/>
        <v>Rendah</v>
      </c>
      <c r="S45" s="3" t="str">
        <f t="shared" si="2"/>
        <v>Rendah</v>
      </c>
      <c r="T45" s="3" t="str">
        <f t="shared" si="3"/>
        <v>Rendah</v>
      </c>
      <c r="U45" s="3" t="str">
        <f t="shared" si="4"/>
        <v>Rendah</v>
      </c>
      <c r="V45" s="3" t="str">
        <f t="shared" si="5"/>
        <v>Rendah</v>
      </c>
      <c r="W45" s="3" t="str">
        <f t="shared" si="6"/>
        <v>NEGATIF</v>
      </c>
    </row>
    <row r="46" spans="3:23" ht="15.75" x14ac:dyDescent="0.25">
      <c r="C46" s="3">
        <v>42</v>
      </c>
      <c r="D46" s="3">
        <v>10.95</v>
      </c>
      <c r="E46" s="3">
        <v>21.35</v>
      </c>
      <c r="F46" s="3">
        <v>71.900000000000006</v>
      </c>
      <c r="G46" s="3">
        <v>371.1</v>
      </c>
      <c r="H46" s="3">
        <v>0.1227</v>
      </c>
      <c r="I46" s="3">
        <f t="shared" si="0"/>
        <v>1</v>
      </c>
      <c r="Q46" s="3">
        <v>42</v>
      </c>
      <c r="R46" s="18" t="str">
        <f t="shared" si="1"/>
        <v>Rendah</v>
      </c>
      <c r="S46" s="3" t="str">
        <f t="shared" si="2"/>
        <v>Rendah</v>
      </c>
      <c r="T46" s="3" t="str">
        <f t="shared" si="3"/>
        <v>Rendah</v>
      </c>
      <c r="U46" s="3" t="str">
        <f t="shared" si="4"/>
        <v>Rendah</v>
      </c>
      <c r="V46" s="3" t="str">
        <f t="shared" si="5"/>
        <v>Rendah</v>
      </c>
      <c r="W46" s="3" t="str">
        <f t="shared" si="6"/>
        <v>NEGATIF</v>
      </c>
    </row>
    <row r="47" spans="3:23" ht="15.75" x14ac:dyDescent="0.25">
      <c r="C47" s="3">
        <v>43</v>
      </c>
      <c r="D47" s="3">
        <v>19.07</v>
      </c>
      <c r="E47" s="3">
        <v>24.81</v>
      </c>
      <c r="F47" s="3">
        <v>128.30000000000001</v>
      </c>
      <c r="G47" s="3">
        <v>1104</v>
      </c>
      <c r="H47" s="3">
        <v>9.0810000000000002E-2</v>
      </c>
      <c r="I47" s="3">
        <f t="shared" si="0"/>
        <v>1</v>
      </c>
      <c r="Q47" s="3">
        <v>43</v>
      </c>
      <c r="R47" s="18" t="str">
        <f t="shared" si="1"/>
        <v>Rendah</v>
      </c>
      <c r="S47" s="3" t="str">
        <f t="shared" si="2"/>
        <v>Rendah</v>
      </c>
      <c r="T47" s="3" t="str">
        <f t="shared" si="3"/>
        <v>Rendah</v>
      </c>
      <c r="U47" s="3" t="str">
        <f t="shared" si="4"/>
        <v>Rendah</v>
      </c>
      <c r="V47" s="3" t="str">
        <f t="shared" si="5"/>
        <v>Rendah</v>
      </c>
      <c r="W47" s="3" t="str">
        <f t="shared" si="6"/>
        <v>NEGATIF</v>
      </c>
    </row>
    <row r="48" spans="3:23" ht="15.75" x14ac:dyDescent="0.25">
      <c r="C48" s="3">
        <v>44</v>
      </c>
      <c r="D48" s="3">
        <v>13.28</v>
      </c>
      <c r="E48" s="3">
        <v>20.28</v>
      </c>
      <c r="F48" s="3">
        <v>87.32</v>
      </c>
      <c r="G48" s="3">
        <v>545.20000000000005</v>
      </c>
      <c r="H48" s="3">
        <v>0.1041</v>
      </c>
      <c r="I48" s="3">
        <f t="shared" si="0"/>
        <v>1</v>
      </c>
      <c r="Q48" s="3">
        <v>44</v>
      </c>
      <c r="R48" s="18" t="str">
        <f t="shared" si="1"/>
        <v>Rendah</v>
      </c>
      <c r="S48" s="3" t="str">
        <f t="shared" si="2"/>
        <v>Rendah</v>
      </c>
      <c r="T48" s="3" t="str">
        <f t="shared" si="3"/>
        <v>Rendah</v>
      </c>
      <c r="U48" s="3" t="str">
        <f t="shared" si="4"/>
        <v>Rendah</v>
      </c>
      <c r="V48" s="3" t="str">
        <f t="shared" si="5"/>
        <v>Rendah</v>
      </c>
      <c r="W48" s="3" t="str">
        <f t="shared" si="6"/>
        <v>NEGATIF</v>
      </c>
    </row>
    <row r="49" spans="3:23" ht="15.75" x14ac:dyDescent="0.25">
      <c r="C49" s="3">
        <v>45</v>
      </c>
      <c r="D49" s="3">
        <v>13.17</v>
      </c>
      <c r="E49" s="3">
        <v>21.81</v>
      </c>
      <c r="F49" s="3">
        <v>85.42</v>
      </c>
      <c r="G49" s="3">
        <v>531.5</v>
      </c>
      <c r="H49" s="3">
        <v>9.7140000000000004E-2</v>
      </c>
      <c r="I49" s="3">
        <f t="shared" si="0"/>
        <v>1</v>
      </c>
      <c r="Q49" s="3">
        <v>45</v>
      </c>
      <c r="R49" s="18" t="str">
        <f t="shared" si="1"/>
        <v>Rendah</v>
      </c>
      <c r="S49" s="3" t="str">
        <f t="shared" si="2"/>
        <v>Rendah</v>
      </c>
      <c r="T49" s="3" t="str">
        <f t="shared" si="3"/>
        <v>Rendah</v>
      </c>
      <c r="U49" s="3" t="str">
        <f t="shared" si="4"/>
        <v>Rendah</v>
      </c>
      <c r="V49" s="3" t="str">
        <f t="shared" si="5"/>
        <v>Rendah</v>
      </c>
      <c r="W49" s="3" t="str">
        <f t="shared" si="6"/>
        <v>NEGATIF</v>
      </c>
    </row>
    <row r="50" spans="3:23" ht="15.75" x14ac:dyDescent="0.25">
      <c r="C50" s="3">
        <v>46</v>
      </c>
      <c r="D50" s="3">
        <v>18.649999999999999</v>
      </c>
      <c r="E50" s="3">
        <v>17.600000000000001</v>
      </c>
      <c r="F50" s="3">
        <v>123.7</v>
      </c>
      <c r="G50" s="3">
        <v>1076</v>
      </c>
      <c r="H50" s="3">
        <v>0.1099</v>
      </c>
      <c r="I50" s="3">
        <f t="shared" si="0"/>
        <v>1</v>
      </c>
      <c r="Q50" s="3">
        <v>46</v>
      </c>
      <c r="R50" s="18" t="str">
        <f t="shared" si="1"/>
        <v>Rendah</v>
      </c>
      <c r="S50" s="3" t="str">
        <f t="shared" si="2"/>
        <v>Rendah</v>
      </c>
      <c r="T50" s="3" t="str">
        <f t="shared" si="3"/>
        <v>Rendah</v>
      </c>
      <c r="U50" s="3" t="str">
        <f t="shared" si="4"/>
        <v>Rendah</v>
      </c>
      <c r="V50" s="3" t="str">
        <f t="shared" si="5"/>
        <v>Rendah</v>
      </c>
      <c r="W50" s="3" t="str">
        <f t="shared" si="6"/>
        <v>NEGATIF</v>
      </c>
    </row>
    <row r="51" spans="3:23" ht="15.75" x14ac:dyDescent="0.25">
      <c r="C51" s="3">
        <v>47</v>
      </c>
      <c r="D51" s="3">
        <v>8.1959999999999997</v>
      </c>
      <c r="E51" s="3">
        <v>16.84</v>
      </c>
      <c r="F51" s="3">
        <v>51.71</v>
      </c>
      <c r="G51" s="3">
        <v>201.9</v>
      </c>
      <c r="H51" s="3">
        <v>8.5999999999999993E-2</v>
      </c>
      <c r="I51" s="3">
        <f t="shared" si="0"/>
        <v>1</v>
      </c>
      <c r="Q51" s="3">
        <v>47</v>
      </c>
      <c r="R51" s="18" t="str">
        <f t="shared" si="1"/>
        <v>Rendah</v>
      </c>
      <c r="S51" s="3" t="str">
        <f t="shared" si="2"/>
        <v>Rendah</v>
      </c>
      <c r="T51" s="3" t="str">
        <f t="shared" si="3"/>
        <v>Rendah</v>
      </c>
      <c r="U51" s="3" t="str">
        <f t="shared" si="4"/>
        <v>Rendah</v>
      </c>
      <c r="V51" s="3" t="str">
        <f t="shared" si="5"/>
        <v>Rendah</v>
      </c>
      <c r="W51" s="3" t="str">
        <f t="shared" si="6"/>
        <v>NEGATIF</v>
      </c>
    </row>
    <row r="52" spans="3:23" ht="15.75" x14ac:dyDescent="0.25">
      <c r="C52" s="3">
        <v>48</v>
      </c>
      <c r="D52" s="3">
        <v>13.17</v>
      </c>
      <c r="E52" s="3">
        <v>18.66</v>
      </c>
      <c r="F52" s="3">
        <v>85.98</v>
      </c>
      <c r="G52" s="3">
        <v>534.6</v>
      </c>
      <c r="H52" s="3">
        <v>0.1158</v>
      </c>
      <c r="I52" s="3">
        <f t="shared" si="0"/>
        <v>1</v>
      </c>
      <c r="Q52" s="3">
        <v>48</v>
      </c>
      <c r="R52" s="18" t="str">
        <f t="shared" si="1"/>
        <v>Rendah</v>
      </c>
      <c r="S52" s="3" t="str">
        <f t="shared" si="2"/>
        <v>Rendah</v>
      </c>
      <c r="T52" s="3" t="str">
        <f t="shared" si="3"/>
        <v>Rendah</v>
      </c>
      <c r="U52" s="3" t="str">
        <f t="shared" si="4"/>
        <v>Rendah</v>
      </c>
      <c r="V52" s="3" t="str">
        <f t="shared" si="5"/>
        <v>Rendah</v>
      </c>
      <c r="W52" s="3" t="str">
        <f t="shared" si="6"/>
        <v>NEGATIF</v>
      </c>
    </row>
    <row r="53" spans="3:23" ht="15.75" x14ac:dyDescent="0.25">
      <c r="C53" s="3">
        <v>49</v>
      </c>
      <c r="D53" s="3">
        <v>12.05</v>
      </c>
      <c r="E53" s="3">
        <v>14.63</v>
      </c>
      <c r="F53" s="3">
        <v>78.040000000000006</v>
      </c>
      <c r="G53" s="3">
        <v>449.3</v>
      </c>
      <c r="H53" s="3">
        <v>0.1031</v>
      </c>
      <c r="I53" s="3">
        <f t="shared" si="0"/>
        <v>1</v>
      </c>
      <c r="Q53" s="3">
        <v>49</v>
      </c>
      <c r="R53" s="18" t="str">
        <f t="shared" si="1"/>
        <v>Rendah</v>
      </c>
      <c r="S53" s="3" t="str">
        <f t="shared" si="2"/>
        <v>Rendah</v>
      </c>
      <c r="T53" s="3" t="str">
        <f t="shared" si="3"/>
        <v>Rendah</v>
      </c>
      <c r="U53" s="3" t="str">
        <f t="shared" si="4"/>
        <v>Rendah</v>
      </c>
      <c r="V53" s="3" t="str">
        <f t="shared" si="5"/>
        <v>Rendah</v>
      </c>
      <c r="W53" s="3" t="str">
        <f t="shared" si="6"/>
        <v>NEGATIF</v>
      </c>
    </row>
    <row r="54" spans="3:23" ht="15.75" x14ac:dyDescent="0.25">
      <c r="C54" s="3">
        <v>50</v>
      </c>
      <c r="D54" s="3">
        <v>13.49</v>
      </c>
      <c r="E54" s="3">
        <v>22.3</v>
      </c>
      <c r="F54" s="3">
        <v>86.91</v>
      </c>
      <c r="G54" s="3">
        <v>561</v>
      </c>
      <c r="H54" s="3">
        <v>8.7520000000000001E-2</v>
      </c>
      <c r="I54" s="3">
        <f t="shared" si="0"/>
        <v>1</v>
      </c>
      <c r="Q54" s="3">
        <v>50</v>
      </c>
      <c r="R54" s="18" t="str">
        <f t="shared" si="1"/>
        <v>Rendah</v>
      </c>
      <c r="S54" s="3" t="str">
        <f t="shared" si="2"/>
        <v>Rendah</v>
      </c>
      <c r="T54" s="3" t="str">
        <f t="shared" si="3"/>
        <v>Rendah</v>
      </c>
      <c r="U54" s="3" t="str">
        <f t="shared" si="4"/>
        <v>Rendah</v>
      </c>
      <c r="V54" s="3" t="str">
        <f t="shared" si="5"/>
        <v>Rendah</v>
      </c>
      <c r="W54" s="3" t="str">
        <f t="shared" si="6"/>
        <v>NEGATIF</v>
      </c>
    </row>
    <row r="55" spans="3:23" ht="15.75" x14ac:dyDescent="0.25">
      <c r="C55" s="3">
        <v>51</v>
      </c>
      <c r="D55" s="3">
        <v>11.76</v>
      </c>
      <c r="E55" s="3">
        <v>21.6</v>
      </c>
      <c r="F55" s="3">
        <v>74.72</v>
      </c>
      <c r="G55" s="3">
        <v>427.9</v>
      </c>
      <c r="H55" s="3">
        <v>8.6370000000000002E-2</v>
      </c>
      <c r="I55" s="3">
        <f t="shared" si="0"/>
        <v>1</v>
      </c>
      <c r="Q55" s="3">
        <v>51</v>
      </c>
      <c r="R55" s="18" t="str">
        <f t="shared" si="1"/>
        <v>Rendah</v>
      </c>
      <c r="S55" s="3" t="str">
        <f t="shared" si="2"/>
        <v>Rendah</v>
      </c>
      <c r="T55" s="3" t="str">
        <f t="shared" si="3"/>
        <v>Rendah</v>
      </c>
      <c r="U55" s="3" t="str">
        <f t="shared" si="4"/>
        <v>Rendah</v>
      </c>
      <c r="V55" s="3" t="str">
        <f t="shared" si="5"/>
        <v>Rendah</v>
      </c>
      <c r="W55" s="3" t="str">
        <f t="shared" si="6"/>
        <v>NEGATIF</v>
      </c>
    </row>
    <row r="56" spans="3:23" ht="15.75" x14ac:dyDescent="0.25">
      <c r="C56" s="3">
        <v>52</v>
      </c>
      <c r="D56" s="3">
        <v>13.64</v>
      </c>
      <c r="E56" s="3">
        <v>16.34</v>
      </c>
      <c r="F56" s="3">
        <v>87.21</v>
      </c>
      <c r="G56" s="3">
        <v>571.79999999999995</v>
      </c>
      <c r="H56" s="3">
        <v>7.6850000000000002E-2</v>
      </c>
      <c r="I56" s="3">
        <f t="shared" si="0"/>
        <v>1</v>
      </c>
      <c r="Q56" s="3">
        <v>52</v>
      </c>
      <c r="R56" s="18" t="str">
        <f t="shared" si="1"/>
        <v>Rendah</v>
      </c>
      <c r="S56" s="3" t="str">
        <f t="shared" si="2"/>
        <v>Rendah</v>
      </c>
      <c r="T56" s="3" t="str">
        <f t="shared" si="3"/>
        <v>Rendah</v>
      </c>
      <c r="U56" s="3" t="str">
        <f t="shared" si="4"/>
        <v>Rendah</v>
      </c>
      <c r="V56" s="3" t="str">
        <f t="shared" si="5"/>
        <v>Rendah</v>
      </c>
      <c r="W56" s="3" t="str">
        <f t="shared" si="6"/>
        <v>NEGATIF</v>
      </c>
    </row>
    <row r="57" spans="3:23" ht="15.75" x14ac:dyDescent="0.25">
      <c r="C57" s="3">
        <v>53</v>
      </c>
      <c r="D57" s="3">
        <v>11.94</v>
      </c>
      <c r="E57" s="3">
        <v>18.239999999999998</v>
      </c>
      <c r="F57" s="3">
        <v>75.709999999999994</v>
      </c>
      <c r="G57" s="3">
        <v>437.6</v>
      </c>
      <c r="H57" s="3">
        <v>8.2610000000000003E-2</v>
      </c>
      <c r="I57" s="3">
        <f t="shared" si="0"/>
        <v>1</v>
      </c>
      <c r="Q57" s="3">
        <v>53</v>
      </c>
      <c r="R57" s="18" t="str">
        <f t="shared" si="1"/>
        <v>Rendah</v>
      </c>
      <c r="S57" s="3" t="str">
        <f t="shared" si="2"/>
        <v>Rendah</v>
      </c>
      <c r="T57" s="3" t="str">
        <f t="shared" si="3"/>
        <v>Rendah</v>
      </c>
      <c r="U57" s="3" t="str">
        <f t="shared" si="4"/>
        <v>Rendah</v>
      </c>
      <c r="V57" s="3" t="str">
        <f t="shared" si="5"/>
        <v>Rendah</v>
      </c>
      <c r="W57" s="3" t="str">
        <f t="shared" si="6"/>
        <v>NEGATIF</v>
      </c>
    </row>
    <row r="58" spans="3:23" ht="15.75" x14ac:dyDescent="0.25">
      <c r="C58" s="3">
        <v>54</v>
      </c>
      <c r="D58" s="3">
        <v>18.22</v>
      </c>
      <c r="E58" s="3">
        <v>18.7</v>
      </c>
      <c r="F58" s="3">
        <v>120.3</v>
      </c>
      <c r="G58" s="3">
        <v>1033</v>
      </c>
      <c r="H58" s="3">
        <v>0.1148</v>
      </c>
      <c r="I58" s="3">
        <f t="shared" si="0"/>
        <v>1</v>
      </c>
      <c r="Q58" s="3">
        <v>54</v>
      </c>
      <c r="R58" s="18" t="str">
        <f t="shared" si="1"/>
        <v>Rendah</v>
      </c>
      <c r="S58" s="3" t="str">
        <f t="shared" si="2"/>
        <v>Rendah</v>
      </c>
      <c r="T58" s="3" t="str">
        <f t="shared" si="3"/>
        <v>Rendah</v>
      </c>
      <c r="U58" s="3" t="str">
        <f t="shared" si="4"/>
        <v>Rendah</v>
      </c>
      <c r="V58" s="3" t="str">
        <f t="shared" si="5"/>
        <v>Rendah</v>
      </c>
      <c r="W58" s="3" t="str">
        <f t="shared" si="6"/>
        <v>NEGATIF</v>
      </c>
    </row>
    <row r="59" spans="3:23" ht="15.75" x14ac:dyDescent="0.25">
      <c r="C59" s="3">
        <v>55</v>
      </c>
      <c r="D59" s="3">
        <v>15.1</v>
      </c>
      <c r="E59" s="3">
        <v>22.02</v>
      </c>
      <c r="F59" s="3">
        <v>97.26</v>
      </c>
      <c r="G59" s="3">
        <v>712.8</v>
      </c>
      <c r="H59" s="3">
        <v>9.0560000000000002E-2</v>
      </c>
      <c r="I59" s="3">
        <f t="shared" si="0"/>
        <v>1</v>
      </c>
      <c r="Q59" s="3">
        <v>55</v>
      </c>
      <c r="R59" s="18" t="str">
        <f t="shared" si="1"/>
        <v>Rendah</v>
      </c>
      <c r="S59" s="3" t="str">
        <f t="shared" si="2"/>
        <v>Rendah</v>
      </c>
      <c r="T59" s="3" t="str">
        <f t="shared" si="3"/>
        <v>Rendah</v>
      </c>
      <c r="U59" s="3" t="str">
        <f t="shared" si="4"/>
        <v>Rendah</v>
      </c>
      <c r="V59" s="3" t="str">
        <f t="shared" si="5"/>
        <v>Rendah</v>
      </c>
      <c r="W59" s="3" t="str">
        <f t="shared" si="6"/>
        <v>NEGATIF</v>
      </c>
    </row>
    <row r="60" spans="3:23" ht="15.75" x14ac:dyDescent="0.25">
      <c r="C60" s="3">
        <v>56</v>
      </c>
      <c r="D60" s="3">
        <v>11.52</v>
      </c>
      <c r="E60" s="3">
        <v>18.75</v>
      </c>
      <c r="F60" s="3">
        <v>73.34</v>
      </c>
      <c r="G60" s="3">
        <v>409</v>
      </c>
      <c r="H60" s="3">
        <v>9.5240000000000005E-2</v>
      </c>
      <c r="I60" s="3">
        <f t="shared" si="0"/>
        <v>1</v>
      </c>
      <c r="Q60" s="3">
        <v>56</v>
      </c>
      <c r="R60" s="18" t="str">
        <f t="shared" si="1"/>
        <v>Rendah</v>
      </c>
      <c r="S60" s="3" t="str">
        <f t="shared" si="2"/>
        <v>Rendah</v>
      </c>
      <c r="T60" s="3" t="str">
        <f t="shared" si="3"/>
        <v>Rendah</v>
      </c>
      <c r="U60" s="3" t="str">
        <f t="shared" si="4"/>
        <v>Rendah</v>
      </c>
      <c r="V60" s="3" t="str">
        <f t="shared" si="5"/>
        <v>Rendah</v>
      </c>
      <c r="W60" s="3" t="str">
        <f t="shared" si="6"/>
        <v>NEGATIF</v>
      </c>
    </row>
    <row r="61" spans="3:23" ht="15.75" x14ac:dyDescent="0.25">
      <c r="C61" s="3">
        <v>57</v>
      </c>
      <c r="D61" s="3">
        <v>19.21</v>
      </c>
      <c r="E61" s="3">
        <v>18.57</v>
      </c>
      <c r="F61" s="3">
        <v>125.5</v>
      </c>
      <c r="G61" s="3">
        <v>1152</v>
      </c>
      <c r="H61" s="3">
        <v>0.1053</v>
      </c>
      <c r="I61" s="3">
        <f t="shared" si="0"/>
        <v>1</v>
      </c>
      <c r="Q61" s="3">
        <v>57</v>
      </c>
      <c r="R61" s="18" t="str">
        <f t="shared" si="1"/>
        <v>Rendah</v>
      </c>
      <c r="S61" s="3" t="str">
        <f t="shared" si="2"/>
        <v>Rendah</v>
      </c>
      <c r="T61" s="3" t="str">
        <f t="shared" si="3"/>
        <v>Rendah</v>
      </c>
      <c r="U61" s="3" t="str">
        <f t="shared" si="4"/>
        <v>Rendah</v>
      </c>
      <c r="V61" s="3" t="str">
        <f t="shared" si="5"/>
        <v>Rendah</v>
      </c>
      <c r="W61" s="3" t="str">
        <f t="shared" si="6"/>
        <v>NEGATIF</v>
      </c>
    </row>
    <row r="62" spans="3:23" ht="15.75" x14ac:dyDescent="0.25">
      <c r="C62" s="3">
        <v>58</v>
      </c>
      <c r="D62" s="3">
        <v>14.71</v>
      </c>
      <c r="E62" s="3">
        <v>21.59</v>
      </c>
      <c r="F62" s="3">
        <v>95.55</v>
      </c>
      <c r="G62" s="3">
        <v>656.9</v>
      </c>
      <c r="H62" s="3">
        <v>0.1137</v>
      </c>
      <c r="I62" s="3">
        <f t="shared" si="0"/>
        <v>1</v>
      </c>
      <c r="Q62" s="3">
        <v>58</v>
      </c>
      <c r="R62" s="18" t="str">
        <f t="shared" si="1"/>
        <v>Rendah</v>
      </c>
      <c r="S62" s="3" t="str">
        <f t="shared" si="2"/>
        <v>Rendah</v>
      </c>
      <c r="T62" s="3" t="str">
        <f t="shared" si="3"/>
        <v>Rendah</v>
      </c>
      <c r="U62" s="3" t="str">
        <f t="shared" si="4"/>
        <v>Rendah</v>
      </c>
      <c r="V62" s="3" t="str">
        <f t="shared" si="5"/>
        <v>Rendah</v>
      </c>
      <c r="W62" s="3" t="str">
        <f t="shared" si="6"/>
        <v>NEGATIF</v>
      </c>
    </row>
    <row r="63" spans="3:23" ht="15.75" x14ac:dyDescent="0.25">
      <c r="C63" s="3">
        <v>59</v>
      </c>
      <c r="D63" s="3">
        <v>13.05</v>
      </c>
      <c r="E63" s="3">
        <v>19.309999999999999</v>
      </c>
      <c r="F63" s="3">
        <v>82.61</v>
      </c>
      <c r="G63" s="3">
        <v>527.20000000000005</v>
      </c>
      <c r="H63" s="3">
        <v>8.0600000000000005E-2</v>
      </c>
      <c r="I63" s="3">
        <f t="shared" si="0"/>
        <v>1</v>
      </c>
      <c r="Q63" s="3">
        <v>59</v>
      </c>
      <c r="R63" s="18" t="str">
        <f t="shared" si="1"/>
        <v>Rendah</v>
      </c>
      <c r="S63" s="3" t="str">
        <f t="shared" si="2"/>
        <v>Rendah</v>
      </c>
      <c r="T63" s="3" t="str">
        <f t="shared" si="3"/>
        <v>Rendah</v>
      </c>
      <c r="U63" s="3" t="str">
        <f t="shared" si="4"/>
        <v>Rendah</v>
      </c>
      <c r="V63" s="3" t="str">
        <f t="shared" si="5"/>
        <v>Rendah</v>
      </c>
      <c r="W63" s="3" t="str">
        <f t="shared" si="6"/>
        <v>NEGATIF</v>
      </c>
    </row>
    <row r="64" spans="3:23" ht="15.75" x14ac:dyDescent="0.25">
      <c r="C64" s="3">
        <v>60</v>
      </c>
      <c r="D64" s="3">
        <v>8.6180000000000003</v>
      </c>
      <c r="E64" s="3">
        <v>11.79</v>
      </c>
      <c r="F64" s="3">
        <v>54.34</v>
      </c>
      <c r="G64" s="3">
        <v>224.5</v>
      </c>
      <c r="H64" s="3">
        <v>9.7519999999999996E-2</v>
      </c>
      <c r="I64" s="3">
        <f t="shared" si="0"/>
        <v>1</v>
      </c>
      <c r="Q64" s="3">
        <v>60</v>
      </c>
      <c r="R64" s="18" t="str">
        <f t="shared" si="1"/>
        <v>Rendah</v>
      </c>
      <c r="S64" s="3" t="str">
        <f t="shared" si="2"/>
        <v>Rendah</v>
      </c>
      <c r="T64" s="3" t="str">
        <f t="shared" si="3"/>
        <v>Rendah</v>
      </c>
      <c r="U64" s="3" t="str">
        <f t="shared" si="4"/>
        <v>Rendah</v>
      </c>
      <c r="V64" s="3" t="str">
        <f t="shared" si="5"/>
        <v>Rendah</v>
      </c>
      <c r="W64" s="3" t="str">
        <f t="shared" si="6"/>
        <v>NEGATIF</v>
      </c>
    </row>
    <row r="70" spans="3:9" x14ac:dyDescent="0.25">
      <c r="C70" s="50" t="s">
        <v>94</v>
      </c>
      <c r="D70" s="51"/>
      <c r="E70" s="51"/>
      <c r="F70" s="51"/>
      <c r="G70" s="51"/>
      <c r="H70" s="51"/>
      <c r="I70" s="51"/>
    </row>
    <row r="71" spans="3:9" x14ac:dyDescent="0.25">
      <c r="C71" s="51"/>
      <c r="D71" s="51"/>
      <c r="E71" s="51"/>
      <c r="F71" s="51"/>
      <c r="G71" s="51"/>
      <c r="H71" s="51"/>
      <c r="I71" s="51"/>
    </row>
    <row r="72" spans="3:9" x14ac:dyDescent="0.25">
      <c r="C72" s="51"/>
      <c r="D72" s="51"/>
      <c r="E72" s="51"/>
      <c r="F72" s="51"/>
      <c r="G72" s="51"/>
      <c r="H72" s="51"/>
      <c r="I72" s="51"/>
    </row>
    <row r="76" spans="3:9" x14ac:dyDescent="0.25">
      <c r="C76" s="4" t="s">
        <v>39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31</v>
      </c>
    </row>
    <row r="77" spans="3:9" x14ac:dyDescent="0.25">
      <c r="C77" s="3">
        <v>1</v>
      </c>
      <c r="D77" s="3" t="s">
        <v>33</v>
      </c>
      <c r="E77" s="3" t="s">
        <v>34</v>
      </c>
      <c r="F77" s="3" t="s">
        <v>33</v>
      </c>
      <c r="G77" s="3" t="s">
        <v>33</v>
      </c>
      <c r="H77" s="3" t="s">
        <v>33</v>
      </c>
      <c r="I77" s="3" t="s">
        <v>35</v>
      </c>
    </row>
    <row r="78" spans="3:9" x14ac:dyDescent="0.25">
      <c r="C78" s="3">
        <v>2</v>
      </c>
      <c r="D78" s="3" t="s">
        <v>33</v>
      </c>
      <c r="E78" s="3" t="s">
        <v>33</v>
      </c>
      <c r="F78" s="3" t="s">
        <v>33</v>
      </c>
      <c r="G78" s="3" t="s">
        <v>33</v>
      </c>
      <c r="H78" s="3" t="s">
        <v>34</v>
      </c>
      <c r="I78" s="3" t="s">
        <v>35</v>
      </c>
    </row>
    <row r="79" spans="3:9" x14ac:dyDescent="0.25">
      <c r="C79" s="3">
        <v>3</v>
      </c>
      <c r="D79" s="3" t="s">
        <v>33</v>
      </c>
      <c r="E79" s="3" t="s">
        <v>33</v>
      </c>
      <c r="F79" s="3" t="s">
        <v>33</v>
      </c>
      <c r="G79" s="3" t="s">
        <v>33</v>
      </c>
      <c r="H79" s="3" t="s">
        <v>33</v>
      </c>
      <c r="I79" s="3" t="s">
        <v>35</v>
      </c>
    </row>
    <row r="80" spans="3:9" x14ac:dyDescent="0.25">
      <c r="C80" s="3">
        <v>4</v>
      </c>
      <c r="D80" s="3" t="s">
        <v>34</v>
      </c>
      <c r="E80" s="3" t="s">
        <v>33</v>
      </c>
      <c r="F80" s="3" t="s">
        <v>34</v>
      </c>
      <c r="G80" s="3" t="s">
        <v>34</v>
      </c>
      <c r="H80" s="3" t="s">
        <v>33</v>
      </c>
      <c r="I80" s="3" t="s">
        <v>35</v>
      </c>
    </row>
    <row r="81" spans="3:9" x14ac:dyDescent="0.25">
      <c r="C81" s="3">
        <v>5</v>
      </c>
      <c r="D81" s="3" t="s">
        <v>33</v>
      </c>
      <c r="E81" s="3" t="s">
        <v>34</v>
      </c>
      <c r="F81" s="3" t="s">
        <v>33</v>
      </c>
      <c r="G81" s="3" t="s">
        <v>33</v>
      </c>
      <c r="H81" s="3" t="s">
        <v>36</v>
      </c>
      <c r="I81" s="3" t="s">
        <v>35</v>
      </c>
    </row>
    <row r="82" spans="3:9" x14ac:dyDescent="0.25">
      <c r="C82" s="3">
        <v>6</v>
      </c>
      <c r="D82" s="3" t="s">
        <v>34</v>
      </c>
      <c r="E82" s="3" t="s">
        <v>36</v>
      </c>
      <c r="F82" s="3" t="s">
        <v>34</v>
      </c>
      <c r="G82" s="3" t="s">
        <v>34</v>
      </c>
      <c r="H82" s="3" t="s">
        <v>33</v>
      </c>
      <c r="I82" s="3" t="s">
        <v>35</v>
      </c>
    </row>
    <row r="83" spans="3:9" x14ac:dyDescent="0.25">
      <c r="C83" s="3">
        <v>7</v>
      </c>
      <c r="D83" s="3" t="s">
        <v>33</v>
      </c>
      <c r="E83" s="3" t="s">
        <v>36</v>
      </c>
      <c r="F83" s="3" t="s">
        <v>33</v>
      </c>
      <c r="G83" s="3" t="s">
        <v>33</v>
      </c>
      <c r="H83" s="3" t="s">
        <v>34</v>
      </c>
      <c r="I83" s="3" t="s">
        <v>35</v>
      </c>
    </row>
    <row r="84" spans="3:9" x14ac:dyDescent="0.25">
      <c r="C84" s="3">
        <v>8</v>
      </c>
      <c r="D84" s="3" t="s">
        <v>37</v>
      </c>
      <c r="E84" s="3" t="s">
        <v>33</v>
      </c>
      <c r="F84" s="3" t="s">
        <v>36</v>
      </c>
      <c r="G84" s="3" t="s">
        <v>36</v>
      </c>
      <c r="H84" s="3" t="s">
        <v>33</v>
      </c>
      <c r="I84" s="3" t="s">
        <v>35</v>
      </c>
    </row>
    <row r="85" spans="3:9" x14ac:dyDescent="0.25">
      <c r="C85" s="3">
        <v>9</v>
      </c>
      <c r="D85" s="3" t="s">
        <v>34</v>
      </c>
      <c r="E85" s="3" t="s">
        <v>33</v>
      </c>
      <c r="F85" s="3" t="s">
        <v>34</v>
      </c>
      <c r="G85" s="3" t="s">
        <v>34</v>
      </c>
      <c r="H85" s="3" t="s">
        <v>33</v>
      </c>
      <c r="I85" s="3" t="s">
        <v>35</v>
      </c>
    </row>
    <row r="86" spans="3:9" x14ac:dyDescent="0.25">
      <c r="C86" s="3">
        <v>10</v>
      </c>
      <c r="D86" s="3" t="s">
        <v>34</v>
      </c>
      <c r="E86" s="3" t="s">
        <v>33</v>
      </c>
      <c r="F86" s="3" t="s">
        <v>34</v>
      </c>
      <c r="G86" s="3" t="s">
        <v>34</v>
      </c>
      <c r="H86" s="3" t="s">
        <v>33</v>
      </c>
      <c r="I86" s="3" t="s">
        <v>35</v>
      </c>
    </row>
    <row r="87" spans="3:9" x14ac:dyDescent="0.25">
      <c r="C87" s="3">
        <v>11</v>
      </c>
      <c r="D87" s="3" t="s">
        <v>33</v>
      </c>
      <c r="E87" s="3" t="s">
        <v>33</v>
      </c>
      <c r="F87" s="3" t="s">
        <v>36</v>
      </c>
      <c r="G87" s="3" t="s">
        <v>33</v>
      </c>
      <c r="H87" s="3" t="s">
        <v>34</v>
      </c>
      <c r="I87" s="3" t="s">
        <v>35</v>
      </c>
    </row>
    <row r="88" spans="3:9" x14ac:dyDescent="0.25">
      <c r="C88" s="3">
        <v>12</v>
      </c>
      <c r="D88" s="3" t="s">
        <v>37</v>
      </c>
      <c r="E88" s="3" t="s">
        <v>36</v>
      </c>
      <c r="F88" s="3" t="s">
        <v>36</v>
      </c>
      <c r="G88" s="3" t="s">
        <v>33</v>
      </c>
      <c r="H88" s="3" t="s">
        <v>34</v>
      </c>
      <c r="I88" s="3" t="s">
        <v>35</v>
      </c>
    </row>
    <row r="89" spans="3:9" x14ac:dyDescent="0.25">
      <c r="C89" s="3">
        <v>13</v>
      </c>
      <c r="D89" s="3" t="s">
        <v>33</v>
      </c>
      <c r="E89" s="3" t="s">
        <v>33</v>
      </c>
      <c r="F89" s="3" t="s">
        <v>33</v>
      </c>
      <c r="G89" s="3" t="s">
        <v>33</v>
      </c>
      <c r="H89" s="3" t="s">
        <v>34</v>
      </c>
      <c r="I89" s="3" t="s">
        <v>35</v>
      </c>
    </row>
    <row r="90" spans="3:9" x14ac:dyDescent="0.25">
      <c r="C90" s="3">
        <v>14</v>
      </c>
      <c r="D90" s="3" t="s">
        <v>37</v>
      </c>
      <c r="E90" s="3" t="s">
        <v>33</v>
      </c>
      <c r="F90" s="3" t="s">
        <v>36</v>
      </c>
      <c r="G90" s="3" t="s">
        <v>33</v>
      </c>
      <c r="H90" s="3" t="s">
        <v>34</v>
      </c>
      <c r="I90" s="3" t="s">
        <v>35</v>
      </c>
    </row>
    <row r="91" spans="3:9" x14ac:dyDescent="0.25">
      <c r="C91" s="3">
        <v>15</v>
      </c>
      <c r="D91" s="3" t="s">
        <v>37</v>
      </c>
      <c r="E91" s="3" t="s">
        <v>33</v>
      </c>
      <c r="F91" s="3" t="s">
        <v>36</v>
      </c>
      <c r="G91" s="3" t="s">
        <v>36</v>
      </c>
      <c r="H91" s="3" t="s">
        <v>33</v>
      </c>
      <c r="I91" s="3" t="s">
        <v>35</v>
      </c>
    </row>
    <row r="92" spans="3:9" x14ac:dyDescent="0.25">
      <c r="C92" s="3">
        <v>16</v>
      </c>
      <c r="D92" s="3" t="s">
        <v>37</v>
      </c>
      <c r="E92" s="3" t="s">
        <v>33</v>
      </c>
      <c r="F92" s="3" t="s">
        <v>36</v>
      </c>
      <c r="G92" s="3" t="s">
        <v>33</v>
      </c>
      <c r="H92" s="3" t="s">
        <v>33</v>
      </c>
      <c r="I92" s="3" t="s">
        <v>35</v>
      </c>
    </row>
    <row r="93" spans="3:9" x14ac:dyDescent="0.25">
      <c r="C93" s="3">
        <v>17</v>
      </c>
      <c r="D93" s="3" t="s">
        <v>37</v>
      </c>
      <c r="E93" s="3" t="s">
        <v>33</v>
      </c>
      <c r="F93" s="3" t="s">
        <v>36</v>
      </c>
      <c r="G93" s="3" t="s">
        <v>33</v>
      </c>
      <c r="H93" s="3" t="s">
        <v>36</v>
      </c>
      <c r="I93" s="3" t="s">
        <v>35</v>
      </c>
    </row>
    <row r="94" spans="3:9" x14ac:dyDescent="0.25">
      <c r="C94" s="3">
        <v>18</v>
      </c>
      <c r="D94" s="3" t="s">
        <v>33</v>
      </c>
      <c r="E94" s="3" t="s">
        <v>33</v>
      </c>
      <c r="F94" s="3" t="s">
        <v>36</v>
      </c>
      <c r="G94" s="3" t="s">
        <v>33</v>
      </c>
      <c r="H94" s="3" t="s">
        <v>33</v>
      </c>
      <c r="I94" s="3" t="s">
        <v>35</v>
      </c>
    </row>
    <row r="95" spans="3:9" x14ac:dyDescent="0.25">
      <c r="C95" s="3">
        <v>19</v>
      </c>
      <c r="D95" s="3" t="s">
        <v>33</v>
      </c>
      <c r="E95" s="3" t="s">
        <v>33</v>
      </c>
      <c r="F95" s="3" t="s">
        <v>33</v>
      </c>
      <c r="G95" s="3" t="s">
        <v>33</v>
      </c>
      <c r="H95" s="3" t="s">
        <v>36</v>
      </c>
      <c r="I95" s="3" t="s">
        <v>35</v>
      </c>
    </row>
    <row r="96" spans="3:9" x14ac:dyDescent="0.25">
      <c r="C96" s="3">
        <v>20</v>
      </c>
      <c r="D96" s="3" t="s">
        <v>37</v>
      </c>
      <c r="E96" s="3" t="s">
        <v>34</v>
      </c>
      <c r="F96" s="3" t="s">
        <v>34</v>
      </c>
      <c r="G96" s="3" t="s">
        <v>36</v>
      </c>
      <c r="H96" s="3" t="s">
        <v>34</v>
      </c>
      <c r="I96" s="3" t="s">
        <v>38</v>
      </c>
    </row>
    <row r="97" spans="3:9" x14ac:dyDescent="0.25">
      <c r="C97" s="1"/>
      <c r="D97" s="1"/>
      <c r="E97" s="1"/>
      <c r="F97" s="1"/>
      <c r="G97" s="1"/>
      <c r="H97" s="1"/>
      <c r="I97" s="1"/>
    </row>
    <row r="98" spans="3:9" x14ac:dyDescent="0.25">
      <c r="C98" s="1"/>
      <c r="D98" s="1"/>
      <c r="E98" s="1"/>
      <c r="F98" s="1"/>
      <c r="G98" s="1"/>
      <c r="H98" s="1"/>
      <c r="I98" s="1"/>
    </row>
    <row r="99" spans="3:9" x14ac:dyDescent="0.25">
      <c r="C99" s="1"/>
      <c r="D99" s="1"/>
      <c r="E99" s="1"/>
      <c r="F99" s="1"/>
      <c r="G99" s="1"/>
      <c r="H99" s="1"/>
      <c r="I99" s="1"/>
    </row>
    <row r="100" spans="3:9" ht="14.45" customHeight="1" x14ac:dyDescent="0.25">
      <c r="C100" s="22" t="s">
        <v>40</v>
      </c>
      <c r="D100" s="22"/>
      <c r="E100" s="1"/>
      <c r="F100" s="1"/>
      <c r="G100" s="1"/>
      <c r="H100" s="1"/>
      <c r="I100" s="1"/>
    </row>
    <row r="101" spans="3:9" ht="14.45" customHeight="1" x14ac:dyDescent="0.25">
      <c r="C101" s="22"/>
      <c r="D101" s="22"/>
      <c r="E101" s="1"/>
      <c r="F101" s="1"/>
      <c r="G101" s="1"/>
      <c r="H101" s="1"/>
      <c r="I101" s="1"/>
    </row>
    <row r="102" spans="3:9" ht="15.75" thickBot="1" x14ac:dyDescent="0.3">
      <c r="C102" s="1"/>
      <c r="D102" s="1"/>
      <c r="E102" s="1"/>
      <c r="F102" s="1"/>
      <c r="G102" s="1"/>
      <c r="H102" s="1"/>
      <c r="I102" s="1"/>
    </row>
    <row r="103" spans="3:9" ht="15.75" thickBot="1" x14ac:dyDescent="0.3">
      <c r="C103" s="6" t="s">
        <v>48</v>
      </c>
      <c r="D103" s="7" t="s">
        <v>41</v>
      </c>
      <c r="E103" s="7" t="s">
        <v>44</v>
      </c>
      <c r="F103" s="7" t="s">
        <v>35</v>
      </c>
      <c r="G103" s="7" t="s">
        <v>38</v>
      </c>
      <c r="H103" s="7" t="s">
        <v>45</v>
      </c>
      <c r="I103" s="8" t="s">
        <v>46</v>
      </c>
    </row>
    <row r="104" spans="3:9" x14ac:dyDescent="0.25">
      <c r="C104" s="9" t="s">
        <v>47</v>
      </c>
      <c r="D104" s="9"/>
      <c r="E104" s="9">
        <v>20</v>
      </c>
      <c r="F104" s="9">
        <v>19</v>
      </c>
      <c r="G104" s="9">
        <v>1</v>
      </c>
      <c r="H104" s="9">
        <v>0.28639695711595603</v>
      </c>
      <c r="I104" s="9"/>
    </row>
    <row r="105" spans="3:9" x14ac:dyDescent="0.25">
      <c r="C105" s="52" t="s">
        <v>1</v>
      </c>
      <c r="D105" s="3" t="s">
        <v>34</v>
      </c>
      <c r="E105" s="3">
        <v>4</v>
      </c>
      <c r="F105" s="3">
        <v>4</v>
      </c>
      <c r="G105" s="3">
        <v>0</v>
      </c>
      <c r="H105" s="3">
        <v>0</v>
      </c>
      <c r="I105" s="52">
        <v>7.9311484612141658E-2</v>
      </c>
    </row>
    <row r="106" spans="3:9" x14ac:dyDescent="0.25">
      <c r="C106" s="53"/>
      <c r="D106" s="3" t="s">
        <v>37</v>
      </c>
      <c r="E106" s="3">
        <v>7</v>
      </c>
      <c r="F106" s="3">
        <v>6</v>
      </c>
      <c r="G106" s="3">
        <v>1</v>
      </c>
      <c r="H106" s="3">
        <v>0.59167277858232681</v>
      </c>
      <c r="I106" s="53"/>
    </row>
    <row r="107" spans="3:9" x14ac:dyDescent="0.25">
      <c r="C107" s="54"/>
      <c r="D107" s="3" t="s">
        <v>33</v>
      </c>
      <c r="E107" s="3">
        <v>9</v>
      </c>
      <c r="F107" s="3">
        <v>9</v>
      </c>
      <c r="G107" s="3">
        <v>0</v>
      </c>
      <c r="H107" s="3">
        <v>0</v>
      </c>
      <c r="I107" s="54"/>
    </row>
    <row r="108" spans="3:9" x14ac:dyDescent="0.25">
      <c r="C108" s="55" t="s">
        <v>2</v>
      </c>
      <c r="D108" s="5" t="s">
        <v>34</v>
      </c>
      <c r="E108" s="5">
        <v>3</v>
      </c>
      <c r="F108" s="5">
        <v>2</v>
      </c>
      <c r="G108" s="5">
        <v>1</v>
      </c>
      <c r="H108" s="5">
        <v>0.91829583405449056</v>
      </c>
      <c r="I108" s="55">
        <v>0.14865258200778245</v>
      </c>
    </row>
    <row r="109" spans="3:9" x14ac:dyDescent="0.25">
      <c r="C109" s="56"/>
      <c r="D109" s="5" t="s">
        <v>36</v>
      </c>
      <c r="E109" s="5">
        <v>3</v>
      </c>
      <c r="F109" s="5">
        <v>3</v>
      </c>
      <c r="G109" s="5">
        <v>0</v>
      </c>
      <c r="H109" s="5">
        <v>0</v>
      </c>
      <c r="I109" s="56"/>
    </row>
    <row r="110" spans="3:9" x14ac:dyDescent="0.25">
      <c r="C110" s="57"/>
      <c r="D110" s="5" t="s">
        <v>33</v>
      </c>
      <c r="E110" s="5">
        <v>14</v>
      </c>
      <c r="F110" s="5">
        <v>14</v>
      </c>
      <c r="G110" s="5">
        <v>0</v>
      </c>
      <c r="H110" s="5">
        <v>0</v>
      </c>
      <c r="I110" s="57"/>
    </row>
    <row r="111" spans="3:9" x14ac:dyDescent="0.25">
      <c r="C111" s="52" t="s">
        <v>3</v>
      </c>
      <c r="D111" s="3" t="s">
        <v>34</v>
      </c>
      <c r="E111" s="3">
        <v>5</v>
      </c>
      <c r="F111" s="3">
        <v>4</v>
      </c>
      <c r="G111" s="3">
        <v>1</v>
      </c>
      <c r="H111" s="3">
        <v>0.72192809488736165</v>
      </c>
      <c r="I111" s="52">
        <v>0.10591493339411562</v>
      </c>
    </row>
    <row r="112" spans="3:9" x14ac:dyDescent="0.25">
      <c r="C112" s="53"/>
      <c r="D112" s="3" t="s">
        <v>36</v>
      </c>
      <c r="E112" s="3">
        <v>8</v>
      </c>
      <c r="F112" s="3">
        <v>8</v>
      </c>
      <c r="G112" s="3">
        <v>0</v>
      </c>
      <c r="H112" s="3">
        <v>0</v>
      </c>
      <c r="I112" s="53"/>
    </row>
    <row r="113" spans="3:9" x14ac:dyDescent="0.25">
      <c r="C113" s="54"/>
      <c r="D113" s="3" t="s">
        <v>33</v>
      </c>
      <c r="E113" s="3">
        <v>7</v>
      </c>
      <c r="F113" s="3">
        <v>7</v>
      </c>
      <c r="G113" s="3">
        <v>0</v>
      </c>
      <c r="H113" s="3">
        <v>0</v>
      </c>
      <c r="I113" s="54"/>
    </row>
    <row r="114" spans="3:9" x14ac:dyDescent="0.25">
      <c r="C114" s="52" t="s">
        <v>4</v>
      </c>
      <c r="D114" s="3" t="s">
        <v>34</v>
      </c>
      <c r="E114" s="3">
        <v>4</v>
      </c>
      <c r="F114" s="3">
        <v>4</v>
      </c>
      <c r="G114" s="3">
        <v>0</v>
      </c>
      <c r="H114" s="3">
        <v>0</v>
      </c>
      <c r="I114" s="52">
        <v>0.14865258200778245</v>
      </c>
    </row>
    <row r="115" spans="3:9" x14ac:dyDescent="0.25">
      <c r="C115" s="53"/>
      <c r="D115" s="3" t="s">
        <v>36</v>
      </c>
      <c r="E115" s="3">
        <v>3</v>
      </c>
      <c r="F115" s="3">
        <v>2</v>
      </c>
      <c r="G115" s="3">
        <v>1</v>
      </c>
      <c r="H115" s="3">
        <v>0.91829583405449056</v>
      </c>
      <c r="I115" s="53"/>
    </row>
    <row r="116" spans="3:9" x14ac:dyDescent="0.25">
      <c r="C116" s="54"/>
      <c r="D116" s="3" t="s">
        <v>33</v>
      </c>
      <c r="E116" s="3">
        <v>13</v>
      </c>
      <c r="F116" s="3">
        <v>13</v>
      </c>
      <c r="G116" s="3">
        <v>0</v>
      </c>
      <c r="H116" s="3">
        <v>0</v>
      </c>
      <c r="I116" s="54"/>
    </row>
    <row r="117" spans="3:9" x14ac:dyDescent="0.25">
      <c r="C117" s="52" t="s">
        <v>5</v>
      </c>
      <c r="D117" s="3" t="s">
        <v>34</v>
      </c>
      <c r="E117" s="3">
        <v>7</v>
      </c>
      <c r="F117" s="3">
        <v>6</v>
      </c>
      <c r="G117" s="3">
        <v>1</v>
      </c>
      <c r="H117" s="3">
        <v>0.59167277858232681</v>
      </c>
      <c r="I117" s="52">
        <v>7.9311484612141658E-2</v>
      </c>
    </row>
    <row r="118" spans="3:9" x14ac:dyDescent="0.25">
      <c r="C118" s="53"/>
      <c r="D118" s="3" t="s">
        <v>36</v>
      </c>
      <c r="E118" s="3">
        <v>3</v>
      </c>
      <c r="F118" s="3">
        <v>3</v>
      </c>
      <c r="G118" s="3">
        <v>0</v>
      </c>
      <c r="H118" s="3">
        <v>0</v>
      </c>
      <c r="I118" s="53"/>
    </row>
    <row r="119" spans="3:9" x14ac:dyDescent="0.25">
      <c r="C119" s="54"/>
      <c r="D119" s="3" t="s">
        <v>33</v>
      </c>
      <c r="E119" s="3">
        <v>10</v>
      </c>
      <c r="F119" s="3">
        <v>10</v>
      </c>
      <c r="G119" s="3">
        <v>0</v>
      </c>
      <c r="H119" s="3">
        <v>0</v>
      </c>
      <c r="I119" s="54"/>
    </row>
    <row r="120" spans="3:9" x14ac:dyDescent="0.25">
      <c r="C120" s="1"/>
      <c r="D120" s="1"/>
      <c r="E120" s="1"/>
      <c r="F120" s="1"/>
      <c r="G120" s="1"/>
      <c r="H120" s="1"/>
      <c r="I120" s="1"/>
    </row>
    <row r="121" spans="3:9" x14ac:dyDescent="0.25">
      <c r="C121" s="1"/>
      <c r="D121" s="1"/>
      <c r="E121" s="1"/>
      <c r="F121" s="1"/>
      <c r="G121" s="1"/>
      <c r="H121" s="1"/>
      <c r="I121" s="1"/>
    </row>
    <row r="122" spans="3:9" x14ac:dyDescent="0.25">
      <c r="C122" s="1"/>
      <c r="D122" s="1"/>
      <c r="E122" s="1"/>
      <c r="F122" s="1"/>
      <c r="G122" s="1"/>
      <c r="H122" s="1"/>
      <c r="I122" s="1"/>
    </row>
    <row r="123" spans="3:9" x14ac:dyDescent="0.25">
      <c r="C123" s="20" t="s">
        <v>49</v>
      </c>
      <c r="D123" s="20"/>
      <c r="E123" s="20"/>
      <c r="F123" s="1"/>
      <c r="G123" s="1"/>
      <c r="H123" s="1"/>
      <c r="I123" s="1"/>
    </row>
    <row r="124" spans="3:9" x14ac:dyDescent="0.25">
      <c r="C124" s="20"/>
      <c r="D124" s="20"/>
      <c r="E124" s="20"/>
      <c r="F124" s="1"/>
      <c r="G124" s="1"/>
      <c r="H124" s="1"/>
      <c r="I124" s="1"/>
    </row>
    <row r="125" spans="3:9" x14ac:dyDescent="0.25">
      <c r="C125" s="1"/>
      <c r="D125" s="1"/>
      <c r="E125" s="1"/>
      <c r="F125" s="1"/>
      <c r="G125" s="1"/>
      <c r="H125" s="1"/>
      <c r="I125" s="1"/>
    </row>
    <row r="126" spans="3:9" x14ac:dyDescent="0.25">
      <c r="C126" s="4" t="s">
        <v>39</v>
      </c>
      <c r="D126" s="5" t="s">
        <v>2</v>
      </c>
      <c r="E126" s="4" t="s">
        <v>1</v>
      </c>
      <c r="F126" s="4" t="s">
        <v>3</v>
      </c>
      <c r="G126" s="4" t="s">
        <v>4</v>
      </c>
      <c r="H126" s="4" t="s">
        <v>5</v>
      </c>
      <c r="I126" s="4" t="s">
        <v>31</v>
      </c>
    </row>
    <row r="127" spans="3:9" x14ac:dyDescent="0.25">
      <c r="C127" s="3">
        <v>1</v>
      </c>
      <c r="D127" s="5" t="s">
        <v>34</v>
      </c>
      <c r="E127" s="3" t="s">
        <v>33</v>
      </c>
      <c r="F127" s="3" t="s">
        <v>33</v>
      </c>
      <c r="G127" s="3" t="s">
        <v>33</v>
      </c>
      <c r="H127" s="3" t="s">
        <v>33</v>
      </c>
      <c r="I127" s="3" t="s">
        <v>35</v>
      </c>
    </row>
    <row r="128" spans="3:9" x14ac:dyDescent="0.25">
      <c r="C128" s="3">
        <v>2</v>
      </c>
      <c r="D128" s="5" t="s">
        <v>34</v>
      </c>
      <c r="E128" s="3" t="s">
        <v>33</v>
      </c>
      <c r="F128" s="3" t="s">
        <v>33</v>
      </c>
      <c r="G128" s="3" t="s">
        <v>33</v>
      </c>
      <c r="H128" s="3" t="s">
        <v>36</v>
      </c>
      <c r="I128" s="3" t="s">
        <v>35</v>
      </c>
    </row>
    <row r="129" spans="3:9" x14ac:dyDescent="0.25">
      <c r="C129" s="3">
        <v>3</v>
      </c>
      <c r="D129" s="5" t="s">
        <v>34</v>
      </c>
      <c r="E129" s="3" t="s">
        <v>37</v>
      </c>
      <c r="F129" s="3" t="s">
        <v>34</v>
      </c>
      <c r="G129" s="3" t="s">
        <v>36</v>
      </c>
      <c r="H129" s="3" t="s">
        <v>34</v>
      </c>
      <c r="I129" s="3" t="s">
        <v>38</v>
      </c>
    </row>
    <row r="130" spans="3:9" x14ac:dyDescent="0.25">
      <c r="C130" s="1"/>
      <c r="D130" s="1"/>
      <c r="E130" s="1"/>
      <c r="F130" s="1"/>
      <c r="G130" s="1"/>
      <c r="H130" s="1"/>
      <c r="I130" s="1"/>
    </row>
    <row r="131" spans="3:9" x14ac:dyDescent="0.25">
      <c r="C131" s="1"/>
      <c r="D131" s="1"/>
      <c r="E131" s="1"/>
      <c r="F131" s="1"/>
      <c r="G131" s="1"/>
      <c r="H131" s="1"/>
      <c r="I131" s="1"/>
    </row>
    <row r="132" spans="3:9" x14ac:dyDescent="0.25">
      <c r="C132" s="20" t="s">
        <v>50</v>
      </c>
      <c r="D132" s="20"/>
      <c r="E132" s="20"/>
      <c r="F132" s="1"/>
      <c r="G132" s="1"/>
      <c r="H132" s="1"/>
      <c r="I132" s="1"/>
    </row>
    <row r="133" spans="3:9" x14ac:dyDescent="0.25">
      <c r="C133" s="20"/>
      <c r="D133" s="20"/>
      <c r="E133" s="20"/>
      <c r="F133" s="1"/>
      <c r="G133" s="1"/>
      <c r="H133" s="1"/>
      <c r="I133" s="1"/>
    </row>
    <row r="134" spans="3:9" ht="15.75" thickBot="1" x14ac:dyDescent="0.3">
      <c r="C134" s="1"/>
      <c r="D134" s="1"/>
      <c r="E134" s="1"/>
      <c r="F134" s="1"/>
      <c r="G134" s="1"/>
      <c r="H134" s="1"/>
      <c r="I134" s="1"/>
    </row>
    <row r="135" spans="3:9" ht="15.75" thickBot="1" x14ac:dyDescent="0.3">
      <c r="C135" s="6" t="s">
        <v>48</v>
      </c>
      <c r="D135" s="7" t="s">
        <v>41</v>
      </c>
      <c r="E135" s="7" t="s">
        <v>44</v>
      </c>
      <c r="F135" s="7" t="s">
        <v>43</v>
      </c>
      <c r="G135" s="7" t="s">
        <v>42</v>
      </c>
      <c r="H135" s="7" t="s">
        <v>45</v>
      </c>
      <c r="I135" s="8" t="s">
        <v>46</v>
      </c>
    </row>
    <row r="136" spans="3:9" x14ac:dyDescent="0.25">
      <c r="C136" s="9" t="s">
        <v>47</v>
      </c>
      <c r="D136" s="9"/>
      <c r="E136" s="9">
        <v>3</v>
      </c>
      <c r="F136" s="9">
        <v>2</v>
      </c>
      <c r="G136" s="9">
        <v>1</v>
      </c>
      <c r="H136" s="9">
        <v>0.91829583405449056</v>
      </c>
      <c r="I136" s="9"/>
    </row>
    <row r="137" spans="3:9" x14ac:dyDescent="0.25">
      <c r="C137" s="25" t="s">
        <v>1</v>
      </c>
      <c r="D137" s="10" t="s">
        <v>34</v>
      </c>
      <c r="E137" s="10">
        <v>0</v>
      </c>
      <c r="F137" s="10">
        <v>0</v>
      </c>
      <c r="G137" s="10">
        <v>0</v>
      </c>
      <c r="H137" s="10">
        <v>0</v>
      </c>
      <c r="I137" s="25">
        <v>0.91829583405449056</v>
      </c>
    </row>
    <row r="138" spans="3:9" x14ac:dyDescent="0.25">
      <c r="C138" s="26"/>
      <c r="D138" s="10" t="s">
        <v>37</v>
      </c>
      <c r="E138" s="10">
        <v>1</v>
      </c>
      <c r="F138" s="10">
        <v>0</v>
      </c>
      <c r="G138" s="10">
        <v>1</v>
      </c>
      <c r="H138" s="10">
        <v>0</v>
      </c>
      <c r="I138" s="26"/>
    </row>
    <row r="139" spans="3:9" x14ac:dyDescent="0.25">
      <c r="C139" s="27"/>
      <c r="D139" s="10" t="s">
        <v>33</v>
      </c>
      <c r="E139" s="10">
        <v>2</v>
      </c>
      <c r="F139" s="10">
        <v>2</v>
      </c>
      <c r="G139" s="10">
        <v>0</v>
      </c>
      <c r="H139" s="10">
        <v>0</v>
      </c>
      <c r="I139" s="27"/>
    </row>
    <row r="140" spans="3:9" x14ac:dyDescent="0.25">
      <c r="C140" s="25" t="s">
        <v>3</v>
      </c>
      <c r="D140" s="10" t="s">
        <v>34</v>
      </c>
      <c r="E140" s="10">
        <v>1</v>
      </c>
      <c r="F140" s="10">
        <v>0</v>
      </c>
      <c r="G140" s="10">
        <v>1</v>
      </c>
      <c r="H140" s="10">
        <v>0</v>
      </c>
      <c r="I140" s="25">
        <v>0.91829583405449056</v>
      </c>
    </row>
    <row r="141" spans="3:9" x14ac:dyDescent="0.25">
      <c r="C141" s="26"/>
      <c r="D141" s="10" t="s">
        <v>36</v>
      </c>
      <c r="E141" s="10">
        <v>0</v>
      </c>
      <c r="F141" s="10">
        <v>0</v>
      </c>
      <c r="G141" s="10">
        <v>0</v>
      </c>
      <c r="H141" s="10">
        <v>0</v>
      </c>
      <c r="I141" s="26"/>
    </row>
    <row r="142" spans="3:9" x14ac:dyDescent="0.25">
      <c r="C142" s="27"/>
      <c r="D142" s="10" t="s">
        <v>33</v>
      </c>
      <c r="E142" s="10">
        <v>2</v>
      </c>
      <c r="F142" s="10">
        <v>2</v>
      </c>
      <c r="G142" s="10">
        <v>0</v>
      </c>
      <c r="H142" s="10">
        <v>0</v>
      </c>
      <c r="I142" s="27"/>
    </row>
    <row r="143" spans="3:9" x14ac:dyDescent="0.25">
      <c r="C143" s="25" t="s">
        <v>4</v>
      </c>
      <c r="D143" s="10" t="s">
        <v>34</v>
      </c>
      <c r="E143" s="10">
        <v>0</v>
      </c>
      <c r="F143" s="10">
        <v>0</v>
      </c>
      <c r="G143" s="10">
        <v>0</v>
      </c>
      <c r="H143" s="10">
        <v>0</v>
      </c>
      <c r="I143" s="25">
        <v>0.91829583405449056</v>
      </c>
    </row>
    <row r="144" spans="3:9" x14ac:dyDescent="0.25">
      <c r="C144" s="26"/>
      <c r="D144" s="10" t="s">
        <v>36</v>
      </c>
      <c r="E144" s="10">
        <v>1</v>
      </c>
      <c r="F144" s="10">
        <v>0</v>
      </c>
      <c r="G144" s="10">
        <v>1</v>
      </c>
      <c r="H144" s="10">
        <v>0</v>
      </c>
      <c r="I144" s="26"/>
    </row>
    <row r="145" spans="3:9" x14ac:dyDescent="0.25">
      <c r="C145" s="27"/>
      <c r="D145" s="10" t="s">
        <v>33</v>
      </c>
      <c r="E145" s="10">
        <v>2</v>
      </c>
      <c r="F145" s="10">
        <v>2</v>
      </c>
      <c r="G145" s="10">
        <v>0</v>
      </c>
      <c r="H145" s="10">
        <v>0</v>
      </c>
      <c r="I145" s="27"/>
    </row>
    <row r="146" spans="3:9" x14ac:dyDescent="0.25">
      <c r="C146" s="25" t="s">
        <v>5</v>
      </c>
      <c r="D146" s="10" t="s">
        <v>34</v>
      </c>
      <c r="E146" s="10">
        <v>1</v>
      </c>
      <c r="F146" s="10">
        <v>0</v>
      </c>
      <c r="G146" s="10">
        <v>1</v>
      </c>
      <c r="H146" s="10">
        <v>0</v>
      </c>
      <c r="I146" s="25">
        <v>0.91829583405449056</v>
      </c>
    </row>
    <row r="147" spans="3:9" x14ac:dyDescent="0.25">
      <c r="C147" s="26"/>
      <c r="D147" s="10" t="s">
        <v>36</v>
      </c>
      <c r="E147" s="10">
        <v>1</v>
      </c>
      <c r="F147" s="10">
        <v>1</v>
      </c>
      <c r="G147" s="10">
        <v>0</v>
      </c>
      <c r="H147" s="10">
        <v>0</v>
      </c>
      <c r="I147" s="26"/>
    </row>
    <row r="148" spans="3:9" x14ac:dyDescent="0.25">
      <c r="C148" s="27"/>
      <c r="D148" s="10" t="s">
        <v>33</v>
      </c>
      <c r="E148" s="10">
        <v>1</v>
      </c>
      <c r="F148" s="10">
        <v>1</v>
      </c>
      <c r="G148" s="10">
        <v>0</v>
      </c>
      <c r="H148" s="10">
        <v>0</v>
      </c>
      <c r="I148" s="27"/>
    </row>
    <row r="152" spans="3:9" x14ac:dyDescent="0.25">
      <c r="C152" s="50" t="s">
        <v>95</v>
      </c>
      <c r="D152" s="51"/>
      <c r="E152" s="51"/>
      <c r="F152" s="51"/>
      <c r="G152" s="51"/>
      <c r="H152" s="51"/>
      <c r="I152" s="51"/>
    </row>
    <row r="153" spans="3:9" x14ac:dyDescent="0.25">
      <c r="C153" s="51"/>
      <c r="D153" s="51"/>
      <c r="E153" s="51"/>
      <c r="F153" s="51"/>
      <c r="G153" s="51"/>
      <c r="H153" s="51"/>
      <c r="I153" s="51"/>
    </row>
    <row r="154" spans="3:9" x14ac:dyDescent="0.25">
      <c r="C154" s="51"/>
      <c r="D154" s="51"/>
      <c r="E154" s="51"/>
      <c r="F154" s="51"/>
      <c r="G154" s="51"/>
      <c r="H154" s="51"/>
      <c r="I154" s="51"/>
    </row>
    <row r="157" spans="3:9" x14ac:dyDescent="0.25">
      <c r="C157" s="4" t="s">
        <v>39</v>
      </c>
      <c r="D157" s="12" t="s">
        <v>1</v>
      </c>
      <c r="E157" s="4" t="s">
        <v>2</v>
      </c>
      <c r="F157" s="5" t="s">
        <v>3</v>
      </c>
      <c r="G157" s="13" t="s">
        <v>4</v>
      </c>
      <c r="H157" s="4" t="s">
        <v>5</v>
      </c>
      <c r="I157" s="4" t="s">
        <v>31</v>
      </c>
    </row>
    <row r="158" spans="3:9" x14ac:dyDescent="0.25">
      <c r="C158" s="3">
        <v>21</v>
      </c>
      <c r="D158" s="3" t="s">
        <v>37</v>
      </c>
      <c r="E158" s="3" t="s">
        <v>36</v>
      </c>
      <c r="F158" s="5" t="s">
        <v>34</v>
      </c>
      <c r="G158" s="10" t="s">
        <v>34</v>
      </c>
      <c r="H158" s="3" t="s">
        <v>36</v>
      </c>
      <c r="I158" s="3" t="s">
        <v>38</v>
      </c>
    </row>
    <row r="159" spans="3:9" x14ac:dyDescent="0.25">
      <c r="C159" s="3">
        <v>22</v>
      </c>
      <c r="D159" s="12" t="s">
        <v>34</v>
      </c>
      <c r="E159" s="3" t="s">
        <v>34</v>
      </c>
      <c r="F159" s="5" t="s">
        <v>34</v>
      </c>
      <c r="G159" s="13" t="s">
        <v>34</v>
      </c>
      <c r="H159" s="3" t="s">
        <v>36</v>
      </c>
      <c r="I159" s="3" t="s">
        <v>38</v>
      </c>
    </row>
    <row r="160" spans="3:9" x14ac:dyDescent="0.25">
      <c r="C160" s="3">
        <v>23</v>
      </c>
      <c r="D160" s="3" t="s">
        <v>37</v>
      </c>
      <c r="E160" s="3" t="s">
        <v>34</v>
      </c>
      <c r="F160" s="3" t="s">
        <v>36</v>
      </c>
      <c r="G160" s="10" t="s">
        <v>33</v>
      </c>
      <c r="H160" s="3" t="s">
        <v>36</v>
      </c>
      <c r="I160" s="3" t="s">
        <v>35</v>
      </c>
    </row>
    <row r="161" spans="3:9" x14ac:dyDescent="0.25">
      <c r="C161" s="3">
        <v>24</v>
      </c>
      <c r="D161" s="3" t="s">
        <v>33</v>
      </c>
      <c r="E161" s="3" t="s">
        <v>33</v>
      </c>
      <c r="F161" s="3" t="s">
        <v>33</v>
      </c>
      <c r="G161" s="10" t="s">
        <v>33</v>
      </c>
      <c r="H161" s="3" t="s">
        <v>34</v>
      </c>
      <c r="I161" s="3" t="s">
        <v>35</v>
      </c>
    </row>
    <row r="162" spans="3:9" x14ac:dyDescent="0.25">
      <c r="C162" s="3">
        <v>25</v>
      </c>
      <c r="D162" s="3" t="s">
        <v>33</v>
      </c>
      <c r="E162" s="3" t="s">
        <v>33</v>
      </c>
      <c r="F162" s="3" t="s">
        <v>33</v>
      </c>
      <c r="G162" s="10" t="s">
        <v>33</v>
      </c>
      <c r="H162" s="3" t="s">
        <v>33</v>
      </c>
      <c r="I162" s="3" t="s">
        <v>35</v>
      </c>
    </row>
    <row r="163" spans="3:9" x14ac:dyDescent="0.25">
      <c r="C163" s="3">
        <v>26</v>
      </c>
      <c r="D163" s="3" t="s">
        <v>33</v>
      </c>
      <c r="E163" s="3" t="s">
        <v>36</v>
      </c>
      <c r="F163" s="3" t="s">
        <v>33</v>
      </c>
      <c r="G163" s="10" t="s">
        <v>33</v>
      </c>
      <c r="H163" s="3" t="s">
        <v>33</v>
      </c>
      <c r="I163" s="3" t="s">
        <v>35</v>
      </c>
    </row>
    <row r="164" spans="3:9" x14ac:dyDescent="0.25">
      <c r="C164" s="3">
        <v>27</v>
      </c>
      <c r="D164" s="3" t="s">
        <v>37</v>
      </c>
      <c r="E164" s="3" t="s">
        <v>33</v>
      </c>
      <c r="F164" s="3" t="s">
        <v>36</v>
      </c>
      <c r="G164" s="10" t="s">
        <v>36</v>
      </c>
      <c r="H164" s="3" t="s">
        <v>36</v>
      </c>
      <c r="I164" s="3" t="s">
        <v>35</v>
      </c>
    </row>
    <row r="165" spans="3:9" x14ac:dyDescent="0.25">
      <c r="C165" s="3">
        <v>28</v>
      </c>
      <c r="D165" s="3" t="s">
        <v>33</v>
      </c>
      <c r="E165" s="3" t="s">
        <v>33</v>
      </c>
      <c r="F165" s="3" t="s">
        <v>33</v>
      </c>
      <c r="G165" s="10" t="s">
        <v>33</v>
      </c>
      <c r="H165" s="3" t="s">
        <v>34</v>
      </c>
      <c r="I165" s="3" t="s">
        <v>35</v>
      </c>
    </row>
    <row r="166" spans="3:9" x14ac:dyDescent="0.25">
      <c r="C166" s="3">
        <v>29</v>
      </c>
      <c r="D166" s="3" t="s">
        <v>37</v>
      </c>
      <c r="E166" s="3" t="s">
        <v>33</v>
      </c>
      <c r="F166" s="3" t="s">
        <v>36</v>
      </c>
      <c r="G166" s="10" t="s">
        <v>33</v>
      </c>
      <c r="H166" s="3" t="s">
        <v>33</v>
      </c>
      <c r="I166" s="3" t="s">
        <v>35</v>
      </c>
    </row>
    <row r="167" spans="3:9" x14ac:dyDescent="0.25">
      <c r="C167" s="3">
        <v>30</v>
      </c>
      <c r="D167" s="3" t="s">
        <v>33</v>
      </c>
      <c r="E167" s="3" t="s">
        <v>36</v>
      </c>
      <c r="F167" s="3" t="s">
        <v>33</v>
      </c>
      <c r="G167" s="10" t="s">
        <v>33</v>
      </c>
      <c r="H167" s="3" t="s">
        <v>36</v>
      </c>
      <c r="I167" s="3" t="s">
        <v>35</v>
      </c>
    </row>
    <row r="168" spans="3:9" x14ac:dyDescent="0.25">
      <c r="C168" s="3">
        <v>31</v>
      </c>
      <c r="D168" s="3" t="s">
        <v>33</v>
      </c>
      <c r="E168" s="3" t="s">
        <v>33</v>
      </c>
      <c r="F168" s="3" t="s">
        <v>33</v>
      </c>
      <c r="G168" s="10" t="s">
        <v>33</v>
      </c>
      <c r="H168" s="3" t="s">
        <v>36</v>
      </c>
      <c r="I168" s="3" t="s">
        <v>35</v>
      </c>
    </row>
    <row r="169" spans="3:9" x14ac:dyDescent="0.25">
      <c r="C169" s="3">
        <v>32</v>
      </c>
      <c r="D169" s="12" t="s">
        <v>34</v>
      </c>
      <c r="E169" s="3" t="s">
        <v>36</v>
      </c>
      <c r="F169" s="5" t="s">
        <v>34</v>
      </c>
      <c r="G169" s="13" t="s">
        <v>34</v>
      </c>
      <c r="H169" s="3" t="s">
        <v>33</v>
      </c>
      <c r="I169" s="3" t="s">
        <v>35</v>
      </c>
    </row>
    <row r="170" spans="3:9" x14ac:dyDescent="0.25">
      <c r="C170" s="3">
        <v>33</v>
      </c>
      <c r="D170" s="3" t="s">
        <v>33</v>
      </c>
      <c r="E170" s="3" t="s">
        <v>33</v>
      </c>
      <c r="F170" s="3" t="s">
        <v>33</v>
      </c>
      <c r="G170" s="10" t="s">
        <v>33</v>
      </c>
      <c r="H170" s="3" t="s">
        <v>33</v>
      </c>
      <c r="I170" s="3" t="s">
        <v>35</v>
      </c>
    </row>
    <row r="171" spans="3:9" x14ac:dyDescent="0.25">
      <c r="C171" s="3">
        <v>34</v>
      </c>
      <c r="D171" s="3" t="s">
        <v>33</v>
      </c>
      <c r="E171" s="3" t="s">
        <v>33</v>
      </c>
      <c r="F171" s="3" t="s">
        <v>33</v>
      </c>
      <c r="G171" s="10" t="s">
        <v>33</v>
      </c>
      <c r="H171" s="3" t="s">
        <v>34</v>
      </c>
      <c r="I171" s="3" t="s">
        <v>35</v>
      </c>
    </row>
    <row r="172" spans="3:9" x14ac:dyDescent="0.25">
      <c r="C172" s="3">
        <v>35</v>
      </c>
      <c r="D172" s="3" t="s">
        <v>33</v>
      </c>
      <c r="E172" s="3" t="s">
        <v>36</v>
      </c>
      <c r="F172" s="3" t="s">
        <v>36</v>
      </c>
      <c r="G172" s="10" t="s">
        <v>33</v>
      </c>
      <c r="H172" s="3" t="s">
        <v>36</v>
      </c>
      <c r="I172" s="3" t="s">
        <v>35</v>
      </c>
    </row>
    <row r="173" spans="3:9" x14ac:dyDescent="0.25">
      <c r="C173" s="3">
        <v>36</v>
      </c>
      <c r="D173" s="3" t="s">
        <v>33</v>
      </c>
      <c r="E173" s="3" t="s">
        <v>33</v>
      </c>
      <c r="F173" s="3" t="s">
        <v>33</v>
      </c>
      <c r="G173" s="10" t="s">
        <v>33</v>
      </c>
      <c r="H173" s="3" t="s">
        <v>34</v>
      </c>
      <c r="I173" s="3" t="s">
        <v>35</v>
      </c>
    </row>
    <row r="174" spans="3:9" x14ac:dyDescent="0.25">
      <c r="C174" s="3">
        <v>37</v>
      </c>
      <c r="D174" s="3" t="s">
        <v>37</v>
      </c>
      <c r="E174" s="3" t="s">
        <v>33</v>
      </c>
      <c r="F174" s="3" t="s">
        <v>36</v>
      </c>
      <c r="G174" s="10" t="s">
        <v>36</v>
      </c>
      <c r="H174" s="3" t="s">
        <v>36</v>
      </c>
      <c r="I174" s="3" t="s">
        <v>35</v>
      </c>
    </row>
    <row r="175" spans="3:9" x14ac:dyDescent="0.25">
      <c r="C175" s="3">
        <v>38</v>
      </c>
      <c r="D175" s="3" t="s">
        <v>37</v>
      </c>
      <c r="E175" s="3" t="s">
        <v>36</v>
      </c>
      <c r="F175" s="5" t="s">
        <v>34</v>
      </c>
      <c r="G175" s="10" t="s">
        <v>36</v>
      </c>
      <c r="H175" s="3" t="s">
        <v>34</v>
      </c>
      <c r="I175" s="3" t="s">
        <v>38</v>
      </c>
    </row>
    <row r="176" spans="3:9" x14ac:dyDescent="0.25">
      <c r="C176" s="3">
        <v>39</v>
      </c>
      <c r="D176" s="3" t="s">
        <v>37</v>
      </c>
      <c r="E176" s="3" t="s">
        <v>33</v>
      </c>
      <c r="F176" s="3" t="s">
        <v>36</v>
      </c>
      <c r="G176" s="10" t="s">
        <v>33</v>
      </c>
      <c r="H176" s="3" t="s">
        <v>34</v>
      </c>
      <c r="I176" s="3" t="s">
        <v>35</v>
      </c>
    </row>
    <row r="177" spans="3:9" x14ac:dyDescent="0.25">
      <c r="C177" s="3">
        <v>40</v>
      </c>
      <c r="D177" s="3" t="s">
        <v>37</v>
      </c>
      <c r="E177" s="3" t="s">
        <v>33</v>
      </c>
      <c r="F177" s="3" t="s">
        <v>36</v>
      </c>
      <c r="G177" s="10" t="s">
        <v>36</v>
      </c>
      <c r="H177" s="3" t="s">
        <v>36</v>
      </c>
      <c r="I177" s="3" t="s">
        <v>35</v>
      </c>
    </row>
    <row r="178" spans="3:9" x14ac:dyDescent="0.25">
      <c r="C178" s="1"/>
      <c r="D178" s="1"/>
      <c r="E178" s="1"/>
      <c r="F178" s="1"/>
      <c r="G178" s="1"/>
      <c r="H178" s="1"/>
      <c r="I178" s="1"/>
    </row>
    <row r="179" spans="3:9" x14ac:dyDescent="0.25">
      <c r="C179" s="1"/>
      <c r="D179" s="1"/>
      <c r="E179" s="1"/>
      <c r="F179" s="1"/>
      <c r="G179" s="1"/>
      <c r="H179" s="1"/>
      <c r="I179" s="1"/>
    </row>
    <row r="180" spans="3:9" x14ac:dyDescent="0.25">
      <c r="C180" s="1"/>
      <c r="D180" s="1"/>
      <c r="E180" s="1"/>
      <c r="F180" s="1"/>
      <c r="G180" s="1"/>
      <c r="H180" s="1"/>
      <c r="I180" s="1"/>
    </row>
    <row r="181" spans="3:9" x14ac:dyDescent="0.25">
      <c r="C181" s="22" t="s">
        <v>59</v>
      </c>
      <c r="D181" s="23"/>
      <c r="E181" s="1"/>
      <c r="F181" s="1"/>
      <c r="G181" s="1"/>
      <c r="H181" s="1"/>
      <c r="I181" s="1"/>
    </row>
    <row r="182" spans="3:9" x14ac:dyDescent="0.25">
      <c r="C182" s="23"/>
      <c r="D182" s="23"/>
      <c r="E182" s="1"/>
      <c r="F182" s="1"/>
      <c r="G182" s="1"/>
      <c r="H182" s="1"/>
      <c r="I182" s="1"/>
    </row>
    <row r="183" spans="3:9" ht="15.75" thickBot="1" x14ac:dyDescent="0.3">
      <c r="C183" s="1"/>
      <c r="D183" s="1"/>
      <c r="E183" s="1"/>
      <c r="F183" s="1"/>
      <c r="G183" s="1"/>
      <c r="H183" s="1"/>
      <c r="I183" s="1"/>
    </row>
    <row r="184" spans="3:9" ht="15.75" thickBot="1" x14ac:dyDescent="0.3">
      <c r="C184" s="6" t="s">
        <v>57</v>
      </c>
      <c r="D184" s="7" t="s">
        <v>41</v>
      </c>
      <c r="E184" s="7" t="s">
        <v>44</v>
      </c>
      <c r="F184" s="7" t="s">
        <v>35</v>
      </c>
      <c r="G184" s="7" t="s">
        <v>38</v>
      </c>
      <c r="H184" s="7" t="s">
        <v>45</v>
      </c>
      <c r="I184" s="8" t="s">
        <v>46</v>
      </c>
    </row>
    <row r="185" spans="3:9" x14ac:dyDescent="0.25">
      <c r="C185" s="9" t="s">
        <v>47</v>
      </c>
      <c r="D185" s="9"/>
      <c r="E185" s="9">
        <v>20</v>
      </c>
      <c r="F185" s="9">
        <v>17</v>
      </c>
      <c r="G185" s="9">
        <v>3</v>
      </c>
      <c r="H185" s="9">
        <v>0.60984030471640105</v>
      </c>
      <c r="I185" s="9"/>
    </row>
    <row r="186" spans="3:9" x14ac:dyDescent="0.25">
      <c r="C186" s="21" t="s">
        <v>1</v>
      </c>
      <c r="D186" s="3" t="s">
        <v>34</v>
      </c>
      <c r="E186" s="3">
        <v>2</v>
      </c>
      <c r="F186" s="3">
        <v>1</v>
      </c>
      <c r="G186" s="3">
        <v>1</v>
      </c>
      <c r="H186" s="3">
        <v>1</v>
      </c>
      <c r="I186" s="21">
        <v>0.18532905493274787</v>
      </c>
    </row>
    <row r="187" spans="3:9" x14ac:dyDescent="0.25">
      <c r="C187" s="21"/>
      <c r="D187" s="3" t="s">
        <v>37</v>
      </c>
      <c r="E187" s="3">
        <v>8</v>
      </c>
      <c r="F187" s="3">
        <v>6</v>
      </c>
      <c r="G187" s="3">
        <v>2</v>
      </c>
      <c r="H187" s="3">
        <v>0.81127812445913294</v>
      </c>
      <c r="I187" s="21"/>
    </row>
    <row r="188" spans="3:9" x14ac:dyDescent="0.25">
      <c r="C188" s="21"/>
      <c r="D188" s="3" t="s">
        <v>33</v>
      </c>
      <c r="E188" s="3">
        <v>10</v>
      </c>
      <c r="F188" s="3">
        <v>10</v>
      </c>
      <c r="G188" s="3">
        <v>0</v>
      </c>
      <c r="H188" s="3">
        <v>0</v>
      </c>
      <c r="I188" s="21"/>
    </row>
    <row r="189" spans="3:9" x14ac:dyDescent="0.25">
      <c r="C189" s="19" t="s">
        <v>2</v>
      </c>
      <c r="D189" s="10" t="s">
        <v>34</v>
      </c>
      <c r="E189" s="10">
        <v>2</v>
      </c>
      <c r="F189" s="10">
        <v>1</v>
      </c>
      <c r="G189" s="10">
        <v>1</v>
      </c>
      <c r="H189" s="3">
        <v>1</v>
      </c>
      <c r="I189" s="21">
        <v>0.2343515545000539</v>
      </c>
    </row>
    <row r="190" spans="3:9" x14ac:dyDescent="0.25">
      <c r="C190" s="19"/>
      <c r="D190" s="10" t="s">
        <v>36</v>
      </c>
      <c r="E190" s="10">
        <v>6</v>
      </c>
      <c r="F190" s="10">
        <v>4</v>
      </c>
      <c r="G190" s="10">
        <v>2</v>
      </c>
      <c r="H190" s="10">
        <v>0.91829583405449056</v>
      </c>
      <c r="I190" s="21"/>
    </row>
    <row r="191" spans="3:9" x14ac:dyDescent="0.25">
      <c r="C191" s="19"/>
      <c r="D191" s="10" t="s">
        <v>33</v>
      </c>
      <c r="E191" s="10">
        <v>12</v>
      </c>
      <c r="F191" s="10">
        <v>12</v>
      </c>
      <c r="G191" s="10">
        <v>0</v>
      </c>
      <c r="H191" s="10">
        <v>0</v>
      </c>
      <c r="I191" s="21"/>
    </row>
    <row r="192" spans="3:9" x14ac:dyDescent="0.25">
      <c r="C192" s="24" t="s">
        <v>3</v>
      </c>
      <c r="D192" s="5" t="s">
        <v>34</v>
      </c>
      <c r="E192" s="5">
        <v>4</v>
      </c>
      <c r="F192" s="5">
        <v>1</v>
      </c>
      <c r="G192" s="5">
        <v>3</v>
      </c>
      <c r="H192" s="5">
        <v>0.81127812445913294</v>
      </c>
      <c r="I192" s="24">
        <v>0.44758467982457445</v>
      </c>
    </row>
    <row r="193" spans="3:9" x14ac:dyDescent="0.25">
      <c r="C193" s="24"/>
      <c r="D193" s="5" t="s">
        <v>36</v>
      </c>
      <c r="E193" s="5">
        <v>7</v>
      </c>
      <c r="F193" s="5">
        <v>7</v>
      </c>
      <c r="G193" s="5">
        <v>0</v>
      </c>
      <c r="H193" s="5">
        <v>0</v>
      </c>
      <c r="I193" s="24"/>
    </row>
    <row r="194" spans="3:9" x14ac:dyDescent="0.25">
      <c r="C194" s="24"/>
      <c r="D194" s="5" t="s">
        <v>33</v>
      </c>
      <c r="E194" s="5">
        <v>9</v>
      </c>
      <c r="F194" s="5">
        <v>9</v>
      </c>
      <c r="G194" s="5">
        <v>0</v>
      </c>
      <c r="H194" s="5">
        <v>0</v>
      </c>
      <c r="I194" s="24"/>
    </row>
    <row r="195" spans="3:9" x14ac:dyDescent="0.25">
      <c r="C195" s="36" t="s">
        <v>4</v>
      </c>
      <c r="D195" s="11" t="s">
        <v>34</v>
      </c>
      <c r="E195" s="11">
        <v>3</v>
      </c>
      <c r="F195" s="11">
        <v>1</v>
      </c>
      <c r="G195" s="11">
        <v>2</v>
      </c>
      <c r="H195" s="11">
        <v>0.91829583405449056</v>
      </c>
      <c r="I195" s="36">
        <v>0.30984030471640084</v>
      </c>
    </row>
    <row r="196" spans="3:9" x14ac:dyDescent="0.25">
      <c r="C196" s="36"/>
      <c r="D196" s="11" t="s">
        <v>36</v>
      </c>
      <c r="E196" s="11">
        <v>4</v>
      </c>
      <c r="F196" s="11">
        <v>3</v>
      </c>
      <c r="G196" s="11">
        <v>1</v>
      </c>
      <c r="H196" s="11">
        <v>0.81127812445913294</v>
      </c>
      <c r="I196" s="36"/>
    </row>
    <row r="197" spans="3:9" x14ac:dyDescent="0.25">
      <c r="C197" s="36"/>
      <c r="D197" s="11" t="s">
        <v>33</v>
      </c>
      <c r="E197" s="11">
        <v>13</v>
      </c>
      <c r="F197" s="11">
        <v>13</v>
      </c>
      <c r="G197" s="11">
        <v>0</v>
      </c>
      <c r="H197" s="11">
        <v>0</v>
      </c>
      <c r="I197" s="36"/>
    </row>
    <row r="198" spans="3:9" x14ac:dyDescent="0.25">
      <c r="C198" s="21" t="s">
        <v>5</v>
      </c>
      <c r="D198" s="3" t="s">
        <v>34</v>
      </c>
      <c r="E198" s="3">
        <v>6</v>
      </c>
      <c r="F198" s="3">
        <v>5</v>
      </c>
      <c r="G198" s="3">
        <v>1</v>
      </c>
      <c r="H198" s="3">
        <v>0.650022421648355</v>
      </c>
      <c r="I198" s="21">
        <v>7.0941550293015798E-2</v>
      </c>
    </row>
    <row r="199" spans="3:9" x14ac:dyDescent="0.25">
      <c r="C199" s="21"/>
      <c r="D199" s="3" t="s">
        <v>36</v>
      </c>
      <c r="E199" s="3">
        <v>9</v>
      </c>
      <c r="F199" s="3">
        <v>7</v>
      </c>
      <c r="G199" s="3">
        <v>2</v>
      </c>
      <c r="H199" s="3">
        <v>0.76420450650861949</v>
      </c>
      <c r="I199" s="21"/>
    </row>
    <row r="200" spans="3:9" x14ac:dyDescent="0.25">
      <c r="C200" s="21"/>
      <c r="D200" s="3" t="s">
        <v>33</v>
      </c>
      <c r="E200" s="3">
        <v>5</v>
      </c>
      <c r="F200" s="3">
        <v>5</v>
      </c>
      <c r="G200" s="3">
        <v>0</v>
      </c>
      <c r="H200" s="3">
        <v>0</v>
      </c>
      <c r="I200" s="21"/>
    </row>
    <row r="201" spans="3:9" x14ac:dyDescent="0.25">
      <c r="C201" s="1"/>
      <c r="D201" s="1"/>
      <c r="E201" s="1"/>
      <c r="F201" s="1"/>
      <c r="G201" s="1"/>
      <c r="H201" s="1"/>
      <c r="I201" s="1"/>
    </row>
    <row r="202" spans="3:9" x14ac:dyDescent="0.25">
      <c r="C202" s="1"/>
      <c r="D202" s="1"/>
      <c r="E202" s="1"/>
      <c r="F202" s="1"/>
      <c r="G202" s="1"/>
      <c r="H202" s="1"/>
      <c r="I202" s="1"/>
    </row>
    <row r="203" spans="3:9" x14ac:dyDescent="0.25">
      <c r="C203" s="1"/>
      <c r="D203" s="1"/>
      <c r="E203" s="1"/>
      <c r="F203" s="1"/>
      <c r="G203" s="1"/>
      <c r="H203" s="1"/>
      <c r="I203" s="1"/>
    </row>
    <row r="204" spans="3:9" x14ac:dyDescent="0.25">
      <c r="C204" s="20" t="s">
        <v>51</v>
      </c>
      <c r="D204" s="20"/>
    </row>
    <row r="205" spans="3:9" x14ac:dyDescent="0.25">
      <c r="C205" s="20"/>
      <c r="D205" s="20"/>
    </row>
    <row r="207" spans="3:9" x14ac:dyDescent="0.25">
      <c r="C207" s="4" t="s">
        <v>39</v>
      </c>
      <c r="D207" s="5" t="s">
        <v>3</v>
      </c>
      <c r="E207" s="4" t="s">
        <v>1</v>
      </c>
      <c r="F207" s="4" t="s">
        <v>2</v>
      </c>
      <c r="G207" s="4" t="s">
        <v>4</v>
      </c>
      <c r="H207" s="4" t="s">
        <v>5</v>
      </c>
      <c r="I207" s="4" t="s">
        <v>31</v>
      </c>
    </row>
    <row r="208" spans="3:9" x14ac:dyDescent="0.25">
      <c r="C208" s="3">
        <v>21</v>
      </c>
      <c r="D208" s="5" t="s">
        <v>34</v>
      </c>
      <c r="E208" s="3" t="s">
        <v>37</v>
      </c>
      <c r="F208" s="3" t="s">
        <v>36</v>
      </c>
      <c r="G208" s="10" t="s">
        <v>34</v>
      </c>
      <c r="H208" s="3" t="s">
        <v>36</v>
      </c>
      <c r="I208" s="3" t="s">
        <v>38</v>
      </c>
    </row>
    <row r="209" spans="3:9" x14ac:dyDescent="0.25">
      <c r="C209" s="3">
        <v>22</v>
      </c>
      <c r="D209" s="5" t="s">
        <v>34</v>
      </c>
      <c r="E209" s="3" t="s">
        <v>34</v>
      </c>
      <c r="F209" s="3" t="s">
        <v>34</v>
      </c>
      <c r="G209" s="10" t="s">
        <v>34</v>
      </c>
      <c r="H209" s="3" t="s">
        <v>36</v>
      </c>
      <c r="I209" s="3" t="s">
        <v>38</v>
      </c>
    </row>
    <row r="210" spans="3:9" x14ac:dyDescent="0.25">
      <c r="C210" s="3">
        <v>32</v>
      </c>
      <c r="D210" s="5" t="s">
        <v>34</v>
      </c>
      <c r="E210" s="3" t="s">
        <v>34</v>
      </c>
      <c r="F210" s="3" t="s">
        <v>36</v>
      </c>
      <c r="G210" s="10" t="s">
        <v>34</v>
      </c>
      <c r="H210" s="3" t="s">
        <v>33</v>
      </c>
      <c r="I210" s="3" t="s">
        <v>35</v>
      </c>
    </row>
    <row r="211" spans="3:9" x14ac:dyDescent="0.25">
      <c r="C211" s="3">
        <v>38</v>
      </c>
      <c r="D211" s="5" t="s">
        <v>34</v>
      </c>
      <c r="E211" s="3" t="s">
        <v>37</v>
      </c>
      <c r="F211" s="3" t="s">
        <v>36</v>
      </c>
      <c r="G211" s="10" t="s">
        <v>36</v>
      </c>
      <c r="H211" s="3" t="s">
        <v>34</v>
      </c>
      <c r="I211" s="3" t="s">
        <v>38</v>
      </c>
    </row>
    <row r="213" spans="3:9" x14ac:dyDescent="0.25">
      <c r="C213" s="20" t="s">
        <v>52</v>
      </c>
      <c r="D213" s="20"/>
    </row>
    <row r="214" spans="3:9" x14ac:dyDescent="0.25">
      <c r="C214" s="20"/>
      <c r="D214" s="20"/>
    </row>
    <row r="215" spans="3:9" ht="15.75" thickBot="1" x14ac:dyDescent="0.3"/>
    <row r="216" spans="3:9" ht="15.75" thickBot="1" x14ac:dyDescent="0.3">
      <c r="C216" s="6" t="s">
        <v>56</v>
      </c>
      <c r="D216" s="7" t="s">
        <v>41</v>
      </c>
      <c r="E216" s="7" t="s">
        <v>44</v>
      </c>
      <c r="F216" s="7" t="s">
        <v>43</v>
      </c>
      <c r="G216" s="7" t="s">
        <v>42</v>
      </c>
      <c r="H216" s="7" t="s">
        <v>45</v>
      </c>
      <c r="I216" s="8" t="s">
        <v>46</v>
      </c>
    </row>
    <row r="217" spans="3:9" x14ac:dyDescent="0.25">
      <c r="C217" s="9" t="s">
        <v>47</v>
      </c>
      <c r="D217" s="9"/>
      <c r="E217" s="9">
        <v>4</v>
      </c>
      <c r="F217" s="9">
        <v>1</v>
      </c>
      <c r="G217" s="9">
        <v>3</v>
      </c>
      <c r="H217" s="9">
        <v>0.81127812445913294</v>
      </c>
      <c r="I217" s="9"/>
    </row>
    <row r="218" spans="3:9" x14ac:dyDescent="0.25">
      <c r="C218" s="32" t="s">
        <v>1</v>
      </c>
      <c r="D218" s="12" t="s">
        <v>34</v>
      </c>
      <c r="E218" s="12">
        <v>2</v>
      </c>
      <c r="F218" s="12">
        <v>1</v>
      </c>
      <c r="G218" s="12">
        <v>1</v>
      </c>
      <c r="H218" s="12">
        <v>1</v>
      </c>
      <c r="I218" s="32">
        <v>0.31127812445913294</v>
      </c>
    </row>
    <row r="219" spans="3:9" x14ac:dyDescent="0.25">
      <c r="C219" s="33"/>
      <c r="D219" s="12" t="s">
        <v>37</v>
      </c>
      <c r="E219" s="12">
        <v>2</v>
      </c>
      <c r="F219" s="12">
        <v>0</v>
      </c>
      <c r="G219" s="12">
        <v>2</v>
      </c>
      <c r="H219" s="12">
        <v>0</v>
      </c>
      <c r="I219" s="33"/>
    </row>
    <row r="220" spans="3:9" x14ac:dyDescent="0.25">
      <c r="C220" s="34"/>
      <c r="D220" s="12" t="s">
        <v>33</v>
      </c>
      <c r="E220" s="12">
        <v>0</v>
      </c>
      <c r="F220" s="12">
        <v>0</v>
      </c>
      <c r="G220" s="12">
        <v>0</v>
      </c>
      <c r="H220" s="12">
        <v>0</v>
      </c>
      <c r="I220" s="34"/>
    </row>
    <row r="221" spans="3:9" x14ac:dyDescent="0.25">
      <c r="C221" s="25" t="s">
        <v>2</v>
      </c>
      <c r="D221" s="10" t="s">
        <v>34</v>
      </c>
      <c r="E221" s="10">
        <v>1</v>
      </c>
      <c r="F221" s="10">
        <v>0</v>
      </c>
      <c r="G221" s="10">
        <v>1</v>
      </c>
      <c r="H221" s="10">
        <v>0</v>
      </c>
      <c r="I221" s="25">
        <v>0.122556248918265</v>
      </c>
    </row>
    <row r="222" spans="3:9" x14ac:dyDescent="0.25">
      <c r="C222" s="26"/>
      <c r="D222" s="10" t="s">
        <v>36</v>
      </c>
      <c r="E222" s="10">
        <v>3</v>
      </c>
      <c r="F222" s="10">
        <v>1</v>
      </c>
      <c r="G222" s="10">
        <v>2</v>
      </c>
      <c r="H222" s="10">
        <v>0.91829583405449056</v>
      </c>
      <c r="I222" s="26"/>
    </row>
    <row r="223" spans="3:9" x14ac:dyDescent="0.25">
      <c r="C223" s="27"/>
      <c r="D223" s="10" t="s">
        <v>33</v>
      </c>
      <c r="E223" s="10">
        <v>0</v>
      </c>
      <c r="F223" s="10">
        <v>0</v>
      </c>
      <c r="G223" s="10">
        <v>0</v>
      </c>
      <c r="H223" s="10">
        <v>0</v>
      </c>
      <c r="I223" s="27"/>
    </row>
    <row r="224" spans="3:9" x14ac:dyDescent="0.25">
      <c r="C224" s="25" t="s">
        <v>4</v>
      </c>
      <c r="D224" s="10" t="s">
        <v>34</v>
      </c>
      <c r="E224" s="10">
        <v>3</v>
      </c>
      <c r="F224" s="10">
        <v>1</v>
      </c>
      <c r="G224" s="10">
        <v>2</v>
      </c>
      <c r="H224" s="10">
        <v>0.91829583405449056</v>
      </c>
      <c r="I224" s="25">
        <v>0.122556248918265</v>
      </c>
    </row>
    <row r="225" spans="3:9" x14ac:dyDescent="0.25">
      <c r="C225" s="26"/>
      <c r="D225" s="10" t="s">
        <v>36</v>
      </c>
      <c r="E225" s="10">
        <v>1</v>
      </c>
      <c r="F225" s="10">
        <v>0</v>
      </c>
      <c r="G225" s="10">
        <v>1</v>
      </c>
      <c r="H225" s="10">
        <v>0</v>
      </c>
      <c r="I225" s="26"/>
    </row>
    <row r="226" spans="3:9" x14ac:dyDescent="0.25">
      <c r="C226" s="27"/>
      <c r="D226" s="10" t="s">
        <v>33</v>
      </c>
      <c r="E226" s="10">
        <v>0</v>
      </c>
      <c r="F226" s="10">
        <v>0</v>
      </c>
      <c r="G226" s="10">
        <v>0</v>
      </c>
      <c r="H226" s="10">
        <v>0</v>
      </c>
      <c r="I226" s="27"/>
    </row>
    <row r="227" spans="3:9" x14ac:dyDescent="0.25">
      <c r="C227" s="25" t="s">
        <v>5</v>
      </c>
      <c r="D227" s="10" t="s">
        <v>34</v>
      </c>
      <c r="E227" s="10">
        <v>1</v>
      </c>
      <c r="F227" s="10">
        <v>0</v>
      </c>
      <c r="G227" s="10">
        <v>1</v>
      </c>
      <c r="H227" s="10">
        <v>0</v>
      </c>
      <c r="I227" s="25">
        <v>0.81127812445913294</v>
      </c>
    </row>
    <row r="228" spans="3:9" x14ac:dyDescent="0.25">
      <c r="C228" s="26"/>
      <c r="D228" s="10" t="s">
        <v>36</v>
      </c>
      <c r="E228" s="10">
        <v>2</v>
      </c>
      <c r="F228" s="10">
        <v>0</v>
      </c>
      <c r="G228" s="10">
        <v>2</v>
      </c>
      <c r="H228" s="10">
        <v>0</v>
      </c>
      <c r="I228" s="26"/>
    </row>
    <row r="229" spans="3:9" x14ac:dyDescent="0.25">
      <c r="C229" s="27"/>
      <c r="D229" s="10" t="s">
        <v>33</v>
      </c>
      <c r="E229" s="10">
        <v>1</v>
      </c>
      <c r="F229" s="10">
        <v>1</v>
      </c>
      <c r="G229" s="10">
        <v>0</v>
      </c>
      <c r="H229" s="10">
        <v>0</v>
      </c>
      <c r="I229" s="27"/>
    </row>
    <row r="231" spans="3:9" x14ac:dyDescent="0.25">
      <c r="C231" s="1"/>
      <c r="D231" s="1"/>
      <c r="E231" s="1"/>
      <c r="F231" s="1"/>
      <c r="G231" s="1"/>
      <c r="H231" s="1"/>
      <c r="I231" s="1"/>
    </row>
    <row r="232" spans="3:9" x14ac:dyDescent="0.25">
      <c r="C232" s="20" t="s">
        <v>54</v>
      </c>
      <c r="D232" s="20"/>
    </row>
    <row r="233" spans="3:9" x14ac:dyDescent="0.25">
      <c r="C233" s="20"/>
      <c r="D233" s="20"/>
    </row>
    <row r="235" spans="3:9" x14ac:dyDescent="0.25">
      <c r="C235" s="4" t="s">
        <v>39</v>
      </c>
      <c r="D235" s="12" t="s">
        <v>1</v>
      </c>
      <c r="E235" s="4" t="s">
        <v>2</v>
      </c>
      <c r="F235" s="4" t="s">
        <v>4</v>
      </c>
      <c r="G235" s="4" t="s">
        <v>5</v>
      </c>
      <c r="H235" s="4" t="s">
        <v>31</v>
      </c>
    </row>
    <row r="236" spans="3:9" x14ac:dyDescent="0.25">
      <c r="C236" s="3">
        <v>22</v>
      </c>
      <c r="D236" s="12" t="s">
        <v>34</v>
      </c>
      <c r="E236" s="3" t="s">
        <v>34</v>
      </c>
      <c r="F236" s="10" t="s">
        <v>34</v>
      </c>
      <c r="G236" s="3" t="s">
        <v>36</v>
      </c>
      <c r="H236" s="3" t="s">
        <v>38</v>
      </c>
    </row>
    <row r="237" spans="3:9" x14ac:dyDescent="0.25">
      <c r="C237" s="3">
        <v>32</v>
      </c>
      <c r="D237" s="12" t="s">
        <v>34</v>
      </c>
      <c r="E237" s="3" t="s">
        <v>36</v>
      </c>
      <c r="F237" s="10" t="s">
        <v>34</v>
      </c>
      <c r="G237" s="3" t="s">
        <v>33</v>
      </c>
      <c r="H237" s="3" t="s">
        <v>35</v>
      </c>
    </row>
    <row r="239" spans="3:9" x14ac:dyDescent="0.25">
      <c r="C239" s="20" t="s">
        <v>55</v>
      </c>
      <c r="D239" s="20"/>
    </row>
    <row r="240" spans="3:9" x14ac:dyDescent="0.25">
      <c r="C240" s="20"/>
      <c r="D240" s="20"/>
    </row>
    <row r="241" spans="3:9" ht="15.75" thickBot="1" x14ac:dyDescent="0.3"/>
    <row r="242" spans="3:9" ht="15.75" thickBot="1" x14ac:dyDescent="0.3">
      <c r="C242" s="6" t="s">
        <v>58</v>
      </c>
      <c r="D242" s="7" t="s">
        <v>41</v>
      </c>
      <c r="E242" s="7" t="s">
        <v>44</v>
      </c>
      <c r="F242" s="7" t="s">
        <v>43</v>
      </c>
      <c r="G242" s="7" t="s">
        <v>42</v>
      </c>
      <c r="H242" s="7" t="s">
        <v>45</v>
      </c>
      <c r="I242" s="8" t="s">
        <v>46</v>
      </c>
    </row>
    <row r="243" spans="3:9" x14ac:dyDescent="0.25">
      <c r="C243" s="9" t="s">
        <v>47</v>
      </c>
      <c r="D243" s="9"/>
      <c r="E243" s="9">
        <v>2</v>
      </c>
      <c r="F243" s="9">
        <v>1</v>
      </c>
      <c r="G243" s="9">
        <v>1</v>
      </c>
      <c r="H243" s="9">
        <v>1</v>
      </c>
      <c r="I243" s="9"/>
    </row>
    <row r="244" spans="3:9" x14ac:dyDescent="0.25">
      <c r="C244" s="25" t="s">
        <v>2</v>
      </c>
      <c r="D244" s="10" t="s">
        <v>34</v>
      </c>
      <c r="E244" s="10">
        <v>1</v>
      </c>
      <c r="F244" s="10">
        <v>0</v>
      </c>
      <c r="G244" s="10">
        <v>1</v>
      </c>
      <c r="H244" s="10">
        <v>0</v>
      </c>
      <c r="I244" s="19">
        <v>1</v>
      </c>
    </row>
    <row r="245" spans="3:9" x14ac:dyDescent="0.25">
      <c r="C245" s="26"/>
      <c r="D245" s="10" t="s">
        <v>36</v>
      </c>
      <c r="E245" s="10">
        <v>1</v>
      </c>
      <c r="F245" s="10">
        <v>1</v>
      </c>
      <c r="G245" s="10">
        <v>0</v>
      </c>
      <c r="H245" s="10">
        <v>0</v>
      </c>
      <c r="I245" s="19"/>
    </row>
    <row r="246" spans="3:9" x14ac:dyDescent="0.25">
      <c r="C246" s="27"/>
      <c r="D246" s="10" t="s">
        <v>33</v>
      </c>
      <c r="E246" s="10">
        <v>0</v>
      </c>
      <c r="F246" s="10">
        <v>0</v>
      </c>
      <c r="G246" s="10">
        <v>0</v>
      </c>
      <c r="H246" s="10">
        <v>0</v>
      </c>
      <c r="I246" s="19"/>
    </row>
    <row r="247" spans="3:9" x14ac:dyDescent="0.25">
      <c r="C247" s="28" t="s">
        <v>4</v>
      </c>
      <c r="D247" s="13" t="s">
        <v>34</v>
      </c>
      <c r="E247" s="13">
        <v>2</v>
      </c>
      <c r="F247" s="13">
        <v>1</v>
      </c>
      <c r="G247" s="13">
        <v>1</v>
      </c>
      <c r="H247" s="13">
        <v>1</v>
      </c>
      <c r="I247" s="31">
        <v>0</v>
      </c>
    </row>
    <row r="248" spans="3:9" x14ac:dyDescent="0.25">
      <c r="C248" s="29"/>
      <c r="D248" s="13" t="s">
        <v>36</v>
      </c>
      <c r="E248" s="13">
        <v>0</v>
      </c>
      <c r="F248" s="13">
        <v>0</v>
      </c>
      <c r="G248" s="13">
        <v>0</v>
      </c>
      <c r="H248" s="13">
        <v>0</v>
      </c>
      <c r="I248" s="31"/>
    </row>
    <row r="249" spans="3:9" x14ac:dyDescent="0.25">
      <c r="C249" s="30"/>
      <c r="D249" s="13" t="s">
        <v>33</v>
      </c>
      <c r="E249" s="13">
        <v>0</v>
      </c>
      <c r="F249" s="13">
        <v>0</v>
      </c>
      <c r="G249" s="13">
        <v>0</v>
      </c>
      <c r="H249" s="13">
        <v>0</v>
      </c>
      <c r="I249" s="31"/>
    </row>
    <row r="250" spans="3:9" x14ac:dyDescent="0.25">
      <c r="C250" s="25" t="s">
        <v>5</v>
      </c>
      <c r="D250" s="10" t="s">
        <v>34</v>
      </c>
      <c r="E250" s="10">
        <v>0</v>
      </c>
      <c r="F250" s="10">
        <v>0</v>
      </c>
      <c r="G250" s="10">
        <v>0</v>
      </c>
      <c r="H250" s="10">
        <v>0</v>
      </c>
      <c r="I250" s="19">
        <v>1</v>
      </c>
    </row>
    <row r="251" spans="3:9" x14ac:dyDescent="0.25">
      <c r="C251" s="26"/>
      <c r="D251" s="10" t="s">
        <v>36</v>
      </c>
      <c r="E251" s="10">
        <v>1</v>
      </c>
      <c r="F251" s="10">
        <v>0</v>
      </c>
      <c r="G251" s="10">
        <v>1</v>
      </c>
      <c r="H251" s="10">
        <v>0</v>
      </c>
      <c r="I251" s="19"/>
    </row>
    <row r="252" spans="3:9" x14ac:dyDescent="0.25">
      <c r="C252" s="27"/>
      <c r="D252" s="10" t="s">
        <v>33</v>
      </c>
      <c r="E252" s="10">
        <v>1</v>
      </c>
      <c r="F252" s="10">
        <v>1</v>
      </c>
      <c r="G252" s="10">
        <v>0</v>
      </c>
      <c r="H252" s="10">
        <v>0</v>
      </c>
      <c r="I252" s="19"/>
    </row>
    <row r="256" spans="3:9" x14ac:dyDescent="0.25">
      <c r="C256" s="20" t="s">
        <v>63</v>
      </c>
      <c r="D256" s="20"/>
    </row>
    <row r="257" spans="3:9" x14ac:dyDescent="0.25">
      <c r="C257" s="20"/>
      <c r="D257" s="20"/>
    </row>
    <row r="259" spans="3:9" x14ac:dyDescent="0.25">
      <c r="C259" s="4" t="s">
        <v>39</v>
      </c>
      <c r="D259" s="13" t="s">
        <v>4</v>
      </c>
      <c r="E259" s="4" t="s">
        <v>2</v>
      </c>
      <c r="F259" s="4" t="s">
        <v>5</v>
      </c>
      <c r="G259" s="4" t="s">
        <v>31</v>
      </c>
    </row>
    <row r="260" spans="3:9" x14ac:dyDescent="0.25">
      <c r="C260" s="3">
        <v>21</v>
      </c>
      <c r="D260" s="13" t="s">
        <v>34</v>
      </c>
      <c r="E260" s="3" t="s">
        <v>36</v>
      </c>
      <c r="F260" s="3" t="s">
        <v>33</v>
      </c>
      <c r="G260" s="3" t="s">
        <v>35</v>
      </c>
    </row>
    <row r="261" spans="3:9" x14ac:dyDescent="0.25">
      <c r="C261" s="3">
        <v>22</v>
      </c>
      <c r="D261" s="13" t="s">
        <v>34</v>
      </c>
      <c r="E261" s="3" t="s">
        <v>34</v>
      </c>
      <c r="F261" s="3" t="s">
        <v>36</v>
      </c>
      <c r="G261" s="3" t="s">
        <v>38</v>
      </c>
    </row>
    <row r="263" spans="3:9" x14ac:dyDescent="0.25">
      <c r="C263" s="20" t="s">
        <v>64</v>
      </c>
      <c r="D263" s="20"/>
    </row>
    <row r="264" spans="3:9" x14ac:dyDescent="0.25">
      <c r="C264" s="20"/>
      <c r="D264" s="20"/>
    </row>
    <row r="265" spans="3:9" ht="15.75" thickBot="1" x14ac:dyDescent="0.3"/>
    <row r="266" spans="3:9" ht="15.75" thickBot="1" x14ac:dyDescent="0.3">
      <c r="C266" s="6" t="s">
        <v>48</v>
      </c>
      <c r="D266" s="7" t="s">
        <v>41</v>
      </c>
      <c r="E266" s="7" t="s">
        <v>44</v>
      </c>
      <c r="F266" s="7" t="s">
        <v>43</v>
      </c>
      <c r="G266" s="7" t="s">
        <v>42</v>
      </c>
      <c r="H266" s="7" t="s">
        <v>45</v>
      </c>
      <c r="I266" s="8" t="s">
        <v>46</v>
      </c>
    </row>
    <row r="267" spans="3:9" x14ac:dyDescent="0.25">
      <c r="C267" s="9" t="s">
        <v>47</v>
      </c>
      <c r="D267" s="9"/>
      <c r="E267" s="9">
        <v>2</v>
      </c>
      <c r="F267" s="9">
        <v>1</v>
      </c>
      <c r="G267" s="9">
        <v>1</v>
      </c>
      <c r="H267" s="10">
        <v>1</v>
      </c>
      <c r="I267" s="9"/>
    </row>
    <row r="268" spans="3:9" x14ac:dyDescent="0.25">
      <c r="C268" s="25" t="s">
        <v>2</v>
      </c>
      <c r="D268" s="10" t="s">
        <v>34</v>
      </c>
      <c r="E268" s="10">
        <v>1</v>
      </c>
      <c r="F268" s="10">
        <v>0</v>
      </c>
      <c r="G268" s="10">
        <v>1</v>
      </c>
      <c r="H268" s="10">
        <v>0</v>
      </c>
      <c r="I268" s="19">
        <v>1</v>
      </c>
    </row>
    <row r="269" spans="3:9" x14ac:dyDescent="0.25">
      <c r="C269" s="26"/>
      <c r="D269" s="10" t="s">
        <v>36</v>
      </c>
      <c r="E269" s="10">
        <v>1</v>
      </c>
      <c r="F269" s="10">
        <v>1</v>
      </c>
      <c r="G269" s="10">
        <v>0</v>
      </c>
      <c r="H269" s="10">
        <v>0</v>
      </c>
      <c r="I269" s="19"/>
    </row>
    <row r="270" spans="3:9" x14ac:dyDescent="0.25">
      <c r="C270" s="27"/>
      <c r="D270" s="10" t="s">
        <v>33</v>
      </c>
      <c r="E270" s="10">
        <v>0</v>
      </c>
      <c r="F270" s="10">
        <v>0</v>
      </c>
      <c r="G270" s="10">
        <v>0</v>
      </c>
      <c r="H270" s="10">
        <v>0</v>
      </c>
      <c r="I270" s="19"/>
    </row>
    <row r="271" spans="3:9" x14ac:dyDescent="0.25">
      <c r="C271" s="25" t="s">
        <v>5</v>
      </c>
      <c r="D271" s="10" t="s">
        <v>34</v>
      </c>
      <c r="E271" s="10">
        <v>0</v>
      </c>
      <c r="F271" s="10">
        <v>0</v>
      </c>
      <c r="G271" s="10">
        <v>0</v>
      </c>
      <c r="H271" s="10">
        <v>0</v>
      </c>
      <c r="I271" s="19">
        <v>1</v>
      </c>
    </row>
    <row r="272" spans="3:9" x14ac:dyDescent="0.25">
      <c r="C272" s="26"/>
      <c r="D272" s="10" t="s">
        <v>36</v>
      </c>
      <c r="E272" s="10">
        <v>1</v>
      </c>
      <c r="F272" s="10">
        <v>0</v>
      </c>
      <c r="G272" s="10">
        <v>1</v>
      </c>
      <c r="H272" s="10">
        <v>0</v>
      </c>
      <c r="I272" s="19"/>
    </row>
    <row r="273" spans="3:9" x14ac:dyDescent="0.25">
      <c r="C273" s="27"/>
      <c r="D273" s="10" t="s">
        <v>33</v>
      </c>
      <c r="E273" s="10">
        <v>1</v>
      </c>
      <c r="F273" s="10">
        <v>1</v>
      </c>
      <c r="G273" s="10">
        <v>0</v>
      </c>
      <c r="H273" s="10">
        <v>0</v>
      </c>
      <c r="I273" s="19"/>
    </row>
    <row r="278" spans="3:9" x14ac:dyDescent="0.25">
      <c r="C278" s="50" t="s">
        <v>96</v>
      </c>
      <c r="D278" s="51"/>
      <c r="E278" s="51"/>
      <c r="F278" s="51"/>
      <c r="G278" s="51"/>
      <c r="H278" s="51"/>
      <c r="I278" s="51"/>
    </row>
    <row r="279" spans="3:9" x14ac:dyDescent="0.25">
      <c r="C279" s="51"/>
      <c r="D279" s="51"/>
      <c r="E279" s="51"/>
      <c r="F279" s="51"/>
      <c r="G279" s="51"/>
      <c r="H279" s="51"/>
      <c r="I279" s="51"/>
    </row>
    <row r="280" spans="3:9" x14ac:dyDescent="0.25">
      <c r="C280" s="51"/>
      <c r="D280" s="51"/>
      <c r="E280" s="51"/>
      <c r="F280" s="51"/>
      <c r="G280" s="51"/>
      <c r="H280" s="51"/>
      <c r="I280" s="51"/>
    </row>
    <row r="283" spans="3:9" x14ac:dyDescent="0.25">
      <c r="C283" s="4" t="s">
        <v>39</v>
      </c>
      <c r="D283" s="4" t="s">
        <v>1</v>
      </c>
      <c r="E283" s="12" t="s">
        <v>2</v>
      </c>
      <c r="F283" s="4" t="s">
        <v>3</v>
      </c>
      <c r="G283" s="5" t="s">
        <v>4</v>
      </c>
      <c r="H283" s="15" t="s">
        <v>5</v>
      </c>
      <c r="I283" s="4" t="s">
        <v>31</v>
      </c>
    </row>
    <row r="284" spans="3:9" x14ac:dyDescent="0.25">
      <c r="C284" s="3">
        <v>41</v>
      </c>
      <c r="D284" s="17" t="s">
        <v>37</v>
      </c>
      <c r="E284" s="16" t="s">
        <v>33</v>
      </c>
      <c r="F284" s="10" t="s">
        <v>34</v>
      </c>
      <c r="G284" s="14" t="s">
        <v>36</v>
      </c>
      <c r="H284" s="15" t="s">
        <v>34</v>
      </c>
      <c r="I284" s="10" t="s">
        <v>35</v>
      </c>
    </row>
    <row r="285" spans="3:9" x14ac:dyDescent="0.25">
      <c r="C285" s="3">
        <v>42</v>
      </c>
      <c r="D285" s="10" t="s">
        <v>34</v>
      </c>
      <c r="E285" s="12" t="s">
        <v>33</v>
      </c>
      <c r="F285" s="10" t="s">
        <v>34</v>
      </c>
      <c r="G285" s="5" t="s">
        <v>34</v>
      </c>
      <c r="H285" s="10" t="s">
        <v>33</v>
      </c>
      <c r="I285" s="10" t="s">
        <v>35</v>
      </c>
    </row>
    <row r="286" spans="3:9" x14ac:dyDescent="0.25">
      <c r="C286" s="3">
        <v>43</v>
      </c>
      <c r="D286" s="10" t="s">
        <v>33</v>
      </c>
      <c r="E286" s="10" t="s">
        <v>33</v>
      </c>
      <c r="F286" s="10" t="s">
        <v>33</v>
      </c>
      <c r="G286" s="10" t="s">
        <v>33</v>
      </c>
      <c r="H286" s="10" t="s">
        <v>34</v>
      </c>
      <c r="I286" s="10" t="s">
        <v>35</v>
      </c>
    </row>
    <row r="287" spans="3:9" x14ac:dyDescent="0.25">
      <c r="C287" s="3">
        <v>44</v>
      </c>
      <c r="D287" s="10" t="s">
        <v>37</v>
      </c>
      <c r="E287" s="10" t="s">
        <v>33</v>
      </c>
      <c r="F287" s="10" t="s">
        <v>34</v>
      </c>
      <c r="G287" s="14" t="s">
        <v>36</v>
      </c>
      <c r="H287" s="10" t="s">
        <v>36</v>
      </c>
      <c r="I287" s="10" t="s">
        <v>35</v>
      </c>
    </row>
    <row r="288" spans="3:9" x14ac:dyDescent="0.25">
      <c r="C288" s="3">
        <v>45</v>
      </c>
      <c r="D288" s="17" t="s">
        <v>37</v>
      </c>
      <c r="E288" s="16" t="s">
        <v>33</v>
      </c>
      <c r="F288" s="10" t="s">
        <v>34</v>
      </c>
      <c r="G288" s="14" t="s">
        <v>36</v>
      </c>
      <c r="H288" s="15" t="s">
        <v>34</v>
      </c>
      <c r="I288" s="10" t="s">
        <v>35</v>
      </c>
    </row>
    <row r="289" spans="3:9" x14ac:dyDescent="0.25">
      <c r="C289" s="3">
        <v>46</v>
      </c>
      <c r="D289" s="10" t="s">
        <v>33</v>
      </c>
      <c r="E289" s="10" t="s">
        <v>36</v>
      </c>
      <c r="F289" s="10" t="s">
        <v>33</v>
      </c>
      <c r="G289" s="10" t="s">
        <v>33</v>
      </c>
      <c r="H289" s="10" t="s">
        <v>33</v>
      </c>
      <c r="I289" s="10" t="s">
        <v>35</v>
      </c>
    </row>
    <row r="290" spans="3:9" x14ac:dyDescent="0.25">
      <c r="C290" s="3">
        <v>47</v>
      </c>
      <c r="D290" s="10" t="s">
        <v>34</v>
      </c>
      <c r="E290" s="10" t="s">
        <v>36</v>
      </c>
      <c r="F290" s="10" t="s">
        <v>34</v>
      </c>
      <c r="G290" s="5" t="s">
        <v>34</v>
      </c>
      <c r="H290" s="10" t="s">
        <v>34</v>
      </c>
      <c r="I290" s="10" t="s">
        <v>38</v>
      </c>
    </row>
    <row r="291" spans="3:9" x14ac:dyDescent="0.25">
      <c r="C291" s="3">
        <v>48</v>
      </c>
      <c r="D291" s="10" t="s">
        <v>37</v>
      </c>
      <c r="E291" s="10" t="s">
        <v>36</v>
      </c>
      <c r="F291" s="10" t="s">
        <v>34</v>
      </c>
      <c r="G291" s="14" t="s">
        <v>36</v>
      </c>
      <c r="H291" s="10" t="s">
        <v>33</v>
      </c>
      <c r="I291" s="10" t="s">
        <v>35</v>
      </c>
    </row>
    <row r="292" spans="3:9" x14ac:dyDescent="0.25">
      <c r="C292" s="3">
        <v>49</v>
      </c>
      <c r="D292" s="10" t="s">
        <v>34</v>
      </c>
      <c r="E292" s="10" t="s">
        <v>34</v>
      </c>
      <c r="F292" s="10" t="s">
        <v>34</v>
      </c>
      <c r="G292" s="5" t="s">
        <v>34</v>
      </c>
      <c r="H292" s="10" t="s">
        <v>36</v>
      </c>
      <c r="I292" s="10" t="s">
        <v>38</v>
      </c>
    </row>
    <row r="293" spans="3:9" x14ac:dyDescent="0.25">
      <c r="C293" s="3">
        <v>50</v>
      </c>
      <c r="D293" s="17" t="s">
        <v>37</v>
      </c>
      <c r="E293" s="16" t="s">
        <v>33</v>
      </c>
      <c r="F293" s="10" t="s">
        <v>34</v>
      </c>
      <c r="G293" s="14" t="s">
        <v>36</v>
      </c>
      <c r="H293" s="15" t="s">
        <v>34</v>
      </c>
      <c r="I293" s="10" t="s">
        <v>38</v>
      </c>
    </row>
    <row r="294" spans="3:9" x14ac:dyDescent="0.25">
      <c r="C294" s="3">
        <v>51</v>
      </c>
      <c r="D294" s="10" t="s">
        <v>34</v>
      </c>
      <c r="E294" s="12" t="s">
        <v>33</v>
      </c>
      <c r="F294" s="10" t="s">
        <v>34</v>
      </c>
      <c r="G294" s="5" t="s">
        <v>34</v>
      </c>
      <c r="H294" s="10" t="s">
        <v>34</v>
      </c>
      <c r="I294" s="10" t="s">
        <v>38</v>
      </c>
    </row>
    <row r="295" spans="3:9" x14ac:dyDescent="0.25">
      <c r="C295" s="3">
        <v>52</v>
      </c>
      <c r="D295" s="10" t="s">
        <v>37</v>
      </c>
      <c r="E295" s="10" t="s">
        <v>36</v>
      </c>
      <c r="F295" s="10" t="s">
        <v>34</v>
      </c>
      <c r="G295" s="14" t="s">
        <v>36</v>
      </c>
      <c r="H295" s="15" t="s">
        <v>34</v>
      </c>
      <c r="I295" s="10" t="s">
        <v>38</v>
      </c>
    </row>
    <row r="296" spans="3:9" x14ac:dyDescent="0.25">
      <c r="C296" s="3">
        <v>53</v>
      </c>
      <c r="D296" s="10" t="s">
        <v>34</v>
      </c>
      <c r="E296" s="10" t="s">
        <v>36</v>
      </c>
      <c r="F296" s="10" t="s">
        <v>34</v>
      </c>
      <c r="G296" s="5" t="s">
        <v>34</v>
      </c>
      <c r="H296" s="10" t="s">
        <v>34</v>
      </c>
      <c r="I296" s="10" t="s">
        <v>38</v>
      </c>
    </row>
    <row r="297" spans="3:9" x14ac:dyDescent="0.25">
      <c r="C297" s="3">
        <v>54</v>
      </c>
      <c r="D297" s="10" t="s">
        <v>33</v>
      </c>
      <c r="E297" s="10" t="s">
        <v>36</v>
      </c>
      <c r="F297" s="10" t="s">
        <v>33</v>
      </c>
      <c r="G297" s="10" t="s">
        <v>33</v>
      </c>
      <c r="H297" s="10" t="s">
        <v>33</v>
      </c>
      <c r="I297" s="10" t="s">
        <v>35</v>
      </c>
    </row>
    <row r="298" spans="3:9" x14ac:dyDescent="0.25">
      <c r="C298" s="3">
        <v>55</v>
      </c>
      <c r="D298" s="10" t="s">
        <v>37</v>
      </c>
      <c r="E298" s="10" t="s">
        <v>33</v>
      </c>
      <c r="F298" s="10" t="s">
        <v>36</v>
      </c>
      <c r="G298" s="10" t="s">
        <v>33</v>
      </c>
      <c r="H298" s="10" t="s">
        <v>34</v>
      </c>
      <c r="I298" s="10" t="s">
        <v>35</v>
      </c>
    </row>
    <row r="299" spans="3:9" x14ac:dyDescent="0.25">
      <c r="C299" s="3">
        <v>56</v>
      </c>
      <c r="D299" s="10" t="s">
        <v>34</v>
      </c>
      <c r="E299" s="10" t="s">
        <v>36</v>
      </c>
      <c r="F299" s="10" t="s">
        <v>34</v>
      </c>
      <c r="G299" s="5" t="s">
        <v>34</v>
      </c>
      <c r="H299" s="10" t="s">
        <v>34</v>
      </c>
      <c r="I299" s="10" t="s">
        <v>38</v>
      </c>
    </row>
    <row r="300" spans="3:9" x14ac:dyDescent="0.25">
      <c r="C300" s="3">
        <v>57</v>
      </c>
      <c r="D300" s="10" t="s">
        <v>33</v>
      </c>
      <c r="E300" s="10" t="s">
        <v>36</v>
      </c>
      <c r="F300" s="10" t="s">
        <v>33</v>
      </c>
      <c r="G300" s="10" t="s">
        <v>33</v>
      </c>
      <c r="H300" s="10" t="s">
        <v>36</v>
      </c>
      <c r="I300" s="10" t="s">
        <v>35</v>
      </c>
    </row>
    <row r="301" spans="3:9" x14ac:dyDescent="0.25">
      <c r="C301" s="3">
        <v>58</v>
      </c>
      <c r="D301" s="10" t="s">
        <v>37</v>
      </c>
      <c r="E301" s="10" t="s">
        <v>33</v>
      </c>
      <c r="F301" s="10" t="s">
        <v>36</v>
      </c>
      <c r="G301" s="10" t="s">
        <v>33</v>
      </c>
      <c r="H301" s="10" t="s">
        <v>33</v>
      </c>
      <c r="I301" s="10" t="s">
        <v>35</v>
      </c>
    </row>
    <row r="302" spans="3:9" x14ac:dyDescent="0.25">
      <c r="C302" s="3">
        <v>59</v>
      </c>
      <c r="D302" s="10" t="s">
        <v>37</v>
      </c>
      <c r="E302" s="10" t="s">
        <v>36</v>
      </c>
      <c r="F302" s="10" t="s">
        <v>34</v>
      </c>
      <c r="G302" s="14" t="s">
        <v>36</v>
      </c>
      <c r="H302" s="15" t="s">
        <v>34</v>
      </c>
      <c r="I302" s="10" t="s">
        <v>38</v>
      </c>
    </row>
    <row r="303" spans="3:9" x14ac:dyDescent="0.25">
      <c r="C303" s="3">
        <v>60</v>
      </c>
      <c r="D303" s="10" t="s">
        <v>34</v>
      </c>
      <c r="E303" s="10" t="s">
        <v>34</v>
      </c>
      <c r="F303" s="10" t="s">
        <v>34</v>
      </c>
      <c r="G303" s="5" t="s">
        <v>34</v>
      </c>
      <c r="H303" s="10" t="s">
        <v>34</v>
      </c>
      <c r="I303" s="10" t="s">
        <v>38</v>
      </c>
    </row>
    <row r="304" spans="3:9" x14ac:dyDescent="0.25">
      <c r="C304" s="1"/>
      <c r="D304" s="1"/>
      <c r="E304" s="1"/>
      <c r="F304" s="1"/>
      <c r="G304" s="1"/>
      <c r="H304" s="1"/>
      <c r="I304" s="1"/>
    </row>
    <row r="305" spans="3:9" x14ac:dyDescent="0.25">
      <c r="C305" s="1"/>
      <c r="D305" s="1"/>
      <c r="E305" s="1"/>
      <c r="F305" s="1"/>
      <c r="G305" s="1"/>
      <c r="H305" s="1"/>
      <c r="I305" s="1"/>
    </row>
    <row r="306" spans="3:9" x14ac:dyDescent="0.25">
      <c r="C306" s="1"/>
      <c r="D306" s="1"/>
      <c r="E306" s="1"/>
      <c r="F306" s="1"/>
      <c r="G306" s="1"/>
      <c r="H306" s="1"/>
      <c r="I306" s="1"/>
    </row>
    <row r="307" spans="3:9" x14ac:dyDescent="0.25">
      <c r="C307" s="22" t="s">
        <v>60</v>
      </c>
      <c r="D307" s="23"/>
      <c r="E307" s="1"/>
      <c r="F307" s="1"/>
      <c r="G307" s="1"/>
      <c r="H307" s="1"/>
      <c r="I307" s="1"/>
    </row>
    <row r="308" spans="3:9" x14ac:dyDescent="0.25">
      <c r="C308" s="23"/>
      <c r="D308" s="23"/>
      <c r="E308" s="1"/>
      <c r="F308" s="1"/>
      <c r="G308" s="1"/>
      <c r="H308" s="1"/>
      <c r="I308" s="1"/>
    </row>
    <row r="309" spans="3:9" ht="15.75" thickBot="1" x14ac:dyDescent="0.3">
      <c r="C309" s="1"/>
      <c r="D309" s="1"/>
      <c r="E309" s="1"/>
      <c r="F309" s="1"/>
      <c r="G309" s="1"/>
      <c r="H309" s="1"/>
      <c r="I309" s="1"/>
    </row>
    <row r="310" spans="3:9" ht="15.75" thickBot="1" x14ac:dyDescent="0.3">
      <c r="C310" s="6" t="s">
        <v>48</v>
      </c>
      <c r="D310" s="7" t="s">
        <v>41</v>
      </c>
      <c r="E310" s="7" t="s">
        <v>44</v>
      </c>
      <c r="F310" s="7" t="s">
        <v>35</v>
      </c>
      <c r="G310" s="7" t="s">
        <v>38</v>
      </c>
      <c r="H310" s="7" t="s">
        <v>45</v>
      </c>
      <c r="I310" s="8" t="s">
        <v>46</v>
      </c>
    </row>
    <row r="311" spans="3:9" x14ac:dyDescent="0.25">
      <c r="C311" s="9" t="s">
        <v>47</v>
      </c>
      <c r="D311" s="9"/>
      <c r="E311" s="9">
        <v>20</v>
      </c>
      <c r="F311" s="9">
        <v>11</v>
      </c>
      <c r="G311" s="9">
        <v>9</v>
      </c>
      <c r="H311" s="9">
        <v>0.99277445398780828</v>
      </c>
      <c r="I311" s="9"/>
    </row>
    <row r="312" spans="3:9" x14ac:dyDescent="0.25">
      <c r="C312" s="21" t="s">
        <v>1</v>
      </c>
      <c r="D312" s="3" t="s">
        <v>34</v>
      </c>
      <c r="E312" s="3">
        <v>7</v>
      </c>
      <c r="F312" s="3">
        <v>1</v>
      </c>
      <c r="G312" s="3">
        <v>6</v>
      </c>
      <c r="H312" s="3">
        <v>0.59167277858232681</v>
      </c>
      <c r="I312" s="21">
        <v>0.37245585615947313</v>
      </c>
    </row>
    <row r="313" spans="3:9" x14ac:dyDescent="0.25">
      <c r="C313" s="21"/>
      <c r="D313" s="3" t="s">
        <v>37</v>
      </c>
      <c r="E313" s="3">
        <v>9</v>
      </c>
      <c r="F313" s="3">
        <v>6</v>
      </c>
      <c r="G313" s="3">
        <v>3</v>
      </c>
      <c r="H313" s="3">
        <v>0.91829583405449056</v>
      </c>
      <c r="I313" s="21"/>
    </row>
    <row r="314" spans="3:9" x14ac:dyDescent="0.25">
      <c r="C314" s="21"/>
      <c r="D314" s="3" t="s">
        <v>33</v>
      </c>
      <c r="E314" s="3">
        <v>4</v>
      </c>
      <c r="F314" s="3">
        <v>4</v>
      </c>
      <c r="G314" s="3">
        <v>0</v>
      </c>
      <c r="H314" s="3">
        <v>0</v>
      </c>
      <c r="I314" s="21"/>
    </row>
    <row r="315" spans="3:9" x14ac:dyDescent="0.25">
      <c r="C315" s="19" t="s">
        <v>2</v>
      </c>
      <c r="D315" s="10" t="s">
        <v>34</v>
      </c>
      <c r="E315" s="10">
        <v>2</v>
      </c>
      <c r="F315" s="10">
        <v>0</v>
      </c>
      <c r="G315" s="10">
        <v>2</v>
      </c>
      <c r="H315" s="3">
        <v>0</v>
      </c>
      <c r="I315" s="21">
        <v>0.20289819913172996</v>
      </c>
    </row>
    <row r="316" spans="3:9" x14ac:dyDescent="0.25">
      <c r="C316" s="19"/>
      <c r="D316" s="10" t="s">
        <v>36</v>
      </c>
      <c r="E316" s="10">
        <v>9</v>
      </c>
      <c r="F316" s="10">
        <v>4</v>
      </c>
      <c r="G316" s="10">
        <v>5</v>
      </c>
      <c r="H316" s="10">
        <v>0.99107605983822111</v>
      </c>
      <c r="I316" s="21"/>
    </row>
    <row r="317" spans="3:9" x14ac:dyDescent="0.25">
      <c r="C317" s="19"/>
      <c r="D317" s="10" t="s">
        <v>33</v>
      </c>
      <c r="E317" s="10">
        <v>9</v>
      </c>
      <c r="F317" s="10">
        <v>7</v>
      </c>
      <c r="G317" s="10">
        <v>2</v>
      </c>
      <c r="H317" s="10">
        <v>0.76420450650861949</v>
      </c>
      <c r="I317" s="21"/>
    </row>
    <row r="318" spans="3:9" x14ac:dyDescent="0.25">
      <c r="C318" s="19" t="s">
        <v>3</v>
      </c>
      <c r="D318" s="10" t="s">
        <v>34</v>
      </c>
      <c r="E318" s="10">
        <v>14</v>
      </c>
      <c r="F318" s="10">
        <v>5</v>
      </c>
      <c r="G318" s="10">
        <v>9</v>
      </c>
      <c r="H318" s="10">
        <v>0.94028595867063069</v>
      </c>
      <c r="I318" s="19">
        <v>0.33457428291836688</v>
      </c>
    </row>
    <row r="319" spans="3:9" x14ac:dyDescent="0.25">
      <c r="C319" s="19"/>
      <c r="D319" s="10" t="s">
        <v>36</v>
      </c>
      <c r="E319" s="10">
        <v>2</v>
      </c>
      <c r="F319" s="10">
        <v>2</v>
      </c>
      <c r="G319" s="10">
        <v>0</v>
      </c>
      <c r="H319" s="10">
        <v>0</v>
      </c>
      <c r="I319" s="19"/>
    </row>
    <row r="320" spans="3:9" x14ac:dyDescent="0.25">
      <c r="C320" s="19"/>
      <c r="D320" s="10" t="s">
        <v>33</v>
      </c>
      <c r="E320" s="10">
        <v>4</v>
      </c>
      <c r="F320" s="10">
        <v>4</v>
      </c>
      <c r="G320" s="10">
        <v>0</v>
      </c>
      <c r="H320" s="10">
        <v>0</v>
      </c>
      <c r="I320" s="19"/>
    </row>
    <row r="321" spans="3:9" x14ac:dyDescent="0.25">
      <c r="C321" s="24" t="s">
        <v>4</v>
      </c>
      <c r="D321" s="5" t="s">
        <v>34</v>
      </c>
      <c r="E321" s="5">
        <v>7</v>
      </c>
      <c r="F321" s="5">
        <v>1</v>
      </c>
      <c r="G321" s="5">
        <v>6</v>
      </c>
      <c r="H321" s="5">
        <v>0.59167277858232681</v>
      </c>
      <c r="I321" s="24">
        <v>0.44085913387200565</v>
      </c>
    </row>
    <row r="322" spans="3:9" x14ac:dyDescent="0.25">
      <c r="C322" s="24"/>
      <c r="D322" s="5" t="s">
        <v>36</v>
      </c>
      <c r="E322" s="5">
        <v>7</v>
      </c>
      <c r="F322" s="5">
        <v>4</v>
      </c>
      <c r="G322" s="5">
        <v>3</v>
      </c>
      <c r="H322" s="5">
        <v>0.9852281360342523</v>
      </c>
      <c r="I322" s="24"/>
    </row>
    <row r="323" spans="3:9" x14ac:dyDescent="0.25">
      <c r="C323" s="24"/>
      <c r="D323" s="5" t="s">
        <v>33</v>
      </c>
      <c r="E323" s="5">
        <v>6</v>
      </c>
      <c r="F323" s="5">
        <v>6</v>
      </c>
      <c r="G323" s="5">
        <v>0</v>
      </c>
      <c r="H323" s="5">
        <v>0</v>
      </c>
      <c r="I323" s="24"/>
    </row>
    <row r="324" spans="3:9" x14ac:dyDescent="0.25">
      <c r="C324" s="21" t="s">
        <v>5</v>
      </c>
      <c r="D324" s="3" t="s">
        <v>34</v>
      </c>
      <c r="E324" s="3">
        <v>12</v>
      </c>
      <c r="F324" s="3">
        <v>4</v>
      </c>
      <c r="G324" s="3">
        <v>8</v>
      </c>
      <c r="H324" s="3">
        <v>0.91829583405449056</v>
      </c>
      <c r="I324" s="21">
        <v>0.30405257844694034</v>
      </c>
    </row>
    <row r="325" spans="3:9" x14ac:dyDescent="0.25">
      <c r="C325" s="21"/>
      <c r="D325" s="3" t="s">
        <v>36</v>
      </c>
      <c r="E325" s="3">
        <v>3</v>
      </c>
      <c r="F325" s="3">
        <v>2</v>
      </c>
      <c r="G325" s="3">
        <v>1</v>
      </c>
      <c r="H325" s="3">
        <v>0.91829583405449056</v>
      </c>
      <c r="I325" s="21"/>
    </row>
    <row r="326" spans="3:9" x14ac:dyDescent="0.25">
      <c r="C326" s="21"/>
      <c r="D326" s="3" t="s">
        <v>33</v>
      </c>
      <c r="E326" s="3">
        <v>5</v>
      </c>
      <c r="F326" s="3">
        <v>5</v>
      </c>
      <c r="G326" s="3">
        <v>0</v>
      </c>
      <c r="H326" s="3">
        <v>0</v>
      </c>
      <c r="I326" s="21"/>
    </row>
    <row r="327" spans="3:9" x14ac:dyDescent="0.25">
      <c r="C327" s="1"/>
      <c r="D327" s="1"/>
      <c r="E327" s="1"/>
      <c r="F327" s="1"/>
      <c r="G327" s="1"/>
      <c r="H327" s="1"/>
      <c r="I327" s="1"/>
    </row>
    <row r="328" spans="3:9" x14ac:dyDescent="0.25">
      <c r="C328" s="1"/>
      <c r="D328" s="1"/>
      <c r="E328" s="1"/>
      <c r="F328" s="1"/>
      <c r="G328" s="1"/>
      <c r="H328" s="1"/>
      <c r="I328" s="1"/>
    </row>
    <row r="329" spans="3:9" x14ac:dyDescent="0.25">
      <c r="C329" s="20" t="s">
        <v>61</v>
      </c>
      <c r="D329" s="20"/>
      <c r="E329" s="20"/>
    </row>
    <row r="330" spans="3:9" x14ac:dyDescent="0.25">
      <c r="C330" s="20"/>
      <c r="D330" s="20"/>
      <c r="E330" s="20"/>
    </row>
    <row r="333" spans="3:9" x14ac:dyDescent="0.25">
      <c r="C333" s="4" t="s">
        <v>39</v>
      </c>
      <c r="D333" s="5" t="s">
        <v>4</v>
      </c>
      <c r="E333" s="4" t="s">
        <v>1</v>
      </c>
      <c r="F333" s="4" t="s">
        <v>2</v>
      </c>
      <c r="G333" s="4" t="s">
        <v>3</v>
      </c>
      <c r="H333" s="4" t="s">
        <v>5</v>
      </c>
      <c r="I333" s="4" t="s">
        <v>31</v>
      </c>
    </row>
    <row r="334" spans="3:9" x14ac:dyDescent="0.25">
      <c r="C334" s="3">
        <v>42</v>
      </c>
      <c r="D334" s="5" t="s">
        <v>34</v>
      </c>
      <c r="E334" s="10" t="s">
        <v>34</v>
      </c>
      <c r="F334" s="10" t="s">
        <v>33</v>
      </c>
      <c r="G334" s="10" t="s">
        <v>34</v>
      </c>
      <c r="H334" s="10" t="s">
        <v>33</v>
      </c>
      <c r="I334" s="10" t="s">
        <v>35</v>
      </c>
    </row>
    <row r="335" spans="3:9" x14ac:dyDescent="0.25">
      <c r="C335" s="3">
        <v>47</v>
      </c>
      <c r="D335" s="5" t="s">
        <v>34</v>
      </c>
      <c r="E335" s="10" t="s">
        <v>34</v>
      </c>
      <c r="F335" s="10" t="s">
        <v>36</v>
      </c>
      <c r="G335" s="10" t="s">
        <v>34</v>
      </c>
      <c r="H335" s="10" t="s">
        <v>34</v>
      </c>
      <c r="I335" s="10" t="s">
        <v>38</v>
      </c>
    </row>
    <row r="336" spans="3:9" x14ac:dyDescent="0.25">
      <c r="C336" s="3">
        <v>49</v>
      </c>
      <c r="D336" s="5" t="s">
        <v>34</v>
      </c>
      <c r="E336" s="10" t="s">
        <v>34</v>
      </c>
      <c r="F336" s="10" t="s">
        <v>34</v>
      </c>
      <c r="G336" s="10" t="s">
        <v>34</v>
      </c>
      <c r="H336" s="10" t="s">
        <v>36</v>
      </c>
      <c r="I336" s="10" t="s">
        <v>38</v>
      </c>
    </row>
    <row r="337" spans="3:9" x14ac:dyDescent="0.25">
      <c r="C337" s="3">
        <v>51</v>
      </c>
      <c r="D337" s="5" t="s">
        <v>34</v>
      </c>
      <c r="E337" s="10" t="s">
        <v>34</v>
      </c>
      <c r="F337" s="10" t="s">
        <v>33</v>
      </c>
      <c r="G337" s="10" t="s">
        <v>34</v>
      </c>
      <c r="H337" s="10" t="s">
        <v>34</v>
      </c>
      <c r="I337" s="10" t="s">
        <v>38</v>
      </c>
    </row>
    <row r="338" spans="3:9" x14ac:dyDescent="0.25">
      <c r="C338" s="3">
        <v>53</v>
      </c>
      <c r="D338" s="5" t="s">
        <v>34</v>
      </c>
      <c r="E338" s="10" t="s">
        <v>34</v>
      </c>
      <c r="F338" s="10" t="s">
        <v>36</v>
      </c>
      <c r="G338" s="10" t="s">
        <v>34</v>
      </c>
      <c r="H338" s="10" t="s">
        <v>34</v>
      </c>
      <c r="I338" s="10" t="s">
        <v>38</v>
      </c>
    </row>
    <row r="339" spans="3:9" x14ac:dyDescent="0.25">
      <c r="C339" s="3">
        <v>56</v>
      </c>
      <c r="D339" s="5" t="s">
        <v>34</v>
      </c>
      <c r="E339" s="10" t="s">
        <v>34</v>
      </c>
      <c r="F339" s="10" t="s">
        <v>36</v>
      </c>
      <c r="G339" s="10" t="s">
        <v>34</v>
      </c>
      <c r="H339" s="10" t="s">
        <v>34</v>
      </c>
      <c r="I339" s="10" t="s">
        <v>38</v>
      </c>
    </row>
    <row r="340" spans="3:9" x14ac:dyDescent="0.25">
      <c r="C340" s="3">
        <v>60</v>
      </c>
      <c r="D340" s="5" t="s">
        <v>34</v>
      </c>
      <c r="E340" s="10" t="s">
        <v>34</v>
      </c>
      <c r="F340" s="10" t="s">
        <v>34</v>
      </c>
      <c r="G340" s="10" t="s">
        <v>34</v>
      </c>
      <c r="H340" s="10" t="s">
        <v>34</v>
      </c>
      <c r="I340" s="10" t="s">
        <v>38</v>
      </c>
    </row>
    <row r="342" spans="3:9" x14ac:dyDescent="0.25">
      <c r="C342" s="20" t="s">
        <v>62</v>
      </c>
      <c r="D342" s="20"/>
      <c r="E342" s="20"/>
    </row>
    <row r="343" spans="3:9" x14ac:dyDescent="0.25">
      <c r="C343" s="20"/>
      <c r="D343" s="20"/>
      <c r="E343" s="20"/>
    </row>
    <row r="344" spans="3:9" ht="15.75" thickBot="1" x14ac:dyDescent="0.3"/>
    <row r="345" spans="3:9" ht="15.75" thickBot="1" x14ac:dyDescent="0.3">
      <c r="C345" s="6" t="s">
        <v>48</v>
      </c>
      <c r="D345" s="7" t="s">
        <v>41</v>
      </c>
      <c r="E345" s="7" t="s">
        <v>44</v>
      </c>
      <c r="F345" s="7" t="s">
        <v>43</v>
      </c>
      <c r="G345" s="7" t="s">
        <v>42</v>
      </c>
      <c r="H345" s="7" t="s">
        <v>45</v>
      </c>
      <c r="I345" s="8" t="s">
        <v>46</v>
      </c>
    </row>
    <row r="346" spans="3:9" x14ac:dyDescent="0.25">
      <c r="C346" s="9" t="s">
        <v>47</v>
      </c>
      <c r="D346" s="9"/>
      <c r="E346" s="9">
        <v>7</v>
      </c>
      <c r="F346" s="9">
        <v>1</v>
      </c>
      <c r="G346" s="9">
        <v>6</v>
      </c>
      <c r="H346" s="9">
        <v>0.59167277858232681</v>
      </c>
      <c r="I346" s="9"/>
    </row>
    <row r="347" spans="3:9" x14ac:dyDescent="0.25">
      <c r="C347" s="25" t="s">
        <v>1</v>
      </c>
      <c r="D347" s="10" t="s">
        <v>34</v>
      </c>
      <c r="E347" s="10">
        <v>7</v>
      </c>
      <c r="F347" s="10">
        <v>1</v>
      </c>
      <c r="G347" s="10">
        <v>6</v>
      </c>
      <c r="H347" s="10">
        <v>0.59167277858232681</v>
      </c>
      <c r="I347" s="25">
        <v>0</v>
      </c>
    </row>
    <row r="348" spans="3:9" x14ac:dyDescent="0.25">
      <c r="C348" s="26"/>
      <c r="D348" s="10" t="s">
        <v>37</v>
      </c>
      <c r="E348" s="10">
        <v>0</v>
      </c>
      <c r="F348" s="10">
        <v>0</v>
      </c>
      <c r="G348" s="10">
        <v>0</v>
      </c>
      <c r="H348" s="10">
        <v>0</v>
      </c>
      <c r="I348" s="26"/>
    </row>
    <row r="349" spans="3:9" x14ac:dyDescent="0.25">
      <c r="C349" s="27"/>
      <c r="D349" s="10" t="s">
        <v>33</v>
      </c>
      <c r="E349" s="10">
        <v>0</v>
      </c>
      <c r="F349" s="10">
        <v>0</v>
      </c>
      <c r="G349" s="10">
        <v>0</v>
      </c>
      <c r="H349" s="10">
        <v>0</v>
      </c>
      <c r="I349" s="27"/>
    </row>
    <row r="350" spans="3:9" x14ac:dyDescent="0.25">
      <c r="C350" s="32" t="s">
        <v>2</v>
      </c>
      <c r="D350" s="12" t="s">
        <v>34</v>
      </c>
      <c r="E350" s="12">
        <v>2</v>
      </c>
      <c r="F350" s="12">
        <v>0</v>
      </c>
      <c r="G350" s="12">
        <v>2</v>
      </c>
      <c r="H350" s="12">
        <v>0</v>
      </c>
      <c r="I350" s="32">
        <v>0.30595849286804111</v>
      </c>
    </row>
    <row r="351" spans="3:9" x14ac:dyDescent="0.25">
      <c r="C351" s="33"/>
      <c r="D351" s="12" t="s">
        <v>36</v>
      </c>
      <c r="E351" s="12">
        <v>3</v>
      </c>
      <c r="F351" s="12">
        <v>0</v>
      </c>
      <c r="G351" s="12">
        <v>3</v>
      </c>
      <c r="H351" s="12">
        <v>0</v>
      </c>
      <c r="I351" s="33"/>
    </row>
    <row r="352" spans="3:9" x14ac:dyDescent="0.25">
      <c r="C352" s="34"/>
      <c r="D352" s="12" t="s">
        <v>33</v>
      </c>
      <c r="E352" s="12">
        <v>2</v>
      </c>
      <c r="F352" s="12">
        <v>1</v>
      </c>
      <c r="G352" s="12">
        <v>1</v>
      </c>
      <c r="H352" s="12">
        <v>1</v>
      </c>
      <c r="I352" s="34"/>
    </row>
    <row r="353" spans="3:9" x14ac:dyDescent="0.25">
      <c r="C353" s="25" t="s">
        <v>3</v>
      </c>
      <c r="D353" s="10" t="s">
        <v>34</v>
      </c>
      <c r="E353" s="10">
        <v>7</v>
      </c>
      <c r="F353" s="10">
        <v>1</v>
      </c>
      <c r="G353" s="10">
        <v>6</v>
      </c>
      <c r="H353" s="10">
        <v>0.59167277858232681</v>
      </c>
      <c r="I353" s="25">
        <v>0</v>
      </c>
    </row>
    <row r="354" spans="3:9" x14ac:dyDescent="0.25">
      <c r="C354" s="26"/>
      <c r="D354" s="10" t="s">
        <v>36</v>
      </c>
      <c r="E354" s="10">
        <v>0</v>
      </c>
      <c r="F354" s="10">
        <v>0</v>
      </c>
      <c r="G354" s="10">
        <v>0</v>
      </c>
      <c r="H354" s="10">
        <v>0</v>
      </c>
      <c r="I354" s="26"/>
    </row>
    <row r="355" spans="3:9" x14ac:dyDescent="0.25">
      <c r="C355" s="27"/>
      <c r="D355" s="10" t="s">
        <v>33</v>
      </c>
      <c r="E355" s="10">
        <v>0</v>
      </c>
      <c r="F355" s="10">
        <v>0</v>
      </c>
      <c r="G355" s="10">
        <v>0</v>
      </c>
      <c r="H355" s="10">
        <v>0</v>
      </c>
      <c r="I355" s="27"/>
    </row>
    <row r="356" spans="3:9" x14ac:dyDescent="0.25">
      <c r="C356" s="25" t="s">
        <v>5</v>
      </c>
      <c r="D356" s="10" t="s">
        <v>34</v>
      </c>
      <c r="E356" s="10">
        <v>5</v>
      </c>
      <c r="F356" s="10">
        <v>0</v>
      </c>
      <c r="G356" s="10">
        <v>5</v>
      </c>
      <c r="H356" s="10">
        <v>0</v>
      </c>
      <c r="I356" s="25">
        <v>0.59167277858232681</v>
      </c>
    </row>
    <row r="357" spans="3:9" x14ac:dyDescent="0.25">
      <c r="C357" s="26"/>
      <c r="D357" s="10" t="s">
        <v>36</v>
      </c>
      <c r="E357" s="10">
        <v>1</v>
      </c>
      <c r="F357" s="10">
        <v>0</v>
      </c>
      <c r="G357" s="10">
        <v>1</v>
      </c>
      <c r="H357" s="10">
        <v>0</v>
      </c>
      <c r="I357" s="26"/>
    </row>
    <row r="358" spans="3:9" x14ac:dyDescent="0.25">
      <c r="C358" s="27"/>
      <c r="D358" s="10" t="s">
        <v>33</v>
      </c>
      <c r="E358" s="10">
        <v>1</v>
      </c>
      <c r="F358" s="10">
        <v>1</v>
      </c>
      <c r="G358" s="10">
        <v>0</v>
      </c>
      <c r="H358" s="10">
        <v>0</v>
      </c>
      <c r="I358" s="27"/>
    </row>
    <row r="361" spans="3:9" x14ac:dyDescent="0.25">
      <c r="C361" s="20" t="s">
        <v>73</v>
      </c>
      <c r="D361" s="20"/>
      <c r="E361" s="20"/>
    </row>
    <row r="362" spans="3:9" x14ac:dyDescent="0.25">
      <c r="C362" s="20"/>
      <c r="D362" s="20"/>
      <c r="E362" s="20"/>
    </row>
    <row r="364" spans="3:9" x14ac:dyDescent="0.25">
      <c r="C364" s="4" t="s">
        <v>39</v>
      </c>
      <c r="D364" s="12" t="s">
        <v>2</v>
      </c>
      <c r="E364" s="4" t="s">
        <v>1</v>
      </c>
      <c r="F364" s="4" t="s">
        <v>3</v>
      </c>
      <c r="G364" s="4" t="s">
        <v>5</v>
      </c>
      <c r="H364" s="4" t="s">
        <v>31</v>
      </c>
    </row>
    <row r="365" spans="3:9" x14ac:dyDescent="0.25">
      <c r="C365" s="3">
        <v>42</v>
      </c>
      <c r="D365" s="12" t="s">
        <v>33</v>
      </c>
      <c r="E365" s="10" t="s">
        <v>34</v>
      </c>
      <c r="F365" s="10" t="s">
        <v>34</v>
      </c>
      <c r="G365" s="10" t="s">
        <v>33</v>
      </c>
      <c r="H365" s="10" t="s">
        <v>35</v>
      </c>
    </row>
    <row r="366" spans="3:9" x14ac:dyDescent="0.25">
      <c r="C366" s="3">
        <v>51</v>
      </c>
      <c r="D366" s="12" t="s">
        <v>33</v>
      </c>
      <c r="E366" s="10" t="s">
        <v>34</v>
      </c>
      <c r="F366" s="10" t="s">
        <v>34</v>
      </c>
      <c r="G366" s="10" t="s">
        <v>34</v>
      </c>
      <c r="H366" s="10" t="s">
        <v>38</v>
      </c>
    </row>
    <row r="368" spans="3:9" x14ac:dyDescent="0.25">
      <c r="C368" s="20" t="s">
        <v>74</v>
      </c>
      <c r="D368" s="20"/>
      <c r="E368" s="20"/>
    </row>
    <row r="369" spans="3:9" x14ac:dyDescent="0.25">
      <c r="C369" s="20"/>
      <c r="D369" s="20"/>
      <c r="E369" s="20"/>
    </row>
    <row r="370" spans="3:9" ht="15.75" thickBot="1" x14ac:dyDescent="0.3"/>
    <row r="371" spans="3:9" ht="15.75" thickBot="1" x14ac:dyDescent="0.3">
      <c r="C371" s="6" t="s">
        <v>48</v>
      </c>
      <c r="D371" s="7" t="s">
        <v>41</v>
      </c>
      <c r="E371" s="7" t="s">
        <v>44</v>
      </c>
      <c r="F371" s="7" t="s">
        <v>43</v>
      </c>
      <c r="G371" s="7" t="s">
        <v>42</v>
      </c>
      <c r="H371" s="7" t="s">
        <v>45</v>
      </c>
      <c r="I371" s="8" t="s">
        <v>46</v>
      </c>
    </row>
    <row r="372" spans="3:9" x14ac:dyDescent="0.25">
      <c r="C372" s="9" t="s">
        <v>47</v>
      </c>
      <c r="D372" s="9"/>
      <c r="E372" s="9">
        <v>2</v>
      </c>
      <c r="F372" s="9">
        <v>1</v>
      </c>
      <c r="G372" s="9">
        <v>1</v>
      </c>
      <c r="H372" s="9">
        <v>1</v>
      </c>
      <c r="I372" s="9"/>
    </row>
    <row r="373" spans="3:9" x14ac:dyDescent="0.25">
      <c r="C373" s="25" t="s">
        <v>1</v>
      </c>
      <c r="D373" s="10" t="s">
        <v>34</v>
      </c>
      <c r="E373" s="10">
        <v>2</v>
      </c>
      <c r="F373" s="10">
        <v>1</v>
      </c>
      <c r="G373" s="10">
        <v>1</v>
      </c>
      <c r="H373" s="10">
        <v>1</v>
      </c>
      <c r="I373" s="19">
        <v>0</v>
      </c>
    </row>
    <row r="374" spans="3:9" x14ac:dyDescent="0.25">
      <c r="C374" s="26"/>
      <c r="D374" s="10" t="s">
        <v>36</v>
      </c>
      <c r="E374" s="10">
        <v>0</v>
      </c>
      <c r="F374" s="10">
        <v>0</v>
      </c>
      <c r="G374" s="10">
        <v>0</v>
      </c>
      <c r="H374" s="10">
        <v>0</v>
      </c>
      <c r="I374" s="19"/>
    </row>
    <row r="375" spans="3:9" x14ac:dyDescent="0.25">
      <c r="C375" s="27"/>
      <c r="D375" s="10" t="s">
        <v>33</v>
      </c>
      <c r="E375" s="10">
        <v>0</v>
      </c>
      <c r="F375" s="10">
        <v>0</v>
      </c>
      <c r="G375" s="10">
        <v>0</v>
      </c>
      <c r="H375" s="10">
        <v>0</v>
      </c>
      <c r="I375" s="19"/>
    </row>
    <row r="376" spans="3:9" x14ac:dyDescent="0.25">
      <c r="C376" s="25" t="s">
        <v>3</v>
      </c>
      <c r="D376" s="10" t="s">
        <v>34</v>
      </c>
      <c r="E376" s="10">
        <v>2</v>
      </c>
      <c r="F376" s="10">
        <v>1</v>
      </c>
      <c r="G376" s="10">
        <v>1</v>
      </c>
      <c r="H376" s="10">
        <v>1</v>
      </c>
      <c r="I376" s="19">
        <v>0</v>
      </c>
    </row>
    <row r="377" spans="3:9" x14ac:dyDescent="0.25">
      <c r="C377" s="26"/>
      <c r="D377" s="10" t="s">
        <v>36</v>
      </c>
      <c r="E377" s="10">
        <v>0</v>
      </c>
      <c r="F377" s="10">
        <v>0</v>
      </c>
      <c r="G377" s="10">
        <v>0</v>
      </c>
      <c r="H377" s="10">
        <v>0</v>
      </c>
      <c r="I377" s="19"/>
    </row>
    <row r="378" spans="3:9" x14ac:dyDescent="0.25">
      <c r="C378" s="27"/>
      <c r="D378" s="10" t="s">
        <v>33</v>
      </c>
      <c r="E378" s="10">
        <v>0</v>
      </c>
      <c r="F378" s="10">
        <v>0</v>
      </c>
      <c r="G378" s="10">
        <v>0</v>
      </c>
      <c r="H378" s="10">
        <v>0</v>
      </c>
      <c r="I378" s="19"/>
    </row>
    <row r="379" spans="3:9" x14ac:dyDescent="0.25">
      <c r="C379" s="25" t="s">
        <v>5</v>
      </c>
      <c r="D379" s="10" t="s">
        <v>34</v>
      </c>
      <c r="E379" s="10">
        <v>1</v>
      </c>
      <c r="F379" s="10">
        <v>0</v>
      </c>
      <c r="G379" s="10">
        <v>1</v>
      </c>
      <c r="H379" s="10">
        <v>0</v>
      </c>
      <c r="I379" s="19">
        <v>1</v>
      </c>
    </row>
    <row r="380" spans="3:9" x14ac:dyDescent="0.25">
      <c r="C380" s="26"/>
      <c r="D380" s="10" t="s">
        <v>36</v>
      </c>
      <c r="E380" s="10">
        <v>0</v>
      </c>
      <c r="F380" s="10">
        <v>0</v>
      </c>
      <c r="G380" s="10">
        <v>0</v>
      </c>
      <c r="H380" s="10">
        <v>0</v>
      </c>
      <c r="I380" s="19"/>
    </row>
    <row r="381" spans="3:9" x14ac:dyDescent="0.25">
      <c r="C381" s="27"/>
      <c r="D381" s="10" t="s">
        <v>33</v>
      </c>
      <c r="E381" s="10">
        <v>1</v>
      </c>
      <c r="F381" s="10">
        <v>1</v>
      </c>
      <c r="G381" s="10">
        <v>0</v>
      </c>
      <c r="H381" s="10">
        <v>0</v>
      </c>
      <c r="I381" s="19"/>
    </row>
    <row r="384" spans="3:9" x14ac:dyDescent="0.25">
      <c r="C384" s="20" t="s">
        <v>65</v>
      </c>
      <c r="D384" s="20"/>
      <c r="E384" s="20"/>
    </row>
    <row r="385" spans="3:9" x14ac:dyDescent="0.25">
      <c r="C385" s="20"/>
      <c r="D385" s="20"/>
      <c r="E385" s="20"/>
    </row>
    <row r="388" spans="3:9" x14ac:dyDescent="0.25">
      <c r="C388" s="4" t="s">
        <v>39</v>
      </c>
      <c r="D388" s="5" t="s">
        <v>4</v>
      </c>
      <c r="E388" s="4" t="s">
        <v>1</v>
      </c>
      <c r="F388" s="4" t="s">
        <v>2</v>
      </c>
      <c r="G388" s="4" t="s">
        <v>3</v>
      </c>
      <c r="H388" s="4" t="s">
        <v>5</v>
      </c>
      <c r="I388" s="4" t="s">
        <v>31</v>
      </c>
    </row>
    <row r="389" spans="3:9" x14ac:dyDescent="0.25">
      <c r="C389" s="3">
        <v>41</v>
      </c>
      <c r="D389" s="14" t="s">
        <v>36</v>
      </c>
      <c r="E389" s="10" t="s">
        <v>37</v>
      </c>
      <c r="F389" s="10" t="s">
        <v>33</v>
      </c>
      <c r="G389" s="10" t="s">
        <v>34</v>
      </c>
      <c r="H389" s="10" t="s">
        <v>34</v>
      </c>
      <c r="I389" s="10" t="s">
        <v>35</v>
      </c>
    </row>
    <row r="390" spans="3:9" x14ac:dyDescent="0.25">
      <c r="C390" s="3">
        <v>44</v>
      </c>
      <c r="D390" s="14" t="s">
        <v>36</v>
      </c>
      <c r="E390" s="10" t="s">
        <v>37</v>
      </c>
      <c r="F390" s="10" t="s">
        <v>33</v>
      </c>
      <c r="G390" s="10" t="s">
        <v>34</v>
      </c>
      <c r="H390" s="10" t="s">
        <v>36</v>
      </c>
      <c r="I390" s="10" t="s">
        <v>35</v>
      </c>
    </row>
    <row r="391" spans="3:9" x14ac:dyDescent="0.25">
      <c r="C391" s="3">
        <v>45</v>
      </c>
      <c r="D391" s="14" t="s">
        <v>36</v>
      </c>
      <c r="E391" s="10" t="s">
        <v>37</v>
      </c>
      <c r="F391" s="10" t="s">
        <v>33</v>
      </c>
      <c r="G391" s="10" t="s">
        <v>34</v>
      </c>
      <c r="H391" s="10" t="s">
        <v>34</v>
      </c>
      <c r="I391" s="10" t="s">
        <v>35</v>
      </c>
    </row>
    <row r="392" spans="3:9" x14ac:dyDescent="0.25">
      <c r="C392" s="3">
        <v>48</v>
      </c>
      <c r="D392" s="14" t="s">
        <v>36</v>
      </c>
      <c r="E392" s="10" t="s">
        <v>37</v>
      </c>
      <c r="F392" s="10" t="s">
        <v>36</v>
      </c>
      <c r="G392" s="10" t="s">
        <v>34</v>
      </c>
      <c r="H392" s="10" t="s">
        <v>33</v>
      </c>
      <c r="I392" s="10" t="s">
        <v>35</v>
      </c>
    </row>
    <row r="393" spans="3:9" x14ac:dyDescent="0.25">
      <c r="C393" s="3">
        <v>50</v>
      </c>
      <c r="D393" s="14" t="s">
        <v>36</v>
      </c>
      <c r="E393" s="10" t="s">
        <v>37</v>
      </c>
      <c r="F393" s="10" t="s">
        <v>33</v>
      </c>
      <c r="G393" s="10" t="s">
        <v>34</v>
      </c>
      <c r="H393" s="10" t="s">
        <v>34</v>
      </c>
      <c r="I393" s="10" t="s">
        <v>38</v>
      </c>
    </row>
    <row r="394" spans="3:9" x14ac:dyDescent="0.25">
      <c r="C394" s="3">
        <v>52</v>
      </c>
      <c r="D394" s="14" t="s">
        <v>36</v>
      </c>
      <c r="E394" s="10" t="s">
        <v>37</v>
      </c>
      <c r="F394" s="10" t="s">
        <v>36</v>
      </c>
      <c r="G394" s="10" t="s">
        <v>34</v>
      </c>
      <c r="H394" s="10" t="s">
        <v>34</v>
      </c>
      <c r="I394" s="10" t="s">
        <v>38</v>
      </c>
    </row>
    <row r="395" spans="3:9" x14ac:dyDescent="0.25">
      <c r="C395" s="3">
        <v>59</v>
      </c>
      <c r="D395" s="14" t="s">
        <v>36</v>
      </c>
      <c r="E395" s="10" t="s">
        <v>37</v>
      </c>
      <c r="F395" s="10" t="s">
        <v>36</v>
      </c>
      <c r="G395" s="10" t="s">
        <v>34</v>
      </c>
      <c r="H395" s="10" t="s">
        <v>34</v>
      </c>
      <c r="I395" s="10" t="s">
        <v>38</v>
      </c>
    </row>
    <row r="397" spans="3:9" x14ac:dyDescent="0.25">
      <c r="C397" s="20" t="s">
        <v>66</v>
      </c>
      <c r="D397" s="20"/>
      <c r="E397" s="20"/>
    </row>
    <row r="398" spans="3:9" x14ac:dyDescent="0.25">
      <c r="C398" s="20"/>
      <c r="D398" s="20"/>
      <c r="E398" s="20"/>
    </row>
    <row r="399" spans="3:9" ht="15.75" thickBot="1" x14ac:dyDescent="0.3"/>
    <row r="400" spans="3:9" ht="15.75" thickBot="1" x14ac:dyDescent="0.3">
      <c r="C400" s="6" t="s">
        <v>48</v>
      </c>
      <c r="D400" s="7" t="s">
        <v>41</v>
      </c>
      <c r="E400" s="7" t="s">
        <v>44</v>
      </c>
      <c r="F400" s="7" t="s">
        <v>43</v>
      </c>
      <c r="G400" s="7" t="s">
        <v>42</v>
      </c>
      <c r="H400" s="7" t="s">
        <v>45</v>
      </c>
      <c r="I400" s="8" t="s">
        <v>46</v>
      </c>
    </row>
    <row r="401" spans="3:9" x14ac:dyDescent="0.25">
      <c r="C401" s="9" t="s">
        <v>47</v>
      </c>
      <c r="D401" s="9"/>
      <c r="E401" s="9">
        <v>7</v>
      </c>
      <c r="F401" s="9">
        <v>4</v>
      </c>
      <c r="G401" s="9">
        <v>3</v>
      </c>
      <c r="H401" s="9">
        <v>0.9852281360342523</v>
      </c>
      <c r="I401" s="9"/>
    </row>
    <row r="402" spans="3:9" x14ac:dyDescent="0.25">
      <c r="C402" s="25" t="s">
        <v>1</v>
      </c>
      <c r="D402" s="10" t="s">
        <v>34</v>
      </c>
      <c r="E402" s="10">
        <v>0</v>
      </c>
      <c r="F402" s="10">
        <v>0</v>
      </c>
      <c r="G402" s="10">
        <v>0</v>
      </c>
      <c r="H402" s="10">
        <v>0</v>
      </c>
      <c r="I402" s="19">
        <v>0</v>
      </c>
    </row>
    <row r="403" spans="3:9" x14ac:dyDescent="0.25">
      <c r="C403" s="26"/>
      <c r="D403" s="10" t="s">
        <v>37</v>
      </c>
      <c r="E403" s="10">
        <v>7</v>
      </c>
      <c r="F403" s="10">
        <v>4</v>
      </c>
      <c r="G403" s="10">
        <v>3</v>
      </c>
      <c r="H403" s="10">
        <v>0.9852281360342523</v>
      </c>
      <c r="I403" s="19"/>
    </row>
    <row r="404" spans="3:9" x14ac:dyDescent="0.25">
      <c r="C404" s="27"/>
      <c r="D404" s="10" t="s">
        <v>33</v>
      </c>
      <c r="E404" s="10">
        <v>0</v>
      </c>
      <c r="F404" s="10">
        <v>0</v>
      </c>
      <c r="G404" s="10">
        <v>0</v>
      </c>
      <c r="H404" s="10">
        <v>0</v>
      </c>
      <c r="I404" s="19"/>
    </row>
    <row r="405" spans="3:9" x14ac:dyDescent="0.25">
      <c r="C405" s="25" t="s">
        <v>2</v>
      </c>
      <c r="D405" s="10" t="s">
        <v>34</v>
      </c>
      <c r="E405" s="10">
        <v>0</v>
      </c>
      <c r="F405" s="10">
        <v>0</v>
      </c>
      <c r="G405" s="10">
        <v>0</v>
      </c>
      <c r="H405" s="10">
        <v>0</v>
      </c>
      <c r="I405" s="19">
        <v>0.1280852788913947</v>
      </c>
    </row>
    <row r="406" spans="3:9" x14ac:dyDescent="0.25">
      <c r="C406" s="26"/>
      <c r="D406" s="10" t="s">
        <v>36</v>
      </c>
      <c r="E406" s="10">
        <v>3</v>
      </c>
      <c r="F406" s="10">
        <v>1</v>
      </c>
      <c r="G406" s="10">
        <v>2</v>
      </c>
      <c r="H406" s="10">
        <v>0.91829583405449056</v>
      </c>
      <c r="I406" s="19"/>
    </row>
    <row r="407" spans="3:9" x14ac:dyDescent="0.25">
      <c r="C407" s="27"/>
      <c r="D407" s="10" t="s">
        <v>33</v>
      </c>
      <c r="E407" s="10">
        <v>4</v>
      </c>
      <c r="F407" s="10">
        <v>3</v>
      </c>
      <c r="G407" s="10">
        <v>1</v>
      </c>
      <c r="H407" s="10">
        <v>0.81127812445913294</v>
      </c>
      <c r="I407" s="19"/>
    </row>
    <row r="408" spans="3:9" x14ac:dyDescent="0.25">
      <c r="C408" s="25" t="s">
        <v>3</v>
      </c>
      <c r="D408" s="10" t="s">
        <v>34</v>
      </c>
      <c r="E408" s="10">
        <v>7</v>
      </c>
      <c r="F408" s="10">
        <v>4</v>
      </c>
      <c r="G408" s="10">
        <v>3</v>
      </c>
      <c r="H408" s="10">
        <v>0.9852281360342523</v>
      </c>
      <c r="I408" s="19">
        <v>0</v>
      </c>
    </row>
    <row r="409" spans="3:9" x14ac:dyDescent="0.25">
      <c r="C409" s="26"/>
      <c r="D409" s="10" t="s">
        <v>36</v>
      </c>
      <c r="E409" s="10">
        <v>0</v>
      </c>
      <c r="F409" s="10">
        <v>0</v>
      </c>
      <c r="G409" s="10">
        <v>0</v>
      </c>
      <c r="H409" s="10">
        <v>0</v>
      </c>
      <c r="I409" s="19"/>
    </row>
    <row r="410" spans="3:9" x14ac:dyDescent="0.25">
      <c r="C410" s="27"/>
      <c r="D410" s="10" t="s">
        <v>33</v>
      </c>
      <c r="E410" s="10">
        <v>0</v>
      </c>
      <c r="F410" s="10">
        <v>0</v>
      </c>
      <c r="G410" s="10">
        <v>0</v>
      </c>
      <c r="H410" s="10">
        <v>0</v>
      </c>
      <c r="I410" s="19"/>
    </row>
    <row r="411" spans="3:9" x14ac:dyDescent="0.25">
      <c r="C411" s="45" t="s">
        <v>5</v>
      </c>
      <c r="D411" s="15" t="s">
        <v>34</v>
      </c>
      <c r="E411" s="15">
        <v>5</v>
      </c>
      <c r="F411" s="15">
        <v>2</v>
      </c>
      <c r="G411" s="15">
        <v>3</v>
      </c>
      <c r="H411" s="15">
        <v>0.97095059445466747</v>
      </c>
      <c r="I411" s="48">
        <v>0.29169199713806127</v>
      </c>
    </row>
    <row r="412" spans="3:9" x14ac:dyDescent="0.25">
      <c r="C412" s="46"/>
      <c r="D412" s="15" t="s">
        <v>36</v>
      </c>
      <c r="E412" s="15">
        <v>1</v>
      </c>
      <c r="F412" s="15">
        <v>1</v>
      </c>
      <c r="G412" s="15">
        <v>0</v>
      </c>
      <c r="H412" s="15">
        <v>0</v>
      </c>
      <c r="I412" s="48"/>
    </row>
    <row r="413" spans="3:9" x14ac:dyDescent="0.25">
      <c r="C413" s="47"/>
      <c r="D413" s="15" t="s">
        <v>33</v>
      </c>
      <c r="E413" s="15">
        <v>1</v>
      </c>
      <c r="F413" s="15">
        <v>1</v>
      </c>
      <c r="G413" s="15">
        <v>0</v>
      </c>
      <c r="H413" s="15">
        <v>0</v>
      </c>
      <c r="I413" s="48"/>
    </row>
    <row r="414" spans="3:9" x14ac:dyDescent="0.25">
      <c r="C414" s="1"/>
      <c r="D414" s="1"/>
      <c r="E414" s="1"/>
      <c r="F414" s="1"/>
      <c r="G414" s="1"/>
      <c r="H414" s="1"/>
      <c r="I414" s="1"/>
    </row>
    <row r="415" spans="3:9" x14ac:dyDescent="0.25">
      <c r="C415" s="1"/>
      <c r="D415" s="1"/>
      <c r="E415" s="1"/>
      <c r="F415" s="1"/>
      <c r="G415" s="1"/>
      <c r="H415" s="1"/>
      <c r="I415" s="1"/>
    </row>
    <row r="416" spans="3:9" x14ac:dyDescent="0.25">
      <c r="C416" s="20" t="s">
        <v>72</v>
      </c>
      <c r="D416" s="20"/>
      <c r="E416" s="20"/>
    </row>
    <row r="417" spans="3:9" x14ac:dyDescent="0.25">
      <c r="C417" s="20"/>
      <c r="D417" s="20"/>
      <c r="E417" s="20"/>
    </row>
    <row r="419" spans="3:9" x14ac:dyDescent="0.25">
      <c r="C419" s="4" t="s">
        <v>39</v>
      </c>
      <c r="D419" s="15" t="s">
        <v>5</v>
      </c>
      <c r="E419" s="4" t="s">
        <v>1</v>
      </c>
      <c r="F419" s="4" t="s">
        <v>2</v>
      </c>
      <c r="G419" s="4" t="s">
        <v>3</v>
      </c>
      <c r="H419" s="4" t="s">
        <v>31</v>
      </c>
    </row>
    <row r="420" spans="3:9" x14ac:dyDescent="0.25">
      <c r="C420" s="3">
        <v>41</v>
      </c>
      <c r="D420" s="15" t="s">
        <v>34</v>
      </c>
      <c r="E420" s="10" t="s">
        <v>37</v>
      </c>
      <c r="F420" s="10" t="s">
        <v>33</v>
      </c>
      <c r="G420" s="10" t="s">
        <v>34</v>
      </c>
      <c r="H420" s="10" t="s">
        <v>35</v>
      </c>
    </row>
    <row r="421" spans="3:9" x14ac:dyDescent="0.25">
      <c r="C421" s="3">
        <v>45</v>
      </c>
      <c r="D421" s="15" t="s">
        <v>34</v>
      </c>
      <c r="E421" s="10" t="s">
        <v>37</v>
      </c>
      <c r="F421" s="10" t="s">
        <v>33</v>
      </c>
      <c r="G421" s="10" t="s">
        <v>34</v>
      </c>
      <c r="H421" s="10" t="s">
        <v>35</v>
      </c>
    </row>
    <row r="422" spans="3:9" x14ac:dyDescent="0.25">
      <c r="C422" s="3">
        <v>50</v>
      </c>
      <c r="D422" s="15" t="s">
        <v>34</v>
      </c>
      <c r="E422" s="10" t="s">
        <v>37</v>
      </c>
      <c r="F422" s="10" t="s">
        <v>33</v>
      </c>
      <c r="G422" s="10" t="s">
        <v>34</v>
      </c>
      <c r="H422" s="10" t="s">
        <v>38</v>
      </c>
    </row>
    <row r="423" spans="3:9" x14ac:dyDescent="0.25">
      <c r="C423" s="3">
        <v>52</v>
      </c>
      <c r="D423" s="15" t="s">
        <v>34</v>
      </c>
      <c r="E423" s="10" t="s">
        <v>37</v>
      </c>
      <c r="F423" s="10" t="s">
        <v>36</v>
      </c>
      <c r="G423" s="10" t="s">
        <v>34</v>
      </c>
      <c r="H423" s="10" t="s">
        <v>38</v>
      </c>
    </row>
    <row r="424" spans="3:9" x14ac:dyDescent="0.25">
      <c r="C424" s="3">
        <v>59</v>
      </c>
      <c r="D424" s="15" t="s">
        <v>34</v>
      </c>
      <c r="E424" s="10" t="s">
        <v>37</v>
      </c>
      <c r="F424" s="10" t="s">
        <v>36</v>
      </c>
      <c r="G424" s="10" t="s">
        <v>34</v>
      </c>
      <c r="H424" s="10" t="s">
        <v>38</v>
      </c>
    </row>
    <row r="427" spans="3:9" x14ac:dyDescent="0.25">
      <c r="C427" s="20" t="s">
        <v>66</v>
      </c>
      <c r="D427" s="20"/>
      <c r="E427" s="20"/>
    </row>
    <row r="428" spans="3:9" x14ac:dyDescent="0.25">
      <c r="C428" s="20"/>
      <c r="D428" s="20"/>
      <c r="E428" s="20"/>
    </row>
    <row r="429" spans="3:9" ht="15.75" thickBot="1" x14ac:dyDescent="0.3"/>
    <row r="430" spans="3:9" ht="15.75" thickBot="1" x14ac:dyDescent="0.3">
      <c r="C430" s="6" t="s">
        <v>48</v>
      </c>
      <c r="D430" s="7" t="s">
        <v>41</v>
      </c>
      <c r="E430" s="7" t="s">
        <v>44</v>
      </c>
      <c r="F430" s="7" t="s">
        <v>43</v>
      </c>
      <c r="G430" s="7" t="s">
        <v>42</v>
      </c>
      <c r="H430" s="7" t="s">
        <v>45</v>
      </c>
      <c r="I430" s="8" t="s">
        <v>46</v>
      </c>
    </row>
    <row r="431" spans="3:9" x14ac:dyDescent="0.25">
      <c r="C431" s="9" t="s">
        <v>47</v>
      </c>
      <c r="D431" s="9"/>
      <c r="E431" s="9">
        <v>5</v>
      </c>
      <c r="F431" s="9">
        <v>2</v>
      </c>
      <c r="G431" s="9">
        <v>3</v>
      </c>
      <c r="H431" s="9">
        <v>0.97095059445466747</v>
      </c>
      <c r="I431" s="9"/>
    </row>
    <row r="432" spans="3:9" x14ac:dyDescent="0.25">
      <c r="C432" s="25" t="s">
        <v>1</v>
      </c>
      <c r="D432" s="10" t="s">
        <v>34</v>
      </c>
      <c r="E432" s="10">
        <v>0</v>
      </c>
      <c r="F432" s="10">
        <v>0</v>
      </c>
      <c r="G432" s="10">
        <v>0</v>
      </c>
      <c r="H432" s="10">
        <v>0</v>
      </c>
      <c r="I432" s="19">
        <v>0.29169199713806127</v>
      </c>
    </row>
    <row r="433" spans="3:9" x14ac:dyDescent="0.25">
      <c r="C433" s="26"/>
      <c r="D433" s="10" t="s">
        <v>37</v>
      </c>
      <c r="E433" s="10">
        <v>5</v>
      </c>
      <c r="F433" s="10">
        <v>2</v>
      </c>
      <c r="G433" s="10">
        <v>3</v>
      </c>
      <c r="H433" s="10">
        <v>0.97095059445466747</v>
      </c>
      <c r="I433" s="19"/>
    </row>
    <row r="434" spans="3:9" x14ac:dyDescent="0.25">
      <c r="C434" s="27"/>
      <c r="D434" s="10" t="s">
        <v>33</v>
      </c>
      <c r="E434" s="10">
        <v>0</v>
      </c>
      <c r="F434" s="10">
        <v>0</v>
      </c>
      <c r="G434" s="10">
        <v>0</v>
      </c>
      <c r="H434" s="10">
        <v>0</v>
      </c>
      <c r="I434" s="19"/>
    </row>
    <row r="435" spans="3:9" x14ac:dyDescent="0.25">
      <c r="C435" s="41" t="s">
        <v>2</v>
      </c>
      <c r="D435" s="16" t="s">
        <v>34</v>
      </c>
      <c r="E435" s="16">
        <v>0</v>
      </c>
      <c r="F435" s="16">
        <v>0</v>
      </c>
      <c r="G435" s="16">
        <v>0</v>
      </c>
      <c r="H435" s="16">
        <v>0</v>
      </c>
      <c r="I435" s="44">
        <v>0.59167277858232781</v>
      </c>
    </row>
    <row r="436" spans="3:9" x14ac:dyDescent="0.25">
      <c r="C436" s="42"/>
      <c r="D436" s="16" t="s">
        <v>36</v>
      </c>
      <c r="E436" s="16">
        <v>2</v>
      </c>
      <c r="F436" s="16">
        <v>0</v>
      </c>
      <c r="G436" s="16">
        <v>2</v>
      </c>
      <c r="H436" s="16">
        <v>0</v>
      </c>
      <c r="I436" s="44"/>
    </row>
    <row r="437" spans="3:9" x14ac:dyDescent="0.25">
      <c r="C437" s="43"/>
      <c r="D437" s="16" t="s">
        <v>33</v>
      </c>
      <c r="E437" s="16">
        <v>3</v>
      </c>
      <c r="F437" s="16">
        <v>2</v>
      </c>
      <c r="G437" s="16">
        <v>1</v>
      </c>
      <c r="H437" s="16">
        <v>0.91829583405449056</v>
      </c>
      <c r="I437" s="44"/>
    </row>
    <row r="438" spans="3:9" x14ac:dyDescent="0.25">
      <c r="C438" s="25" t="s">
        <v>3</v>
      </c>
      <c r="D438" s="10" t="s">
        <v>34</v>
      </c>
      <c r="E438" s="10">
        <v>5</v>
      </c>
      <c r="F438" s="10">
        <v>2</v>
      </c>
      <c r="G438" s="10">
        <v>3</v>
      </c>
      <c r="H438" s="10">
        <v>0.97095059445466747</v>
      </c>
      <c r="I438" s="19">
        <v>0.29169199713806127</v>
      </c>
    </row>
    <row r="439" spans="3:9" x14ac:dyDescent="0.25">
      <c r="C439" s="26"/>
      <c r="D439" s="10" t="s">
        <v>36</v>
      </c>
      <c r="E439" s="10">
        <v>0</v>
      </c>
      <c r="F439" s="10">
        <v>0</v>
      </c>
      <c r="G439" s="10">
        <v>0</v>
      </c>
      <c r="H439" s="10">
        <v>0</v>
      </c>
      <c r="I439" s="19"/>
    </row>
    <row r="440" spans="3:9" x14ac:dyDescent="0.25">
      <c r="C440" s="27"/>
      <c r="D440" s="10" t="s">
        <v>33</v>
      </c>
      <c r="E440" s="10">
        <v>0</v>
      </c>
      <c r="F440" s="10">
        <v>0</v>
      </c>
      <c r="G440" s="10">
        <v>0</v>
      </c>
      <c r="H440" s="10">
        <v>0</v>
      </c>
      <c r="I440" s="19"/>
    </row>
    <row r="441" spans="3:9" x14ac:dyDescent="0.25">
      <c r="C441" s="1"/>
      <c r="D441" s="1"/>
      <c r="E441" s="1"/>
      <c r="F441" s="1"/>
      <c r="G441" s="1"/>
      <c r="H441" s="1"/>
      <c r="I441" s="1"/>
    </row>
    <row r="442" spans="3:9" x14ac:dyDescent="0.25">
      <c r="C442" s="1"/>
      <c r="D442" s="1"/>
      <c r="E442" s="1"/>
      <c r="F442" s="1"/>
      <c r="G442" s="1"/>
      <c r="H442" s="1"/>
      <c r="I442" s="1"/>
    </row>
    <row r="443" spans="3:9" x14ac:dyDescent="0.25">
      <c r="C443" s="1"/>
      <c r="D443" s="1"/>
      <c r="E443" s="1"/>
      <c r="F443" s="1"/>
      <c r="G443" s="1"/>
      <c r="H443" s="1"/>
      <c r="I443" s="1"/>
    </row>
    <row r="444" spans="3:9" x14ac:dyDescent="0.25">
      <c r="C444" s="20" t="s">
        <v>71</v>
      </c>
      <c r="D444" s="20"/>
      <c r="E444" s="20"/>
    </row>
    <row r="445" spans="3:9" x14ac:dyDescent="0.25">
      <c r="C445" s="20"/>
      <c r="D445" s="20"/>
      <c r="E445" s="20"/>
    </row>
    <row r="447" spans="3:9" x14ac:dyDescent="0.25">
      <c r="C447" s="4" t="s">
        <v>39</v>
      </c>
      <c r="D447" s="16" t="s">
        <v>2</v>
      </c>
      <c r="E447" s="4" t="s">
        <v>1</v>
      </c>
      <c r="F447" s="4" t="s">
        <v>3</v>
      </c>
      <c r="G447" s="4" t="s">
        <v>31</v>
      </c>
    </row>
    <row r="448" spans="3:9" x14ac:dyDescent="0.25">
      <c r="C448" s="3">
        <v>41</v>
      </c>
      <c r="D448" s="16" t="s">
        <v>33</v>
      </c>
      <c r="E448" s="10" t="s">
        <v>37</v>
      </c>
      <c r="F448" s="10" t="s">
        <v>34</v>
      </c>
      <c r="G448" s="10" t="s">
        <v>35</v>
      </c>
    </row>
    <row r="449" spans="3:9" x14ac:dyDescent="0.25">
      <c r="C449" s="3">
        <v>45</v>
      </c>
      <c r="D449" s="16" t="s">
        <v>33</v>
      </c>
      <c r="E449" s="10" t="s">
        <v>37</v>
      </c>
      <c r="F449" s="10" t="s">
        <v>34</v>
      </c>
      <c r="G449" s="10" t="s">
        <v>35</v>
      </c>
    </row>
    <row r="450" spans="3:9" x14ac:dyDescent="0.25">
      <c r="C450" s="3">
        <v>50</v>
      </c>
      <c r="D450" s="16" t="s">
        <v>33</v>
      </c>
      <c r="E450" s="10" t="s">
        <v>37</v>
      </c>
      <c r="F450" s="10" t="s">
        <v>34</v>
      </c>
      <c r="G450" s="10" t="s">
        <v>38</v>
      </c>
    </row>
    <row r="452" spans="3:9" x14ac:dyDescent="0.25">
      <c r="C452" s="20" t="s">
        <v>66</v>
      </c>
      <c r="D452" s="20"/>
      <c r="E452" s="20"/>
    </row>
    <row r="453" spans="3:9" x14ac:dyDescent="0.25">
      <c r="C453" s="20"/>
      <c r="D453" s="20"/>
      <c r="E453" s="20"/>
    </row>
    <row r="454" spans="3:9" ht="15.75" thickBot="1" x14ac:dyDescent="0.3"/>
    <row r="455" spans="3:9" ht="15.75" thickBot="1" x14ac:dyDescent="0.3">
      <c r="C455" s="6" t="s">
        <v>48</v>
      </c>
      <c r="D455" s="7" t="s">
        <v>41</v>
      </c>
      <c r="E455" s="7" t="s">
        <v>44</v>
      </c>
      <c r="F455" s="7" t="s">
        <v>43</v>
      </c>
      <c r="G455" s="7" t="s">
        <v>42</v>
      </c>
      <c r="H455" s="7" t="s">
        <v>45</v>
      </c>
      <c r="I455" s="8" t="s">
        <v>46</v>
      </c>
    </row>
    <row r="456" spans="3:9" x14ac:dyDescent="0.25">
      <c r="C456" s="9" t="s">
        <v>47</v>
      </c>
      <c r="D456" s="9"/>
      <c r="E456" s="9">
        <v>3</v>
      </c>
      <c r="F456" s="9">
        <v>2</v>
      </c>
      <c r="G456" s="9">
        <v>1</v>
      </c>
      <c r="H456" s="9">
        <v>0.91829583405449056</v>
      </c>
      <c r="I456" s="9"/>
    </row>
    <row r="457" spans="3:9" x14ac:dyDescent="0.25">
      <c r="C457" s="37" t="s">
        <v>1</v>
      </c>
      <c r="D457" s="17" t="s">
        <v>34</v>
      </c>
      <c r="E457" s="17">
        <v>0</v>
      </c>
      <c r="F457" s="17">
        <v>0</v>
      </c>
      <c r="G457" s="17">
        <v>0</v>
      </c>
      <c r="H457" s="17">
        <v>0</v>
      </c>
      <c r="I457" s="40">
        <v>0.59167277858232781</v>
      </c>
    </row>
    <row r="458" spans="3:9" x14ac:dyDescent="0.25">
      <c r="C458" s="38"/>
      <c r="D458" s="17" t="s">
        <v>37</v>
      </c>
      <c r="E458" s="17">
        <v>3</v>
      </c>
      <c r="F458" s="17">
        <v>2</v>
      </c>
      <c r="G458" s="17">
        <v>1</v>
      </c>
      <c r="H458" s="17">
        <v>0.91829583405449056</v>
      </c>
      <c r="I458" s="40"/>
    </row>
    <row r="459" spans="3:9" x14ac:dyDescent="0.25">
      <c r="C459" s="39"/>
      <c r="D459" s="17" t="s">
        <v>33</v>
      </c>
      <c r="E459" s="17">
        <v>0</v>
      </c>
      <c r="F459" s="17">
        <v>0</v>
      </c>
      <c r="G459" s="17">
        <v>0</v>
      </c>
      <c r="H459" s="17">
        <v>0</v>
      </c>
      <c r="I459" s="40"/>
    </row>
    <row r="460" spans="3:9" x14ac:dyDescent="0.25">
      <c r="C460" s="25" t="s">
        <v>3</v>
      </c>
      <c r="D460" s="10" t="s">
        <v>34</v>
      </c>
      <c r="E460" s="10">
        <v>3</v>
      </c>
      <c r="F460" s="10">
        <v>2</v>
      </c>
      <c r="G460" s="10">
        <v>1</v>
      </c>
      <c r="H460" s="10">
        <v>0.91829583405449056</v>
      </c>
      <c r="I460" s="19">
        <v>0.59167277858232781</v>
      </c>
    </row>
    <row r="461" spans="3:9" x14ac:dyDescent="0.25">
      <c r="C461" s="26"/>
      <c r="D461" s="10" t="s">
        <v>36</v>
      </c>
      <c r="E461" s="10">
        <v>0</v>
      </c>
      <c r="F461" s="10">
        <v>0</v>
      </c>
      <c r="G461" s="10">
        <v>0</v>
      </c>
      <c r="H461" s="10">
        <v>0</v>
      </c>
      <c r="I461" s="19"/>
    </row>
    <row r="462" spans="3:9" x14ac:dyDescent="0.25">
      <c r="C462" s="27"/>
      <c r="D462" s="10" t="s">
        <v>33</v>
      </c>
      <c r="E462" s="10">
        <v>0</v>
      </c>
      <c r="F462" s="10">
        <v>0</v>
      </c>
      <c r="G462" s="10">
        <v>0</v>
      </c>
      <c r="H462" s="10">
        <v>0</v>
      </c>
      <c r="I462" s="19"/>
    </row>
    <row r="463" spans="3:9" x14ac:dyDescent="0.25">
      <c r="C463" s="1"/>
      <c r="D463" s="1"/>
      <c r="E463" s="1"/>
      <c r="F463" s="1"/>
      <c r="G463" s="1"/>
      <c r="H463" s="1"/>
      <c r="I463" s="1"/>
    </row>
    <row r="464" spans="3:9" x14ac:dyDescent="0.25">
      <c r="C464" s="1"/>
      <c r="D464" s="1"/>
      <c r="E464" s="1"/>
      <c r="F464" s="1"/>
      <c r="G464" s="1"/>
      <c r="H464" s="1"/>
      <c r="I464" s="1"/>
    </row>
    <row r="465" spans="3:9" x14ac:dyDescent="0.25">
      <c r="C465" s="20" t="s">
        <v>70</v>
      </c>
      <c r="D465" s="20"/>
      <c r="E465" s="20"/>
    </row>
    <row r="466" spans="3:9" x14ac:dyDescent="0.25">
      <c r="C466" s="20"/>
      <c r="D466" s="20"/>
      <c r="E466" s="20"/>
    </row>
    <row r="468" spans="3:9" x14ac:dyDescent="0.25">
      <c r="C468" s="4" t="s">
        <v>39</v>
      </c>
      <c r="D468" s="4" t="s">
        <v>1</v>
      </c>
      <c r="E468" s="4" t="s">
        <v>3</v>
      </c>
      <c r="F468" s="4" t="s">
        <v>31</v>
      </c>
    </row>
    <row r="469" spans="3:9" x14ac:dyDescent="0.25">
      <c r="C469" s="3">
        <v>41</v>
      </c>
      <c r="D469" s="17" t="s">
        <v>37</v>
      </c>
      <c r="E469" s="10" t="s">
        <v>34</v>
      </c>
      <c r="F469" s="10" t="s">
        <v>35</v>
      </c>
    </row>
    <row r="470" spans="3:9" x14ac:dyDescent="0.25">
      <c r="C470" s="3">
        <v>45</v>
      </c>
      <c r="D470" s="17" t="s">
        <v>37</v>
      </c>
      <c r="E470" s="10" t="s">
        <v>34</v>
      </c>
      <c r="F470" s="10" t="s">
        <v>35</v>
      </c>
    </row>
    <row r="471" spans="3:9" x14ac:dyDescent="0.25">
      <c r="C471" s="3">
        <v>50</v>
      </c>
      <c r="D471" s="17" t="s">
        <v>37</v>
      </c>
      <c r="E471" s="10" t="s">
        <v>34</v>
      </c>
      <c r="F471" s="10" t="s">
        <v>38</v>
      </c>
    </row>
    <row r="474" spans="3:9" x14ac:dyDescent="0.25">
      <c r="C474" s="20" t="s">
        <v>69</v>
      </c>
      <c r="D474" s="20"/>
      <c r="E474" s="20"/>
    </row>
    <row r="475" spans="3:9" x14ac:dyDescent="0.25">
      <c r="C475" s="20"/>
      <c r="D475" s="20"/>
      <c r="E475" s="20"/>
    </row>
    <row r="476" spans="3:9" ht="15.75" thickBot="1" x14ac:dyDescent="0.3"/>
    <row r="477" spans="3:9" ht="15.75" thickBot="1" x14ac:dyDescent="0.3">
      <c r="C477" s="6" t="s">
        <v>48</v>
      </c>
      <c r="D477" s="7" t="s">
        <v>41</v>
      </c>
      <c r="E477" s="7" t="s">
        <v>44</v>
      </c>
      <c r="F477" s="7" t="s">
        <v>43</v>
      </c>
      <c r="G477" s="7" t="s">
        <v>42</v>
      </c>
      <c r="H477" s="7" t="s">
        <v>45</v>
      </c>
      <c r="I477" s="8" t="s">
        <v>46</v>
      </c>
    </row>
    <row r="478" spans="3:9" x14ac:dyDescent="0.25">
      <c r="C478" s="9" t="s">
        <v>47</v>
      </c>
      <c r="D478" s="9"/>
      <c r="E478" s="9">
        <v>3</v>
      </c>
      <c r="F478" s="9">
        <v>2</v>
      </c>
      <c r="G478" s="9">
        <v>1</v>
      </c>
      <c r="H478" s="9">
        <v>0.91829583405449056</v>
      </c>
      <c r="I478" s="9"/>
    </row>
    <row r="479" spans="3:9" x14ac:dyDescent="0.25">
      <c r="C479" s="25" t="s">
        <v>3</v>
      </c>
      <c r="D479" s="10" t="s">
        <v>34</v>
      </c>
      <c r="E479" s="10">
        <v>3</v>
      </c>
      <c r="F479" s="10">
        <v>2</v>
      </c>
      <c r="G479" s="10">
        <v>1</v>
      </c>
      <c r="H479" s="10">
        <v>0.91829583405449056</v>
      </c>
      <c r="I479" s="19">
        <v>0.59167277858232781</v>
      </c>
    </row>
    <row r="480" spans="3:9" x14ac:dyDescent="0.25">
      <c r="C480" s="26"/>
      <c r="D480" s="10" t="s">
        <v>36</v>
      </c>
      <c r="E480" s="10">
        <v>0</v>
      </c>
      <c r="F480" s="10">
        <v>0</v>
      </c>
      <c r="G480" s="10">
        <v>0</v>
      </c>
      <c r="H480" s="10">
        <v>0</v>
      </c>
      <c r="I480" s="19"/>
    </row>
    <row r="481" spans="3:9" x14ac:dyDescent="0.25">
      <c r="C481" s="27"/>
      <c r="D481" s="10" t="s">
        <v>33</v>
      </c>
      <c r="E481" s="10">
        <v>0</v>
      </c>
      <c r="F481" s="10">
        <v>0</v>
      </c>
      <c r="G481" s="10">
        <v>0</v>
      </c>
      <c r="H481" s="10">
        <v>0</v>
      </c>
      <c r="I481" s="19"/>
    </row>
  </sheetData>
  <mergeCells count="121">
    <mergeCell ref="L5:L7"/>
    <mergeCell ref="L8:L10"/>
    <mergeCell ref="L11:L13"/>
    <mergeCell ref="L14:L16"/>
    <mergeCell ref="L17:L19"/>
    <mergeCell ref="C70:I72"/>
    <mergeCell ref="C114:C116"/>
    <mergeCell ref="I114:I116"/>
    <mergeCell ref="C117:C119"/>
    <mergeCell ref="I117:I119"/>
    <mergeCell ref="C100:D101"/>
    <mergeCell ref="C105:C107"/>
    <mergeCell ref="I105:I107"/>
    <mergeCell ref="C108:C110"/>
    <mergeCell ref="I108:I110"/>
    <mergeCell ref="C111:C113"/>
    <mergeCell ref="I111:I113"/>
    <mergeCell ref="C123:E124"/>
    <mergeCell ref="C152:I154"/>
    <mergeCell ref="C181:D182"/>
    <mergeCell ref="C137:C139"/>
    <mergeCell ref="I137:I139"/>
    <mergeCell ref="C140:C142"/>
    <mergeCell ref="I140:I142"/>
    <mergeCell ref="C143:C145"/>
    <mergeCell ref="I143:I145"/>
    <mergeCell ref="C186:C188"/>
    <mergeCell ref="I186:I188"/>
    <mergeCell ref="C189:C191"/>
    <mergeCell ref="I189:I191"/>
    <mergeCell ref="C192:C194"/>
    <mergeCell ref="I192:I194"/>
    <mergeCell ref="C146:C148"/>
    <mergeCell ref="I146:I148"/>
    <mergeCell ref="C132:E133"/>
    <mergeCell ref="C218:C220"/>
    <mergeCell ref="I218:I220"/>
    <mergeCell ref="C221:C223"/>
    <mergeCell ref="I221:I223"/>
    <mergeCell ref="C224:C226"/>
    <mergeCell ref="I224:I226"/>
    <mergeCell ref="C195:C197"/>
    <mergeCell ref="I195:I197"/>
    <mergeCell ref="C198:C200"/>
    <mergeCell ref="I198:I200"/>
    <mergeCell ref="C204:D205"/>
    <mergeCell ref="C213:D214"/>
    <mergeCell ref="C247:C249"/>
    <mergeCell ref="I247:I249"/>
    <mergeCell ref="C250:C252"/>
    <mergeCell ref="I250:I252"/>
    <mergeCell ref="C256:D257"/>
    <mergeCell ref="C263:D264"/>
    <mergeCell ref="C227:C229"/>
    <mergeCell ref="I227:I229"/>
    <mergeCell ref="C232:D233"/>
    <mergeCell ref="C239:D240"/>
    <mergeCell ref="C244:C246"/>
    <mergeCell ref="I244:I246"/>
    <mergeCell ref="C312:C314"/>
    <mergeCell ref="I312:I314"/>
    <mergeCell ref="C315:C317"/>
    <mergeCell ref="I315:I317"/>
    <mergeCell ref="C318:C320"/>
    <mergeCell ref="I318:I320"/>
    <mergeCell ref="C268:C270"/>
    <mergeCell ref="I268:I270"/>
    <mergeCell ref="C271:C273"/>
    <mergeCell ref="I271:I273"/>
    <mergeCell ref="C278:I280"/>
    <mergeCell ref="C307:D308"/>
    <mergeCell ref="C347:C349"/>
    <mergeCell ref="I347:I349"/>
    <mergeCell ref="C350:C352"/>
    <mergeCell ref="I350:I352"/>
    <mergeCell ref="C353:C355"/>
    <mergeCell ref="I353:I355"/>
    <mergeCell ref="C321:C323"/>
    <mergeCell ref="I321:I323"/>
    <mergeCell ref="C324:C326"/>
    <mergeCell ref="I324:I326"/>
    <mergeCell ref="C329:E330"/>
    <mergeCell ref="C342:E343"/>
    <mergeCell ref="C376:C378"/>
    <mergeCell ref="I376:I378"/>
    <mergeCell ref="C379:C381"/>
    <mergeCell ref="I379:I381"/>
    <mergeCell ref="C384:E385"/>
    <mergeCell ref="C397:E398"/>
    <mergeCell ref="C356:C358"/>
    <mergeCell ref="I356:I358"/>
    <mergeCell ref="C361:E362"/>
    <mergeCell ref="C368:E369"/>
    <mergeCell ref="C373:C375"/>
    <mergeCell ref="I373:I375"/>
    <mergeCell ref="C411:C413"/>
    <mergeCell ref="I411:I413"/>
    <mergeCell ref="C416:E417"/>
    <mergeCell ref="C427:E428"/>
    <mergeCell ref="C432:C434"/>
    <mergeCell ref="I432:I434"/>
    <mergeCell ref="C402:C404"/>
    <mergeCell ref="I402:I404"/>
    <mergeCell ref="C405:C407"/>
    <mergeCell ref="I405:I407"/>
    <mergeCell ref="C408:C410"/>
    <mergeCell ref="I408:I410"/>
    <mergeCell ref="C479:C481"/>
    <mergeCell ref="I479:I481"/>
    <mergeCell ref="C457:C459"/>
    <mergeCell ref="I457:I459"/>
    <mergeCell ref="C460:C462"/>
    <mergeCell ref="I460:I462"/>
    <mergeCell ref="C465:E466"/>
    <mergeCell ref="C474:E475"/>
    <mergeCell ref="C435:C437"/>
    <mergeCell ref="I435:I437"/>
    <mergeCell ref="C438:C440"/>
    <mergeCell ref="I438:I440"/>
    <mergeCell ref="C444:E445"/>
    <mergeCell ref="C452:E4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1DFB-5F04-49B8-9A80-88C20762191B}">
  <dimension ref="A1:E5"/>
  <sheetViews>
    <sheetView tabSelected="1" workbookViewId="0">
      <selection activeCell="P8" sqref="P8"/>
    </sheetView>
  </sheetViews>
  <sheetFormatPr defaultRowHeight="15" x14ac:dyDescent="0.25"/>
  <sheetData>
    <row r="1" spans="1:5" ht="16.5" thickBot="1" x14ac:dyDescent="0.3">
      <c r="A1" s="69">
        <v>0</v>
      </c>
      <c r="B1" s="69"/>
      <c r="C1" s="69"/>
      <c r="D1" s="69"/>
      <c r="E1" s="70"/>
    </row>
    <row r="2" spans="1:5" ht="32.25" thickBot="1" x14ac:dyDescent="0.3">
      <c r="A2" s="66" t="s">
        <v>99</v>
      </c>
      <c r="B2" s="66" t="s">
        <v>100</v>
      </c>
      <c r="C2" s="66" t="s">
        <v>101</v>
      </c>
      <c r="D2" s="66" t="s">
        <v>102</v>
      </c>
      <c r="E2" s="66" t="s">
        <v>103</v>
      </c>
    </row>
    <row r="3" spans="1:5" ht="16.5" thickBot="1" x14ac:dyDescent="0.3">
      <c r="A3" s="68" t="s">
        <v>104</v>
      </c>
      <c r="B3" s="71">
        <v>0.97075999999999996</v>
      </c>
      <c r="C3" s="72">
        <v>0.95867800000000003</v>
      </c>
      <c r="D3" s="72">
        <v>0.96666700000000005</v>
      </c>
      <c r="E3" s="72">
        <v>0.95082</v>
      </c>
    </row>
    <row r="4" spans="1:5" ht="16.5" thickBot="1" x14ac:dyDescent="0.3">
      <c r="A4" s="68" t="s">
        <v>105</v>
      </c>
      <c r="B4" s="67">
        <v>0.97075999999999996</v>
      </c>
      <c r="C4" s="68">
        <v>0.95798300000000003</v>
      </c>
      <c r="D4" s="68">
        <v>0.98275900000000005</v>
      </c>
      <c r="E4" s="68">
        <v>0.93442599999999998</v>
      </c>
    </row>
    <row r="5" spans="1:5" ht="16.5" thickBot="1" x14ac:dyDescent="0.3">
      <c r="A5" s="68" t="s">
        <v>106</v>
      </c>
      <c r="B5" s="67">
        <v>0.97660800000000003</v>
      </c>
      <c r="C5" s="68">
        <v>0.96666700000000005</v>
      </c>
      <c r="D5" s="68">
        <v>0.98305100000000001</v>
      </c>
      <c r="E5" s="68">
        <v>0.95082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Data Mentah</vt:lpstr>
      <vt:lpstr>Data Konversi</vt:lpstr>
      <vt:lpstr>POHON1</vt:lpstr>
      <vt:lpstr>POHON2</vt:lpstr>
      <vt:lpstr>POHON3</vt:lpstr>
      <vt:lpstr>PERHITUNGAN3</vt:lpstr>
      <vt:lpstr>PERHITUNGAN MANUAL FIX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2023-09-05T03:39:17Z</dcterms:created>
  <dcterms:modified xsi:type="dcterms:W3CDTF">2023-09-07T11:20:37Z</dcterms:modified>
</cp:coreProperties>
</file>