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GAMPOS\Skripsi\projek\chatbot\project\"/>
    </mc:Choice>
  </mc:AlternateContent>
  <xr:revisionPtr revIDLastSave="0" documentId="13_ncr:1_{9471BF97-AF55-4E98-8DC3-A0CAF276EEF0}" xr6:coauthVersionLast="47" xr6:coauthVersionMax="47" xr10:uidLastSave="{00000000-0000-0000-0000-000000000000}"/>
  <bookViews>
    <workbookView xWindow="120" yWindow="1545" windowWidth="20370" windowHeight="7875" xr2:uid="{3498C8CA-6CCC-4FE5-AF9D-29725B1B3E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S19" i="1" s="1"/>
  <c r="Q3" i="1"/>
  <c r="Q4" i="1"/>
  <c r="Q14" i="1" s="1"/>
  <c r="T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T13" i="1"/>
  <c r="S13" i="1"/>
  <c r="R13" i="1"/>
  <c r="K36" i="1"/>
  <c r="K31" i="1"/>
  <c r="K26" i="1"/>
  <c r="K21" i="1"/>
  <c r="K16" i="1"/>
  <c r="K11" i="1"/>
  <c r="K6" i="1"/>
  <c r="C36" i="1"/>
  <c r="D31" i="1"/>
  <c r="F26" i="1"/>
  <c r="D16" i="1"/>
  <c r="H11" i="1"/>
  <c r="G11" i="1"/>
  <c r="D11" i="1"/>
  <c r="C11" i="1"/>
  <c r="F6" i="1"/>
  <c r="C93" i="1"/>
  <c r="D93" i="1"/>
  <c r="E93" i="1"/>
  <c r="F93" i="1"/>
  <c r="G93" i="1"/>
  <c r="H93" i="1"/>
  <c r="B93" i="1"/>
  <c r="C3" i="1"/>
  <c r="C6" i="1" s="1"/>
  <c r="D3" i="1"/>
  <c r="D6" i="1" s="1"/>
  <c r="E3" i="1"/>
  <c r="E6" i="1" s="1"/>
  <c r="F3" i="1"/>
  <c r="G3" i="1"/>
  <c r="G6" i="1" s="1"/>
  <c r="H3" i="1"/>
  <c r="H6" i="1" s="1"/>
  <c r="I3" i="1"/>
  <c r="I6" i="1" s="1"/>
  <c r="C5" i="1"/>
  <c r="D5" i="1"/>
  <c r="E5" i="1"/>
  <c r="F5" i="1"/>
  <c r="G5" i="1"/>
  <c r="H5" i="1"/>
  <c r="I5" i="1"/>
  <c r="C8" i="1"/>
  <c r="D8" i="1"/>
  <c r="E8" i="1"/>
  <c r="E11" i="1" s="1"/>
  <c r="F8" i="1"/>
  <c r="F11" i="1" s="1"/>
  <c r="G8" i="1"/>
  <c r="H8" i="1"/>
  <c r="I8" i="1"/>
  <c r="I11" i="1" s="1"/>
  <c r="J8" i="1"/>
  <c r="J11" i="1" s="1"/>
  <c r="C10" i="1"/>
  <c r="D10" i="1"/>
  <c r="E10" i="1"/>
  <c r="F10" i="1"/>
  <c r="G10" i="1"/>
  <c r="H10" i="1"/>
  <c r="I10" i="1"/>
  <c r="J10" i="1"/>
  <c r="C13" i="1"/>
  <c r="D13" i="1"/>
  <c r="E13" i="1"/>
  <c r="E16" i="1" s="1"/>
  <c r="C15" i="1"/>
  <c r="C16" i="1" s="1"/>
  <c r="D15" i="1"/>
  <c r="E15" i="1"/>
  <c r="C18" i="1"/>
  <c r="C21" i="1" s="1"/>
  <c r="D18" i="1"/>
  <c r="D21" i="1" s="1"/>
  <c r="E18" i="1"/>
  <c r="F18" i="1"/>
  <c r="F21" i="1" s="1"/>
  <c r="G18" i="1"/>
  <c r="G21" i="1" s="1"/>
  <c r="H18" i="1"/>
  <c r="H21" i="1" s="1"/>
  <c r="I18" i="1"/>
  <c r="C20" i="1"/>
  <c r="D20" i="1"/>
  <c r="E20" i="1"/>
  <c r="E21" i="1" s="1"/>
  <c r="F20" i="1"/>
  <c r="G20" i="1"/>
  <c r="H20" i="1"/>
  <c r="I20" i="1"/>
  <c r="I21" i="1" s="1"/>
  <c r="P22" i="1"/>
  <c r="C23" i="1"/>
  <c r="C26" i="1" s="1"/>
  <c r="D23" i="1"/>
  <c r="D26" i="1" s="1"/>
  <c r="E23" i="1"/>
  <c r="E26" i="1" s="1"/>
  <c r="F23" i="1"/>
  <c r="G23" i="1"/>
  <c r="G26" i="1" s="1"/>
  <c r="C25" i="1"/>
  <c r="D25" i="1"/>
  <c r="E25" i="1"/>
  <c r="F25" i="1"/>
  <c r="G25" i="1"/>
  <c r="C28" i="1"/>
  <c r="C31" i="1" s="1"/>
  <c r="D28" i="1"/>
  <c r="E28" i="1"/>
  <c r="F28" i="1"/>
  <c r="F31" i="1" s="1"/>
  <c r="G28" i="1"/>
  <c r="G31" i="1" s="1"/>
  <c r="C30" i="1"/>
  <c r="D30" i="1"/>
  <c r="E30" i="1"/>
  <c r="E31" i="1" s="1"/>
  <c r="F30" i="1"/>
  <c r="G30" i="1"/>
  <c r="C33" i="1"/>
  <c r="D33" i="1"/>
  <c r="D36" i="1" s="1"/>
  <c r="E33" i="1"/>
  <c r="E36" i="1" s="1"/>
  <c r="F33" i="1"/>
  <c r="F36" i="1" s="1"/>
  <c r="C35" i="1"/>
  <c r="D35" i="1"/>
  <c r="E35" i="1"/>
  <c r="F35" i="1"/>
  <c r="Q13" i="1" l="1"/>
  <c r="Q25" i="1"/>
  <c r="R3" i="1"/>
  <c r="Q9" i="1"/>
  <c r="Q31" i="1" s="1"/>
  <c r="T3" i="1"/>
  <c r="Q26" i="1"/>
  <c r="S4" i="1"/>
  <c r="Q30" i="1"/>
  <c r="Q28" i="1"/>
  <c r="Q29" i="1"/>
  <c r="Q27" i="1"/>
  <c r="N5" i="1" l="1"/>
</calcChain>
</file>

<file path=xl/sharedStrings.xml><?xml version="1.0" encoding="utf-8"?>
<sst xmlns="http://schemas.openxmlformats.org/spreadsheetml/2006/main" count="118" uniqueCount="57">
  <si>
    <t>baring</t>
  </si>
  <si>
    <t>telinga</t>
  </si>
  <si>
    <t>gigi</t>
  </si>
  <si>
    <t>gusi</t>
  </si>
  <si>
    <t>buruk</t>
  </si>
  <si>
    <t>sebar</t>
  </si>
  <si>
    <t>nyeri</t>
  </si>
  <si>
    <t>Abses Gigi</t>
  </si>
  <si>
    <t>Aneurisma Aorta</t>
  </si>
  <si>
    <t>denyut</t>
  </si>
  <si>
    <t>jantung</t>
  </si>
  <si>
    <t>hilang</t>
  </si>
  <si>
    <t>sadar</t>
  </si>
  <si>
    <t>tingkat</t>
  </si>
  <si>
    <t>perut</t>
  </si>
  <si>
    <t>rahang</t>
  </si>
  <si>
    <t>Penyakit</t>
  </si>
  <si>
    <t>Term</t>
  </si>
  <si>
    <t>demam</t>
  </si>
  <si>
    <t>napas</t>
  </si>
  <si>
    <t>sesak</t>
  </si>
  <si>
    <t>Adenoma Bronkus</t>
  </si>
  <si>
    <t>Abses Otak</t>
  </si>
  <si>
    <t>gelisah</t>
  </si>
  <si>
    <t>kaku</t>
  </si>
  <si>
    <t>pribadi</t>
  </si>
  <si>
    <t>leher</t>
  </si>
  <si>
    <t>perilaku</t>
  </si>
  <si>
    <t>ubah</t>
  </si>
  <si>
    <t>Actinic Keratosis</t>
  </si>
  <si>
    <t>benjol</t>
  </si>
  <si>
    <t>kasar</t>
  </si>
  <si>
    <t>kering</t>
  </si>
  <si>
    <t>kulit</t>
  </si>
  <si>
    <t>tipis</t>
  </si>
  <si>
    <t>Abses Paru</t>
  </si>
  <si>
    <t>batuk</t>
  </si>
  <si>
    <t>dahak</t>
  </si>
  <si>
    <t>Abdominal Migraine</t>
  </si>
  <si>
    <t>mual</t>
  </si>
  <si>
    <t>muntah</t>
  </si>
  <si>
    <t>Nilai Term Frequency</t>
  </si>
  <si>
    <t>Nilai DF</t>
  </si>
  <si>
    <t>Nilai IDF</t>
  </si>
  <si>
    <t>Nilai TF-IDF</t>
  </si>
  <si>
    <t>saya nyeri pada gigi dan berdenyut di telinga sakit apa ya ?</t>
  </si>
  <si>
    <t>Pengujian data baru</t>
  </si>
  <si>
    <t>Likelihood</t>
  </si>
  <si>
    <t>Nilai TF-IDF (LS)</t>
  </si>
  <si>
    <t>Total IDF</t>
  </si>
  <si>
    <t>Prior</t>
  </si>
  <si>
    <t>Nilai MNB</t>
  </si>
  <si>
    <t>Nilai terbesar dari perhitungan MNB</t>
  </si>
  <si>
    <t xml:space="preserve">Nilai TF-IDF </t>
  </si>
  <si>
    <t>Term TF-IDF</t>
  </si>
  <si>
    <t>Term Likelihood</t>
  </si>
  <si>
    <t>Total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</si>
</sst>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1" xfId="0" applyFill="1" applyBorder="1"/>
    <xf numFmtId="0" fontId="0" fillId="0" borderId="0" xfId="0" applyBorder="1" applyAlignment="1"/>
    <xf numFmtId="0" fontId="0" fillId="3" borderId="4" xfId="0" applyFill="1" applyBorder="1"/>
    <xf numFmtId="0" fontId="0" fillId="4" borderId="1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Fill="1" applyBorder="1"/>
    <xf numFmtId="0" fontId="1" fillId="0" borderId="0" xfId="0" applyFont="1" applyAlignment="1">
      <alignment vertical="center" wrapText="1"/>
    </xf>
    <xf numFmtId="0" fontId="0" fillId="5" borderId="6" xfId="0" applyFill="1" applyBorder="1"/>
    <xf numFmtId="0" fontId="0" fillId="0" borderId="6" xfId="0" applyBorder="1"/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A21-EE32-4E6A-9F2D-7D6B4626DFB3}">
  <dimension ref="B1:T93"/>
  <sheetViews>
    <sheetView tabSelected="1" topLeftCell="C1" zoomScale="85" zoomScaleNormal="85" workbookViewId="0">
      <selection activeCell="G7" sqref="G7"/>
    </sheetView>
  </sheetViews>
  <sheetFormatPr defaultRowHeight="15" x14ac:dyDescent="0.25"/>
  <cols>
    <col min="2" max="2" width="20.140625" bestFit="1" customWidth="1"/>
    <col min="3" max="3" width="12" bestFit="1" customWidth="1"/>
    <col min="4" max="5" width="13.7109375" bestFit="1" customWidth="1"/>
    <col min="6" max="9" width="12" bestFit="1" customWidth="1"/>
    <col min="10" max="12" width="12.7109375" customWidth="1"/>
    <col min="13" max="13" width="11.85546875" customWidth="1"/>
    <col min="14" max="14" width="57.5703125" bestFit="1" customWidth="1"/>
    <col min="15" max="16" width="20.28515625" bestFit="1" customWidth="1"/>
    <col min="17" max="20" width="12.28515625" bestFit="1" customWidth="1"/>
    <col min="21" max="21" width="9.140625" customWidth="1"/>
    <col min="22" max="22" width="20" bestFit="1" customWidth="1"/>
    <col min="23" max="26" width="14.85546875" bestFit="1" customWidth="1"/>
  </cols>
  <sheetData>
    <row r="1" spans="2:20" x14ac:dyDescent="0.25">
      <c r="B1" s="11" t="s">
        <v>16</v>
      </c>
      <c r="C1" s="25" t="s">
        <v>17</v>
      </c>
      <c r="D1" s="25"/>
      <c r="E1" s="25"/>
      <c r="F1" s="25"/>
      <c r="G1" s="25"/>
      <c r="H1" s="25"/>
      <c r="I1" s="20"/>
      <c r="J1" s="20"/>
      <c r="K1" s="12" t="s">
        <v>56</v>
      </c>
      <c r="L1" s="17" t="s">
        <v>49</v>
      </c>
      <c r="N1" s="19" t="s">
        <v>46</v>
      </c>
      <c r="P1" s="20" t="s">
        <v>16</v>
      </c>
      <c r="Q1" s="25" t="s">
        <v>54</v>
      </c>
      <c r="R1" s="25"/>
      <c r="S1" s="25"/>
      <c r="T1" s="25"/>
    </row>
    <row r="2" spans="2:20" x14ac:dyDescent="0.25">
      <c r="B2" s="9" t="s">
        <v>7</v>
      </c>
      <c r="C2" s="4" t="s">
        <v>0</v>
      </c>
      <c r="D2" s="4" t="s">
        <v>2</v>
      </c>
      <c r="E2" s="4" t="s">
        <v>3</v>
      </c>
      <c r="F2" s="5" t="s">
        <v>4</v>
      </c>
      <c r="G2" s="4" t="s">
        <v>5</v>
      </c>
      <c r="H2" s="4" t="s">
        <v>6</v>
      </c>
      <c r="I2" s="4" t="s">
        <v>1</v>
      </c>
      <c r="J2" s="6"/>
      <c r="K2" s="2"/>
      <c r="L2" s="18">
        <f>C5+D5+E5+F5+G5+H5+I5+C10+D10+E10+F10+H10+I10+J10+C15+D15+E15+D20+E20+F20+G20+H20+I20+C25+D25+E25+F25+G25+C30+D30+C35+D35+G10+C20+E30+F30+G30+E35+F35</f>
        <v>67.289916058254136</v>
      </c>
      <c r="N2" s="2" t="s">
        <v>45</v>
      </c>
      <c r="P2" s="21"/>
      <c r="Q2" s="4" t="s">
        <v>6</v>
      </c>
      <c r="R2" s="4" t="s">
        <v>2</v>
      </c>
      <c r="S2" s="4" t="s">
        <v>9</v>
      </c>
      <c r="T2" s="4" t="s">
        <v>1</v>
      </c>
    </row>
    <row r="3" spans="2:20" x14ac:dyDescent="0.25">
      <c r="B3" s="9" t="s">
        <v>41</v>
      </c>
      <c r="C3" s="2">
        <f t="shared" ref="C3:I3" si="0">1/7</f>
        <v>0.14285714285714285</v>
      </c>
      <c r="D3" s="2">
        <f t="shared" si="0"/>
        <v>0.14285714285714285</v>
      </c>
      <c r="E3" s="2">
        <f t="shared" si="0"/>
        <v>0.14285714285714285</v>
      </c>
      <c r="F3" s="2">
        <f t="shared" si="0"/>
        <v>0.14285714285714285</v>
      </c>
      <c r="G3" s="2">
        <f t="shared" si="0"/>
        <v>0.14285714285714285</v>
      </c>
      <c r="H3" s="2">
        <f t="shared" si="0"/>
        <v>0.14285714285714285</v>
      </c>
      <c r="I3" s="2">
        <f t="shared" si="0"/>
        <v>0.14285714285714285</v>
      </c>
      <c r="J3" s="6"/>
      <c r="K3" s="6"/>
      <c r="L3" s="15"/>
      <c r="P3" s="9" t="s">
        <v>7</v>
      </c>
      <c r="Q3" s="2">
        <f>H6</f>
        <v>0.19542525504208488</v>
      </c>
      <c r="R3" s="2">
        <f>D6</f>
        <v>0.263585434287751</v>
      </c>
      <c r="S3" s="2">
        <v>0</v>
      </c>
      <c r="T3" s="2">
        <f>I6</f>
        <v>0.263585434287751</v>
      </c>
    </row>
    <row r="4" spans="2:20" x14ac:dyDescent="0.25">
      <c r="B4" s="9" t="s">
        <v>42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3</v>
      </c>
      <c r="I4" s="2">
        <v>1</v>
      </c>
      <c r="J4" s="6"/>
      <c r="K4" s="6"/>
      <c r="L4" s="15"/>
      <c r="N4" s="12" t="s">
        <v>52</v>
      </c>
      <c r="P4" s="3" t="s">
        <v>8</v>
      </c>
      <c r="Q4" s="2">
        <f>G11</f>
        <v>0.17099709816182429</v>
      </c>
      <c r="R4" s="2">
        <v>0</v>
      </c>
      <c r="S4" s="2">
        <f>C11</f>
        <v>0.23063725500178212</v>
      </c>
      <c r="T4" s="2">
        <v>0</v>
      </c>
    </row>
    <row r="5" spans="2:20" x14ac:dyDescent="0.25">
      <c r="B5" s="9" t="s">
        <v>43</v>
      </c>
      <c r="C5" s="2">
        <f t="shared" ref="C5:I5" si="1">(LOG10(7/C4))+1</f>
        <v>1.8450980400142569</v>
      </c>
      <c r="D5" s="2">
        <f t="shared" si="1"/>
        <v>1.8450980400142569</v>
      </c>
      <c r="E5" s="2">
        <f t="shared" si="1"/>
        <v>1.8450980400142569</v>
      </c>
      <c r="F5" s="2">
        <f t="shared" si="1"/>
        <v>1.8450980400142569</v>
      </c>
      <c r="G5" s="2">
        <f t="shared" si="1"/>
        <v>1.8450980400142569</v>
      </c>
      <c r="H5" s="2">
        <f>(LOG10(7/H4))+1</f>
        <v>1.3679767852945943</v>
      </c>
      <c r="I5" s="2">
        <f t="shared" si="1"/>
        <v>1.8450980400142569</v>
      </c>
      <c r="J5" s="10"/>
      <c r="K5" s="6"/>
      <c r="L5" s="15"/>
      <c r="N5" s="13">
        <f>MAX(Q25:Q31)</f>
        <v>1.1982706265459761E-8</v>
      </c>
      <c r="P5" s="9" t="s">
        <v>21</v>
      </c>
      <c r="Q5" s="2">
        <v>0</v>
      </c>
      <c r="R5" s="2">
        <v>0</v>
      </c>
      <c r="S5" s="2">
        <v>0</v>
      </c>
      <c r="T5" s="2">
        <v>0</v>
      </c>
    </row>
    <row r="6" spans="2:20" x14ac:dyDescent="0.25">
      <c r="B6" s="9" t="s">
        <v>53</v>
      </c>
      <c r="C6" s="2">
        <f t="shared" ref="C6:I6" si="2">(C3*C5)</f>
        <v>0.263585434287751</v>
      </c>
      <c r="D6" s="2">
        <f t="shared" si="2"/>
        <v>0.263585434287751</v>
      </c>
      <c r="E6" s="2">
        <f t="shared" si="2"/>
        <v>0.263585434287751</v>
      </c>
      <c r="F6" s="2">
        <f t="shared" si="2"/>
        <v>0.263585434287751</v>
      </c>
      <c r="G6" s="2">
        <f t="shared" si="2"/>
        <v>0.263585434287751</v>
      </c>
      <c r="H6" s="2">
        <f t="shared" si="2"/>
        <v>0.19542525504208488</v>
      </c>
      <c r="I6" s="2">
        <f t="shared" si="2"/>
        <v>0.263585434287751</v>
      </c>
      <c r="J6" s="10"/>
      <c r="K6" s="9">
        <f>SUM(C6:I6)</f>
        <v>1.7769378607685911</v>
      </c>
      <c r="L6" s="15"/>
      <c r="N6" s="9" t="s">
        <v>7</v>
      </c>
      <c r="P6" s="3" t="s">
        <v>22</v>
      </c>
      <c r="Q6" s="2">
        <v>0</v>
      </c>
      <c r="R6" s="2">
        <v>0</v>
      </c>
      <c r="S6" s="2">
        <v>0</v>
      </c>
      <c r="T6" s="2">
        <v>0</v>
      </c>
    </row>
    <row r="7" spans="2:20" x14ac:dyDescent="0.25">
      <c r="B7" s="3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6</v>
      </c>
      <c r="H7" s="4" t="s">
        <v>13</v>
      </c>
      <c r="I7" s="8" t="s">
        <v>14</v>
      </c>
      <c r="J7" s="8" t="s">
        <v>15</v>
      </c>
      <c r="K7" s="6"/>
      <c r="L7" s="15"/>
      <c r="P7" s="9" t="s">
        <v>29</v>
      </c>
      <c r="Q7" s="2">
        <v>0</v>
      </c>
      <c r="R7" s="2">
        <v>0</v>
      </c>
      <c r="S7" s="2">
        <v>0</v>
      </c>
      <c r="T7" s="2">
        <v>0</v>
      </c>
    </row>
    <row r="8" spans="2:20" x14ac:dyDescent="0.25">
      <c r="B8" s="3" t="s">
        <v>41</v>
      </c>
      <c r="C8" s="2">
        <f>1/8</f>
        <v>0.125</v>
      </c>
      <c r="D8" s="2">
        <f t="shared" ref="D8:J8" si="3">1/8</f>
        <v>0.125</v>
      </c>
      <c r="E8" s="2">
        <f t="shared" si="3"/>
        <v>0.125</v>
      </c>
      <c r="F8" s="2">
        <f t="shared" si="3"/>
        <v>0.125</v>
      </c>
      <c r="G8" s="2">
        <f t="shared" si="3"/>
        <v>0.125</v>
      </c>
      <c r="H8" s="2">
        <f t="shared" si="3"/>
        <v>0.125</v>
      </c>
      <c r="I8" s="2">
        <f t="shared" si="3"/>
        <v>0.125</v>
      </c>
      <c r="J8" s="2">
        <f t="shared" si="3"/>
        <v>0.125</v>
      </c>
      <c r="K8" s="2"/>
      <c r="L8" s="1"/>
      <c r="P8" s="3" t="s">
        <v>35</v>
      </c>
      <c r="Q8" s="2">
        <v>0</v>
      </c>
      <c r="R8" s="2">
        <v>0</v>
      </c>
      <c r="S8" s="2">
        <v>0</v>
      </c>
      <c r="T8" s="2">
        <v>0</v>
      </c>
    </row>
    <row r="9" spans="2:20" x14ac:dyDescent="0.25">
      <c r="B9" s="3" t="s">
        <v>42</v>
      </c>
      <c r="C9" s="2">
        <v>1</v>
      </c>
      <c r="D9" s="2">
        <v>1</v>
      </c>
      <c r="E9" s="2">
        <v>1</v>
      </c>
      <c r="F9" s="2">
        <v>1</v>
      </c>
      <c r="G9" s="2">
        <v>3</v>
      </c>
      <c r="H9" s="2">
        <v>1</v>
      </c>
      <c r="I9" s="2">
        <v>2</v>
      </c>
      <c r="J9" s="2">
        <v>1</v>
      </c>
      <c r="K9" s="2"/>
      <c r="L9" s="1"/>
      <c r="P9" s="9" t="s">
        <v>38</v>
      </c>
      <c r="Q9" s="2">
        <f>E36</f>
        <v>0.34199419632364858</v>
      </c>
      <c r="R9" s="2">
        <v>0</v>
      </c>
      <c r="S9" s="2">
        <v>0</v>
      </c>
      <c r="T9" s="2">
        <v>0</v>
      </c>
    </row>
    <row r="10" spans="2:20" x14ac:dyDescent="0.25">
      <c r="B10" s="3" t="s">
        <v>43</v>
      </c>
      <c r="C10" s="2">
        <f>(LOG10(7/C9))+1</f>
        <v>1.8450980400142569</v>
      </c>
      <c r="D10" s="2">
        <f t="shared" ref="D10:J10" si="4">(LOG10(7/D9))+1</f>
        <v>1.8450980400142569</v>
      </c>
      <c r="E10" s="2">
        <f t="shared" si="4"/>
        <v>1.8450980400142569</v>
      </c>
      <c r="F10" s="2">
        <f t="shared" si="4"/>
        <v>1.8450980400142569</v>
      </c>
      <c r="G10" s="2">
        <f t="shared" si="4"/>
        <v>1.3679767852945943</v>
      </c>
      <c r="H10" s="2">
        <f t="shared" si="4"/>
        <v>1.8450980400142569</v>
      </c>
      <c r="I10" s="2">
        <f t="shared" si="4"/>
        <v>1.5440680443502757</v>
      </c>
      <c r="J10" s="2">
        <f t="shared" si="4"/>
        <v>1.8450980400142569</v>
      </c>
      <c r="K10" s="2"/>
      <c r="L10" s="1"/>
    </row>
    <row r="11" spans="2:20" x14ac:dyDescent="0.25">
      <c r="B11" s="3" t="s">
        <v>44</v>
      </c>
      <c r="C11" s="2">
        <f t="shared" ref="C11:J11" si="5">(C8*C10)</f>
        <v>0.23063725500178212</v>
      </c>
      <c r="D11" s="2">
        <f t="shared" si="5"/>
        <v>0.23063725500178212</v>
      </c>
      <c r="E11" s="2">
        <f t="shared" si="5"/>
        <v>0.23063725500178212</v>
      </c>
      <c r="F11" s="2">
        <f t="shared" si="5"/>
        <v>0.23063725500178212</v>
      </c>
      <c r="G11" s="2">
        <f t="shared" si="5"/>
        <v>0.17099709816182429</v>
      </c>
      <c r="H11" s="2">
        <f t="shared" si="5"/>
        <v>0.23063725500178212</v>
      </c>
      <c r="I11" s="2">
        <f t="shared" si="5"/>
        <v>0.19300850554378446</v>
      </c>
      <c r="J11" s="2">
        <f t="shared" si="5"/>
        <v>0.23063725500178212</v>
      </c>
      <c r="K11" s="3">
        <f>SUM(C11:J11)</f>
        <v>1.7478291337163014</v>
      </c>
      <c r="L11" s="1"/>
      <c r="P11" s="20" t="s">
        <v>47</v>
      </c>
      <c r="Q11" s="22" t="s">
        <v>55</v>
      </c>
      <c r="R11" s="23"/>
      <c r="S11" s="23"/>
      <c r="T11" s="24"/>
    </row>
    <row r="12" spans="2:20" x14ac:dyDescent="0.25">
      <c r="B12" s="9" t="s">
        <v>21</v>
      </c>
      <c r="C12" s="4" t="s">
        <v>18</v>
      </c>
      <c r="D12" s="4" t="s">
        <v>19</v>
      </c>
      <c r="E12" s="4" t="s">
        <v>20</v>
      </c>
      <c r="F12" s="6"/>
      <c r="G12" s="6"/>
      <c r="H12" s="6"/>
      <c r="I12" s="6"/>
      <c r="J12" s="6"/>
      <c r="K12" s="6"/>
      <c r="L12" s="15"/>
      <c r="P12" s="21"/>
      <c r="Q12" s="4" t="s">
        <v>6</v>
      </c>
      <c r="R12" s="4" t="s">
        <v>2</v>
      </c>
      <c r="S12" s="4" t="s">
        <v>9</v>
      </c>
      <c r="T12" s="4" t="s">
        <v>1</v>
      </c>
    </row>
    <row r="13" spans="2:20" x14ac:dyDescent="0.25">
      <c r="B13" s="9" t="s">
        <v>41</v>
      </c>
      <c r="C13" s="2">
        <f>1/3</f>
        <v>0.33333333333333331</v>
      </c>
      <c r="D13" s="2">
        <f t="shared" ref="D13:E13" si="6">1/3</f>
        <v>0.33333333333333331</v>
      </c>
      <c r="E13" s="2">
        <f t="shared" si="6"/>
        <v>0.33333333333333331</v>
      </c>
      <c r="F13" s="2"/>
      <c r="G13" s="2"/>
      <c r="H13" s="2"/>
      <c r="I13" s="2"/>
      <c r="J13" s="2"/>
      <c r="K13" s="2"/>
      <c r="L13" s="1"/>
      <c r="P13" s="9" t="s">
        <v>7</v>
      </c>
      <c r="Q13" s="2">
        <f>(Q3+1)/(K6+L2)</f>
        <v>1.7308233793936211E-2</v>
      </c>
      <c r="R13" s="2">
        <f>(R3+1)/(K6+L2)</f>
        <v>1.8295106300472853E-2</v>
      </c>
      <c r="S13" s="2">
        <f>(S3+1)/(K6+L2)</f>
        <v>1.4478725224294241E-2</v>
      </c>
      <c r="T13" s="2">
        <f>(T3+1)/(K6+L2)</f>
        <v>1.8295106300472853E-2</v>
      </c>
    </row>
    <row r="14" spans="2:20" x14ac:dyDescent="0.25">
      <c r="B14" s="9" t="s">
        <v>42</v>
      </c>
      <c r="C14" s="2">
        <v>3</v>
      </c>
      <c r="D14" s="2">
        <v>2</v>
      </c>
      <c r="E14" s="2">
        <v>2</v>
      </c>
      <c r="F14" s="2"/>
      <c r="G14" s="2"/>
      <c r="H14" s="2"/>
      <c r="I14" s="2"/>
      <c r="J14" s="2"/>
      <c r="K14" s="2"/>
      <c r="L14" s="1"/>
      <c r="P14" s="3" t="s">
        <v>8</v>
      </c>
      <c r="Q14" s="2">
        <f>(Q4+1)/(K11+L2)</f>
        <v>1.6961693851757189E-2</v>
      </c>
      <c r="R14" s="2">
        <f>(R4+1)/(K11+L2)</f>
        <v>1.4484829961050161E-2</v>
      </c>
      <c r="S14" s="2">
        <f>(S4+1)/(K11+L2)</f>
        <v>1.782557138243434E-2</v>
      </c>
      <c r="T14" s="2">
        <f>(T4+1)/(K11+L2)</f>
        <v>1.4484829961050161E-2</v>
      </c>
    </row>
    <row r="15" spans="2:20" x14ac:dyDescent="0.25">
      <c r="B15" s="9" t="s">
        <v>43</v>
      </c>
      <c r="C15" s="2">
        <f>(LOG10(7/C14))+1</f>
        <v>1.3679767852945943</v>
      </c>
      <c r="D15" s="2">
        <f t="shared" ref="D15:E15" si="7">(LOG10(7/D14))+1</f>
        <v>1.5440680443502757</v>
      </c>
      <c r="E15" s="2">
        <f t="shared" si="7"/>
        <v>1.5440680443502757</v>
      </c>
      <c r="F15" s="2"/>
      <c r="G15" s="2"/>
      <c r="H15" s="2"/>
      <c r="I15" s="2"/>
      <c r="J15" s="2"/>
      <c r="K15" s="2"/>
      <c r="L15" s="1"/>
      <c r="P15" s="9" t="s">
        <v>21</v>
      </c>
      <c r="Q15" s="2">
        <f>(Q5+1)/(K16+L2)</f>
        <v>1.4540106532215368E-2</v>
      </c>
      <c r="R15" s="2">
        <f>(R5+1)/(K16+L2)</f>
        <v>1.4540106532215368E-2</v>
      </c>
      <c r="S15" s="2">
        <f>(S5+1)/(K16+L2)</f>
        <v>1.4540106532215368E-2</v>
      </c>
      <c r="T15" s="2">
        <f>(T5+1)/(K16+L2)</f>
        <v>1.4540106532215368E-2</v>
      </c>
    </row>
    <row r="16" spans="2:20" x14ac:dyDescent="0.25">
      <c r="B16" s="9" t="s">
        <v>48</v>
      </c>
      <c r="C16" s="2">
        <f>(C13*C15)</f>
        <v>0.45599226176486474</v>
      </c>
      <c r="D16" s="2">
        <f>(D13*D15)</f>
        <v>0.51468934811675848</v>
      </c>
      <c r="E16" s="2">
        <f>(E13*E15)</f>
        <v>0.51468934811675848</v>
      </c>
      <c r="F16" s="2"/>
      <c r="G16" s="2"/>
      <c r="H16" s="2"/>
      <c r="I16" s="2"/>
      <c r="J16" s="2"/>
      <c r="K16" s="9">
        <f>SUM(C16:J16)</f>
        <v>1.4853709579983816</v>
      </c>
      <c r="L16" s="1"/>
      <c r="P16" s="3" t="s">
        <v>22</v>
      </c>
      <c r="Q16" s="2">
        <f>(Q6+1)/(K21+L2)</f>
        <v>1.4478725224294241E-2</v>
      </c>
      <c r="R16" s="2">
        <f>(R6+1)/(K21+L2)</f>
        <v>1.4478725224294241E-2</v>
      </c>
      <c r="S16" s="2">
        <f>(S6+1)/(K21+L2)</f>
        <v>1.4478725224294241E-2</v>
      </c>
      <c r="T16" s="2">
        <f>(T6+1)/(L21+L2)</f>
        <v>1.4861067728696248E-2</v>
      </c>
    </row>
    <row r="17" spans="2:20" x14ac:dyDescent="0.25">
      <c r="B17" s="3" t="s">
        <v>22</v>
      </c>
      <c r="C17" s="4" t="s">
        <v>18</v>
      </c>
      <c r="D17" s="4" t="s">
        <v>23</v>
      </c>
      <c r="E17" s="4" t="s">
        <v>24</v>
      </c>
      <c r="F17" s="4" t="s">
        <v>25</v>
      </c>
      <c r="G17" s="4" t="s">
        <v>26</v>
      </c>
      <c r="H17" s="4" t="s">
        <v>27</v>
      </c>
      <c r="I17" s="4" t="s">
        <v>28</v>
      </c>
      <c r="J17" s="2"/>
      <c r="K17" s="2"/>
      <c r="L17" s="1"/>
      <c r="P17" s="9" t="s">
        <v>29</v>
      </c>
      <c r="Q17" s="2">
        <f>(Q7+1)/(K26+L2)</f>
        <v>1.4464450655620057E-2</v>
      </c>
      <c r="R17" s="2">
        <f>(R7+1)/(K26+L2)</f>
        <v>1.4464450655620057E-2</v>
      </c>
      <c r="S17" s="2">
        <f>(S7+1)/(K26+L2)</f>
        <v>1.4464450655620057E-2</v>
      </c>
      <c r="T17" s="2">
        <f>(T7+1)/(K26+L2)</f>
        <v>1.4464450655620057E-2</v>
      </c>
    </row>
    <row r="18" spans="2:20" x14ac:dyDescent="0.25">
      <c r="B18" s="3" t="s">
        <v>41</v>
      </c>
      <c r="C18" s="2">
        <f>1/7</f>
        <v>0.14285714285714285</v>
      </c>
      <c r="D18" s="2">
        <f t="shared" ref="D18:I18" si="8">1/7</f>
        <v>0.14285714285714285</v>
      </c>
      <c r="E18" s="2">
        <f t="shared" si="8"/>
        <v>0.14285714285714285</v>
      </c>
      <c r="F18" s="2">
        <f t="shared" si="8"/>
        <v>0.14285714285714285</v>
      </c>
      <c r="G18" s="2">
        <f t="shared" si="8"/>
        <v>0.14285714285714285</v>
      </c>
      <c r="H18" s="2">
        <f t="shared" si="8"/>
        <v>0.14285714285714285</v>
      </c>
      <c r="I18" s="2">
        <f t="shared" si="8"/>
        <v>0.14285714285714285</v>
      </c>
      <c r="J18" s="2"/>
      <c r="K18" s="2"/>
      <c r="L18" s="1"/>
      <c r="P18" s="3" t="s">
        <v>35</v>
      </c>
      <c r="Q18" s="2">
        <f>(Q8+1)/(K31+L2)</f>
        <v>1.4509749408069232E-2</v>
      </c>
      <c r="R18" s="2">
        <f>(R8+1)/(K31+L2)</f>
        <v>1.4509749408069232E-2</v>
      </c>
      <c r="S18" s="2">
        <f>(S8+1)/(L31+L2)</f>
        <v>1.4861067728696248E-2</v>
      </c>
      <c r="T18" s="2">
        <f>(T8+1)/(K31+L2)</f>
        <v>1.4509749408069232E-2</v>
      </c>
    </row>
    <row r="19" spans="2:20" x14ac:dyDescent="0.25">
      <c r="B19" s="3" t="s">
        <v>42</v>
      </c>
      <c r="C19" s="2">
        <v>3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/>
      <c r="L19" s="1"/>
      <c r="P19" s="9" t="s">
        <v>38</v>
      </c>
      <c r="Q19" s="2">
        <f>(Q9+1)/(K36+L2)</f>
        <v>1.9465983825855116E-2</v>
      </c>
      <c r="R19" s="2">
        <f>(R9+1)/(K36+L2)</f>
        <v>1.4505266773270386E-2</v>
      </c>
      <c r="S19" s="2">
        <f>(S9+1)/(K36+L2)</f>
        <v>1.4505266773270386E-2</v>
      </c>
      <c r="T19" s="2">
        <f>(T9+1)/(K36+L2)</f>
        <v>1.4505266773270386E-2</v>
      </c>
    </row>
    <row r="20" spans="2:20" x14ac:dyDescent="0.25">
      <c r="B20" s="3" t="s">
        <v>43</v>
      </c>
      <c r="C20" s="2">
        <f>(LOG10(7/C19))+1</f>
        <v>1.3679767852945943</v>
      </c>
      <c r="D20" s="2">
        <f t="shared" ref="D20:I20" si="9">(LOG10(7/D19))+1</f>
        <v>1.8450980400142569</v>
      </c>
      <c r="E20" s="2">
        <f t="shared" si="9"/>
        <v>1.8450980400142569</v>
      </c>
      <c r="F20" s="2">
        <f t="shared" si="9"/>
        <v>1.8450980400142569</v>
      </c>
      <c r="G20" s="2">
        <f t="shared" si="9"/>
        <v>1.8450980400142569</v>
      </c>
      <c r="H20" s="2">
        <f t="shared" si="9"/>
        <v>1.8450980400142569</v>
      </c>
      <c r="I20" s="2">
        <f t="shared" si="9"/>
        <v>1.8450980400142569</v>
      </c>
      <c r="J20" s="2"/>
      <c r="K20" s="2"/>
      <c r="L20" s="1"/>
    </row>
    <row r="21" spans="2:20" x14ac:dyDescent="0.25">
      <c r="B21" s="3" t="s">
        <v>48</v>
      </c>
      <c r="C21" s="2">
        <f t="shared" ref="C21:I21" si="10">C18*C20</f>
        <v>0.19542525504208488</v>
      </c>
      <c r="D21" s="2">
        <f t="shared" si="10"/>
        <v>0.263585434287751</v>
      </c>
      <c r="E21" s="2">
        <f t="shared" si="10"/>
        <v>0.263585434287751</v>
      </c>
      <c r="F21" s="2">
        <f t="shared" si="10"/>
        <v>0.263585434287751</v>
      </c>
      <c r="G21" s="2">
        <f t="shared" si="10"/>
        <v>0.263585434287751</v>
      </c>
      <c r="H21" s="2">
        <f t="shared" si="10"/>
        <v>0.263585434287751</v>
      </c>
      <c r="I21" s="2">
        <f t="shared" si="10"/>
        <v>0.263585434287751</v>
      </c>
      <c r="J21" s="2"/>
      <c r="K21" s="3">
        <f>SUM(C21:J21)</f>
        <v>1.7769378607685911</v>
      </c>
      <c r="L21" s="1"/>
      <c r="P21" s="12" t="s">
        <v>50</v>
      </c>
    </row>
    <row r="22" spans="2:20" x14ac:dyDescent="0.25">
      <c r="B22" s="9" t="s">
        <v>29</v>
      </c>
      <c r="C22" s="4" t="s">
        <v>30</v>
      </c>
      <c r="D22" s="4" t="s">
        <v>31</v>
      </c>
      <c r="E22" s="4" t="s">
        <v>32</v>
      </c>
      <c r="F22" s="4" t="s">
        <v>33</v>
      </c>
      <c r="G22" s="4" t="s">
        <v>34</v>
      </c>
      <c r="H22" s="2"/>
      <c r="I22" s="2"/>
      <c r="J22" s="2"/>
      <c r="K22" s="2"/>
      <c r="L22" s="1"/>
      <c r="P22" s="6">
        <f>1/7</f>
        <v>0.14285714285714285</v>
      </c>
    </row>
    <row r="23" spans="2:20" x14ac:dyDescent="0.25">
      <c r="B23" s="9" t="s">
        <v>41</v>
      </c>
      <c r="C23" s="2">
        <f>1/5</f>
        <v>0.2</v>
      </c>
      <c r="D23" s="2">
        <f t="shared" ref="D23:G23" si="11">1/5</f>
        <v>0.2</v>
      </c>
      <c r="E23" s="2">
        <f t="shared" si="11"/>
        <v>0.2</v>
      </c>
      <c r="F23" s="2">
        <f t="shared" si="11"/>
        <v>0.2</v>
      </c>
      <c r="G23" s="2">
        <f t="shared" si="11"/>
        <v>0.2</v>
      </c>
      <c r="H23" s="2"/>
      <c r="I23" s="2"/>
      <c r="J23" s="2"/>
      <c r="K23" s="2"/>
      <c r="L23" s="1"/>
    </row>
    <row r="24" spans="2:20" x14ac:dyDescent="0.25">
      <c r="B24" s="9" t="s">
        <v>42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/>
      <c r="I24" s="2"/>
      <c r="J24" s="2"/>
      <c r="K24" s="2"/>
      <c r="L24" s="1"/>
      <c r="P24" s="12" t="s">
        <v>16</v>
      </c>
      <c r="Q24" s="12" t="s">
        <v>51</v>
      </c>
    </row>
    <row r="25" spans="2:20" x14ac:dyDescent="0.25">
      <c r="B25" s="9" t="s">
        <v>43</v>
      </c>
      <c r="C25" s="2">
        <f>(LOG10(7/C24))+1</f>
        <v>1.8450980400142569</v>
      </c>
      <c r="D25" s="2">
        <f t="shared" ref="D25:G25" si="12">(LOG10(7/D24))+1</f>
        <v>1.8450980400142569</v>
      </c>
      <c r="E25" s="2">
        <f t="shared" si="12"/>
        <v>1.8450980400142569</v>
      </c>
      <c r="F25" s="2">
        <f t="shared" si="12"/>
        <v>1.8450980400142569</v>
      </c>
      <c r="G25" s="2">
        <f t="shared" si="12"/>
        <v>1.8450980400142569</v>
      </c>
      <c r="H25" s="2"/>
      <c r="I25" s="2"/>
      <c r="J25" s="2"/>
      <c r="K25" s="2"/>
      <c r="L25" s="1"/>
      <c r="P25" s="9" t="s">
        <v>7</v>
      </c>
      <c r="Q25" s="2">
        <f>PRODUCT(Q13:T13)*P22</f>
        <v>1.1982706265459761E-8</v>
      </c>
    </row>
    <row r="26" spans="2:20" x14ac:dyDescent="0.25">
      <c r="B26" s="9" t="s">
        <v>48</v>
      </c>
      <c r="C26" s="2">
        <f>C23*C25</f>
        <v>0.36901960800285138</v>
      </c>
      <c r="D26" s="2">
        <f>D23*D25</f>
        <v>0.36901960800285138</v>
      </c>
      <c r="E26" s="2">
        <f>E23*E25</f>
        <v>0.36901960800285138</v>
      </c>
      <c r="F26" s="2">
        <f>F23*F25</f>
        <v>0.36901960800285138</v>
      </c>
      <c r="G26" s="2">
        <f>G23*G25</f>
        <v>0.36901960800285138</v>
      </c>
      <c r="H26" s="2"/>
      <c r="I26" s="2"/>
      <c r="J26" s="2"/>
      <c r="K26" s="9">
        <f>SUM(C26:J26)</f>
        <v>1.8450980400142569</v>
      </c>
      <c r="L26" s="1"/>
      <c r="P26" s="3" t="s">
        <v>8</v>
      </c>
      <c r="Q26" s="2">
        <f>PRODUCT(Q14:T14)*P22</f>
        <v>9.0623627564043724E-9</v>
      </c>
    </row>
    <row r="27" spans="2:20" x14ac:dyDescent="0.25">
      <c r="B27" s="3" t="s">
        <v>35</v>
      </c>
      <c r="C27" s="4" t="s">
        <v>36</v>
      </c>
      <c r="D27" s="4" t="s">
        <v>37</v>
      </c>
      <c r="E27" s="4" t="s">
        <v>18</v>
      </c>
      <c r="F27" s="4" t="s">
        <v>19</v>
      </c>
      <c r="G27" s="4" t="s">
        <v>20</v>
      </c>
      <c r="H27" s="6"/>
      <c r="I27" s="6"/>
      <c r="J27" s="6"/>
      <c r="K27" s="6"/>
      <c r="L27" s="15"/>
      <c r="P27" s="9" t="s">
        <v>21</v>
      </c>
      <c r="Q27" s="2">
        <f>PRODUCT(Q15:T15)*P22</f>
        <v>6.3851677881390567E-9</v>
      </c>
    </row>
    <row r="28" spans="2:20" x14ac:dyDescent="0.25">
      <c r="B28" s="3" t="s">
        <v>41</v>
      </c>
      <c r="C28" s="2">
        <f>1/5</f>
        <v>0.2</v>
      </c>
      <c r="D28" s="2">
        <f t="shared" ref="D28:G28" si="13">1/5</f>
        <v>0.2</v>
      </c>
      <c r="E28" s="2">
        <f t="shared" si="13"/>
        <v>0.2</v>
      </c>
      <c r="F28" s="2">
        <f t="shared" si="13"/>
        <v>0.2</v>
      </c>
      <c r="G28" s="2">
        <f t="shared" si="13"/>
        <v>0.2</v>
      </c>
      <c r="H28" s="2"/>
      <c r="I28" s="2"/>
      <c r="J28" s="2"/>
      <c r="K28" s="2"/>
      <c r="L28" s="1"/>
      <c r="P28" s="3" t="s">
        <v>22</v>
      </c>
      <c r="Q28" s="2">
        <f>PRODUCT(Q16:T16)*P22</f>
        <v>6.4438133467686145E-9</v>
      </c>
    </row>
    <row r="29" spans="2:20" x14ac:dyDescent="0.25">
      <c r="B29" s="3" t="s">
        <v>42</v>
      </c>
      <c r="C29" s="2">
        <v>1</v>
      </c>
      <c r="D29" s="2">
        <v>1</v>
      </c>
      <c r="E29" s="2">
        <v>3</v>
      </c>
      <c r="F29" s="2">
        <v>2</v>
      </c>
      <c r="G29" s="2">
        <v>2</v>
      </c>
      <c r="H29" s="2"/>
      <c r="I29" s="2"/>
      <c r="J29" s="2"/>
      <c r="K29" s="2"/>
      <c r="L29" s="1"/>
      <c r="P29" s="9" t="s">
        <v>29</v>
      </c>
      <c r="Q29" s="2">
        <f>PRODUCT(Q17:T17)*P22</f>
        <v>6.2533068062736637E-9</v>
      </c>
    </row>
    <row r="30" spans="2:20" x14ac:dyDescent="0.25">
      <c r="B30" s="3" t="s">
        <v>43</v>
      </c>
      <c r="C30" s="2">
        <f>(LOG10(7/C29))+1</f>
        <v>1.8450980400142569</v>
      </c>
      <c r="D30" s="2">
        <f t="shared" ref="D30:G30" si="14">(LOG10(7/D29))+1</f>
        <v>1.8450980400142569</v>
      </c>
      <c r="E30" s="2">
        <f t="shared" si="14"/>
        <v>1.3679767852945943</v>
      </c>
      <c r="F30" s="2">
        <f t="shared" si="14"/>
        <v>1.5440680443502757</v>
      </c>
      <c r="G30" s="2">
        <f t="shared" si="14"/>
        <v>1.5440680443502757</v>
      </c>
      <c r="H30" s="2"/>
      <c r="I30" s="2"/>
      <c r="J30" s="2"/>
      <c r="K30" s="2"/>
      <c r="L30" s="1"/>
      <c r="P30" s="3" t="s">
        <v>35</v>
      </c>
      <c r="Q30" s="2">
        <f>PRODUCT(Q18:T18)*P22</f>
        <v>6.4853244708600904E-9</v>
      </c>
    </row>
    <row r="31" spans="2:20" x14ac:dyDescent="0.25">
      <c r="B31" s="3" t="s">
        <v>48</v>
      </c>
      <c r="C31" s="2">
        <f>C28*C30</f>
        <v>0.36901960800285138</v>
      </c>
      <c r="D31" s="2">
        <f>D28*D30</f>
        <v>0.36901960800285138</v>
      </c>
      <c r="E31" s="2">
        <f>E28*E30</f>
        <v>0.27359535705891885</v>
      </c>
      <c r="F31" s="2">
        <f>F28*F30</f>
        <v>0.30881360887005516</v>
      </c>
      <c r="G31" s="2">
        <f>G28*G30</f>
        <v>0.30881360887005516</v>
      </c>
      <c r="H31" s="2"/>
      <c r="I31" s="2"/>
      <c r="J31" s="2"/>
      <c r="K31" s="3">
        <f>SUM(C31:J31)</f>
        <v>1.629261790804732</v>
      </c>
      <c r="L31" s="1"/>
      <c r="P31" s="9" t="s">
        <v>38</v>
      </c>
      <c r="Q31" s="2">
        <f>PRODUCT(Q19:T19)*P22</f>
        <v>8.487024966612484E-9</v>
      </c>
    </row>
    <row r="32" spans="2:20" x14ac:dyDescent="0.25">
      <c r="B32" s="9" t="s">
        <v>38</v>
      </c>
      <c r="C32" s="4" t="s">
        <v>39</v>
      </c>
      <c r="D32" s="4" t="s">
        <v>40</v>
      </c>
      <c r="E32" s="4" t="s">
        <v>6</v>
      </c>
      <c r="F32" s="4" t="s">
        <v>14</v>
      </c>
      <c r="G32" s="6"/>
      <c r="H32" s="6"/>
      <c r="I32" s="6"/>
      <c r="J32" s="6"/>
      <c r="K32" s="6"/>
      <c r="L32" s="15"/>
    </row>
    <row r="33" spans="2:12" x14ac:dyDescent="0.25">
      <c r="B33" s="9" t="s">
        <v>41</v>
      </c>
      <c r="C33" s="2">
        <f>1/4</f>
        <v>0.25</v>
      </c>
      <c r="D33" s="2">
        <f t="shared" ref="D33:F33" si="15">1/4</f>
        <v>0.25</v>
      </c>
      <c r="E33" s="2">
        <f t="shared" si="15"/>
        <v>0.25</v>
      </c>
      <c r="F33" s="2">
        <f t="shared" si="15"/>
        <v>0.25</v>
      </c>
      <c r="G33" s="6"/>
      <c r="H33" s="2"/>
      <c r="I33" s="2"/>
      <c r="J33" s="2"/>
      <c r="K33" s="2"/>
      <c r="L33" s="1"/>
    </row>
    <row r="34" spans="2:12" x14ac:dyDescent="0.25">
      <c r="B34" s="9" t="s">
        <v>42</v>
      </c>
      <c r="C34" s="2">
        <v>1</v>
      </c>
      <c r="D34" s="2">
        <v>1</v>
      </c>
      <c r="E34" s="2">
        <v>3</v>
      </c>
      <c r="F34" s="6">
        <v>2</v>
      </c>
      <c r="G34" s="2"/>
      <c r="H34" s="2"/>
      <c r="I34" s="2"/>
      <c r="J34" s="2"/>
      <c r="K34" s="2"/>
      <c r="L34" s="1"/>
    </row>
    <row r="35" spans="2:12" x14ac:dyDescent="0.25">
      <c r="B35" s="9" t="s">
        <v>43</v>
      </c>
      <c r="C35" s="2">
        <f>(LOG10(7/C34))+1</f>
        <v>1.8450980400142569</v>
      </c>
      <c r="D35" s="2">
        <f t="shared" ref="D35:F35" si="16">(LOG10(7/D34))+1</f>
        <v>1.8450980400142569</v>
      </c>
      <c r="E35" s="2">
        <f t="shared" si="16"/>
        <v>1.3679767852945943</v>
      </c>
      <c r="F35" s="2">
        <f t="shared" si="16"/>
        <v>1.5440680443502757</v>
      </c>
      <c r="G35" s="2"/>
      <c r="H35" s="2"/>
      <c r="I35" s="2"/>
      <c r="J35" s="2"/>
      <c r="K35" s="2"/>
      <c r="L35" s="1"/>
    </row>
    <row r="36" spans="2:12" x14ac:dyDescent="0.25">
      <c r="B36" s="9" t="s">
        <v>48</v>
      </c>
      <c r="C36" s="2">
        <f>C33*C35</f>
        <v>0.46127451000356423</v>
      </c>
      <c r="D36" s="2">
        <f>D33*D35</f>
        <v>0.46127451000356423</v>
      </c>
      <c r="E36" s="2">
        <f>E33*E35</f>
        <v>0.34199419632364858</v>
      </c>
      <c r="F36" s="2">
        <f>F33*F35</f>
        <v>0.38601701108756892</v>
      </c>
      <c r="G36" s="2"/>
      <c r="H36" s="2"/>
      <c r="I36" s="2"/>
      <c r="J36" s="2"/>
      <c r="K36" s="9">
        <f>SUM(C36:J36)</f>
        <v>1.650560227418346</v>
      </c>
      <c r="L36" s="1"/>
    </row>
    <row r="37" spans="2:1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25">
      <c r="B38" s="1"/>
      <c r="C38" s="1"/>
      <c r="D38" s="1"/>
    </row>
    <row r="39" spans="2:12" x14ac:dyDescent="0.25">
      <c r="B39" s="1"/>
      <c r="C39" s="1"/>
      <c r="D39" s="1"/>
    </row>
    <row r="50" spans="4:4" x14ac:dyDescent="0.25">
      <c r="D50" s="1"/>
    </row>
    <row r="51" spans="4:4" x14ac:dyDescent="0.25">
      <c r="D51" s="1"/>
    </row>
    <row r="52" spans="4:4" ht="15.75" x14ac:dyDescent="0.25">
      <c r="D52" s="14"/>
    </row>
    <row r="53" spans="4:4" ht="15.75" x14ac:dyDescent="0.25">
      <c r="D53" s="14"/>
    </row>
    <row r="54" spans="4:4" ht="15.75" x14ac:dyDescent="0.25">
      <c r="D54" s="14"/>
    </row>
    <row r="55" spans="4:4" ht="15.75" x14ac:dyDescent="0.25">
      <c r="D55" s="14"/>
    </row>
    <row r="56" spans="4:4" ht="15.75" x14ac:dyDescent="0.25">
      <c r="D56" s="14"/>
    </row>
    <row r="64" spans="4:4" ht="15" customHeight="1" x14ac:dyDescent="0.25"/>
    <row r="65" ht="15" customHeight="1" x14ac:dyDescent="0.25"/>
    <row r="70" ht="15" customHeight="1" x14ac:dyDescent="0.25"/>
    <row r="71" ht="15.75" customHeight="1" x14ac:dyDescent="0.25"/>
    <row r="72" ht="15.75" customHeight="1" x14ac:dyDescent="0.25"/>
    <row r="90" spans="2:8" ht="15.75" x14ac:dyDescent="0.25">
      <c r="B90" s="16"/>
    </row>
    <row r="93" spans="2:8" x14ac:dyDescent="0.25">
      <c r="B93" t="e">
        <f>SUM(#REF!)</f>
        <v>#REF!</v>
      </c>
      <c r="C93" t="e">
        <f>SUM(#REF!)</f>
        <v>#REF!</v>
      </c>
      <c r="D93" t="e">
        <f>SUM(#REF!)</f>
        <v>#REF!</v>
      </c>
      <c r="E93" t="e">
        <f>SUM(#REF!)</f>
        <v>#REF!</v>
      </c>
      <c r="F93" t="e">
        <f>SUM(#REF!)</f>
        <v>#REF!</v>
      </c>
      <c r="G93" t="e">
        <f>SUM(#REF!)</f>
        <v>#REF!</v>
      </c>
      <c r="H93" t="e">
        <f>SUM(#REF!)</f>
        <v>#REF!</v>
      </c>
    </row>
  </sheetData>
  <mergeCells count="5">
    <mergeCell ref="P11:P12"/>
    <mergeCell ref="Q11:T11"/>
    <mergeCell ref="C1:J1"/>
    <mergeCell ref="P1:P2"/>
    <mergeCell ref="Q1:T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2022-07-19T12:13:24Z</dcterms:created>
  <dcterms:modified xsi:type="dcterms:W3CDTF">2022-07-24T03:26:19Z</dcterms:modified>
</cp:coreProperties>
</file>