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 SKRIPSI\PROPOSAL JUDUL - Adinta Y\"/>
    </mc:Choice>
  </mc:AlternateContent>
  <bookViews>
    <workbookView xWindow="480" yWindow="360" windowWidth="19815" windowHeight="7650" firstSheet="5" activeTab="5"/>
  </bookViews>
  <sheets>
    <sheet name="kriteria" sheetId="1" r:id="rId1"/>
    <sheet name="sub kriteria harga" sheetId="4" r:id="rId2"/>
    <sheet name="sub kriteria mesin" sheetId="5" r:id="rId3"/>
    <sheet name="sub kriteria BBM" sheetId="6" r:id="rId4"/>
    <sheet name="sub kriteria model" sheetId="7" r:id="rId5"/>
    <sheet name="HASIL AKHIR" sheetId="3" r:id="rId6"/>
    <sheet name="Feb(LP)" sheetId="8" r:id="rId7"/>
  </sheets>
  <definedNames>
    <definedName name="_xlnm._FilterDatabase" localSheetId="6" hidden="1">'Feb(LP)'!$A$2:$B$46</definedName>
    <definedName name="_xlnm.Print_Area" localSheetId="6">'Feb(LP)'!$A$2:$F$49</definedName>
  </definedNames>
  <calcPr calcId="152511"/>
</workbook>
</file>

<file path=xl/calcChain.xml><?xml version="1.0" encoding="utf-8"?>
<calcChain xmlns="http://schemas.openxmlformats.org/spreadsheetml/2006/main">
  <c r="D36" i="3" l="1"/>
  <c r="C36" i="3"/>
  <c r="G48" i="3"/>
  <c r="D30" i="7" l="1"/>
  <c r="D39" i="7" s="1"/>
  <c r="D28" i="7"/>
  <c r="D37" i="7" s="1"/>
  <c r="D13" i="7"/>
  <c r="D29" i="7" s="1"/>
  <c r="D38" i="7" s="1"/>
  <c r="C12" i="7"/>
  <c r="C13" i="7" s="1"/>
  <c r="B12" i="7"/>
  <c r="B13" i="7" s="1"/>
  <c r="B30" i="7" s="1"/>
  <c r="B39" i="7" s="1"/>
  <c r="B11" i="7"/>
  <c r="D13" i="6"/>
  <c r="D30" i="6"/>
  <c r="D39" i="6" s="1"/>
  <c r="D28" i="6"/>
  <c r="D37" i="6" s="1"/>
  <c r="C12" i="6"/>
  <c r="C13" i="6" s="1"/>
  <c r="B12" i="6"/>
  <c r="B11" i="6"/>
  <c r="B13" i="6" s="1"/>
  <c r="D13" i="5"/>
  <c r="D28" i="5" s="1"/>
  <c r="D37" i="5" s="1"/>
  <c r="C12" i="5"/>
  <c r="B12" i="5"/>
  <c r="B11" i="5"/>
  <c r="D13" i="4"/>
  <c r="D30" i="4" s="1"/>
  <c r="C12" i="4"/>
  <c r="B12" i="4"/>
  <c r="B11" i="4"/>
  <c r="C30" i="5" l="1"/>
  <c r="C39" i="5" s="1"/>
  <c r="C13" i="5"/>
  <c r="C28" i="5" s="1"/>
  <c r="C37" i="5" s="1"/>
  <c r="B30" i="5"/>
  <c r="B39" i="5" s="1"/>
  <c r="E39" i="5" s="1"/>
  <c r="F39" i="5" s="1"/>
  <c r="B53" i="5" s="1"/>
  <c r="B13" i="5"/>
  <c r="B29" i="5" s="1"/>
  <c r="B38" i="5" s="1"/>
  <c r="E38" i="5" s="1"/>
  <c r="F38" i="5" s="1"/>
  <c r="B52" i="5" s="1"/>
  <c r="D29" i="5"/>
  <c r="D38" i="5" s="1"/>
  <c r="B29" i="7"/>
  <c r="B38" i="7" s="1"/>
  <c r="C29" i="7"/>
  <c r="C38" i="7" s="1"/>
  <c r="E38" i="7" s="1"/>
  <c r="F38" i="7" s="1"/>
  <c r="B52" i="7" s="1"/>
  <c r="C28" i="7"/>
  <c r="C37" i="7" s="1"/>
  <c r="B28" i="7"/>
  <c r="B37" i="7" s="1"/>
  <c r="E37" i="7" s="1"/>
  <c r="F37" i="7" s="1"/>
  <c r="B51" i="7" s="1"/>
  <c r="C30" i="7"/>
  <c r="C39" i="7" s="1"/>
  <c r="E39" i="7" s="1"/>
  <c r="F39" i="7" s="1"/>
  <c r="B53" i="7" s="1"/>
  <c r="C28" i="6"/>
  <c r="C37" i="6" s="1"/>
  <c r="C29" i="6"/>
  <c r="C38" i="6" s="1"/>
  <c r="B29" i="6"/>
  <c r="B38" i="6" s="1"/>
  <c r="B28" i="6"/>
  <c r="B37" i="6" s="1"/>
  <c r="E37" i="6" s="1"/>
  <c r="F37" i="6" s="1"/>
  <c r="B30" i="6"/>
  <c r="B39" i="6" s="1"/>
  <c r="C30" i="6"/>
  <c r="C39" i="6" s="1"/>
  <c r="D29" i="6"/>
  <c r="D38" i="6" s="1"/>
  <c r="B28" i="5"/>
  <c r="B37" i="5" s="1"/>
  <c r="E37" i="5" s="1"/>
  <c r="F37" i="5" s="1"/>
  <c r="B51" i="5" s="1"/>
  <c r="C29" i="5"/>
  <c r="C38" i="5" s="1"/>
  <c r="D30" i="5"/>
  <c r="D39" i="5" s="1"/>
  <c r="B13" i="4"/>
  <c r="B28" i="4" s="1"/>
  <c r="D39" i="4"/>
  <c r="D29" i="4"/>
  <c r="D38" i="4" s="1"/>
  <c r="D28" i="4"/>
  <c r="D37" i="4" s="1"/>
  <c r="C13" i="4"/>
  <c r="C30" i="4" s="1"/>
  <c r="D58" i="7" l="1"/>
  <c r="F10" i="3"/>
  <c r="C58" i="5"/>
  <c r="D8" i="3"/>
  <c r="D58" i="5"/>
  <c r="D10" i="3"/>
  <c r="B58" i="5"/>
  <c r="B59" i="5" s="1"/>
  <c r="D6" i="3"/>
  <c r="C58" i="7"/>
  <c r="F8" i="3"/>
  <c r="E39" i="6"/>
  <c r="F39" i="6" s="1"/>
  <c r="B53" i="6" s="1"/>
  <c r="E38" i="6"/>
  <c r="F38" i="6" s="1"/>
  <c r="B58" i="7"/>
  <c r="F6" i="3"/>
  <c r="F36" i="3" s="1"/>
  <c r="B59" i="7"/>
  <c r="B52" i="6"/>
  <c r="B51" i="6"/>
  <c r="C60" i="5"/>
  <c r="B67" i="5"/>
  <c r="B73" i="5" s="1"/>
  <c r="B29" i="4"/>
  <c r="B30" i="4"/>
  <c r="B39" i="4" s="1"/>
  <c r="C29" i="4"/>
  <c r="C38" i="4" s="1"/>
  <c r="C28" i="4"/>
  <c r="B38" i="4"/>
  <c r="E38" i="4" s="1"/>
  <c r="F38" i="4" s="1"/>
  <c r="C37" i="4"/>
  <c r="C39" i="4"/>
  <c r="B37" i="4"/>
  <c r="E37" i="4" s="1"/>
  <c r="F37" i="4" s="1"/>
  <c r="D58" i="6" l="1"/>
  <c r="E10" i="3"/>
  <c r="C58" i="6"/>
  <c r="E8" i="3"/>
  <c r="E39" i="4"/>
  <c r="F39" i="4" s="1"/>
  <c r="B58" i="6"/>
  <c r="E6" i="3"/>
  <c r="E39" i="3" s="1"/>
  <c r="D38" i="3"/>
  <c r="D37" i="3"/>
  <c r="D40" i="3"/>
  <c r="D39" i="3"/>
  <c r="C60" i="7"/>
  <c r="B67" i="7"/>
  <c r="B73" i="7" s="1"/>
  <c r="B53" i="4"/>
  <c r="B51" i="4"/>
  <c r="B52" i="4"/>
  <c r="C58" i="4" l="1"/>
  <c r="C8" i="3"/>
  <c r="C38" i="3" s="1"/>
  <c r="D58" i="4"/>
  <c r="C10" i="3"/>
  <c r="B58" i="4"/>
  <c r="C6" i="3"/>
  <c r="B59" i="6"/>
  <c r="E36" i="3"/>
  <c r="E38" i="3"/>
  <c r="E37" i="3"/>
  <c r="E40" i="3"/>
  <c r="B59" i="4"/>
  <c r="C60" i="4" s="1"/>
  <c r="F37" i="3" l="1"/>
  <c r="F40" i="3"/>
  <c r="F38" i="3"/>
  <c r="C40" i="3"/>
  <c r="F39" i="3"/>
  <c r="C39" i="3"/>
  <c r="C37" i="3"/>
  <c r="B67" i="6"/>
  <c r="B73" i="6" s="1"/>
  <c r="C60" i="6"/>
  <c r="B67" i="4"/>
  <c r="B73" i="4" s="1"/>
  <c r="E15" i="1" l="1"/>
  <c r="E32" i="1" s="1"/>
  <c r="E42" i="1" s="1"/>
  <c r="B12" i="1"/>
  <c r="D14" i="1"/>
  <c r="D15" i="1" s="1"/>
  <c r="C14" i="1"/>
  <c r="C13" i="1"/>
  <c r="B14" i="1"/>
  <c r="B13" i="1"/>
  <c r="E31" i="1" l="1"/>
  <c r="E41" i="1" s="1"/>
  <c r="E30" i="1"/>
  <c r="E40" i="1" s="1"/>
  <c r="C15" i="1"/>
  <c r="C32" i="1" s="1"/>
  <c r="C42" i="1" s="1"/>
  <c r="D30" i="1"/>
  <c r="D40" i="1" s="1"/>
  <c r="C33" i="1"/>
  <c r="C43" i="1" s="1"/>
  <c r="D33" i="1"/>
  <c r="D43" i="1" s="1"/>
  <c r="E33" i="1"/>
  <c r="E43" i="1" s="1"/>
  <c r="D31" i="1"/>
  <c r="D41" i="1" s="1"/>
  <c r="D32" i="1"/>
  <c r="D42" i="1" s="1"/>
  <c r="B15" i="1"/>
  <c r="C30" i="1" l="1"/>
  <c r="C40" i="1" s="1"/>
  <c r="C31" i="1"/>
  <c r="C41" i="1" s="1"/>
  <c r="B30" i="1"/>
  <c r="B40" i="1" s="1"/>
  <c r="B33" i="1"/>
  <c r="B43" i="1" s="1"/>
  <c r="F43" i="1" s="1"/>
  <c r="G43" i="1" s="1"/>
  <c r="B58" i="1" s="1"/>
  <c r="B31" i="1"/>
  <c r="B41" i="1" s="1"/>
  <c r="B32" i="1"/>
  <c r="B42" i="1" s="1"/>
  <c r="F42" i="1" s="1"/>
  <c r="G42" i="1" s="1"/>
  <c r="B57" i="1" s="1"/>
  <c r="D63" i="1" l="1"/>
  <c r="E4" i="3"/>
  <c r="E63" i="1"/>
  <c r="F4" i="3"/>
  <c r="F41" i="1"/>
  <c r="G41" i="1" s="1"/>
  <c r="B56" i="1" s="1"/>
  <c r="F40" i="1"/>
  <c r="G40" i="1" s="1"/>
  <c r="B55" i="1" s="1"/>
  <c r="B63" i="1" l="1"/>
  <c r="C4" i="3"/>
  <c r="F45" i="3"/>
  <c r="F48" i="3"/>
  <c r="F47" i="3"/>
  <c r="F49" i="3"/>
  <c r="F46" i="3"/>
  <c r="E48" i="3"/>
  <c r="E46" i="3"/>
  <c r="E49" i="3"/>
  <c r="E45" i="3"/>
  <c r="E47" i="3"/>
  <c r="C63" i="1"/>
  <c r="D4" i="3"/>
  <c r="D47" i="3" l="1"/>
  <c r="D46" i="3"/>
  <c r="D49" i="3"/>
  <c r="D45" i="3"/>
  <c r="D48" i="3"/>
  <c r="C47" i="3"/>
  <c r="G38" i="3"/>
  <c r="C46" i="3"/>
  <c r="G46" i="3" s="1"/>
  <c r="G40" i="3"/>
  <c r="C48" i="3"/>
  <c r="G36" i="3"/>
  <c r="G37" i="3"/>
  <c r="C49" i="3"/>
  <c r="G49" i="3" s="1"/>
  <c r="G39" i="3"/>
  <c r="C45" i="3"/>
  <c r="B64" i="1"/>
  <c r="B72" i="1" s="1"/>
  <c r="B78" i="1" s="1"/>
  <c r="G47" i="3" l="1"/>
  <c r="G45" i="3"/>
</calcChain>
</file>

<file path=xl/sharedStrings.xml><?xml version="1.0" encoding="utf-8"?>
<sst xmlns="http://schemas.openxmlformats.org/spreadsheetml/2006/main" count="541" uniqueCount="212">
  <si>
    <t>PERHITUNGAN AHP SKP SEPEDA MOTOR</t>
  </si>
  <si>
    <t>Ada empat kriteria yang dipakai dalam menentukan pilihan</t>
  </si>
  <si>
    <t>1. Harga</t>
  </si>
  <si>
    <t>2. Kapasitas Mesin</t>
  </si>
  <si>
    <t>3. Pemakaian Bahan Bakar</t>
  </si>
  <si>
    <t>4. Model</t>
  </si>
  <si>
    <t>Kriteria</t>
  </si>
  <si>
    <t>Harga</t>
  </si>
  <si>
    <t>Mesin</t>
  </si>
  <si>
    <t>BBM</t>
  </si>
  <si>
    <t>Model</t>
  </si>
  <si>
    <t>keterangan :</t>
  </si>
  <si>
    <t>inputan perbandingan secara manual yang ditentukan user(pemakai)</t>
  </si>
  <si>
    <t>yang bisa diubah</t>
  </si>
  <si>
    <t>karena perbandingan sama penting</t>
  </si>
  <si>
    <t>hasil perhitungan</t>
  </si>
  <si>
    <t>∑ Kolom</t>
  </si>
  <si>
    <t>hasil jumlah setiap kolom</t>
  </si>
  <si>
    <t xml:space="preserve">Pembagian Nilai Perbandingan dengan Jumlah Kolom </t>
  </si>
  <si>
    <t>(Nilai Kriteria/ Σ Kolom)</t>
  </si>
  <si>
    <t>hasil tabel ini didapat dari nilai setiap kriteria pada tabel di atas dibagi jumlah kolom</t>
  </si>
  <si>
    <t>Tabel 1 : Tabel Matrik Perbandingan Kriteria</t>
  </si>
  <si>
    <t>Tabel 2 :</t>
  </si>
  <si>
    <t>Tabel 3 :</t>
  </si>
  <si>
    <t>Penjumlahan dan pembagian baris untuk</t>
  </si>
  <si>
    <t>mendapatkan TPV Kriteria</t>
  </si>
  <si>
    <t>∑ Baris</t>
  </si>
  <si>
    <t>TPV</t>
  </si>
  <si>
    <t>Keterangan :</t>
  </si>
  <si>
    <t>Nilai diambil dari tabel 2</t>
  </si>
  <si>
    <t>Hasil jumlah setiap baris</t>
  </si>
  <si>
    <t>Hasil rata-rata setiap baris</t>
  </si>
  <si>
    <t>Tabel 4. Total Priority Value (TPV) kriteria</t>
  </si>
  <si>
    <t xml:space="preserve">Dari hasil tabel 3, maka didapat TPV Kriterianya </t>
  </si>
  <si>
    <t>Bobot (TPV)</t>
  </si>
  <si>
    <t>Menghitung λ Maksimum</t>
  </si>
  <si>
    <t>Rumus :</t>
  </si>
  <si>
    <t>Jumlah (∑Kolom x TPV) setiap kriteria</t>
  </si>
  <si>
    <t>λ Maksimum</t>
  </si>
  <si>
    <t>JADI λ Maksimum adalah 4.251</t>
  </si>
  <si>
    <t>Karena matriks berordo 4 (yakni terdiri dari 4 kriteria), nilai indeks konsistensi yang diperoleh:</t>
  </si>
  <si>
    <t xml:space="preserve">CI = </t>
  </si>
  <si>
    <t>n=</t>
  </si>
  <si>
    <t>Jumlah kriteria yaitu 4 (harga, mesin, bbm, model)</t>
  </si>
  <si>
    <r>
      <t xml:space="preserve">Untuk </t>
    </r>
    <r>
      <rPr>
        <i/>
        <sz val="12"/>
        <color theme="1"/>
        <rFont val="Times New Roman"/>
        <family val="1"/>
      </rPr>
      <t xml:space="preserve">n </t>
    </r>
    <r>
      <rPr>
        <sz val="12"/>
        <color theme="1"/>
        <rFont val="Times New Roman"/>
        <family val="1"/>
      </rPr>
      <t xml:space="preserve">= 4, maka </t>
    </r>
    <r>
      <rPr>
        <i/>
        <sz val="12"/>
        <color theme="1"/>
        <rFont val="Times New Roman"/>
        <family val="1"/>
      </rPr>
      <t xml:space="preserve">RI </t>
    </r>
    <r>
      <rPr>
        <sz val="12"/>
        <color theme="1"/>
        <rFont val="Times New Roman"/>
        <family val="1"/>
      </rPr>
      <t>= 0.90 (lihat table RI), maka:</t>
    </r>
  </si>
  <si>
    <t>CR =</t>
  </si>
  <si>
    <t>TABEL RI</t>
  </si>
  <si>
    <t>Ukuran Matriks</t>
  </si>
  <si>
    <t>Nilai IR</t>
  </si>
  <si>
    <t>1,2</t>
  </si>
  <si>
    <t>adalah konsisten.</t>
  </si>
  <si>
    <t>jika  tidak, ulangi inputan sampai CR &lt; 0.100</t>
  </si>
  <si>
    <r>
      <t xml:space="preserve">Karena </t>
    </r>
    <r>
      <rPr>
        <b/>
        <i/>
        <sz val="12"/>
        <color theme="1"/>
        <rFont val="Times New Roman"/>
        <family val="1"/>
      </rPr>
      <t xml:space="preserve">CR </t>
    </r>
    <r>
      <rPr>
        <b/>
        <sz val="12"/>
        <color theme="1"/>
        <rFont val="Times New Roman"/>
        <family val="1"/>
      </rPr>
      <t xml:space="preserve">&lt; 0,100 berarti preferensi responden </t>
    </r>
  </si>
  <si>
    <t>SUB KRITERIA HARGA</t>
  </si>
  <si>
    <t>Ada tiga sub kriteria harga yang dipakai dalam menentukan pilihan</t>
  </si>
  <si>
    <t>1. &lt;15 juta</t>
  </si>
  <si>
    <t>2. 15-20 jt</t>
  </si>
  <si>
    <t>3. &gt; 20 jt</t>
  </si>
  <si>
    <t>Tabel 1 : Tabel Matrik Perbandingan Sub Kriteria</t>
  </si>
  <si>
    <t>&lt;15 Jt</t>
  </si>
  <si>
    <t>15-20 Jt</t>
  </si>
  <si>
    <t>&gt;20 Jt</t>
  </si>
  <si>
    <t>mendapatkan TPV Sub Kriteria</t>
  </si>
  <si>
    <t>Tabel 4. Total Priority Value (TPV) Sub kriteria</t>
  </si>
  <si>
    <t xml:space="preserve">JADI λ Maksimum adalah </t>
  </si>
  <si>
    <t>Karena matriks berordo 3 (yakni terdiri dari 3 sub kriteria=&lt;15 jt, 15-20, &gt;20jt), nilai indeks konsistensi yang diperoleh:</t>
  </si>
  <si>
    <t>Jumlah sub kriteria yaitu 3</t>
  </si>
  <si>
    <t>SUB KRITERIA MESIN</t>
  </si>
  <si>
    <t>1. &lt;120 CC</t>
  </si>
  <si>
    <t>2. 120-150CC</t>
  </si>
  <si>
    <t>3. &gt; 150CC</t>
  </si>
  <si>
    <t>120-150CC</t>
  </si>
  <si>
    <t>&gt;150CC</t>
  </si>
  <si>
    <t>&lt;120CC</t>
  </si>
  <si>
    <t>SUB KRITERIA BBM</t>
  </si>
  <si>
    <t>2. 50-65Liter/km</t>
  </si>
  <si>
    <t>1. &lt;50Liter/km</t>
  </si>
  <si>
    <t>3. &gt; 65Liter/km</t>
  </si>
  <si>
    <t>&lt;50Liter/km</t>
  </si>
  <si>
    <t>50-65Ltr/km</t>
  </si>
  <si>
    <t>&gt;65ltr/km</t>
  </si>
  <si>
    <t>Karena matriks berordo 3 (yakni terdiri dari 3), nilai indeks konsistensi yang diperoleh:</t>
  </si>
  <si>
    <t>1. matic</t>
  </si>
  <si>
    <t>2. bebek</t>
  </si>
  <si>
    <t>3. sport</t>
  </si>
  <si>
    <t>Matic</t>
  </si>
  <si>
    <t>Bebek</t>
  </si>
  <si>
    <t>Sport</t>
  </si>
  <si>
    <t>KRITERIA</t>
  </si>
  <si>
    <t>HARGA</t>
  </si>
  <si>
    <t>MESIN</t>
  </si>
  <si>
    <t>MODEL</t>
  </si>
  <si>
    <t>Sub Kriteria</t>
  </si>
  <si>
    <t>KETERANGAN</t>
  </si>
  <si>
    <t>15-20Jt</t>
  </si>
  <si>
    <t>&gt;20Jt</t>
  </si>
  <si>
    <t>Hasil nilai TPV dari perhitungan kriteria (lihat tabel 4  pada sheet kriteria)</t>
  </si>
  <si>
    <t>Hasil nilai TPV dari perhitungan sub kriteria (lihat tabel 4 pada sheet kriteria harga)</t>
  </si>
  <si>
    <t>Hasil nilai TPV dari perhitungan sub kriteria (lihat tabel 4 pada sheet kriteria mesin)</t>
  </si>
  <si>
    <t>Hasil nilai TPV dari perhitungan sub kriteria (lihat tabel 4 pada sheet kriteria BBM)</t>
  </si>
  <si>
    <t>Hasil nilai TPV dari perhitungan sub kriteria (lihat tabel 4 pada sheet kriteria Model)</t>
  </si>
  <si>
    <t>TABEL PENILAIAN SEPEDA MOTOR</t>
  </si>
  <si>
    <t>No</t>
  </si>
  <si>
    <t xml:space="preserve">Alternatif </t>
  </si>
  <si>
    <t>Kapasitas mesin</t>
  </si>
  <si>
    <t>Bahan Bakar</t>
  </si>
  <si>
    <t xml:space="preserve">Model </t>
  </si>
  <si>
    <t>Tabel di bawah ini adalah tabel contoh pembeli (alternatif) dengan kebutuhan dan keinginannya</t>
  </si>
  <si>
    <t>TABEL HASIL PENILAIAN</t>
  </si>
  <si>
    <t>Dari tabel di atas, maka nilai dari setiap kriteria yang diinginkan adalah :</t>
  </si>
  <si>
    <t>Nilai Total</t>
  </si>
  <si>
    <t>&lt;15Jt</t>
  </si>
  <si>
    <t>&lt;50km/liter</t>
  </si>
  <si>
    <t>50-65km/liter</t>
  </si>
  <si>
    <t>&gt;65km/liter</t>
  </si>
  <si>
    <t>NILAI TOTAL DIDAPAT DARI :</t>
  </si>
  <si>
    <t xml:space="preserve">Maka Alternatif (sepeda motor) yang nilai total tertinggi merupakan pilihan yang tepat dan sesuai dengan </t>
  </si>
  <si>
    <t>kesimpulannya motor dengan merek D adalah pilihan yang tepat.</t>
  </si>
  <si>
    <t>NEW CRF250 RALLY</t>
  </si>
  <si>
    <t>CB150 VERZA CW</t>
  </si>
  <si>
    <t>CB150 VERZA SP</t>
  </si>
  <si>
    <t>SONIC 150R MATTLE BLACK LP</t>
  </si>
  <si>
    <t>Y3B02R17S2BU M/T</t>
  </si>
  <si>
    <t>SONIC 150R HRR LP</t>
  </si>
  <si>
    <t>Y3B02R17S2AT M/T</t>
  </si>
  <si>
    <t>SONIC 150R LP</t>
  </si>
  <si>
    <t>Y3B02R17S2S M/T</t>
  </si>
  <si>
    <t>CRF250</t>
  </si>
  <si>
    <t>CRF250RLH INP M/T</t>
  </si>
  <si>
    <t>CRF150</t>
  </si>
  <si>
    <t>CBR250 Kabuki (Acc)</t>
  </si>
  <si>
    <t>R5F04R24L0DU M/T</t>
  </si>
  <si>
    <t>CBR 250RR ABS Repsol Acc LP</t>
  </si>
  <si>
    <t>R5F04R24L0CT M/T</t>
  </si>
  <si>
    <t>CBR 150 (repsol) LP</t>
  </si>
  <si>
    <t>P5E02R22M1BR M/T</t>
  </si>
  <si>
    <t>CBR 150 (red) LP</t>
  </si>
  <si>
    <t>P5E02R22M1AQ M/T</t>
  </si>
  <si>
    <t>CBR 150 LP</t>
  </si>
  <si>
    <t>P5E02R22M1P M/T</t>
  </si>
  <si>
    <t>CBR 250 RR ABS (merah) LP</t>
  </si>
  <si>
    <t>R5F04R24L0BR M/T</t>
  </si>
  <si>
    <t>CBR 250 RR ABS (grey&amp;black) LP</t>
  </si>
  <si>
    <t>R5F04R24L0P M/T &amp; R5F04R24L0AQ M/T</t>
  </si>
  <si>
    <t>CBR 250 RR STD (merah) LP</t>
  </si>
  <si>
    <t>R5F04R25L0BR M/T</t>
  </si>
  <si>
    <t>CBR 250 RR STD (grey&amp;black) LP</t>
  </si>
  <si>
    <t>R5F04R25L0P M/T &amp; R5F04R25L0AQ M/T</t>
  </si>
  <si>
    <t>NEW CB150R SPECIAL EDITION LP</t>
  </si>
  <si>
    <t>H5C02R20S1AP M/T &amp; H5C02R20S1BQ M/T</t>
  </si>
  <si>
    <t>NEW CB150R LP</t>
  </si>
  <si>
    <t>H5C02R20S1P M/T</t>
  </si>
  <si>
    <t>VERZA 150 CW LP</t>
  </si>
  <si>
    <t>GL15B1CF2P M/T</t>
  </si>
  <si>
    <t>VERZA 150 SP LP</t>
  </si>
  <si>
    <t>GL15B1DF2P M/T</t>
  </si>
  <si>
    <t>SONIC SPECIAL LP</t>
  </si>
  <si>
    <t>Y3B02R17S1BR M/T</t>
  </si>
  <si>
    <t>SONIC REPSOL LP</t>
  </si>
  <si>
    <t>Y3B02R17S1AQ M/T</t>
  </si>
  <si>
    <t>SONIC  LP</t>
  </si>
  <si>
    <t>Y3B02R17S1P M/T</t>
  </si>
  <si>
    <t>*Vario 125 CBS ISS New</t>
  </si>
  <si>
    <t>*Vario 125 CBS New</t>
  </si>
  <si>
    <t>Vario 150 New</t>
  </si>
  <si>
    <t>SH150</t>
  </si>
  <si>
    <t>SH150ADH INP A/T</t>
  </si>
  <si>
    <t>ALL NEW SCOOPY PLAYFULL LP</t>
  </si>
  <si>
    <t>F1C02N28L0CR A/T</t>
  </si>
  <si>
    <t>ALL NEW SCOOPY SPORTY LP</t>
  </si>
  <si>
    <t>F1C02N28L0BQ A/T</t>
  </si>
  <si>
    <t>ALL NEW SCOOPY STYLISH LP</t>
  </si>
  <si>
    <t>F1C02N28L0AP A/T</t>
  </si>
  <si>
    <t>ALL New PCX ABS</t>
  </si>
  <si>
    <t>ALL New PCX CBS (Non ABS)</t>
  </si>
  <si>
    <t>PCX</t>
  </si>
  <si>
    <t>WW150EXH IN A/T</t>
  </si>
  <si>
    <t>Vario 110 Esp CBS ISS (variasi warna doff)</t>
  </si>
  <si>
    <t>D1A02N19M1A A/T</t>
  </si>
  <si>
    <t>Vario 110 Esp CBS ISS</t>
  </si>
  <si>
    <t>D1A02N19M1 A/T</t>
  </si>
  <si>
    <t>Vario 110 Esp CBS (variasi warna doff)</t>
  </si>
  <si>
    <t>D1A02N18M1A A/T</t>
  </si>
  <si>
    <t>Vario 110 Esp CBS</t>
  </si>
  <si>
    <t>D1A02N18M1 A/T</t>
  </si>
  <si>
    <t>BEAT STREET CBS</t>
  </si>
  <si>
    <t>D1I02N27M1</t>
  </si>
  <si>
    <t>All New Beat Sporty CBS ISS</t>
  </si>
  <si>
    <t>D1B02N13L2</t>
  </si>
  <si>
    <t>All New Beat Sporty CBS</t>
  </si>
  <si>
    <t>D1B02N12L2</t>
  </si>
  <si>
    <t>All New Beat Sporty CW</t>
  </si>
  <si>
    <t>D1B02N26L2</t>
  </si>
  <si>
    <t>REVO X LP</t>
  </si>
  <si>
    <t>NF11T14C03P M/T</t>
  </si>
  <si>
    <t>REVO FIT LP</t>
  </si>
  <si>
    <t>NF11T14C01P M/T</t>
  </si>
  <si>
    <t>SUPRA GTR EXCLUSIVE</t>
  </si>
  <si>
    <t>G2E02R21L0A</t>
  </si>
  <si>
    <t>SUPRA GTR SPORTY</t>
  </si>
  <si>
    <t>G2E02R21L0</t>
  </si>
  <si>
    <t>SUPRA X FI CW Luxury</t>
  </si>
  <si>
    <t>AFX12U21C08A</t>
  </si>
  <si>
    <t>Trenggalek</t>
  </si>
  <si>
    <t>Nganjuk</t>
  </si>
  <si>
    <t>Tulungagung</t>
  </si>
  <si>
    <t>Kediri</t>
  </si>
  <si>
    <t>TYPE</t>
  </si>
  <si>
    <t>All New Scoopy Stylish LP</t>
  </si>
  <si>
    <t>Verza 150 SP LP</t>
  </si>
  <si>
    <t>Vario 125 CBS New</t>
  </si>
  <si>
    <t>kebutuhan dan keinginannya. Jadi nilai tertinggi ditunjukkan pada alternatif D = 0.387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</si>
</sst>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0"/>
    <numFmt numFmtId="165" formatCode="0.000"/>
    <numFmt numFmtId="166" formatCode="#,##0.0000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i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name val="Calibri"/>
      <family val="2"/>
      <scheme val="minor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7D9D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3" borderId="0" xfId="0" applyFill="1"/>
    <xf numFmtId="0" fontId="2" fillId="0" borderId="0" xfId="0" applyFont="1"/>
    <xf numFmtId="0" fontId="0" fillId="0" borderId="1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4" fontId="0" fillId="3" borderId="1" xfId="0" applyNumberFormat="1" applyFill="1" applyBorder="1" applyAlignment="1">
      <alignment horizontal="center" vertical="center"/>
    </xf>
    <xf numFmtId="4" fontId="0" fillId="7" borderId="1" xfId="0" applyNumberFormat="1" applyFill="1" applyBorder="1" applyAlignment="1">
      <alignment horizontal="center"/>
    </xf>
    <xf numFmtId="0" fontId="0" fillId="7" borderId="0" xfId="0" applyFill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0" fontId="0" fillId="11" borderId="0" xfId="0" applyFill="1"/>
    <xf numFmtId="0" fontId="0" fillId="9" borderId="0" xfId="0" applyFill="1"/>
    <xf numFmtId="0" fontId="3" fillId="0" borderId="0" xfId="0" applyFont="1"/>
    <xf numFmtId="165" fontId="0" fillId="0" borderId="0" xfId="0" applyNumberFormat="1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7" fillId="12" borderId="1" xfId="0" applyFont="1" applyFill="1" applyBorder="1" applyAlignment="1">
      <alignment horizontal="center" wrapText="1"/>
    </xf>
    <xf numFmtId="0" fontId="7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/>
    </xf>
    <xf numFmtId="2" fontId="7" fillId="12" borderId="1" xfId="0" applyNumberFormat="1" applyFont="1" applyFill="1" applyBorder="1" applyAlignment="1">
      <alignment horizontal="center"/>
    </xf>
    <xf numFmtId="165" fontId="8" fillId="10" borderId="0" xfId="0" applyNumberFormat="1" applyFont="1" applyFill="1" applyAlignment="1">
      <alignment horizontal="center"/>
    </xf>
    <xf numFmtId="164" fontId="0" fillId="10" borderId="0" xfId="0" applyNumberFormat="1" applyFill="1"/>
    <xf numFmtId="166" fontId="1" fillId="10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left"/>
    </xf>
    <xf numFmtId="165" fontId="10" fillId="10" borderId="0" xfId="0" applyNumberFormat="1" applyFont="1" applyFill="1" applyAlignment="1">
      <alignment horizontal="center"/>
    </xf>
    <xf numFmtId="164" fontId="1" fillId="10" borderId="0" xfId="0" applyNumberFormat="1" applyFont="1" applyFill="1" applyAlignment="1">
      <alignment horizontal="right"/>
    </xf>
    <xf numFmtId="0" fontId="0" fillId="4" borderId="0" xfId="0" applyFill="1"/>
    <xf numFmtId="0" fontId="0" fillId="6" borderId="0" xfId="0" applyFill="1"/>
    <xf numFmtId="0" fontId="0" fillId="8" borderId="0" xfId="0" applyFill="1"/>
    <xf numFmtId="0" fontId="0" fillId="13" borderId="0" xfId="0" applyFill="1"/>
    <xf numFmtId="0" fontId="0" fillId="14" borderId="0" xfId="0" applyFill="1"/>
    <xf numFmtId="165" fontId="0" fillId="4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14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 wrapText="1"/>
    </xf>
    <xf numFmtId="164" fontId="11" fillId="9" borderId="1" xfId="0" applyNumberFormat="1" applyFont="1" applyFill="1" applyBorder="1" applyAlignment="1">
      <alignment horizontal="center" wrapText="1"/>
    </xf>
    <xf numFmtId="164" fontId="11" fillId="10" borderId="1" xfId="0" applyNumberFormat="1" applyFont="1" applyFill="1" applyBorder="1" applyAlignment="1">
      <alignment horizontal="center" wrapText="1"/>
    </xf>
    <xf numFmtId="167" fontId="0" fillId="0" borderId="0" xfId="0" applyNumberFormat="1"/>
    <xf numFmtId="0" fontId="0" fillId="16" borderId="0" xfId="0" applyFill="1"/>
    <xf numFmtId="167" fontId="0" fillId="0" borderId="2" xfId="0" applyNumberFormat="1" applyFill="1" applyBorder="1"/>
    <xf numFmtId="0" fontId="13" fillId="18" borderId="4" xfId="0" applyFont="1" applyFill="1" applyBorder="1" applyAlignment="1">
      <alignment horizontal="center" vertical="center"/>
    </xf>
    <xf numFmtId="0" fontId="13" fillId="18" borderId="3" xfId="0" applyFont="1" applyFill="1" applyBorder="1" applyAlignment="1">
      <alignment horizontal="center" vertical="center"/>
    </xf>
    <xf numFmtId="3" fontId="4" fillId="15" borderId="1" xfId="0" applyNumberFormat="1" applyFont="1" applyFill="1" applyBorder="1" applyAlignment="1">
      <alignment horizontal="center" vertical="center"/>
    </xf>
    <xf numFmtId="0" fontId="14" fillId="17" borderId="1" xfId="0" applyFont="1" applyFill="1" applyBorder="1"/>
    <xf numFmtId="167" fontId="3" fillId="0" borderId="1" xfId="0" applyNumberFormat="1" applyFont="1" applyBorder="1"/>
    <xf numFmtId="0" fontId="14" fillId="9" borderId="1" xfId="0" applyFont="1" applyFill="1" applyBorder="1"/>
    <xf numFmtId="0" fontId="14" fillId="15" borderId="1" xfId="0" applyFont="1" applyFill="1" applyBorder="1"/>
    <xf numFmtId="0" fontId="14" fillId="19" borderId="1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165" fontId="12" fillId="0" borderId="1" xfId="0" applyNumberFormat="1" applyFont="1" applyBorder="1" applyAlignment="1">
      <alignment horizontal="center"/>
    </xf>
    <xf numFmtId="165" fontId="12" fillId="10" borderId="1" xfId="0" applyNumberFormat="1" applyFont="1" applyFill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67</xdr:row>
      <xdr:rowOff>0</xdr:rowOff>
    </xdr:from>
    <xdr:to>
      <xdr:col>3</xdr:col>
      <xdr:colOff>581025</xdr:colOff>
      <xdr:row>69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2820650"/>
          <a:ext cx="2914650" cy="438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57150</xdr:colOff>
      <xdr:row>74</xdr:row>
      <xdr:rowOff>66675</xdr:rowOff>
    </xdr:from>
    <xdr:to>
      <xdr:col>2</xdr:col>
      <xdr:colOff>104775</xdr:colOff>
      <xdr:row>76</xdr:row>
      <xdr:rowOff>114300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7150" y="13658850"/>
          <a:ext cx="1685925" cy="4286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3</xdr:col>
      <xdr:colOff>581025</xdr:colOff>
      <xdr:row>64</xdr:row>
      <xdr:rowOff>57150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868150"/>
          <a:ext cx="2914650" cy="438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2</xdr:col>
      <xdr:colOff>47625</xdr:colOff>
      <xdr:row>71</xdr:row>
      <xdr:rowOff>47625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54050"/>
          <a:ext cx="1685925" cy="4286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3</xdr:col>
      <xdr:colOff>581025</xdr:colOff>
      <xdr:row>64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868150"/>
          <a:ext cx="2914650" cy="438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2</xdr:col>
      <xdr:colOff>47625</xdr:colOff>
      <xdr:row>71</xdr:row>
      <xdr:rowOff>47625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54050"/>
          <a:ext cx="1685925" cy="42862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3</xdr:col>
      <xdr:colOff>581025</xdr:colOff>
      <xdr:row>64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868150"/>
          <a:ext cx="2914650" cy="438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2</xdr:col>
      <xdr:colOff>47625</xdr:colOff>
      <xdr:row>71</xdr:row>
      <xdr:rowOff>47625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54050"/>
          <a:ext cx="1685925" cy="4286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3</xdr:col>
      <xdr:colOff>581025</xdr:colOff>
      <xdr:row>64</xdr:row>
      <xdr:rowOff>57150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1868150"/>
          <a:ext cx="3067050" cy="4381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69</xdr:row>
      <xdr:rowOff>0</xdr:rowOff>
    </xdr:from>
    <xdr:to>
      <xdr:col>2</xdr:col>
      <xdr:colOff>47625</xdr:colOff>
      <xdr:row>71</xdr:row>
      <xdr:rowOff>47625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13354050"/>
          <a:ext cx="1685925" cy="4286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87"/>
  <sheetViews>
    <sheetView topLeftCell="A64" workbookViewId="0">
      <selection activeCell="A30" sqref="A30"/>
    </sheetView>
  </sheetViews>
  <sheetFormatPr defaultRowHeight="15" x14ac:dyDescent="0.25"/>
  <cols>
    <col min="1" max="1" width="11.85546875" customWidth="1"/>
    <col min="2" max="2" width="12.7109375" customWidth="1"/>
    <col min="3" max="5" width="10.42578125" customWidth="1"/>
    <col min="6" max="6" width="11.28515625" customWidth="1"/>
    <col min="7" max="7" width="12" customWidth="1"/>
  </cols>
  <sheetData>
    <row r="1" spans="1:5" x14ac:dyDescent="0.25">
      <c r="A1" s="1" t="s">
        <v>0</v>
      </c>
    </row>
    <row r="3" spans="1:5" x14ac:dyDescent="0.25">
      <c r="A3" t="s">
        <v>1</v>
      </c>
    </row>
    <row r="4" spans="1:5" x14ac:dyDescent="0.25">
      <c r="A4" s="2" t="s">
        <v>2</v>
      </c>
    </row>
    <row r="5" spans="1:5" x14ac:dyDescent="0.25">
      <c r="A5" s="2" t="s">
        <v>3</v>
      </c>
    </row>
    <row r="6" spans="1:5" x14ac:dyDescent="0.25">
      <c r="A6" s="2" t="s">
        <v>4</v>
      </c>
    </row>
    <row r="7" spans="1:5" x14ac:dyDescent="0.25">
      <c r="A7" s="2" t="s">
        <v>5</v>
      </c>
    </row>
    <row r="9" spans="1:5" x14ac:dyDescent="0.25">
      <c r="A9" s="1" t="s">
        <v>21</v>
      </c>
    </row>
    <row r="10" spans="1:5" x14ac:dyDescent="0.25">
      <c r="A10" s="4" t="s">
        <v>6</v>
      </c>
      <c r="B10" s="4" t="s">
        <v>7</v>
      </c>
      <c r="C10" s="4" t="s">
        <v>8</v>
      </c>
      <c r="D10" s="4" t="s">
        <v>9</v>
      </c>
      <c r="E10" s="4" t="s">
        <v>10</v>
      </c>
    </row>
    <row r="11" spans="1:5" x14ac:dyDescent="0.25">
      <c r="A11" s="4" t="s">
        <v>7</v>
      </c>
      <c r="B11" s="9">
        <v>1</v>
      </c>
      <c r="C11" s="7">
        <v>3</v>
      </c>
      <c r="D11" s="7">
        <v>3</v>
      </c>
      <c r="E11" s="7">
        <v>5</v>
      </c>
    </row>
    <row r="12" spans="1:5" x14ac:dyDescent="0.25">
      <c r="A12" s="4" t="s">
        <v>8</v>
      </c>
      <c r="B12" s="15">
        <f>B11/C11</f>
        <v>0.33333333333333331</v>
      </c>
      <c r="C12" s="9">
        <v>1</v>
      </c>
      <c r="D12" s="7">
        <v>3</v>
      </c>
      <c r="E12" s="7">
        <v>3</v>
      </c>
    </row>
    <row r="13" spans="1:5" x14ac:dyDescent="0.25">
      <c r="A13" s="4" t="s">
        <v>9</v>
      </c>
      <c r="B13" s="15">
        <f>B11/D11</f>
        <v>0.33333333333333331</v>
      </c>
      <c r="C13" s="15">
        <f>C12/D12</f>
        <v>0.33333333333333331</v>
      </c>
      <c r="D13" s="9">
        <v>1</v>
      </c>
      <c r="E13" s="7">
        <v>3</v>
      </c>
    </row>
    <row r="14" spans="1:5" x14ac:dyDescent="0.25">
      <c r="A14" s="4" t="s">
        <v>10</v>
      </c>
      <c r="B14" s="15">
        <f>B11/E11</f>
        <v>0.2</v>
      </c>
      <c r="C14" s="15">
        <f>C12/E12</f>
        <v>0.33333333333333331</v>
      </c>
      <c r="D14" s="15">
        <f>D13/E13</f>
        <v>0.33333333333333331</v>
      </c>
      <c r="E14" s="9">
        <v>1</v>
      </c>
    </row>
    <row r="15" spans="1:5" x14ac:dyDescent="0.25">
      <c r="A15" s="13" t="s">
        <v>16</v>
      </c>
      <c r="B15" s="16">
        <f>SUM(B11:B14)</f>
        <v>1.8666666666666665</v>
      </c>
      <c r="C15" s="16">
        <f>SUM(C11:C14)</f>
        <v>4.6666666666666661</v>
      </c>
      <c r="D15" s="16">
        <f>SUM(D11:D14)</f>
        <v>7.333333333333333</v>
      </c>
      <c r="E15" s="16">
        <f>SUM(E11:E14)</f>
        <v>12</v>
      </c>
    </row>
    <row r="17" spans="1:5" x14ac:dyDescent="0.25">
      <c r="A17" s="5" t="s">
        <v>11</v>
      </c>
    </row>
    <row r="18" spans="1:5" x14ac:dyDescent="0.25">
      <c r="A18" s="6"/>
      <c r="B18" t="s">
        <v>12</v>
      </c>
    </row>
    <row r="19" spans="1:5" x14ac:dyDescent="0.25">
      <c r="B19" t="s">
        <v>13</v>
      </c>
    </row>
    <row r="20" spans="1:5" x14ac:dyDescent="0.25">
      <c r="A20" s="10"/>
      <c r="B20" t="s">
        <v>14</v>
      </c>
    </row>
    <row r="21" spans="1:5" x14ac:dyDescent="0.25">
      <c r="A21" s="11"/>
      <c r="B21" t="s">
        <v>15</v>
      </c>
    </row>
    <row r="22" spans="1:5" x14ac:dyDescent="0.25">
      <c r="A22" s="17"/>
      <c r="B22" t="s">
        <v>17</v>
      </c>
    </row>
    <row r="24" spans="1:5" x14ac:dyDescent="0.25">
      <c r="A24" s="1" t="s">
        <v>22</v>
      </c>
    </row>
    <row r="25" spans="1:5" ht="15.75" x14ac:dyDescent="0.25">
      <c r="A25" s="19" t="s">
        <v>18</v>
      </c>
    </row>
    <row r="26" spans="1:5" ht="15.75" x14ac:dyDescent="0.25">
      <c r="A26" s="19" t="s">
        <v>19</v>
      </c>
    </row>
    <row r="27" spans="1:5" x14ac:dyDescent="0.25">
      <c r="A27" t="s">
        <v>20</v>
      </c>
    </row>
    <row r="29" spans="1:5" x14ac:dyDescent="0.25">
      <c r="A29" s="20" t="s">
        <v>6</v>
      </c>
      <c r="B29" s="20" t="s">
        <v>7</v>
      </c>
      <c r="C29" s="20" t="s">
        <v>8</v>
      </c>
      <c r="D29" s="20" t="s">
        <v>9</v>
      </c>
      <c r="E29" s="20" t="s">
        <v>10</v>
      </c>
    </row>
    <row r="30" spans="1:5" x14ac:dyDescent="0.25">
      <c r="A30" s="20" t="s">
        <v>7</v>
      </c>
      <c r="B30" s="21">
        <f>B11/$B$15</f>
        <v>0.53571428571428581</v>
      </c>
      <c r="C30" s="21">
        <f>C11/$C$15</f>
        <v>0.6428571428571429</v>
      </c>
      <c r="D30" s="21">
        <f>D11/$D$15</f>
        <v>0.40909090909090912</v>
      </c>
      <c r="E30" s="21">
        <f>E11/$E$15</f>
        <v>0.41666666666666669</v>
      </c>
    </row>
    <row r="31" spans="1:5" x14ac:dyDescent="0.25">
      <c r="A31" s="20" t="s">
        <v>8</v>
      </c>
      <c r="B31" s="21">
        <f t="shared" ref="B31:B33" si="0">B12/$B$15</f>
        <v>0.17857142857142858</v>
      </c>
      <c r="C31" s="21">
        <f t="shared" ref="C31:C33" si="1">C12/$C$15</f>
        <v>0.2142857142857143</v>
      </c>
      <c r="D31" s="21">
        <f t="shared" ref="D31:D33" si="2">D12/$D$15</f>
        <v>0.40909090909090912</v>
      </c>
      <c r="E31" s="21">
        <f t="shared" ref="E31:E33" si="3">E12/$E$15</f>
        <v>0.25</v>
      </c>
    </row>
    <row r="32" spans="1:5" x14ac:dyDescent="0.25">
      <c r="A32" s="20" t="s">
        <v>9</v>
      </c>
      <c r="B32" s="21">
        <f t="shared" si="0"/>
        <v>0.17857142857142858</v>
      </c>
      <c r="C32" s="21">
        <f t="shared" si="1"/>
        <v>7.1428571428571438E-2</v>
      </c>
      <c r="D32" s="21">
        <f t="shared" si="2"/>
        <v>0.13636363636363638</v>
      </c>
      <c r="E32" s="21">
        <f t="shared" si="3"/>
        <v>0.25</v>
      </c>
    </row>
    <row r="33" spans="1:7" x14ac:dyDescent="0.25">
      <c r="A33" s="20" t="s">
        <v>10</v>
      </c>
      <c r="B33" s="21">
        <f t="shared" si="0"/>
        <v>0.10714285714285716</v>
      </c>
      <c r="C33" s="21">
        <f t="shared" si="1"/>
        <v>7.1428571428571438E-2</v>
      </c>
      <c r="D33" s="21">
        <f t="shared" si="2"/>
        <v>4.5454545454545456E-2</v>
      </c>
      <c r="E33" s="21">
        <f t="shared" si="3"/>
        <v>8.3333333333333329E-2</v>
      </c>
    </row>
    <row r="36" spans="1:7" x14ac:dyDescent="0.25">
      <c r="A36" s="22" t="s">
        <v>23</v>
      </c>
    </row>
    <row r="37" spans="1:7" ht="15.75" x14ac:dyDescent="0.25">
      <c r="A37" s="19" t="s">
        <v>24</v>
      </c>
    </row>
    <row r="38" spans="1:7" ht="15.75" x14ac:dyDescent="0.25">
      <c r="A38" s="19" t="s">
        <v>25</v>
      </c>
    </row>
    <row r="39" spans="1:7" x14ac:dyDescent="0.25">
      <c r="A39" s="20" t="s">
        <v>6</v>
      </c>
      <c r="B39" s="20" t="s">
        <v>7</v>
      </c>
      <c r="C39" s="20" t="s">
        <v>8</v>
      </c>
      <c r="D39" s="20" t="s">
        <v>9</v>
      </c>
      <c r="E39" s="20" t="s">
        <v>10</v>
      </c>
      <c r="F39" s="13" t="s">
        <v>26</v>
      </c>
      <c r="G39" s="13" t="s">
        <v>27</v>
      </c>
    </row>
    <row r="40" spans="1:7" x14ac:dyDescent="0.25">
      <c r="A40" s="20" t="s">
        <v>7</v>
      </c>
      <c r="B40" s="21">
        <f>B30</f>
        <v>0.53571428571428581</v>
      </c>
      <c r="C40" s="21">
        <f>C30</f>
        <v>0.6428571428571429</v>
      </c>
      <c r="D40" s="21">
        <f>D30</f>
        <v>0.40909090909090912</v>
      </c>
      <c r="E40" s="21">
        <f>E30</f>
        <v>0.41666666666666669</v>
      </c>
      <c r="F40" s="25">
        <f>SUM(B40:E40)</f>
        <v>2.0043290043290045</v>
      </c>
      <c r="G40" s="26">
        <f>F40/4</f>
        <v>0.50108225108225113</v>
      </c>
    </row>
    <row r="41" spans="1:7" x14ac:dyDescent="0.25">
      <c r="A41" s="20" t="s">
        <v>8</v>
      </c>
      <c r="B41" s="21">
        <f t="shared" ref="B41:B43" si="4">B31</f>
        <v>0.17857142857142858</v>
      </c>
      <c r="C41" s="21">
        <f t="shared" ref="C41:E43" si="5">C31</f>
        <v>0.2142857142857143</v>
      </c>
      <c r="D41" s="21">
        <f t="shared" si="5"/>
        <v>0.40909090909090912</v>
      </c>
      <c r="E41" s="21">
        <f t="shared" si="5"/>
        <v>0.25</v>
      </c>
      <c r="F41" s="25">
        <f t="shared" ref="F41:F43" si="6">SUM(B41:E41)</f>
        <v>1.051948051948052</v>
      </c>
      <c r="G41" s="26">
        <f t="shared" ref="G41:G43" si="7">F41/4</f>
        <v>0.26298701298701299</v>
      </c>
    </row>
    <row r="42" spans="1:7" x14ac:dyDescent="0.25">
      <c r="A42" s="20" t="s">
        <v>9</v>
      </c>
      <c r="B42" s="21">
        <f t="shared" si="4"/>
        <v>0.17857142857142858</v>
      </c>
      <c r="C42" s="21">
        <f t="shared" si="5"/>
        <v>7.1428571428571438E-2</v>
      </c>
      <c r="D42" s="21">
        <f t="shared" si="5"/>
        <v>0.13636363636363638</v>
      </c>
      <c r="E42" s="21">
        <f t="shared" si="5"/>
        <v>0.25</v>
      </c>
      <c r="F42" s="25">
        <f t="shared" si="6"/>
        <v>0.63636363636363635</v>
      </c>
      <c r="G42" s="26">
        <f t="shared" si="7"/>
        <v>0.15909090909090909</v>
      </c>
    </row>
    <row r="43" spans="1:7" x14ac:dyDescent="0.25">
      <c r="A43" s="20" t="s">
        <v>10</v>
      </c>
      <c r="B43" s="21">
        <f t="shared" si="4"/>
        <v>0.10714285714285716</v>
      </c>
      <c r="C43" s="21">
        <f t="shared" si="5"/>
        <v>7.1428571428571438E-2</v>
      </c>
      <c r="D43" s="21">
        <f t="shared" si="5"/>
        <v>4.5454545454545456E-2</v>
      </c>
      <c r="E43" s="21">
        <f t="shared" si="5"/>
        <v>8.3333333333333329E-2</v>
      </c>
      <c r="F43" s="25">
        <f t="shared" si="6"/>
        <v>0.30735930735930739</v>
      </c>
      <c r="G43" s="26">
        <f t="shared" si="7"/>
        <v>7.6839826839826847E-2</v>
      </c>
    </row>
    <row r="45" spans="1:7" x14ac:dyDescent="0.25">
      <c r="A45" s="5" t="s">
        <v>28</v>
      </c>
    </row>
    <row r="46" spans="1:7" x14ac:dyDescent="0.25">
      <c r="A46" s="28"/>
      <c r="B46" t="s">
        <v>29</v>
      </c>
    </row>
    <row r="47" spans="1:7" x14ac:dyDescent="0.25">
      <c r="A47" s="17"/>
      <c r="B47" t="s">
        <v>30</v>
      </c>
    </row>
    <row r="48" spans="1:7" x14ac:dyDescent="0.25">
      <c r="A48" s="27"/>
      <c r="B48" t="s">
        <v>31</v>
      </c>
    </row>
    <row r="51" spans="1:5" ht="15.75" x14ac:dyDescent="0.25">
      <c r="A51" s="18" t="s">
        <v>32</v>
      </c>
    </row>
    <row r="52" spans="1:5" x14ac:dyDescent="0.25">
      <c r="A52" t="s">
        <v>33</v>
      </c>
    </row>
    <row r="54" spans="1:5" x14ac:dyDescent="0.25">
      <c r="A54" s="20" t="s">
        <v>6</v>
      </c>
      <c r="B54" s="24" t="s">
        <v>34</v>
      </c>
    </row>
    <row r="55" spans="1:5" x14ac:dyDescent="0.25">
      <c r="A55" s="20" t="s">
        <v>7</v>
      </c>
      <c r="B55" s="23">
        <f>G40</f>
        <v>0.50108225108225113</v>
      </c>
    </row>
    <row r="56" spans="1:5" x14ac:dyDescent="0.25">
      <c r="A56" s="20" t="s">
        <v>8</v>
      </c>
      <c r="B56" s="23">
        <f t="shared" ref="B56:B58" si="8">G41</f>
        <v>0.26298701298701299</v>
      </c>
    </row>
    <row r="57" spans="1:5" x14ac:dyDescent="0.25">
      <c r="A57" s="20" t="s">
        <v>9</v>
      </c>
      <c r="B57" s="23">
        <f t="shared" si="8"/>
        <v>0.15909090909090909</v>
      </c>
    </row>
    <row r="58" spans="1:5" x14ac:dyDescent="0.25">
      <c r="A58" s="20" t="s">
        <v>10</v>
      </c>
      <c r="B58" s="23">
        <f t="shared" si="8"/>
        <v>7.6839826839826847E-2</v>
      </c>
    </row>
    <row r="60" spans="1:5" x14ac:dyDescent="0.25">
      <c r="A60" s="22" t="s">
        <v>35</v>
      </c>
    </row>
    <row r="61" spans="1:5" x14ac:dyDescent="0.25">
      <c r="A61" s="5" t="s">
        <v>36</v>
      </c>
      <c r="B61" s="12" t="s">
        <v>37</v>
      </c>
    </row>
    <row r="63" spans="1:5" x14ac:dyDescent="0.25">
      <c r="A63" s="22" t="s">
        <v>38</v>
      </c>
      <c r="B63" s="30">
        <f>B15*B55</f>
        <v>0.93535353535353538</v>
      </c>
      <c r="C63" s="30">
        <f>C15*B56</f>
        <v>1.2272727272727271</v>
      </c>
      <c r="D63" s="30">
        <f>D15*B57</f>
        <v>1.1666666666666665</v>
      </c>
      <c r="E63" s="30">
        <f>E15*B58</f>
        <v>0.92207792207792216</v>
      </c>
    </row>
    <row r="64" spans="1:5" x14ac:dyDescent="0.25">
      <c r="B64" s="37">
        <f>B63+C63+D63+E63</f>
        <v>4.2513708513708508</v>
      </c>
    </row>
    <row r="65" spans="1:8" x14ac:dyDescent="0.25">
      <c r="A65" s="31" t="s">
        <v>39</v>
      </c>
    </row>
    <row r="67" spans="1:8" ht="15.75" x14ac:dyDescent="0.25">
      <c r="A67" s="29" t="s">
        <v>40</v>
      </c>
    </row>
    <row r="71" spans="1:8" x14ac:dyDescent="0.25">
      <c r="A71" s="32" t="s">
        <v>42</v>
      </c>
      <c r="B71" t="s">
        <v>43</v>
      </c>
    </row>
    <row r="72" spans="1:8" x14ac:dyDescent="0.25">
      <c r="A72" s="32" t="s">
        <v>41</v>
      </c>
      <c r="B72" s="38">
        <f>(B64-4)/(4-1)</f>
        <v>8.3790283790283596E-2</v>
      </c>
      <c r="G72" t="s">
        <v>46</v>
      </c>
    </row>
    <row r="73" spans="1:8" ht="26.25" x14ac:dyDescent="0.25">
      <c r="G73" s="33" t="s">
        <v>47</v>
      </c>
      <c r="H73" s="34" t="s">
        <v>48</v>
      </c>
    </row>
    <row r="74" spans="1:8" ht="15.75" x14ac:dyDescent="0.25">
      <c r="A74" s="29" t="s">
        <v>44</v>
      </c>
      <c r="G74" s="35" t="s">
        <v>49</v>
      </c>
      <c r="H74" s="36">
        <v>0</v>
      </c>
    </row>
    <row r="75" spans="1:8" x14ac:dyDescent="0.25">
      <c r="G75" s="35">
        <v>3</v>
      </c>
      <c r="H75" s="36">
        <v>0.57999999999999996</v>
      </c>
    </row>
    <row r="76" spans="1:8" x14ac:dyDescent="0.25">
      <c r="G76" s="35">
        <v>4</v>
      </c>
      <c r="H76" s="36">
        <v>0.9</v>
      </c>
    </row>
    <row r="77" spans="1:8" x14ac:dyDescent="0.25">
      <c r="G77" s="35">
        <v>5</v>
      </c>
      <c r="H77" s="36">
        <v>1.1200000000000001</v>
      </c>
    </row>
    <row r="78" spans="1:8" x14ac:dyDescent="0.25">
      <c r="A78" s="32" t="s">
        <v>45</v>
      </c>
      <c r="B78" s="39">
        <f>B72/H76</f>
        <v>9.3100315322537333E-2</v>
      </c>
      <c r="G78" s="35">
        <v>6</v>
      </c>
      <c r="H78" s="36">
        <v>1.24</v>
      </c>
    </row>
    <row r="79" spans="1:8" ht="15.75" x14ac:dyDescent="0.25">
      <c r="A79" s="18" t="s">
        <v>52</v>
      </c>
      <c r="G79" s="35">
        <v>7</v>
      </c>
      <c r="H79" s="36">
        <v>1.32</v>
      </c>
    </row>
    <row r="80" spans="1:8" x14ac:dyDescent="0.25">
      <c r="A80" s="1" t="s">
        <v>50</v>
      </c>
      <c r="G80" s="35">
        <v>8</v>
      </c>
      <c r="H80" s="36">
        <v>1.41</v>
      </c>
    </row>
    <row r="81" spans="1:8" x14ac:dyDescent="0.25">
      <c r="A81" s="1" t="s">
        <v>51</v>
      </c>
      <c r="G81" s="35">
        <v>9</v>
      </c>
      <c r="H81" s="36">
        <v>1.45</v>
      </c>
    </row>
    <row r="82" spans="1:8" x14ac:dyDescent="0.25">
      <c r="G82" s="35">
        <v>10</v>
      </c>
      <c r="H82" s="36">
        <v>1.49</v>
      </c>
    </row>
    <row r="83" spans="1:8" x14ac:dyDescent="0.25">
      <c r="G83" s="35">
        <v>11</v>
      </c>
      <c r="H83" s="36">
        <v>1.51</v>
      </c>
    </row>
    <row r="84" spans="1:8" x14ac:dyDescent="0.25">
      <c r="G84" s="35">
        <v>12</v>
      </c>
      <c r="H84" s="36">
        <v>1.48</v>
      </c>
    </row>
    <row r="85" spans="1:8" x14ac:dyDescent="0.25">
      <c r="G85" s="35">
        <v>13</v>
      </c>
      <c r="H85" s="36">
        <v>1.56</v>
      </c>
    </row>
    <row r="86" spans="1:8" x14ac:dyDescent="0.25">
      <c r="G86" s="35">
        <v>14</v>
      </c>
      <c r="H86" s="36">
        <v>1.57</v>
      </c>
    </row>
    <row r="87" spans="1:8" x14ac:dyDescent="0.25">
      <c r="G87" s="35">
        <v>15</v>
      </c>
      <c r="H87" s="36">
        <v>1.59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13" workbookViewId="0">
      <selection activeCell="D9" sqref="D9"/>
    </sheetView>
  </sheetViews>
  <sheetFormatPr defaultRowHeight="15" x14ac:dyDescent="0.25"/>
  <cols>
    <col min="1" max="1" width="11.85546875" customWidth="1"/>
    <col min="2" max="2" width="12.7109375" customWidth="1"/>
    <col min="3" max="4" width="10.42578125" customWidth="1"/>
    <col min="5" max="5" width="11.28515625" customWidth="1"/>
    <col min="6" max="6" width="12" customWidth="1"/>
  </cols>
  <sheetData>
    <row r="1" spans="1:4" x14ac:dyDescent="0.25">
      <c r="A1" s="1" t="s">
        <v>0</v>
      </c>
    </row>
    <row r="2" spans="1:4" x14ac:dyDescent="0.25">
      <c r="A2" s="1" t="s">
        <v>53</v>
      </c>
    </row>
    <row r="3" spans="1:4" x14ac:dyDescent="0.25">
      <c r="A3" t="s">
        <v>54</v>
      </c>
    </row>
    <row r="4" spans="1:4" x14ac:dyDescent="0.25">
      <c r="A4" s="2" t="s">
        <v>55</v>
      </c>
    </row>
    <row r="5" spans="1:4" x14ac:dyDescent="0.25">
      <c r="A5" s="2" t="s">
        <v>56</v>
      </c>
    </row>
    <row r="6" spans="1:4" x14ac:dyDescent="0.25">
      <c r="A6" s="2" t="s">
        <v>57</v>
      </c>
    </row>
    <row r="8" spans="1:4" x14ac:dyDescent="0.25">
      <c r="A8" s="1" t="s">
        <v>58</v>
      </c>
    </row>
    <row r="9" spans="1:4" x14ac:dyDescent="0.25">
      <c r="A9" s="4" t="s">
        <v>6</v>
      </c>
      <c r="B9" s="4" t="s">
        <v>59</v>
      </c>
      <c r="C9" s="4" t="s">
        <v>60</v>
      </c>
      <c r="D9" s="4" t="s">
        <v>61</v>
      </c>
    </row>
    <row r="10" spans="1:4" x14ac:dyDescent="0.25">
      <c r="A10" s="4" t="s">
        <v>59</v>
      </c>
      <c r="B10" s="9">
        <v>1</v>
      </c>
      <c r="C10" s="7">
        <v>3</v>
      </c>
      <c r="D10" s="7">
        <v>5</v>
      </c>
    </row>
    <row r="11" spans="1:4" x14ac:dyDescent="0.25">
      <c r="A11" s="4" t="s">
        <v>60</v>
      </c>
      <c r="B11" s="8">
        <f>B10/C10</f>
        <v>0.33333333333333331</v>
      </c>
      <c r="C11" s="9">
        <v>1</v>
      </c>
      <c r="D11" s="7">
        <v>3</v>
      </c>
    </row>
    <row r="12" spans="1:4" x14ac:dyDescent="0.25">
      <c r="A12" s="4" t="s">
        <v>61</v>
      </c>
      <c r="B12" s="8">
        <f>B10/D10</f>
        <v>0.2</v>
      </c>
      <c r="C12" s="8">
        <f>C11/D11</f>
        <v>0.33333333333333331</v>
      </c>
      <c r="D12" s="9">
        <v>1</v>
      </c>
    </row>
    <row r="13" spans="1:4" x14ac:dyDescent="0.25">
      <c r="A13" s="13" t="s">
        <v>16</v>
      </c>
      <c r="B13" s="14">
        <f>SUM(B10:B12)</f>
        <v>1.5333333333333332</v>
      </c>
      <c r="C13" s="14">
        <f>SUM(C10:C12)</f>
        <v>4.333333333333333</v>
      </c>
      <c r="D13" s="14">
        <f>SUM(D10:D12)</f>
        <v>9</v>
      </c>
    </row>
    <row r="15" spans="1:4" x14ac:dyDescent="0.25">
      <c r="A15" s="5" t="s">
        <v>11</v>
      </c>
    </row>
    <row r="16" spans="1:4" x14ac:dyDescent="0.25">
      <c r="A16" s="6"/>
      <c r="B16" t="s">
        <v>12</v>
      </c>
    </row>
    <row r="17" spans="1:4" x14ac:dyDescent="0.25">
      <c r="B17" t="s">
        <v>13</v>
      </c>
    </row>
    <row r="18" spans="1:4" x14ac:dyDescent="0.25">
      <c r="A18" s="10"/>
      <c r="B18" t="s">
        <v>14</v>
      </c>
    </row>
    <row r="19" spans="1:4" x14ac:dyDescent="0.25">
      <c r="A19" s="11"/>
      <c r="B19" t="s">
        <v>15</v>
      </c>
    </row>
    <row r="20" spans="1:4" x14ac:dyDescent="0.25">
      <c r="A20" s="17"/>
      <c r="B20" t="s">
        <v>17</v>
      </c>
    </row>
    <row r="22" spans="1:4" x14ac:dyDescent="0.25">
      <c r="A22" s="1" t="s">
        <v>22</v>
      </c>
    </row>
    <row r="23" spans="1:4" ht="15.75" x14ac:dyDescent="0.25">
      <c r="A23" s="19" t="s">
        <v>18</v>
      </c>
    </row>
    <row r="24" spans="1:4" ht="15.75" x14ac:dyDescent="0.25">
      <c r="A24" s="19" t="s">
        <v>19</v>
      </c>
    </row>
    <row r="25" spans="1:4" x14ac:dyDescent="0.25">
      <c r="A25" t="s">
        <v>20</v>
      </c>
    </row>
    <row r="27" spans="1:4" x14ac:dyDescent="0.25">
      <c r="A27" s="20" t="s">
        <v>6</v>
      </c>
      <c r="B27" s="4" t="s">
        <v>59</v>
      </c>
      <c r="C27" s="4" t="s">
        <v>60</v>
      </c>
      <c r="D27" s="4" t="s">
        <v>61</v>
      </c>
    </row>
    <row r="28" spans="1:4" x14ac:dyDescent="0.25">
      <c r="A28" s="4" t="s">
        <v>59</v>
      </c>
      <c r="B28" s="21">
        <f>B10/$B$13</f>
        <v>0.65217391304347827</v>
      </c>
      <c r="C28" s="21">
        <f>C10/$C$13</f>
        <v>0.6923076923076924</v>
      </c>
      <c r="D28" s="21">
        <f>D10/$D$13</f>
        <v>0.55555555555555558</v>
      </c>
    </row>
    <row r="29" spans="1:4" x14ac:dyDescent="0.25">
      <c r="A29" s="4" t="s">
        <v>60</v>
      </c>
      <c r="B29" s="21">
        <f>B11/$B$13</f>
        <v>0.21739130434782608</v>
      </c>
      <c r="C29" s="21">
        <f>C11/$C$13</f>
        <v>0.23076923076923078</v>
      </c>
      <c r="D29" s="21">
        <f>D11/$D$13</f>
        <v>0.33333333333333331</v>
      </c>
    </row>
    <row r="30" spans="1:4" x14ac:dyDescent="0.25">
      <c r="A30" s="4" t="s">
        <v>61</v>
      </c>
      <c r="B30" s="21">
        <f>B12/$B$13</f>
        <v>0.13043478260869568</v>
      </c>
      <c r="C30" s="21">
        <f>C12/$C$13</f>
        <v>7.6923076923076927E-2</v>
      </c>
      <c r="D30" s="21">
        <f>D12/$D$13</f>
        <v>0.1111111111111111</v>
      </c>
    </row>
    <row r="33" spans="1:6" x14ac:dyDescent="0.25">
      <c r="A33" s="22" t="s">
        <v>23</v>
      </c>
    </row>
    <row r="34" spans="1:6" ht="15.75" x14ac:dyDescent="0.25">
      <c r="A34" s="19" t="s">
        <v>24</v>
      </c>
    </row>
    <row r="35" spans="1:6" ht="15.75" x14ac:dyDescent="0.25">
      <c r="A35" s="19" t="s">
        <v>62</v>
      </c>
    </row>
    <row r="36" spans="1:6" x14ac:dyDescent="0.25">
      <c r="A36" s="20" t="s">
        <v>6</v>
      </c>
      <c r="B36" s="4" t="s">
        <v>59</v>
      </c>
      <c r="C36" s="4" t="s">
        <v>60</v>
      </c>
      <c r="D36" s="4" t="s">
        <v>61</v>
      </c>
      <c r="E36" s="13" t="s">
        <v>26</v>
      </c>
      <c r="F36" s="13" t="s">
        <v>27</v>
      </c>
    </row>
    <row r="37" spans="1:6" x14ac:dyDescent="0.25">
      <c r="A37" s="4" t="s">
        <v>59</v>
      </c>
      <c r="B37" s="21">
        <f t="shared" ref="B37:D39" si="0">B28</f>
        <v>0.65217391304347827</v>
      </c>
      <c r="C37" s="21">
        <f t="shared" si="0"/>
        <v>0.6923076923076924</v>
      </c>
      <c r="D37" s="21">
        <f t="shared" si="0"/>
        <v>0.55555555555555558</v>
      </c>
      <c r="E37" s="25">
        <f>SUM(B37:D37)</f>
        <v>1.9000371609067261</v>
      </c>
      <c r="F37" s="26">
        <f>E37/3</f>
        <v>0.63334572030224201</v>
      </c>
    </row>
    <row r="38" spans="1:6" x14ac:dyDescent="0.25">
      <c r="A38" s="4" t="s">
        <v>60</v>
      </c>
      <c r="B38" s="21">
        <f t="shared" si="0"/>
        <v>0.21739130434782608</v>
      </c>
      <c r="C38" s="21">
        <f t="shared" si="0"/>
        <v>0.23076923076923078</v>
      </c>
      <c r="D38" s="21">
        <f t="shared" si="0"/>
        <v>0.33333333333333331</v>
      </c>
      <c r="E38" s="25">
        <f>SUM(B38:D38)</f>
        <v>0.78149386845039026</v>
      </c>
      <c r="F38" s="26">
        <f t="shared" ref="F38:F39" si="1">E38/3</f>
        <v>0.26049795615013011</v>
      </c>
    </row>
    <row r="39" spans="1:6" x14ac:dyDescent="0.25">
      <c r="A39" s="4" t="s">
        <v>61</v>
      </c>
      <c r="B39" s="21">
        <f t="shared" si="0"/>
        <v>0.13043478260869568</v>
      </c>
      <c r="C39" s="21">
        <f t="shared" si="0"/>
        <v>7.6923076923076927E-2</v>
      </c>
      <c r="D39" s="21">
        <f t="shared" si="0"/>
        <v>0.1111111111111111</v>
      </c>
      <c r="E39" s="25">
        <f t="shared" ref="E39" si="2">SUM(B39:D39)</f>
        <v>0.31846897064288371</v>
      </c>
      <c r="F39" s="26">
        <f t="shared" si="1"/>
        <v>0.1061563235476279</v>
      </c>
    </row>
    <row r="41" spans="1:6" x14ac:dyDescent="0.25">
      <c r="A41" s="5" t="s">
        <v>28</v>
      </c>
    </row>
    <row r="42" spans="1:6" x14ac:dyDescent="0.25">
      <c r="A42" s="28"/>
      <c r="B42" t="s">
        <v>29</v>
      </c>
    </row>
    <row r="43" spans="1:6" x14ac:dyDescent="0.25">
      <c r="A43" s="17"/>
      <c r="B43" t="s">
        <v>30</v>
      </c>
    </row>
    <row r="44" spans="1:6" x14ac:dyDescent="0.25">
      <c r="A44" s="27"/>
      <c r="B44" t="s">
        <v>31</v>
      </c>
    </row>
    <row r="47" spans="1:6" ht="15.75" x14ac:dyDescent="0.25">
      <c r="A47" s="18" t="s">
        <v>63</v>
      </c>
    </row>
    <row r="48" spans="1:6" x14ac:dyDescent="0.25">
      <c r="A48" t="s">
        <v>33</v>
      </c>
    </row>
    <row r="50" spans="1:4" x14ac:dyDescent="0.25">
      <c r="A50" s="20" t="s">
        <v>6</v>
      </c>
      <c r="B50" s="24" t="s">
        <v>34</v>
      </c>
    </row>
    <row r="51" spans="1:4" x14ac:dyDescent="0.25">
      <c r="A51" s="4" t="s">
        <v>59</v>
      </c>
      <c r="B51" s="23">
        <f>F37</f>
        <v>0.63334572030224201</v>
      </c>
    </row>
    <row r="52" spans="1:4" x14ac:dyDescent="0.25">
      <c r="A52" s="4" t="s">
        <v>60</v>
      </c>
      <c r="B52" s="23">
        <f>F38</f>
        <v>0.26049795615013011</v>
      </c>
    </row>
    <row r="53" spans="1:4" x14ac:dyDescent="0.25">
      <c r="A53" s="4" t="s">
        <v>61</v>
      </c>
      <c r="B53" s="23">
        <f>F39</f>
        <v>0.1061563235476279</v>
      </c>
    </row>
    <row r="55" spans="1:4" x14ac:dyDescent="0.25">
      <c r="A55" s="22" t="s">
        <v>35</v>
      </c>
    </row>
    <row r="56" spans="1:4" x14ac:dyDescent="0.25">
      <c r="A56" s="5" t="s">
        <v>36</v>
      </c>
      <c r="B56" s="12" t="s">
        <v>37</v>
      </c>
    </row>
    <row r="58" spans="1:4" x14ac:dyDescent="0.25">
      <c r="A58" s="22" t="s">
        <v>38</v>
      </c>
      <c r="B58" s="30">
        <f>B13*B51</f>
        <v>0.97113010446343773</v>
      </c>
      <c r="C58" s="30">
        <f>C13*B52</f>
        <v>1.1288244766505637</v>
      </c>
      <c r="D58" s="30">
        <f>D13*B53</f>
        <v>0.95540691192865113</v>
      </c>
    </row>
    <row r="59" spans="1:4" x14ac:dyDescent="0.25">
      <c r="B59" s="41">
        <f>B58+C58+D58</f>
        <v>3.0553614930426529</v>
      </c>
    </row>
    <row r="60" spans="1:4" x14ac:dyDescent="0.25">
      <c r="A60" s="31" t="s">
        <v>64</v>
      </c>
      <c r="C60" s="40">
        <f>B59</f>
        <v>3.0553614930426529</v>
      </c>
    </row>
    <row r="62" spans="1:4" ht="15.75" x14ac:dyDescent="0.25">
      <c r="A62" s="29" t="s">
        <v>65</v>
      </c>
    </row>
    <row r="66" spans="1:7" x14ac:dyDescent="0.25">
      <c r="A66" s="32" t="s">
        <v>42</v>
      </c>
      <c r="B66" t="s">
        <v>66</v>
      </c>
    </row>
    <row r="67" spans="1:7" x14ac:dyDescent="0.25">
      <c r="A67" s="32" t="s">
        <v>41</v>
      </c>
      <c r="B67" s="38">
        <f>(B59-3)/(3-1)</f>
        <v>2.768074652132646E-2</v>
      </c>
      <c r="F67" t="s">
        <v>46</v>
      </c>
    </row>
    <row r="68" spans="1:7" ht="26.25" x14ac:dyDescent="0.25">
      <c r="F68" s="33" t="s">
        <v>47</v>
      </c>
      <c r="G68" s="34" t="s">
        <v>48</v>
      </c>
    </row>
    <row r="69" spans="1:7" ht="15.75" x14ac:dyDescent="0.25">
      <c r="A69" s="29" t="s">
        <v>44</v>
      </c>
      <c r="F69" s="35" t="s">
        <v>49</v>
      </c>
      <c r="G69" s="36">
        <v>0</v>
      </c>
    </row>
    <row r="70" spans="1:7" x14ac:dyDescent="0.25">
      <c r="F70" s="35">
        <v>3</v>
      </c>
      <c r="G70" s="36">
        <v>0.57999999999999996</v>
      </c>
    </row>
    <row r="71" spans="1:7" x14ac:dyDescent="0.25">
      <c r="F71" s="35">
        <v>4</v>
      </c>
      <c r="G71" s="36">
        <v>0.9</v>
      </c>
    </row>
    <row r="72" spans="1:7" x14ac:dyDescent="0.25">
      <c r="F72" s="35">
        <v>5</v>
      </c>
      <c r="G72" s="36">
        <v>1.1200000000000001</v>
      </c>
    </row>
    <row r="73" spans="1:7" x14ac:dyDescent="0.25">
      <c r="A73" s="32" t="s">
        <v>45</v>
      </c>
      <c r="B73" s="42">
        <f>B67/G70</f>
        <v>4.7725425036769763E-2</v>
      </c>
      <c r="F73" s="35">
        <v>6</v>
      </c>
      <c r="G73" s="36">
        <v>1.24</v>
      </c>
    </row>
    <row r="74" spans="1:7" ht="15.75" x14ac:dyDescent="0.25">
      <c r="A74" s="18" t="s">
        <v>52</v>
      </c>
      <c r="F74" s="35">
        <v>7</v>
      </c>
      <c r="G74" s="36">
        <v>1.32</v>
      </c>
    </row>
    <row r="75" spans="1:7" x14ac:dyDescent="0.25">
      <c r="A75" s="1" t="s">
        <v>50</v>
      </c>
      <c r="F75" s="35">
        <v>8</v>
      </c>
      <c r="G75" s="36">
        <v>1.41</v>
      </c>
    </row>
    <row r="76" spans="1:7" x14ac:dyDescent="0.25">
      <c r="A76" s="1" t="s">
        <v>51</v>
      </c>
      <c r="F76" s="35">
        <v>9</v>
      </c>
      <c r="G76" s="36">
        <v>1.45</v>
      </c>
    </row>
    <row r="77" spans="1:7" x14ac:dyDescent="0.25">
      <c r="F77" s="35">
        <v>10</v>
      </c>
      <c r="G77" s="36">
        <v>1.49</v>
      </c>
    </row>
    <row r="78" spans="1:7" x14ac:dyDescent="0.25">
      <c r="F78" s="35">
        <v>11</v>
      </c>
      <c r="G78" s="36">
        <v>1.51</v>
      </c>
    </row>
    <row r="79" spans="1:7" x14ac:dyDescent="0.25">
      <c r="F79" s="35">
        <v>12</v>
      </c>
      <c r="G79" s="36">
        <v>1.48</v>
      </c>
    </row>
    <row r="80" spans="1:7" x14ac:dyDescent="0.25">
      <c r="F80" s="35">
        <v>13</v>
      </c>
      <c r="G80" s="36">
        <v>1.56</v>
      </c>
    </row>
    <row r="81" spans="6:7" x14ac:dyDescent="0.25">
      <c r="F81" s="35">
        <v>14</v>
      </c>
      <c r="G81" s="36">
        <v>1.57</v>
      </c>
    </row>
    <row r="82" spans="6:7" x14ac:dyDescent="0.25">
      <c r="F82" s="35">
        <v>15</v>
      </c>
      <c r="G82" s="36">
        <v>1.59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workbookViewId="0">
      <selection activeCell="D9" sqref="D9"/>
    </sheetView>
  </sheetViews>
  <sheetFormatPr defaultRowHeight="15" x14ac:dyDescent="0.25"/>
  <cols>
    <col min="1" max="1" width="11.85546875" customWidth="1"/>
    <col min="2" max="2" width="12.7109375" customWidth="1"/>
    <col min="3" max="4" width="10.42578125" customWidth="1"/>
    <col min="5" max="5" width="11.28515625" customWidth="1"/>
    <col min="6" max="6" width="12" customWidth="1"/>
  </cols>
  <sheetData>
    <row r="1" spans="1:4" x14ac:dyDescent="0.25">
      <c r="A1" s="1" t="s">
        <v>0</v>
      </c>
    </row>
    <row r="2" spans="1:4" x14ac:dyDescent="0.25">
      <c r="A2" s="1" t="s">
        <v>67</v>
      </c>
    </row>
    <row r="3" spans="1:4" x14ac:dyDescent="0.25">
      <c r="A3" t="s">
        <v>54</v>
      </c>
    </row>
    <row r="4" spans="1:4" x14ac:dyDescent="0.25">
      <c r="A4" s="2" t="s">
        <v>68</v>
      </c>
    </row>
    <row r="5" spans="1:4" x14ac:dyDescent="0.25">
      <c r="A5" s="2" t="s">
        <v>69</v>
      </c>
    </row>
    <row r="6" spans="1:4" x14ac:dyDescent="0.25">
      <c r="A6" s="2" t="s">
        <v>70</v>
      </c>
    </row>
    <row r="8" spans="1:4" x14ac:dyDescent="0.25">
      <c r="A8" s="1" t="s">
        <v>58</v>
      </c>
    </row>
    <row r="9" spans="1:4" x14ac:dyDescent="0.25">
      <c r="A9" s="4" t="s">
        <v>6</v>
      </c>
      <c r="B9" s="4" t="s">
        <v>73</v>
      </c>
      <c r="C9" s="4" t="s">
        <v>71</v>
      </c>
      <c r="D9" s="4" t="s">
        <v>72</v>
      </c>
    </row>
    <row r="10" spans="1:4" x14ac:dyDescent="0.25">
      <c r="A10" s="4" t="s">
        <v>73</v>
      </c>
      <c r="B10" s="9">
        <v>1</v>
      </c>
      <c r="C10" s="7">
        <v>3</v>
      </c>
      <c r="D10" s="7">
        <v>5</v>
      </c>
    </row>
    <row r="11" spans="1:4" x14ac:dyDescent="0.25">
      <c r="A11" s="4" t="s">
        <v>71</v>
      </c>
      <c r="B11" s="8">
        <f>B10/C10</f>
        <v>0.33333333333333331</v>
      </c>
      <c r="C11" s="9">
        <v>1</v>
      </c>
      <c r="D11" s="7">
        <v>3</v>
      </c>
    </row>
    <row r="12" spans="1:4" x14ac:dyDescent="0.25">
      <c r="A12" s="4" t="s">
        <v>72</v>
      </c>
      <c r="B12" s="8">
        <f>B10/D10</f>
        <v>0.2</v>
      </c>
      <c r="C12" s="8">
        <f>C11/D11</f>
        <v>0.33333333333333331</v>
      </c>
      <c r="D12" s="9">
        <v>1</v>
      </c>
    </row>
    <row r="13" spans="1:4" x14ac:dyDescent="0.25">
      <c r="A13" s="13" t="s">
        <v>16</v>
      </c>
      <c r="B13" s="14">
        <f>SUM(B10:B12)</f>
        <v>1.5333333333333332</v>
      </c>
      <c r="C13" s="14">
        <f>SUM(C10:C12)</f>
        <v>4.333333333333333</v>
      </c>
      <c r="D13" s="14">
        <f>SUM(D10:D12)</f>
        <v>9</v>
      </c>
    </row>
    <row r="15" spans="1:4" x14ac:dyDescent="0.25">
      <c r="A15" s="5" t="s">
        <v>11</v>
      </c>
    </row>
    <row r="16" spans="1:4" x14ac:dyDescent="0.25">
      <c r="A16" s="6"/>
      <c r="B16" t="s">
        <v>12</v>
      </c>
    </row>
    <row r="17" spans="1:4" x14ac:dyDescent="0.25">
      <c r="B17" t="s">
        <v>13</v>
      </c>
    </row>
    <row r="18" spans="1:4" x14ac:dyDescent="0.25">
      <c r="A18" s="10"/>
      <c r="B18" t="s">
        <v>14</v>
      </c>
    </row>
    <row r="19" spans="1:4" x14ac:dyDescent="0.25">
      <c r="A19" s="11"/>
      <c r="B19" t="s">
        <v>15</v>
      </c>
    </row>
    <row r="20" spans="1:4" x14ac:dyDescent="0.25">
      <c r="A20" s="17"/>
      <c r="B20" t="s">
        <v>17</v>
      </c>
    </row>
    <row r="22" spans="1:4" x14ac:dyDescent="0.25">
      <c r="A22" s="1" t="s">
        <v>22</v>
      </c>
    </row>
    <row r="23" spans="1:4" ht="15.75" x14ac:dyDescent="0.25">
      <c r="A23" s="19" t="s">
        <v>18</v>
      </c>
    </row>
    <row r="24" spans="1:4" ht="15.75" x14ac:dyDescent="0.25">
      <c r="A24" s="19" t="s">
        <v>19</v>
      </c>
    </row>
    <row r="25" spans="1:4" x14ac:dyDescent="0.25">
      <c r="A25" t="s">
        <v>20</v>
      </c>
    </row>
    <row r="27" spans="1:4" x14ac:dyDescent="0.25">
      <c r="A27" s="20" t="s">
        <v>6</v>
      </c>
      <c r="B27" s="4" t="s">
        <v>73</v>
      </c>
      <c r="C27" s="4" t="s">
        <v>71</v>
      </c>
      <c r="D27" s="4" t="s">
        <v>72</v>
      </c>
    </row>
    <row r="28" spans="1:4" x14ac:dyDescent="0.25">
      <c r="A28" s="4" t="s">
        <v>73</v>
      </c>
      <c r="B28" s="21">
        <f>B10/$B$13</f>
        <v>0.65217391304347827</v>
      </c>
      <c r="C28" s="21">
        <f>C10/$C$13</f>
        <v>0.6923076923076924</v>
      </c>
      <c r="D28" s="21">
        <f>D10/$D$13</f>
        <v>0.55555555555555558</v>
      </c>
    </row>
    <row r="29" spans="1:4" x14ac:dyDescent="0.25">
      <c r="A29" s="4" t="s">
        <v>71</v>
      </c>
      <c r="B29" s="21">
        <f>B11/$B$13</f>
        <v>0.21739130434782608</v>
      </c>
      <c r="C29" s="21">
        <f>C11/$C$13</f>
        <v>0.23076923076923078</v>
      </c>
      <c r="D29" s="21">
        <f>D11/$D$13</f>
        <v>0.33333333333333331</v>
      </c>
    </row>
    <row r="30" spans="1:4" x14ac:dyDescent="0.25">
      <c r="A30" s="4" t="s">
        <v>72</v>
      </c>
      <c r="B30" s="21">
        <f>B12/$B$13</f>
        <v>0.13043478260869568</v>
      </c>
      <c r="C30" s="21">
        <f>C12/$C$13</f>
        <v>7.6923076923076927E-2</v>
      </c>
      <c r="D30" s="21">
        <f>D12/$D$13</f>
        <v>0.1111111111111111</v>
      </c>
    </row>
    <row r="33" spans="1:6" x14ac:dyDescent="0.25">
      <c r="A33" s="22" t="s">
        <v>23</v>
      </c>
    </row>
    <row r="34" spans="1:6" ht="15.75" x14ac:dyDescent="0.25">
      <c r="A34" s="19" t="s">
        <v>24</v>
      </c>
    </row>
    <row r="35" spans="1:6" ht="15.75" x14ac:dyDescent="0.25">
      <c r="A35" s="19" t="s">
        <v>62</v>
      </c>
    </row>
    <row r="36" spans="1:6" x14ac:dyDescent="0.25">
      <c r="A36" s="20" t="s">
        <v>6</v>
      </c>
      <c r="B36" s="4" t="s">
        <v>73</v>
      </c>
      <c r="C36" s="4" t="s">
        <v>71</v>
      </c>
      <c r="D36" s="4" t="s">
        <v>72</v>
      </c>
      <c r="E36" s="13" t="s">
        <v>26</v>
      </c>
      <c r="F36" s="13" t="s">
        <v>27</v>
      </c>
    </row>
    <row r="37" spans="1:6" x14ac:dyDescent="0.25">
      <c r="A37" s="4" t="s">
        <v>73</v>
      </c>
      <c r="B37" s="21">
        <f t="shared" ref="B37:D39" si="0">B28</f>
        <v>0.65217391304347827</v>
      </c>
      <c r="C37" s="21">
        <f t="shared" si="0"/>
        <v>0.6923076923076924</v>
      </c>
      <c r="D37" s="21">
        <f t="shared" si="0"/>
        <v>0.55555555555555558</v>
      </c>
      <c r="E37" s="25">
        <f>SUM(B37:D37)</f>
        <v>1.9000371609067261</v>
      </c>
      <c r="F37" s="26">
        <f>E37/3</f>
        <v>0.63334572030224201</v>
      </c>
    </row>
    <row r="38" spans="1:6" x14ac:dyDescent="0.25">
      <c r="A38" s="4" t="s">
        <v>71</v>
      </c>
      <c r="B38" s="21">
        <f t="shared" si="0"/>
        <v>0.21739130434782608</v>
      </c>
      <c r="C38" s="21">
        <f t="shared" si="0"/>
        <v>0.23076923076923078</v>
      </c>
      <c r="D38" s="21">
        <f t="shared" si="0"/>
        <v>0.33333333333333331</v>
      </c>
      <c r="E38" s="25">
        <f>SUM(B38:D38)</f>
        <v>0.78149386845039026</v>
      </c>
      <c r="F38" s="26">
        <f t="shared" ref="F38:F39" si="1">E38/3</f>
        <v>0.26049795615013011</v>
      </c>
    </row>
    <row r="39" spans="1:6" x14ac:dyDescent="0.25">
      <c r="A39" s="4" t="s">
        <v>72</v>
      </c>
      <c r="B39" s="21">
        <f t="shared" si="0"/>
        <v>0.13043478260869568</v>
      </c>
      <c r="C39" s="21">
        <f t="shared" si="0"/>
        <v>7.6923076923076927E-2</v>
      </c>
      <c r="D39" s="21">
        <f t="shared" si="0"/>
        <v>0.1111111111111111</v>
      </c>
      <c r="E39" s="25">
        <f t="shared" ref="E39" si="2">SUM(B39:D39)</f>
        <v>0.31846897064288371</v>
      </c>
      <c r="F39" s="26">
        <f t="shared" si="1"/>
        <v>0.1061563235476279</v>
      </c>
    </row>
    <row r="41" spans="1:6" x14ac:dyDescent="0.25">
      <c r="A41" s="5" t="s">
        <v>28</v>
      </c>
    </row>
    <row r="42" spans="1:6" x14ac:dyDescent="0.25">
      <c r="A42" s="28"/>
      <c r="B42" t="s">
        <v>29</v>
      </c>
    </row>
    <row r="43" spans="1:6" x14ac:dyDescent="0.25">
      <c r="A43" s="17"/>
      <c r="B43" t="s">
        <v>30</v>
      </c>
    </row>
    <row r="44" spans="1:6" x14ac:dyDescent="0.25">
      <c r="A44" s="27"/>
      <c r="B44" t="s">
        <v>31</v>
      </c>
    </row>
    <row r="47" spans="1:6" ht="15.75" x14ac:dyDescent="0.25">
      <c r="A47" s="18" t="s">
        <v>63</v>
      </c>
    </row>
    <row r="48" spans="1:6" x14ac:dyDescent="0.25">
      <c r="A48" t="s">
        <v>33</v>
      </c>
    </row>
    <row r="50" spans="1:4" x14ac:dyDescent="0.25">
      <c r="A50" s="20" t="s">
        <v>6</v>
      </c>
      <c r="B50" s="24" t="s">
        <v>34</v>
      </c>
    </row>
    <row r="51" spans="1:4" x14ac:dyDescent="0.25">
      <c r="A51" s="4" t="s">
        <v>59</v>
      </c>
      <c r="B51" s="23">
        <f>F37</f>
        <v>0.63334572030224201</v>
      </c>
    </row>
    <row r="52" spans="1:4" x14ac:dyDescent="0.25">
      <c r="A52" s="4" t="s">
        <v>60</v>
      </c>
      <c r="B52" s="23">
        <f>F38</f>
        <v>0.26049795615013011</v>
      </c>
    </row>
    <row r="53" spans="1:4" x14ac:dyDescent="0.25">
      <c r="A53" s="4" t="s">
        <v>61</v>
      </c>
      <c r="B53" s="23">
        <f>F39</f>
        <v>0.1061563235476279</v>
      </c>
    </row>
    <row r="55" spans="1:4" x14ac:dyDescent="0.25">
      <c r="A55" s="22" t="s">
        <v>35</v>
      </c>
    </row>
    <row r="56" spans="1:4" x14ac:dyDescent="0.25">
      <c r="A56" s="5" t="s">
        <v>36</v>
      </c>
      <c r="B56" s="12" t="s">
        <v>37</v>
      </c>
    </row>
    <row r="58" spans="1:4" x14ac:dyDescent="0.25">
      <c r="A58" s="22" t="s">
        <v>38</v>
      </c>
      <c r="B58" s="30">
        <f>B13*B51</f>
        <v>0.97113010446343773</v>
      </c>
      <c r="C58" s="30">
        <f>C13*B52</f>
        <v>1.1288244766505637</v>
      </c>
      <c r="D58" s="30">
        <f>D13*B53</f>
        <v>0.95540691192865113</v>
      </c>
    </row>
    <row r="59" spans="1:4" x14ac:dyDescent="0.25">
      <c r="B59" s="41">
        <f>B58+C58+D58</f>
        <v>3.0553614930426529</v>
      </c>
    </row>
    <row r="60" spans="1:4" x14ac:dyDescent="0.25">
      <c r="A60" s="31" t="s">
        <v>64</v>
      </c>
      <c r="C60" s="40">
        <f>B59</f>
        <v>3.0553614930426529</v>
      </c>
    </row>
    <row r="62" spans="1:4" ht="15.75" x14ac:dyDescent="0.25">
      <c r="A62" s="29" t="s">
        <v>65</v>
      </c>
    </row>
    <row r="66" spans="1:7" x14ac:dyDescent="0.25">
      <c r="A66" s="32" t="s">
        <v>42</v>
      </c>
      <c r="B66" t="s">
        <v>66</v>
      </c>
    </row>
    <row r="67" spans="1:7" x14ac:dyDescent="0.25">
      <c r="A67" s="32" t="s">
        <v>41</v>
      </c>
      <c r="B67" s="38">
        <f>(B59-3)/(3-1)</f>
        <v>2.768074652132646E-2</v>
      </c>
      <c r="F67" t="s">
        <v>46</v>
      </c>
    </row>
    <row r="68" spans="1:7" ht="26.25" x14ac:dyDescent="0.25">
      <c r="F68" s="33" t="s">
        <v>47</v>
      </c>
      <c r="G68" s="34" t="s">
        <v>48</v>
      </c>
    </row>
    <row r="69" spans="1:7" ht="15.75" x14ac:dyDescent="0.25">
      <c r="A69" s="29" t="s">
        <v>44</v>
      </c>
      <c r="F69" s="35" t="s">
        <v>49</v>
      </c>
      <c r="G69" s="36">
        <v>0</v>
      </c>
    </row>
    <row r="70" spans="1:7" x14ac:dyDescent="0.25">
      <c r="F70" s="35">
        <v>3</v>
      </c>
      <c r="G70" s="36">
        <v>0.57999999999999996</v>
      </c>
    </row>
    <row r="71" spans="1:7" x14ac:dyDescent="0.25">
      <c r="F71" s="35">
        <v>4</v>
      </c>
      <c r="G71" s="36">
        <v>0.9</v>
      </c>
    </row>
    <row r="72" spans="1:7" x14ac:dyDescent="0.25">
      <c r="F72" s="35">
        <v>5</v>
      </c>
      <c r="G72" s="36">
        <v>1.1200000000000001</v>
      </c>
    </row>
    <row r="73" spans="1:7" x14ac:dyDescent="0.25">
      <c r="A73" s="32" t="s">
        <v>45</v>
      </c>
      <c r="B73" s="42">
        <f>B67/G70</f>
        <v>4.7725425036769763E-2</v>
      </c>
      <c r="F73" s="35">
        <v>6</v>
      </c>
      <c r="G73" s="36">
        <v>1.24</v>
      </c>
    </row>
    <row r="74" spans="1:7" ht="15.75" x14ac:dyDescent="0.25">
      <c r="A74" s="18" t="s">
        <v>52</v>
      </c>
      <c r="F74" s="35">
        <v>7</v>
      </c>
      <c r="G74" s="36">
        <v>1.32</v>
      </c>
    </row>
    <row r="75" spans="1:7" x14ac:dyDescent="0.25">
      <c r="A75" s="1" t="s">
        <v>50</v>
      </c>
      <c r="F75" s="35">
        <v>8</v>
      </c>
      <c r="G75" s="36">
        <v>1.41</v>
      </c>
    </row>
    <row r="76" spans="1:7" x14ac:dyDescent="0.25">
      <c r="A76" s="1" t="s">
        <v>51</v>
      </c>
      <c r="F76" s="35">
        <v>9</v>
      </c>
      <c r="G76" s="36">
        <v>1.45</v>
      </c>
    </row>
    <row r="77" spans="1:7" x14ac:dyDescent="0.25">
      <c r="F77" s="35">
        <v>10</v>
      </c>
      <c r="G77" s="36">
        <v>1.49</v>
      </c>
    </row>
    <row r="78" spans="1:7" x14ac:dyDescent="0.25">
      <c r="F78" s="35">
        <v>11</v>
      </c>
      <c r="G78" s="36">
        <v>1.51</v>
      </c>
    </row>
    <row r="79" spans="1:7" x14ac:dyDescent="0.25">
      <c r="F79" s="35">
        <v>12</v>
      </c>
      <c r="G79" s="36">
        <v>1.48</v>
      </c>
    </row>
    <row r="80" spans="1:7" x14ac:dyDescent="0.25">
      <c r="F80" s="35">
        <v>13</v>
      </c>
      <c r="G80" s="36">
        <v>1.56</v>
      </c>
    </row>
    <row r="81" spans="6:7" x14ac:dyDescent="0.25">
      <c r="F81" s="35">
        <v>14</v>
      </c>
      <c r="G81" s="36">
        <v>1.57</v>
      </c>
    </row>
    <row r="82" spans="6:7" x14ac:dyDescent="0.25">
      <c r="F82" s="35">
        <v>15</v>
      </c>
      <c r="G82" s="36">
        <v>1.59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10" workbookViewId="0">
      <selection activeCell="C28" sqref="C28"/>
    </sheetView>
  </sheetViews>
  <sheetFormatPr defaultRowHeight="15" x14ac:dyDescent="0.25"/>
  <cols>
    <col min="1" max="1" width="11.85546875" customWidth="1"/>
    <col min="2" max="3" width="12.7109375" customWidth="1"/>
    <col min="4" max="4" width="10.42578125" customWidth="1"/>
    <col min="5" max="5" width="11.28515625" customWidth="1"/>
    <col min="6" max="6" width="12" customWidth="1"/>
  </cols>
  <sheetData>
    <row r="1" spans="1:4" x14ac:dyDescent="0.25">
      <c r="A1" s="1" t="s">
        <v>0</v>
      </c>
    </row>
    <row r="2" spans="1:4" x14ac:dyDescent="0.25">
      <c r="A2" s="1" t="s">
        <v>74</v>
      </c>
    </row>
    <row r="3" spans="1:4" x14ac:dyDescent="0.25">
      <c r="A3" t="s">
        <v>54</v>
      </c>
    </row>
    <row r="4" spans="1:4" x14ac:dyDescent="0.25">
      <c r="A4" s="2" t="s">
        <v>76</v>
      </c>
    </row>
    <row r="5" spans="1:4" x14ac:dyDescent="0.25">
      <c r="A5" s="2" t="s">
        <v>75</v>
      </c>
    </row>
    <row r="6" spans="1:4" x14ac:dyDescent="0.25">
      <c r="A6" s="2" t="s">
        <v>77</v>
      </c>
    </row>
    <row r="8" spans="1:4" x14ac:dyDescent="0.25">
      <c r="A8" s="1" t="s">
        <v>58</v>
      </c>
    </row>
    <row r="9" spans="1:4" x14ac:dyDescent="0.25">
      <c r="A9" s="4" t="s">
        <v>6</v>
      </c>
      <c r="B9" s="4" t="s">
        <v>78</v>
      </c>
      <c r="C9" s="4" t="s">
        <v>79</v>
      </c>
      <c r="D9" s="4" t="s">
        <v>80</v>
      </c>
    </row>
    <row r="10" spans="1:4" x14ac:dyDescent="0.25">
      <c r="A10" s="4" t="s">
        <v>78</v>
      </c>
      <c r="B10" s="9">
        <v>1</v>
      </c>
      <c r="C10" s="7">
        <v>3</v>
      </c>
      <c r="D10" s="7">
        <v>5</v>
      </c>
    </row>
    <row r="11" spans="1:4" x14ac:dyDescent="0.25">
      <c r="A11" s="4" t="s">
        <v>79</v>
      </c>
      <c r="B11" s="8">
        <f>B10/C10</f>
        <v>0.33333333333333331</v>
      </c>
      <c r="C11" s="9">
        <v>1</v>
      </c>
      <c r="D11" s="7">
        <v>3</v>
      </c>
    </row>
    <row r="12" spans="1:4" x14ac:dyDescent="0.25">
      <c r="A12" s="4" t="s">
        <v>80</v>
      </c>
      <c r="B12" s="8">
        <f>B10/D10</f>
        <v>0.2</v>
      </c>
      <c r="C12" s="8">
        <f>C11/D11</f>
        <v>0.33333333333333331</v>
      </c>
      <c r="D12" s="9">
        <v>1</v>
      </c>
    </row>
    <row r="13" spans="1:4" x14ac:dyDescent="0.25">
      <c r="A13" s="13" t="s">
        <v>16</v>
      </c>
      <c r="B13" s="14">
        <f>SUM(B10:B12)</f>
        <v>1.5333333333333332</v>
      </c>
      <c r="C13" s="14">
        <f>SUM(C10:C12)</f>
        <v>4.333333333333333</v>
      </c>
      <c r="D13" s="14">
        <f>SUM(D10:D12)</f>
        <v>9</v>
      </c>
    </row>
    <row r="15" spans="1:4" x14ac:dyDescent="0.25">
      <c r="A15" s="5" t="s">
        <v>11</v>
      </c>
    </row>
    <row r="16" spans="1:4" x14ac:dyDescent="0.25">
      <c r="A16" s="6"/>
      <c r="B16" t="s">
        <v>12</v>
      </c>
    </row>
    <row r="17" spans="1:4" x14ac:dyDescent="0.25">
      <c r="B17" t="s">
        <v>13</v>
      </c>
    </row>
    <row r="18" spans="1:4" x14ac:dyDescent="0.25">
      <c r="A18" s="10"/>
      <c r="B18" t="s">
        <v>14</v>
      </c>
    </row>
    <row r="19" spans="1:4" x14ac:dyDescent="0.25">
      <c r="A19" s="11"/>
      <c r="B19" t="s">
        <v>15</v>
      </c>
    </row>
    <row r="20" spans="1:4" x14ac:dyDescent="0.25">
      <c r="A20" s="17"/>
      <c r="B20" t="s">
        <v>17</v>
      </c>
    </row>
    <row r="22" spans="1:4" x14ac:dyDescent="0.25">
      <c r="A22" s="1" t="s">
        <v>22</v>
      </c>
    </row>
    <row r="23" spans="1:4" ht="15.75" x14ac:dyDescent="0.25">
      <c r="A23" s="19" t="s">
        <v>18</v>
      </c>
    </row>
    <row r="24" spans="1:4" ht="15.75" x14ac:dyDescent="0.25">
      <c r="A24" s="19" t="s">
        <v>19</v>
      </c>
    </row>
    <row r="25" spans="1:4" x14ac:dyDescent="0.25">
      <c r="A25" t="s">
        <v>20</v>
      </c>
    </row>
    <row r="27" spans="1:4" x14ac:dyDescent="0.25">
      <c r="A27" s="20" t="s">
        <v>6</v>
      </c>
      <c r="B27" s="4" t="s">
        <v>78</v>
      </c>
      <c r="C27" s="4" t="s">
        <v>79</v>
      </c>
      <c r="D27" s="4" t="s">
        <v>80</v>
      </c>
    </row>
    <row r="28" spans="1:4" x14ac:dyDescent="0.25">
      <c r="A28" s="4" t="s">
        <v>78</v>
      </c>
      <c r="B28" s="21">
        <f>B10/$B$13</f>
        <v>0.65217391304347827</v>
      </c>
      <c r="C28" s="21">
        <f>C10/$C$13</f>
        <v>0.6923076923076924</v>
      </c>
      <c r="D28" s="21">
        <f>D10/$D$13</f>
        <v>0.55555555555555558</v>
      </c>
    </row>
    <row r="29" spans="1:4" x14ac:dyDescent="0.25">
      <c r="A29" s="4" t="s">
        <v>79</v>
      </c>
      <c r="B29" s="21">
        <f>B11/$B$13</f>
        <v>0.21739130434782608</v>
      </c>
      <c r="C29" s="21">
        <f>C11/$C$13</f>
        <v>0.23076923076923078</v>
      </c>
      <c r="D29" s="21">
        <f>D11/$D$13</f>
        <v>0.33333333333333331</v>
      </c>
    </row>
    <row r="30" spans="1:4" x14ac:dyDescent="0.25">
      <c r="A30" s="4" t="s">
        <v>80</v>
      </c>
      <c r="B30" s="21">
        <f>B12/$B$13</f>
        <v>0.13043478260869568</v>
      </c>
      <c r="C30" s="21">
        <f>C12/$C$13</f>
        <v>7.6923076923076927E-2</v>
      </c>
      <c r="D30" s="21">
        <f>D12/$D$13</f>
        <v>0.1111111111111111</v>
      </c>
    </row>
    <row r="33" spans="1:6" x14ac:dyDescent="0.25">
      <c r="A33" s="22" t="s">
        <v>23</v>
      </c>
    </row>
    <row r="34" spans="1:6" ht="15.75" x14ac:dyDescent="0.25">
      <c r="A34" s="19" t="s">
        <v>24</v>
      </c>
    </row>
    <row r="35" spans="1:6" ht="15.75" x14ac:dyDescent="0.25">
      <c r="A35" s="19" t="s">
        <v>62</v>
      </c>
    </row>
    <row r="36" spans="1:6" x14ac:dyDescent="0.25">
      <c r="A36" s="20" t="s">
        <v>6</v>
      </c>
      <c r="B36" s="4" t="s">
        <v>78</v>
      </c>
      <c r="C36" s="4" t="s">
        <v>79</v>
      </c>
      <c r="D36" s="4" t="s">
        <v>80</v>
      </c>
      <c r="E36" s="13" t="s">
        <v>26</v>
      </c>
      <c r="F36" s="13" t="s">
        <v>27</v>
      </c>
    </row>
    <row r="37" spans="1:6" x14ac:dyDescent="0.25">
      <c r="A37" s="4" t="s">
        <v>78</v>
      </c>
      <c r="B37" s="21">
        <f t="shared" ref="B37:D39" si="0">B28</f>
        <v>0.65217391304347827</v>
      </c>
      <c r="C37" s="21">
        <f t="shared" si="0"/>
        <v>0.6923076923076924</v>
      </c>
      <c r="D37" s="21">
        <f t="shared" si="0"/>
        <v>0.55555555555555558</v>
      </c>
      <c r="E37" s="25">
        <f>SUM(B37:D37)</f>
        <v>1.9000371609067261</v>
      </c>
      <c r="F37" s="26">
        <f>E37/3</f>
        <v>0.63334572030224201</v>
      </c>
    </row>
    <row r="38" spans="1:6" x14ac:dyDescent="0.25">
      <c r="A38" s="4" t="s">
        <v>79</v>
      </c>
      <c r="B38" s="21">
        <f t="shared" si="0"/>
        <v>0.21739130434782608</v>
      </c>
      <c r="C38" s="21">
        <f t="shared" si="0"/>
        <v>0.23076923076923078</v>
      </c>
      <c r="D38" s="21">
        <f t="shared" si="0"/>
        <v>0.33333333333333331</v>
      </c>
      <c r="E38" s="25">
        <f>SUM(B38:D38)</f>
        <v>0.78149386845039026</v>
      </c>
      <c r="F38" s="26">
        <f>E38/3</f>
        <v>0.26049795615013011</v>
      </c>
    </row>
    <row r="39" spans="1:6" x14ac:dyDescent="0.25">
      <c r="A39" s="4" t="s">
        <v>80</v>
      </c>
      <c r="B39" s="21">
        <f t="shared" si="0"/>
        <v>0.13043478260869568</v>
      </c>
      <c r="C39" s="21">
        <f t="shared" si="0"/>
        <v>7.6923076923076927E-2</v>
      </c>
      <c r="D39" s="21">
        <f t="shared" si="0"/>
        <v>0.1111111111111111</v>
      </c>
      <c r="E39" s="25">
        <f>SUM(B39:D39)</f>
        <v>0.31846897064288371</v>
      </c>
      <c r="F39" s="26">
        <f>E39/3</f>
        <v>0.1061563235476279</v>
      </c>
    </row>
    <row r="41" spans="1:6" x14ac:dyDescent="0.25">
      <c r="A41" s="5" t="s">
        <v>28</v>
      </c>
    </row>
    <row r="42" spans="1:6" x14ac:dyDescent="0.25">
      <c r="A42" s="28"/>
      <c r="B42" t="s">
        <v>29</v>
      </c>
    </row>
    <row r="43" spans="1:6" x14ac:dyDescent="0.25">
      <c r="A43" s="17"/>
      <c r="B43" t="s">
        <v>30</v>
      </c>
    </row>
    <row r="44" spans="1:6" x14ac:dyDescent="0.25">
      <c r="A44" s="27"/>
      <c r="B44" t="s">
        <v>31</v>
      </c>
    </row>
    <row r="47" spans="1:6" ht="15.75" x14ac:dyDescent="0.25">
      <c r="A47" s="18" t="s">
        <v>63</v>
      </c>
    </row>
    <row r="48" spans="1:6" x14ac:dyDescent="0.25">
      <c r="A48" t="s">
        <v>33</v>
      </c>
    </row>
    <row r="50" spans="1:4" x14ac:dyDescent="0.25">
      <c r="A50" s="20" t="s">
        <v>6</v>
      </c>
      <c r="B50" s="24" t="s">
        <v>34</v>
      </c>
    </row>
    <row r="51" spans="1:4" x14ac:dyDescent="0.25">
      <c r="A51" s="4" t="s">
        <v>78</v>
      </c>
      <c r="B51" s="23">
        <f>F37</f>
        <v>0.63334572030224201</v>
      </c>
    </row>
    <row r="52" spans="1:4" x14ac:dyDescent="0.25">
      <c r="A52" s="4" t="s">
        <v>79</v>
      </c>
      <c r="B52" s="23">
        <f>F38</f>
        <v>0.26049795615013011</v>
      </c>
    </row>
    <row r="53" spans="1:4" x14ac:dyDescent="0.25">
      <c r="A53" s="4" t="s">
        <v>80</v>
      </c>
      <c r="B53" s="23">
        <f>F39</f>
        <v>0.1061563235476279</v>
      </c>
    </row>
    <row r="55" spans="1:4" x14ac:dyDescent="0.25">
      <c r="A55" s="22" t="s">
        <v>35</v>
      </c>
    </row>
    <row r="56" spans="1:4" x14ac:dyDescent="0.25">
      <c r="A56" s="5" t="s">
        <v>36</v>
      </c>
      <c r="B56" s="12" t="s">
        <v>37</v>
      </c>
    </row>
    <row r="58" spans="1:4" x14ac:dyDescent="0.25">
      <c r="A58" s="22" t="s">
        <v>38</v>
      </c>
      <c r="B58" s="30">
        <f>B13*B51</f>
        <v>0.97113010446343773</v>
      </c>
      <c r="C58" s="30">
        <f>C13*B52</f>
        <v>1.1288244766505637</v>
      </c>
      <c r="D58" s="30">
        <f>D13*B53</f>
        <v>0.95540691192865113</v>
      </c>
    </row>
    <row r="59" spans="1:4" x14ac:dyDescent="0.25">
      <c r="B59" s="41">
        <f>B58+C58+D58</f>
        <v>3.0553614930426529</v>
      </c>
    </row>
    <row r="60" spans="1:4" x14ac:dyDescent="0.25">
      <c r="A60" s="31" t="s">
        <v>64</v>
      </c>
      <c r="C60" s="40">
        <f>B59</f>
        <v>3.0553614930426529</v>
      </c>
    </row>
    <row r="62" spans="1:4" ht="15.75" x14ac:dyDescent="0.25">
      <c r="A62" s="29" t="s">
        <v>81</v>
      </c>
    </row>
    <row r="66" spans="1:7" x14ac:dyDescent="0.25">
      <c r="A66" s="32" t="s">
        <v>42</v>
      </c>
      <c r="B66" t="s">
        <v>66</v>
      </c>
    </row>
    <row r="67" spans="1:7" x14ac:dyDescent="0.25">
      <c r="A67" s="32" t="s">
        <v>41</v>
      </c>
      <c r="B67" s="38">
        <f>(B59-3)/(3-1)</f>
        <v>2.768074652132646E-2</v>
      </c>
      <c r="F67" t="s">
        <v>46</v>
      </c>
    </row>
    <row r="68" spans="1:7" ht="26.25" x14ac:dyDescent="0.25">
      <c r="F68" s="33" t="s">
        <v>47</v>
      </c>
      <c r="G68" s="34" t="s">
        <v>48</v>
      </c>
    </row>
    <row r="69" spans="1:7" ht="15.75" x14ac:dyDescent="0.25">
      <c r="A69" s="29" t="s">
        <v>44</v>
      </c>
      <c r="F69" s="35" t="s">
        <v>49</v>
      </c>
      <c r="G69" s="36">
        <v>0</v>
      </c>
    </row>
    <row r="70" spans="1:7" x14ac:dyDescent="0.25">
      <c r="F70" s="35">
        <v>3</v>
      </c>
      <c r="G70" s="36">
        <v>0.57999999999999996</v>
      </c>
    </row>
    <row r="71" spans="1:7" x14ac:dyDescent="0.25">
      <c r="F71" s="35">
        <v>4</v>
      </c>
      <c r="G71" s="36">
        <v>0.9</v>
      </c>
    </row>
    <row r="72" spans="1:7" x14ac:dyDescent="0.25">
      <c r="F72" s="35">
        <v>5</v>
      </c>
      <c r="G72" s="36">
        <v>1.1200000000000001</v>
      </c>
    </row>
    <row r="73" spans="1:7" x14ac:dyDescent="0.25">
      <c r="A73" s="32" t="s">
        <v>45</v>
      </c>
      <c r="B73" s="42">
        <f>B67/G70</f>
        <v>4.7725425036769763E-2</v>
      </c>
      <c r="F73" s="35">
        <v>6</v>
      </c>
      <c r="G73" s="36">
        <v>1.24</v>
      </c>
    </row>
    <row r="74" spans="1:7" ht="15.75" x14ac:dyDescent="0.25">
      <c r="A74" s="18" t="s">
        <v>52</v>
      </c>
      <c r="F74" s="35">
        <v>7</v>
      </c>
      <c r="G74" s="36">
        <v>1.32</v>
      </c>
    </row>
    <row r="75" spans="1:7" x14ac:dyDescent="0.25">
      <c r="A75" s="1" t="s">
        <v>50</v>
      </c>
      <c r="F75" s="35">
        <v>8</v>
      </c>
      <c r="G75" s="36">
        <v>1.41</v>
      </c>
    </row>
    <row r="76" spans="1:7" x14ac:dyDescent="0.25">
      <c r="A76" s="1" t="s">
        <v>51</v>
      </c>
      <c r="F76" s="35">
        <v>9</v>
      </c>
      <c r="G76" s="36">
        <v>1.45</v>
      </c>
    </row>
    <row r="77" spans="1:7" x14ac:dyDescent="0.25">
      <c r="F77" s="35">
        <v>10</v>
      </c>
      <c r="G77" s="36">
        <v>1.49</v>
      </c>
    </row>
    <row r="78" spans="1:7" x14ac:dyDescent="0.25">
      <c r="F78" s="35">
        <v>11</v>
      </c>
      <c r="G78" s="36">
        <v>1.51</v>
      </c>
    </row>
    <row r="79" spans="1:7" x14ac:dyDescent="0.25">
      <c r="F79" s="35">
        <v>12</v>
      </c>
      <c r="G79" s="36">
        <v>1.48</v>
      </c>
    </row>
    <row r="80" spans="1:7" x14ac:dyDescent="0.25">
      <c r="F80" s="35">
        <v>13</v>
      </c>
      <c r="G80" s="36">
        <v>1.56</v>
      </c>
    </row>
    <row r="81" spans="6:7" x14ac:dyDescent="0.25">
      <c r="F81" s="35">
        <v>14</v>
      </c>
      <c r="G81" s="36">
        <v>1.57</v>
      </c>
    </row>
    <row r="82" spans="6:7" x14ac:dyDescent="0.25">
      <c r="F82" s="35">
        <v>15</v>
      </c>
      <c r="G82" s="36">
        <v>1.59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opLeftCell="A46" workbookViewId="0">
      <selection activeCell="B51" sqref="B51:B53"/>
    </sheetView>
  </sheetViews>
  <sheetFormatPr defaultRowHeight="15" x14ac:dyDescent="0.25"/>
  <cols>
    <col min="1" max="1" width="11.85546875" customWidth="1"/>
    <col min="2" max="3" width="12.7109375" customWidth="1"/>
    <col min="4" max="4" width="10.42578125" customWidth="1"/>
    <col min="5" max="5" width="11.28515625" customWidth="1"/>
    <col min="6" max="6" width="12" customWidth="1"/>
  </cols>
  <sheetData>
    <row r="1" spans="1:4" x14ac:dyDescent="0.25">
      <c r="A1" s="1" t="s">
        <v>0</v>
      </c>
    </row>
    <row r="2" spans="1:4" x14ac:dyDescent="0.25">
      <c r="A2" s="1" t="s">
        <v>74</v>
      </c>
    </row>
    <row r="3" spans="1:4" x14ac:dyDescent="0.25">
      <c r="A3" t="s">
        <v>54</v>
      </c>
    </row>
    <row r="4" spans="1:4" x14ac:dyDescent="0.25">
      <c r="A4" s="2" t="s">
        <v>82</v>
      </c>
    </row>
    <row r="5" spans="1:4" x14ac:dyDescent="0.25">
      <c r="A5" s="2" t="s">
        <v>83</v>
      </c>
    </row>
    <row r="6" spans="1:4" x14ac:dyDescent="0.25">
      <c r="A6" s="2" t="s">
        <v>84</v>
      </c>
    </row>
    <row r="8" spans="1:4" x14ac:dyDescent="0.25">
      <c r="A8" s="1" t="s">
        <v>58</v>
      </c>
    </row>
    <row r="9" spans="1:4" x14ac:dyDescent="0.25">
      <c r="A9" s="4" t="s">
        <v>6</v>
      </c>
      <c r="B9" s="4" t="s">
        <v>85</v>
      </c>
      <c r="C9" s="4" t="s">
        <v>86</v>
      </c>
      <c r="D9" s="4" t="s">
        <v>87</v>
      </c>
    </row>
    <row r="10" spans="1:4" x14ac:dyDescent="0.25">
      <c r="A10" s="4" t="s">
        <v>85</v>
      </c>
      <c r="B10" s="9">
        <v>1</v>
      </c>
      <c r="C10" s="7">
        <v>3</v>
      </c>
      <c r="D10" s="7">
        <v>5</v>
      </c>
    </row>
    <row r="11" spans="1:4" x14ac:dyDescent="0.25">
      <c r="A11" s="4" t="s">
        <v>86</v>
      </c>
      <c r="B11" s="8">
        <f>B10/C10</f>
        <v>0.33333333333333331</v>
      </c>
      <c r="C11" s="9">
        <v>1</v>
      </c>
      <c r="D11" s="7">
        <v>3</v>
      </c>
    </row>
    <row r="12" spans="1:4" x14ac:dyDescent="0.25">
      <c r="A12" s="4" t="s">
        <v>87</v>
      </c>
      <c r="B12" s="8">
        <f>B10/D10</f>
        <v>0.2</v>
      </c>
      <c r="C12" s="8">
        <f>C11/D11</f>
        <v>0.33333333333333331</v>
      </c>
      <c r="D12" s="9">
        <v>1</v>
      </c>
    </row>
    <row r="13" spans="1:4" x14ac:dyDescent="0.25">
      <c r="A13" s="13" t="s">
        <v>16</v>
      </c>
      <c r="B13" s="14">
        <f>SUM(B10:B12)</f>
        <v>1.5333333333333332</v>
      </c>
      <c r="C13" s="14">
        <f>SUM(C10:C12)</f>
        <v>4.333333333333333</v>
      </c>
      <c r="D13" s="14">
        <f>SUM(D10:D12)</f>
        <v>9</v>
      </c>
    </row>
    <row r="15" spans="1:4" x14ac:dyDescent="0.25">
      <c r="A15" s="5" t="s">
        <v>11</v>
      </c>
    </row>
    <row r="16" spans="1:4" x14ac:dyDescent="0.25">
      <c r="A16" s="6"/>
      <c r="B16" t="s">
        <v>12</v>
      </c>
    </row>
    <row r="17" spans="1:4" x14ac:dyDescent="0.25">
      <c r="B17" t="s">
        <v>13</v>
      </c>
    </row>
    <row r="18" spans="1:4" x14ac:dyDescent="0.25">
      <c r="A18" s="10"/>
      <c r="B18" t="s">
        <v>14</v>
      </c>
    </row>
    <row r="19" spans="1:4" x14ac:dyDescent="0.25">
      <c r="A19" s="11"/>
      <c r="B19" t="s">
        <v>15</v>
      </c>
    </row>
    <row r="20" spans="1:4" x14ac:dyDescent="0.25">
      <c r="A20" s="17"/>
      <c r="B20" t="s">
        <v>17</v>
      </c>
    </row>
    <row r="22" spans="1:4" x14ac:dyDescent="0.25">
      <c r="A22" s="1" t="s">
        <v>22</v>
      </c>
    </row>
    <row r="23" spans="1:4" ht="15.75" x14ac:dyDescent="0.25">
      <c r="A23" s="19" t="s">
        <v>18</v>
      </c>
    </row>
    <row r="24" spans="1:4" ht="15.75" x14ac:dyDescent="0.25">
      <c r="A24" s="19" t="s">
        <v>19</v>
      </c>
    </row>
    <row r="25" spans="1:4" x14ac:dyDescent="0.25">
      <c r="A25" t="s">
        <v>20</v>
      </c>
    </row>
    <row r="27" spans="1:4" x14ac:dyDescent="0.25">
      <c r="A27" s="20" t="s">
        <v>6</v>
      </c>
      <c r="B27" s="4" t="s">
        <v>85</v>
      </c>
      <c r="C27" s="4" t="s">
        <v>86</v>
      </c>
      <c r="D27" s="4" t="s">
        <v>87</v>
      </c>
    </row>
    <row r="28" spans="1:4" x14ac:dyDescent="0.25">
      <c r="A28" s="4" t="s">
        <v>85</v>
      </c>
      <c r="B28" s="21">
        <f>B10/$B$13</f>
        <v>0.65217391304347827</v>
      </c>
      <c r="C28" s="21">
        <f>C10/$C$13</f>
        <v>0.6923076923076924</v>
      </c>
      <c r="D28" s="21">
        <f>D10/$D$13</f>
        <v>0.55555555555555558</v>
      </c>
    </row>
    <row r="29" spans="1:4" x14ac:dyDescent="0.25">
      <c r="A29" s="4" t="s">
        <v>86</v>
      </c>
      <c r="B29" s="21">
        <f>B11/$B$13</f>
        <v>0.21739130434782608</v>
      </c>
      <c r="C29" s="21">
        <f>C11/$C$13</f>
        <v>0.23076923076923078</v>
      </c>
      <c r="D29" s="21">
        <f>D11/$D$13</f>
        <v>0.33333333333333331</v>
      </c>
    </row>
    <row r="30" spans="1:4" x14ac:dyDescent="0.25">
      <c r="A30" s="4" t="s">
        <v>87</v>
      </c>
      <c r="B30" s="21">
        <f>B12/$B$13</f>
        <v>0.13043478260869568</v>
      </c>
      <c r="C30" s="21">
        <f>C12/$C$13</f>
        <v>7.6923076923076927E-2</v>
      </c>
      <c r="D30" s="21">
        <f>D12/$D$13</f>
        <v>0.1111111111111111</v>
      </c>
    </row>
    <row r="33" spans="1:6" x14ac:dyDescent="0.25">
      <c r="A33" s="22" t="s">
        <v>23</v>
      </c>
    </row>
    <row r="34" spans="1:6" ht="15.75" x14ac:dyDescent="0.25">
      <c r="A34" s="19" t="s">
        <v>24</v>
      </c>
    </row>
    <row r="35" spans="1:6" ht="15.75" x14ac:dyDescent="0.25">
      <c r="A35" s="19" t="s">
        <v>62</v>
      </c>
    </row>
    <row r="36" spans="1:6" x14ac:dyDescent="0.25">
      <c r="A36" s="20" t="s">
        <v>6</v>
      </c>
      <c r="B36" s="4" t="s">
        <v>85</v>
      </c>
      <c r="C36" s="4" t="s">
        <v>86</v>
      </c>
      <c r="D36" s="4" t="s">
        <v>87</v>
      </c>
      <c r="E36" s="13" t="s">
        <v>26</v>
      </c>
      <c r="F36" s="13" t="s">
        <v>27</v>
      </c>
    </row>
    <row r="37" spans="1:6" x14ac:dyDescent="0.25">
      <c r="A37" s="4" t="s">
        <v>85</v>
      </c>
      <c r="B37" s="21">
        <f t="shared" ref="B37:D39" si="0">B28</f>
        <v>0.65217391304347827</v>
      </c>
      <c r="C37" s="21">
        <f t="shared" si="0"/>
        <v>0.6923076923076924</v>
      </c>
      <c r="D37" s="21">
        <f t="shared" si="0"/>
        <v>0.55555555555555558</v>
      </c>
      <c r="E37" s="25">
        <f>SUM(B37:D37)</f>
        <v>1.9000371609067261</v>
      </c>
      <c r="F37" s="26">
        <f>E37/3</f>
        <v>0.63334572030224201</v>
      </c>
    </row>
    <row r="38" spans="1:6" x14ac:dyDescent="0.25">
      <c r="A38" s="4" t="s">
        <v>86</v>
      </c>
      <c r="B38" s="21">
        <f t="shared" si="0"/>
        <v>0.21739130434782608</v>
      </c>
      <c r="C38" s="21">
        <f t="shared" si="0"/>
        <v>0.23076923076923078</v>
      </c>
      <c r="D38" s="21">
        <f t="shared" si="0"/>
        <v>0.33333333333333331</v>
      </c>
      <c r="E38" s="25">
        <f>SUM(B38:D38)</f>
        <v>0.78149386845039026</v>
      </c>
      <c r="F38" s="26">
        <f>E38/3</f>
        <v>0.26049795615013011</v>
      </c>
    </row>
    <row r="39" spans="1:6" x14ac:dyDescent="0.25">
      <c r="A39" s="4" t="s">
        <v>87</v>
      </c>
      <c r="B39" s="21">
        <f t="shared" si="0"/>
        <v>0.13043478260869568</v>
      </c>
      <c r="C39" s="21">
        <f t="shared" si="0"/>
        <v>7.6923076923076927E-2</v>
      </c>
      <c r="D39" s="21">
        <f t="shared" si="0"/>
        <v>0.1111111111111111</v>
      </c>
      <c r="E39" s="25">
        <f>SUM(B39:D39)</f>
        <v>0.31846897064288371</v>
      </c>
      <c r="F39" s="26">
        <f>E39/3</f>
        <v>0.1061563235476279</v>
      </c>
    </row>
    <row r="41" spans="1:6" x14ac:dyDescent="0.25">
      <c r="A41" s="5" t="s">
        <v>28</v>
      </c>
    </row>
    <row r="42" spans="1:6" x14ac:dyDescent="0.25">
      <c r="A42" s="28"/>
      <c r="B42" t="s">
        <v>29</v>
      </c>
    </row>
    <row r="43" spans="1:6" x14ac:dyDescent="0.25">
      <c r="A43" s="17"/>
      <c r="B43" t="s">
        <v>30</v>
      </c>
    </row>
    <row r="44" spans="1:6" x14ac:dyDescent="0.25">
      <c r="A44" s="27"/>
      <c r="B44" t="s">
        <v>31</v>
      </c>
    </row>
    <row r="47" spans="1:6" ht="15.75" x14ac:dyDescent="0.25">
      <c r="A47" s="18" t="s">
        <v>63</v>
      </c>
    </row>
    <row r="48" spans="1:6" x14ac:dyDescent="0.25">
      <c r="A48" t="s">
        <v>33</v>
      </c>
    </row>
    <row r="50" spans="1:4" x14ac:dyDescent="0.25">
      <c r="A50" s="20" t="s">
        <v>6</v>
      </c>
      <c r="B50" s="24" t="s">
        <v>34</v>
      </c>
    </row>
    <row r="51" spans="1:4" x14ac:dyDescent="0.25">
      <c r="A51" s="4" t="s">
        <v>85</v>
      </c>
      <c r="B51" s="23">
        <f>F37</f>
        <v>0.63334572030224201</v>
      </c>
    </row>
    <row r="52" spans="1:4" x14ac:dyDescent="0.25">
      <c r="A52" s="4" t="s">
        <v>86</v>
      </c>
      <c r="B52" s="23">
        <f>F38</f>
        <v>0.26049795615013011</v>
      </c>
    </row>
    <row r="53" spans="1:4" x14ac:dyDescent="0.25">
      <c r="A53" s="4" t="s">
        <v>87</v>
      </c>
      <c r="B53" s="23">
        <f>F39</f>
        <v>0.1061563235476279</v>
      </c>
    </row>
    <row r="55" spans="1:4" x14ac:dyDescent="0.25">
      <c r="A55" s="22" t="s">
        <v>35</v>
      </c>
    </row>
    <row r="56" spans="1:4" x14ac:dyDescent="0.25">
      <c r="A56" s="5" t="s">
        <v>36</v>
      </c>
      <c r="B56" s="12" t="s">
        <v>37</v>
      </c>
    </row>
    <row r="58" spans="1:4" x14ac:dyDescent="0.25">
      <c r="A58" s="22" t="s">
        <v>38</v>
      </c>
      <c r="B58" s="30">
        <f>B13*B51</f>
        <v>0.97113010446343773</v>
      </c>
      <c r="C58" s="30">
        <f>C13*B52</f>
        <v>1.1288244766505637</v>
      </c>
      <c r="D58" s="30">
        <f>D13*B53</f>
        <v>0.95540691192865113</v>
      </c>
    </row>
    <row r="59" spans="1:4" x14ac:dyDescent="0.25">
      <c r="B59" s="41">
        <f>B58+C58+D58</f>
        <v>3.0553614930426529</v>
      </c>
    </row>
    <row r="60" spans="1:4" x14ac:dyDescent="0.25">
      <c r="A60" s="31" t="s">
        <v>64</v>
      </c>
      <c r="C60" s="40">
        <f>B59</f>
        <v>3.0553614930426529</v>
      </c>
    </row>
    <row r="62" spans="1:4" ht="15.75" x14ac:dyDescent="0.25">
      <c r="A62" s="29" t="s">
        <v>81</v>
      </c>
    </row>
    <row r="66" spans="1:7" x14ac:dyDescent="0.25">
      <c r="A66" s="32" t="s">
        <v>42</v>
      </c>
      <c r="B66" t="s">
        <v>66</v>
      </c>
    </row>
    <row r="67" spans="1:7" x14ac:dyDescent="0.25">
      <c r="A67" s="32" t="s">
        <v>41</v>
      </c>
      <c r="B67" s="38">
        <f>(B59-3)/(3-1)</f>
        <v>2.768074652132646E-2</v>
      </c>
      <c r="F67" t="s">
        <v>46</v>
      </c>
    </row>
    <row r="68" spans="1:7" ht="26.25" x14ac:dyDescent="0.25">
      <c r="F68" s="33" t="s">
        <v>47</v>
      </c>
      <c r="G68" s="34" t="s">
        <v>48</v>
      </c>
    </row>
    <row r="69" spans="1:7" ht="15.75" x14ac:dyDescent="0.25">
      <c r="A69" s="29" t="s">
        <v>44</v>
      </c>
      <c r="F69" s="35" t="s">
        <v>49</v>
      </c>
      <c r="G69" s="36">
        <v>0</v>
      </c>
    </row>
    <row r="70" spans="1:7" x14ac:dyDescent="0.25">
      <c r="F70" s="35">
        <v>3</v>
      </c>
      <c r="G70" s="36">
        <v>0.57999999999999996</v>
      </c>
    </row>
    <row r="71" spans="1:7" x14ac:dyDescent="0.25">
      <c r="F71" s="35">
        <v>4</v>
      </c>
      <c r="G71" s="36">
        <v>0.9</v>
      </c>
    </row>
    <row r="72" spans="1:7" x14ac:dyDescent="0.25">
      <c r="F72" s="35">
        <v>5</v>
      </c>
      <c r="G72" s="36">
        <v>1.1200000000000001</v>
      </c>
    </row>
    <row r="73" spans="1:7" x14ac:dyDescent="0.25">
      <c r="A73" s="32" t="s">
        <v>45</v>
      </c>
      <c r="B73" s="42">
        <f>B67/G70</f>
        <v>4.7725425036769763E-2</v>
      </c>
      <c r="F73" s="35">
        <v>6</v>
      </c>
      <c r="G73" s="36">
        <v>1.24</v>
      </c>
    </row>
    <row r="74" spans="1:7" ht="15.75" x14ac:dyDescent="0.25">
      <c r="A74" s="18" t="s">
        <v>52</v>
      </c>
      <c r="F74" s="35">
        <v>7</v>
      </c>
      <c r="G74" s="36">
        <v>1.32</v>
      </c>
    </row>
    <row r="75" spans="1:7" x14ac:dyDescent="0.25">
      <c r="A75" s="1" t="s">
        <v>50</v>
      </c>
      <c r="F75" s="35">
        <v>8</v>
      </c>
      <c r="G75" s="36">
        <v>1.41</v>
      </c>
    </row>
    <row r="76" spans="1:7" x14ac:dyDescent="0.25">
      <c r="A76" s="1" t="s">
        <v>51</v>
      </c>
      <c r="F76" s="35">
        <v>9</v>
      </c>
      <c r="G76" s="36">
        <v>1.45</v>
      </c>
    </row>
    <row r="77" spans="1:7" x14ac:dyDescent="0.25">
      <c r="F77" s="35">
        <v>10</v>
      </c>
      <c r="G77" s="36">
        <v>1.49</v>
      </c>
    </row>
    <row r="78" spans="1:7" x14ac:dyDescent="0.25">
      <c r="F78" s="35">
        <v>11</v>
      </c>
      <c r="G78" s="36">
        <v>1.51</v>
      </c>
    </row>
    <row r="79" spans="1:7" x14ac:dyDescent="0.25">
      <c r="F79" s="35">
        <v>12</v>
      </c>
      <c r="G79" s="36">
        <v>1.48</v>
      </c>
    </row>
    <row r="80" spans="1:7" x14ac:dyDescent="0.25">
      <c r="F80" s="35">
        <v>13</v>
      </c>
      <c r="G80" s="36">
        <v>1.56</v>
      </c>
    </row>
    <row r="81" spans="6:7" x14ac:dyDescent="0.25">
      <c r="F81" s="35">
        <v>14</v>
      </c>
      <c r="G81" s="36">
        <v>1.57</v>
      </c>
    </row>
    <row r="82" spans="6:7" x14ac:dyDescent="0.25">
      <c r="F82" s="35">
        <v>15</v>
      </c>
      <c r="G82" s="36">
        <v>1.59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3"/>
  <sheetViews>
    <sheetView tabSelected="1" topLeftCell="A16" zoomScale="70" zoomScaleNormal="70" workbookViewId="0">
      <selection activeCell="C3" sqref="C3"/>
    </sheetView>
  </sheetViews>
  <sheetFormatPr defaultRowHeight="15" x14ac:dyDescent="0.25"/>
  <cols>
    <col min="2" max="2" width="38.7109375" customWidth="1"/>
    <col min="3" max="6" width="14" customWidth="1"/>
    <col min="7" max="7" width="15" customWidth="1"/>
  </cols>
  <sheetData>
    <row r="3" spans="1:6" x14ac:dyDescent="0.25">
      <c r="B3" s="3" t="s">
        <v>88</v>
      </c>
      <c r="C3" s="24" t="s">
        <v>89</v>
      </c>
      <c r="D3" s="24" t="s">
        <v>90</v>
      </c>
      <c r="E3" s="24" t="s">
        <v>9</v>
      </c>
      <c r="F3" s="24" t="s">
        <v>91</v>
      </c>
    </row>
    <row r="4" spans="1:6" x14ac:dyDescent="0.25">
      <c r="B4" s="3" t="s">
        <v>27</v>
      </c>
      <c r="C4" s="48">
        <f>kriteria!B55</f>
        <v>0.50108225108225113</v>
      </c>
      <c r="D4" s="48">
        <f>kriteria!B56</f>
        <v>0.26298701298701299</v>
      </c>
      <c r="E4" s="48">
        <f>kriteria!B57</f>
        <v>0.15909090909090909</v>
      </c>
      <c r="F4" s="48">
        <f>kriteria!B58</f>
        <v>7.6839826839826847E-2</v>
      </c>
    </row>
    <row r="5" spans="1:6" x14ac:dyDescent="0.25">
      <c r="B5" s="3" t="s">
        <v>92</v>
      </c>
      <c r="C5" s="24" t="s">
        <v>111</v>
      </c>
      <c r="D5" s="24" t="s">
        <v>73</v>
      </c>
      <c r="E5" s="24" t="s">
        <v>112</v>
      </c>
      <c r="F5" s="24" t="s">
        <v>85</v>
      </c>
    </row>
    <row r="6" spans="1:6" x14ac:dyDescent="0.25">
      <c r="B6" s="3" t="s">
        <v>27</v>
      </c>
      <c r="C6" s="49">
        <f>'sub kriteria harga'!B51</f>
        <v>0.63334572030224201</v>
      </c>
      <c r="D6" s="50">
        <f>'sub kriteria mesin'!B51</f>
        <v>0.63334572030224201</v>
      </c>
      <c r="E6" s="51">
        <f>'sub kriteria BBM'!B51</f>
        <v>0.63334572030224201</v>
      </c>
      <c r="F6" s="52">
        <f>'sub kriteria model'!B51</f>
        <v>0.63334572030224201</v>
      </c>
    </row>
    <row r="7" spans="1:6" x14ac:dyDescent="0.25">
      <c r="B7" s="3" t="s">
        <v>92</v>
      </c>
      <c r="C7" s="24" t="s">
        <v>94</v>
      </c>
      <c r="D7" s="24" t="s">
        <v>71</v>
      </c>
      <c r="E7" s="24" t="s">
        <v>113</v>
      </c>
      <c r="F7" s="24" t="s">
        <v>86</v>
      </c>
    </row>
    <row r="8" spans="1:6" x14ac:dyDescent="0.25">
      <c r="B8" s="3" t="s">
        <v>27</v>
      </c>
      <c r="C8" s="49">
        <f>'sub kriteria harga'!B52</f>
        <v>0.26049795615013011</v>
      </c>
      <c r="D8" s="50">
        <f>'sub kriteria mesin'!B52</f>
        <v>0.26049795615013011</v>
      </c>
      <c r="E8" s="51">
        <f>'sub kriteria BBM'!B52</f>
        <v>0.26049795615013011</v>
      </c>
      <c r="F8" s="52">
        <f>'sub kriteria model'!B52</f>
        <v>0.26049795615013011</v>
      </c>
    </row>
    <row r="9" spans="1:6" x14ac:dyDescent="0.25">
      <c r="B9" s="3" t="s">
        <v>92</v>
      </c>
      <c r="C9" s="24" t="s">
        <v>95</v>
      </c>
      <c r="D9" s="24" t="s">
        <v>72</v>
      </c>
      <c r="E9" s="24" t="s">
        <v>114</v>
      </c>
      <c r="F9" s="24" t="s">
        <v>87</v>
      </c>
    </row>
    <row r="10" spans="1:6" x14ac:dyDescent="0.25">
      <c r="B10" s="3" t="s">
        <v>27</v>
      </c>
      <c r="C10" s="49">
        <f>'sub kriteria harga'!B53</f>
        <v>0.1061563235476279</v>
      </c>
      <c r="D10" s="50">
        <f>'sub kriteria mesin'!B53</f>
        <v>0.1061563235476279</v>
      </c>
      <c r="E10" s="51">
        <f>'sub kriteria BBM'!B53</f>
        <v>0.1061563235476279</v>
      </c>
      <c r="F10" s="52">
        <f>'sub kriteria model'!B53</f>
        <v>0.1061563235476279</v>
      </c>
    </row>
    <row r="15" spans="1:6" x14ac:dyDescent="0.25">
      <c r="A15" t="s">
        <v>93</v>
      </c>
    </row>
    <row r="16" spans="1:6" x14ac:dyDescent="0.25">
      <c r="A16" s="43"/>
      <c r="B16" t="s">
        <v>96</v>
      </c>
    </row>
    <row r="17" spans="1:6" x14ac:dyDescent="0.25">
      <c r="A17" s="44"/>
      <c r="B17" t="s">
        <v>97</v>
      </c>
    </row>
    <row r="18" spans="1:6" x14ac:dyDescent="0.25">
      <c r="A18" s="45"/>
      <c r="B18" t="s">
        <v>98</v>
      </c>
    </row>
    <row r="19" spans="1:6" x14ac:dyDescent="0.25">
      <c r="A19" s="47"/>
      <c r="B19" t="s">
        <v>99</v>
      </c>
    </row>
    <row r="20" spans="1:6" x14ac:dyDescent="0.25">
      <c r="A20" s="46"/>
      <c r="B20" t="s">
        <v>100</v>
      </c>
    </row>
    <row r="23" spans="1:6" x14ac:dyDescent="0.25">
      <c r="A23" s="1" t="s">
        <v>101</v>
      </c>
    </row>
    <row r="24" spans="1:6" x14ac:dyDescent="0.25">
      <c r="A24" t="s">
        <v>107</v>
      </c>
    </row>
    <row r="25" spans="1:6" ht="9.75" customHeight="1" x14ac:dyDescent="0.25"/>
    <row r="26" spans="1:6" ht="31.5" x14ac:dyDescent="0.25">
      <c r="A26" s="53" t="s">
        <v>102</v>
      </c>
      <c r="B26" s="53" t="s">
        <v>103</v>
      </c>
      <c r="C26" s="53" t="s">
        <v>7</v>
      </c>
      <c r="D26" s="53" t="s">
        <v>104</v>
      </c>
      <c r="E26" s="53" t="s">
        <v>105</v>
      </c>
      <c r="F26" s="53" t="s">
        <v>106</v>
      </c>
    </row>
    <row r="27" spans="1:6" ht="15.75" x14ac:dyDescent="0.25">
      <c r="A27" s="53">
        <v>1</v>
      </c>
      <c r="B27" s="70" t="s">
        <v>210</v>
      </c>
      <c r="C27" s="57">
        <v>19821000</v>
      </c>
      <c r="D27" s="54">
        <v>125</v>
      </c>
      <c r="E27" s="54">
        <v>59</v>
      </c>
      <c r="F27" s="54" t="s">
        <v>85</v>
      </c>
    </row>
    <row r="28" spans="1:6" ht="15.75" x14ac:dyDescent="0.25">
      <c r="A28" s="53">
        <v>2</v>
      </c>
      <c r="B28" s="54" t="s">
        <v>209</v>
      </c>
      <c r="C28" s="57">
        <v>19695000</v>
      </c>
      <c r="D28" s="54">
        <v>150</v>
      </c>
      <c r="E28" s="54">
        <v>48</v>
      </c>
      <c r="F28" s="54" t="s">
        <v>87</v>
      </c>
    </row>
    <row r="29" spans="1:6" ht="15.75" x14ac:dyDescent="0.25">
      <c r="A29" s="53">
        <v>3</v>
      </c>
      <c r="B29" s="54" t="s">
        <v>138</v>
      </c>
      <c r="C29" s="57">
        <v>34500000</v>
      </c>
      <c r="D29" s="54">
        <v>110</v>
      </c>
      <c r="E29" s="54">
        <v>38</v>
      </c>
      <c r="F29" s="54" t="s">
        <v>87</v>
      </c>
    </row>
    <row r="30" spans="1:6" ht="15.75" x14ac:dyDescent="0.25">
      <c r="A30" s="53">
        <v>4</v>
      </c>
      <c r="B30" s="54" t="s">
        <v>208</v>
      </c>
      <c r="C30" s="57">
        <v>18870000</v>
      </c>
      <c r="D30" s="54">
        <v>115</v>
      </c>
      <c r="E30" s="54">
        <v>62</v>
      </c>
      <c r="F30" s="54" t="s">
        <v>85</v>
      </c>
    </row>
    <row r="31" spans="1:6" ht="15.75" x14ac:dyDescent="0.25">
      <c r="A31" s="53">
        <v>5</v>
      </c>
      <c r="B31" s="54" t="s">
        <v>164</v>
      </c>
      <c r="C31" s="57">
        <v>23135000</v>
      </c>
      <c r="D31" s="54">
        <v>150</v>
      </c>
      <c r="E31" s="54">
        <v>52</v>
      </c>
      <c r="F31" s="54" t="s">
        <v>85</v>
      </c>
    </row>
    <row r="33" spans="1:7" x14ac:dyDescent="0.25">
      <c r="A33" s="1" t="s">
        <v>108</v>
      </c>
    </row>
    <row r="34" spans="1:7" x14ac:dyDescent="0.25">
      <c r="A34" t="s">
        <v>109</v>
      </c>
    </row>
    <row r="35" spans="1:7" ht="31.5" x14ac:dyDescent="0.25">
      <c r="A35" s="53" t="s">
        <v>102</v>
      </c>
      <c r="B35" s="53" t="s">
        <v>103</v>
      </c>
      <c r="C35" s="53" t="s">
        <v>7</v>
      </c>
      <c r="D35" s="53" t="s">
        <v>104</v>
      </c>
      <c r="E35" s="53" t="s">
        <v>105</v>
      </c>
      <c r="F35" s="53" t="s">
        <v>106</v>
      </c>
      <c r="G35" s="55" t="s">
        <v>110</v>
      </c>
    </row>
    <row r="36" spans="1:7" ht="15.75" x14ac:dyDescent="0.25">
      <c r="A36" s="53">
        <v>1</v>
      </c>
      <c r="B36" s="70" t="s">
        <v>210</v>
      </c>
      <c r="C36" s="58">
        <f>IF(C27&lt;15000000,$C$6,IF(C27&lt;20000000,$C$8,$C$10))</f>
        <v>0.26049795615013011</v>
      </c>
      <c r="D36" s="58">
        <f>IF(D27&lt;120,$D$6,IF(D27&lt;150,$D$8,$D$10))</f>
        <v>0.26049795615013011</v>
      </c>
      <c r="E36" s="58">
        <f>IF(E27&lt;50,$E$6,IF(E27&lt;65,$E$8,$E$10))</f>
        <v>0.26049795615013011</v>
      </c>
      <c r="F36" s="58">
        <f>IF(F27="Matic",$F$6,IF(F27="Bebek",$F$8,$F$10))</f>
        <v>0.63334572030224201</v>
      </c>
      <c r="G36" s="59">
        <f>(C36*$C$4)+(D36*$D$4)+(E36*$E$4)+(F36*$F$4)</f>
        <v>0.28914751378519499</v>
      </c>
    </row>
    <row r="37" spans="1:7" ht="15.75" x14ac:dyDescent="0.25">
      <c r="A37" s="53">
        <v>2</v>
      </c>
      <c r="B37" s="54" t="s">
        <v>209</v>
      </c>
      <c r="C37" s="58">
        <f t="shared" ref="C37:C40" si="0">IF(C28&lt;15000000,$C$6,IF(C28&lt;20000000,$C$8,$C$10))</f>
        <v>0.26049795615013011</v>
      </c>
      <c r="D37" s="58">
        <f t="shared" ref="D37:D40" si="1">IF(D28&lt;120,$D$6,IF(D28&lt;150,$D$8,$D$10))</f>
        <v>0.1061563235476279</v>
      </c>
      <c r="E37" s="58">
        <f t="shared" ref="E37:E40" si="2">IF(E28&lt;50,$E$6,IF(E28&lt;65,$E$8,$E$10))</f>
        <v>0.63334572030224201</v>
      </c>
      <c r="F37" s="58">
        <f>IF(F28="Matic",$C$6,IF(F28="Bebek",$C$8,$C$10))</f>
        <v>0.1061563235476279</v>
      </c>
      <c r="G37" s="59">
        <f t="shared" ref="G37:G40" si="3">(C37*$C$4)+(D37*$D$4)+(E37*$E$4)+(F37*$F$4)</f>
        <v>0.267365216640579</v>
      </c>
    </row>
    <row r="38" spans="1:7" ht="15.75" x14ac:dyDescent="0.25">
      <c r="A38" s="53">
        <v>3</v>
      </c>
      <c r="B38" s="54" t="s">
        <v>138</v>
      </c>
      <c r="C38" s="58">
        <f t="shared" si="0"/>
        <v>0.1061563235476279</v>
      </c>
      <c r="D38" s="58">
        <f t="shared" si="1"/>
        <v>0.63334572030224201</v>
      </c>
      <c r="E38" s="58">
        <f t="shared" si="2"/>
        <v>0.63334572030224201</v>
      </c>
      <c r="F38" s="58">
        <f t="shared" ref="F38:F40" si="4">IF(F29="Matic",$C$6,IF(F29="Bebek",$C$8,$C$10))</f>
        <v>0.1061563235476279</v>
      </c>
      <c r="G38" s="59">
        <f t="shared" si="3"/>
        <v>0.3286713286713287</v>
      </c>
    </row>
    <row r="39" spans="1:7" ht="15.75" x14ac:dyDescent="0.25">
      <c r="A39" s="53">
        <v>4</v>
      </c>
      <c r="B39" s="54" t="s">
        <v>208</v>
      </c>
      <c r="C39" s="58">
        <f t="shared" si="0"/>
        <v>0.26049795615013011</v>
      </c>
      <c r="D39" s="58">
        <f t="shared" si="1"/>
        <v>0.63334572030224201</v>
      </c>
      <c r="E39" s="58">
        <f t="shared" si="2"/>
        <v>0.26049795615013011</v>
      </c>
      <c r="F39" s="58">
        <f t="shared" si="4"/>
        <v>0.63334572030224201</v>
      </c>
      <c r="G39" s="59">
        <f t="shared" si="3"/>
        <v>0.38720163357844523</v>
      </c>
    </row>
    <row r="40" spans="1:7" ht="15.75" x14ac:dyDescent="0.25">
      <c r="A40" s="53">
        <v>5</v>
      </c>
      <c r="B40" s="54" t="s">
        <v>164</v>
      </c>
      <c r="C40" s="58">
        <f t="shared" si="0"/>
        <v>0.1061563235476279</v>
      </c>
      <c r="D40" s="58">
        <f t="shared" si="1"/>
        <v>0.1061563235476279</v>
      </c>
      <c r="E40" s="58">
        <f t="shared" si="2"/>
        <v>0.26049795615013011</v>
      </c>
      <c r="F40" s="58">
        <f t="shared" si="4"/>
        <v>0.63334572030224201</v>
      </c>
      <c r="G40" s="59">
        <f t="shared" si="3"/>
        <v>0.1712198161473524</v>
      </c>
    </row>
    <row r="42" spans="1:7" x14ac:dyDescent="0.25">
      <c r="A42" t="s">
        <v>93</v>
      </c>
    </row>
    <row r="43" spans="1:7" x14ac:dyDescent="0.25">
      <c r="A43" t="s">
        <v>115</v>
      </c>
      <c r="C43" s="2"/>
    </row>
    <row r="44" spans="1:7" ht="31.5" x14ac:dyDescent="0.25">
      <c r="A44" s="53" t="s">
        <v>102</v>
      </c>
      <c r="B44" s="53" t="s">
        <v>103</v>
      </c>
      <c r="C44" s="53" t="s">
        <v>7</v>
      </c>
      <c r="D44" s="53" t="s">
        <v>104</v>
      </c>
      <c r="E44" s="53" t="s">
        <v>105</v>
      </c>
      <c r="F44" s="53" t="s">
        <v>106</v>
      </c>
      <c r="G44" s="55" t="s">
        <v>110</v>
      </c>
    </row>
    <row r="45" spans="1:7" ht="15.75" x14ac:dyDescent="0.25">
      <c r="A45" s="56">
        <v>1</v>
      </c>
      <c r="B45" s="70" t="s">
        <v>210</v>
      </c>
      <c r="C45" s="73">
        <f>C36*$C$4</f>
        <v>0.13053090227003275</v>
      </c>
      <c r="D45" s="73">
        <f>D36*$D$4</f>
        <v>6.8507579377144606E-2</v>
      </c>
      <c r="E45" s="73">
        <f>E36*$E$4</f>
        <v>4.1442856660247968E-2</v>
      </c>
      <c r="F45" s="73">
        <f>F36*$F$4</f>
        <v>4.8666175477769684E-2</v>
      </c>
      <c r="G45" s="74">
        <f t="shared" ref="G45:G48" si="5">SUM(C45:F45)</f>
        <v>0.28914751378519499</v>
      </c>
    </row>
    <row r="46" spans="1:7" ht="15.75" x14ac:dyDescent="0.25">
      <c r="A46" s="56">
        <v>2</v>
      </c>
      <c r="B46" s="54" t="s">
        <v>209</v>
      </c>
      <c r="C46" s="73">
        <f>C37*$C$4</f>
        <v>0.13053090227003275</v>
      </c>
      <c r="D46" s="73">
        <f>D37*$D$4</f>
        <v>2.7917734439473572E-2</v>
      </c>
      <c r="E46" s="73">
        <f>E37*$E$4</f>
        <v>0.10075954641172032</v>
      </c>
      <c r="F46" s="73">
        <f>F37*$F$4</f>
        <v>8.1570335193523608E-3</v>
      </c>
      <c r="G46" s="74">
        <f t="shared" si="5"/>
        <v>0.267365216640579</v>
      </c>
    </row>
    <row r="47" spans="1:7" ht="15.75" x14ac:dyDescent="0.25">
      <c r="A47" s="56">
        <v>3</v>
      </c>
      <c r="B47" s="54" t="s">
        <v>138</v>
      </c>
      <c r="C47" s="73">
        <f>C38*$C$4</f>
        <v>5.3193049569861171E-2</v>
      </c>
      <c r="D47" s="73">
        <f>D38*$D$4</f>
        <v>0.16656169917039482</v>
      </c>
      <c r="E47" s="73">
        <f>E38*$E$4</f>
        <v>0.10075954641172032</v>
      </c>
      <c r="F47" s="73">
        <f>F38*$F$4</f>
        <v>8.1570335193523608E-3</v>
      </c>
      <c r="G47" s="74">
        <f t="shared" si="5"/>
        <v>0.3286713286713287</v>
      </c>
    </row>
    <row r="48" spans="1:7" ht="15.75" x14ac:dyDescent="0.25">
      <c r="A48" s="56">
        <v>4</v>
      </c>
      <c r="B48" s="54" t="s">
        <v>208</v>
      </c>
      <c r="C48" s="73">
        <f>C39*$C$4</f>
        <v>0.13053090227003275</v>
      </c>
      <c r="D48" s="73">
        <f>D39*$D$4</f>
        <v>0.16656169917039482</v>
      </c>
      <c r="E48" s="73">
        <f>E39*$E$4</f>
        <v>4.1442856660247968E-2</v>
      </c>
      <c r="F48" s="73">
        <f>F39*$F$4</f>
        <v>4.8666175477769684E-2</v>
      </c>
      <c r="G48" s="75">
        <f t="shared" si="5"/>
        <v>0.38720163357844523</v>
      </c>
    </row>
    <row r="49" spans="1:7" ht="15.75" x14ac:dyDescent="0.25">
      <c r="A49" s="56">
        <v>5</v>
      </c>
      <c r="B49" s="54" t="s">
        <v>164</v>
      </c>
      <c r="C49" s="73">
        <f>C40*$C$4</f>
        <v>5.3193049569861171E-2</v>
      </c>
      <c r="D49" s="73">
        <f>D40*$D$4</f>
        <v>2.7917734439473572E-2</v>
      </c>
      <c r="E49" s="73">
        <f>E40*$E$4</f>
        <v>4.1442856660247968E-2</v>
      </c>
      <c r="F49" s="73">
        <f>F40*$F$4</f>
        <v>4.8666175477769684E-2</v>
      </c>
      <c r="G49" s="74">
        <f t="shared" ref="G49" si="6">SUM(C49:F49)</f>
        <v>0.1712198161473524</v>
      </c>
    </row>
    <row r="51" spans="1:7" x14ac:dyDescent="0.25">
      <c r="A51" s="72" t="s">
        <v>116</v>
      </c>
      <c r="B51" s="72"/>
      <c r="C51" s="72"/>
      <c r="D51" s="72"/>
      <c r="E51" s="72"/>
      <c r="F51" s="72"/>
    </row>
    <row r="52" spans="1:7" x14ac:dyDescent="0.25">
      <c r="A52" s="72" t="s">
        <v>211</v>
      </c>
      <c r="B52" s="72"/>
      <c r="C52" s="72"/>
      <c r="D52" s="72"/>
      <c r="E52" s="72"/>
      <c r="F52" s="72"/>
    </row>
    <row r="53" spans="1:7" x14ac:dyDescent="0.25">
      <c r="A53" s="72" t="s">
        <v>117</v>
      </c>
      <c r="B53" s="72"/>
      <c r="C53" s="72"/>
      <c r="D53" s="72"/>
      <c r="E53" s="72"/>
      <c r="F53" s="72"/>
    </row>
  </sheetData>
  <mergeCells count="3">
    <mergeCell ref="A51:F51"/>
    <mergeCell ref="A52:F52"/>
    <mergeCell ref="A53:F5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5" sqref="F15"/>
    </sheetView>
  </sheetViews>
  <sheetFormatPr defaultRowHeight="15" outlineLevelCol="1" x14ac:dyDescent="0.25"/>
  <cols>
    <col min="1" max="1" width="47.42578125" bestFit="1" customWidth="1"/>
    <col min="2" max="2" width="43.42578125" bestFit="1" customWidth="1"/>
    <col min="3" max="3" width="11.5703125" hidden="1" customWidth="1" outlineLevel="1"/>
    <col min="4" max="4" width="12.28515625" hidden="1" customWidth="1" outlineLevel="1"/>
    <col min="5" max="5" width="13.7109375" bestFit="1" customWidth="1" outlineLevel="1"/>
    <col min="6" max="6" width="15.85546875" customWidth="1" outlineLevel="1"/>
    <col min="7" max="7" width="2.140625" customWidth="1"/>
  </cols>
  <sheetData>
    <row r="1" spans="1:7" ht="15" customHeight="1" x14ac:dyDescent="0.25"/>
    <row r="2" spans="1:7" ht="15.75" x14ac:dyDescent="0.25">
      <c r="A2" s="63" t="s">
        <v>207</v>
      </c>
      <c r="B2" s="64"/>
      <c r="C2" s="65" t="s">
        <v>206</v>
      </c>
      <c r="D2" s="65" t="s">
        <v>205</v>
      </c>
      <c r="E2" s="65" t="s">
        <v>204</v>
      </c>
      <c r="F2" s="65" t="s">
        <v>203</v>
      </c>
    </row>
    <row r="3" spans="1:7" ht="15.75" x14ac:dyDescent="0.25">
      <c r="A3" s="66" t="s">
        <v>202</v>
      </c>
      <c r="B3" s="66" t="s">
        <v>201</v>
      </c>
      <c r="C3" s="67">
        <v>18910000</v>
      </c>
      <c r="D3" s="67">
        <v>18960000</v>
      </c>
      <c r="E3" s="67">
        <v>18960000</v>
      </c>
      <c r="F3" s="71">
        <v>18910000</v>
      </c>
      <c r="G3" s="62"/>
    </row>
    <row r="4" spans="1:7" ht="15.75" x14ac:dyDescent="0.25">
      <c r="A4" s="66" t="s">
        <v>200</v>
      </c>
      <c r="B4" s="66" t="s">
        <v>199</v>
      </c>
      <c r="C4" s="67">
        <v>22920000</v>
      </c>
      <c r="D4" s="67">
        <v>23070000</v>
      </c>
      <c r="E4" s="67">
        <v>22870000</v>
      </c>
      <c r="F4" s="71">
        <v>22970000</v>
      </c>
    </row>
    <row r="5" spans="1:7" ht="15.75" x14ac:dyDescent="0.25">
      <c r="A5" s="66" t="s">
        <v>198</v>
      </c>
      <c r="B5" s="66" t="s">
        <v>197</v>
      </c>
      <c r="C5" s="67">
        <v>23120000</v>
      </c>
      <c r="D5" s="67">
        <v>23280000</v>
      </c>
      <c r="E5" s="67">
        <v>23070000</v>
      </c>
      <c r="F5" s="71">
        <v>23170000</v>
      </c>
    </row>
    <row r="6" spans="1:7" ht="15.75" x14ac:dyDescent="0.25">
      <c r="A6" s="66" t="s">
        <v>196</v>
      </c>
      <c r="B6" s="66" t="s">
        <v>195</v>
      </c>
      <c r="C6" s="67">
        <v>14640000</v>
      </c>
      <c r="D6" s="67">
        <v>14690000</v>
      </c>
      <c r="E6" s="67">
        <v>14680000</v>
      </c>
      <c r="F6" s="71">
        <v>14630000</v>
      </c>
    </row>
    <row r="7" spans="1:7" ht="15.75" x14ac:dyDescent="0.25">
      <c r="A7" s="66" t="s">
        <v>194</v>
      </c>
      <c r="B7" s="66" t="s">
        <v>193</v>
      </c>
      <c r="C7" s="67">
        <v>16340000</v>
      </c>
      <c r="D7" s="67">
        <v>16390000</v>
      </c>
      <c r="E7" s="67">
        <v>16380000</v>
      </c>
      <c r="F7" s="71">
        <v>16330000</v>
      </c>
    </row>
    <row r="8" spans="1:7" ht="15.75" x14ac:dyDescent="0.25">
      <c r="A8" s="68" t="s">
        <v>192</v>
      </c>
      <c r="B8" s="68" t="s">
        <v>191</v>
      </c>
      <c r="C8" s="67">
        <v>16300000</v>
      </c>
      <c r="D8" s="67">
        <v>16350000</v>
      </c>
      <c r="E8" s="67">
        <v>16350000</v>
      </c>
      <c r="F8" s="71">
        <v>16300000</v>
      </c>
    </row>
    <row r="9" spans="1:7" ht="15.75" x14ac:dyDescent="0.25">
      <c r="A9" s="68" t="s">
        <v>190</v>
      </c>
      <c r="B9" s="68" t="s">
        <v>189</v>
      </c>
      <c r="C9" s="67">
        <v>16500000</v>
      </c>
      <c r="D9" s="67">
        <v>16550000</v>
      </c>
      <c r="E9" s="67">
        <v>16550000</v>
      </c>
      <c r="F9" s="71">
        <v>16500000</v>
      </c>
    </row>
    <row r="10" spans="1:7" ht="15.75" x14ac:dyDescent="0.25">
      <c r="A10" s="68" t="s">
        <v>188</v>
      </c>
      <c r="B10" s="68" t="s">
        <v>187</v>
      </c>
      <c r="C10" s="67">
        <v>16980000</v>
      </c>
      <c r="D10" s="67">
        <v>17020000</v>
      </c>
      <c r="E10" s="67">
        <v>17020000</v>
      </c>
      <c r="F10" s="71">
        <v>16970000</v>
      </c>
    </row>
    <row r="11" spans="1:7" ht="15.75" x14ac:dyDescent="0.25">
      <c r="A11" s="68" t="s">
        <v>186</v>
      </c>
      <c r="B11" s="68" t="s">
        <v>185</v>
      </c>
      <c r="C11" s="67">
        <v>16980000</v>
      </c>
      <c r="D11" s="67">
        <v>17020000</v>
      </c>
      <c r="E11" s="67">
        <v>17020000</v>
      </c>
      <c r="F11" s="71">
        <v>16970000</v>
      </c>
    </row>
    <row r="12" spans="1:7" ht="15.75" x14ac:dyDescent="0.25">
      <c r="A12" s="68" t="s">
        <v>184</v>
      </c>
      <c r="B12" s="68" t="s">
        <v>183</v>
      </c>
      <c r="C12" s="67">
        <v>17690000</v>
      </c>
      <c r="D12" s="67">
        <v>17740000</v>
      </c>
      <c r="E12" s="67">
        <v>17740000</v>
      </c>
      <c r="F12" s="71">
        <v>17690000</v>
      </c>
    </row>
    <row r="13" spans="1:7" ht="15.75" x14ac:dyDescent="0.25">
      <c r="A13" s="68" t="s">
        <v>182</v>
      </c>
      <c r="B13" s="68" t="s">
        <v>181</v>
      </c>
      <c r="C13" s="67">
        <v>17790000</v>
      </c>
      <c r="D13" s="67">
        <v>17840000</v>
      </c>
      <c r="E13" s="67">
        <v>17840000</v>
      </c>
      <c r="F13" s="71">
        <v>17790000</v>
      </c>
    </row>
    <row r="14" spans="1:7" ht="15.75" x14ac:dyDescent="0.25">
      <c r="A14" s="68" t="s">
        <v>180</v>
      </c>
      <c r="B14" s="68" t="s">
        <v>179</v>
      </c>
      <c r="C14" s="67">
        <v>18480000</v>
      </c>
      <c r="D14" s="67">
        <v>18530000</v>
      </c>
      <c r="E14" s="67">
        <v>18520000</v>
      </c>
      <c r="F14" s="71">
        <v>18480000</v>
      </c>
    </row>
    <row r="15" spans="1:7" ht="15.75" x14ac:dyDescent="0.25">
      <c r="A15" s="68" t="s">
        <v>178</v>
      </c>
      <c r="B15" s="68" t="s">
        <v>177</v>
      </c>
      <c r="C15" s="67">
        <v>18580000</v>
      </c>
      <c r="D15" s="67">
        <v>18630000</v>
      </c>
      <c r="E15" s="67">
        <v>18620000</v>
      </c>
      <c r="F15" s="71">
        <v>18580000</v>
      </c>
    </row>
    <row r="16" spans="1:7" ht="15.75" x14ac:dyDescent="0.25">
      <c r="A16" s="68" t="s">
        <v>176</v>
      </c>
      <c r="B16" s="68" t="s">
        <v>175</v>
      </c>
      <c r="C16" s="67">
        <v>43400000</v>
      </c>
      <c r="D16" s="67">
        <v>43400000</v>
      </c>
      <c r="E16" s="67">
        <v>43400000</v>
      </c>
      <c r="F16" s="71">
        <v>43400000</v>
      </c>
    </row>
    <row r="17" spans="1:7" ht="15.75" x14ac:dyDescent="0.25">
      <c r="A17" s="68"/>
      <c r="B17" s="68" t="s">
        <v>174</v>
      </c>
      <c r="C17" s="67">
        <v>28120000</v>
      </c>
      <c r="D17" s="67">
        <v>28120000</v>
      </c>
      <c r="E17" s="67">
        <v>28120000</v>
      </c>
      <c r="F17" s="71">
        <v>28120000</v>
      </c>
    </row>
    <row r="18" spans="1:7" ht="15.75" x14ac:dyDescent="0.25">
      <c r="A18" s="68"/>
      <c r="B18" s="68" t="s">
        <v>173</v>
      </c>
      <c r="C18" s="67">
        <v>31120000</v>
      </c>
      <c r="D18" s="67">
        <v>31120000</v>
      </c>
      <c r="E18" s="67">
        <v>31120000</v>
      </c>
      <c r="F18" s="71">
        <v>31120000</v>
      </c>
    </row>
    <row r="19" spans="1:7" ht="15.75" x14ac:dyDescent="0.25">
      <c r="A19" s="68" t="s">
        <v>172</v>
      </c>
      <c r="B19" s="68" t="s">
        <v>171</v>
      </c>
      <c r="C19" s="67">
        <v>18870000</v>
      </c>
      <c r="D19" s="67">
        <v>19020000</v>
      </c>
      <c r="E19" s="67">
        <v>18820000</v>
      </c>
      <c r="F19" s="71">
        <v>18870000</v>
      </c>
    </row>
    <row r="20" spans="1:7" ht="15.75" x14ac:dyDescent="0.25">
      <c r="A20" s="68" t="s">
        <v>170</v>
      </c>
      <c r="B20" s="68" t="s">
        <v>169</v>
      </c>
      <c r="C20" s="67">
        <v>18870000</v>
      </c>
      <c r="D20" s="67">
        <v>19020000</v>
      </c>
      <c r="E20" s="67">
        <v>18820000</v>
      </c>
      <c r="F20" s="71">
        <v>18870000</v>
      </c>
    </row>
    <row r="21" spans="1:7" ht="15.75" x14ac:dyDescent="0.25">
      <c r="A21" s="68" t="s">
        <v>168</v>
      </c>
      <c r="B21" s="68" t="s">
        <v>167</v>
      </c>
      <c r="C21" s="67">
        <v>18870000</v>
      </c>
      <c r="D21" s="67">
        <v>19020000</v>
      </c>
      <c r="E21" s="67">
        <v>18820000</v>
      </c>
      <c r="F21" s="71">
        <v>18870000</v>
      </c>
    </row>
    <row r="22" spans="1:7" ht="15.75" x14ac:dyDescent="0.25">
      <c r="A22" s="68" t="s">
        <v>166</v>
      </c>
      <c r="B22" s="68" t="s">
        <v>165</v>
      </c>
      <c r="C22" s="67">
        <v>40195000</v>
      </c>
      <c r="D22" s="67">
        <v>40195000</v>
      </c>
      <c r="E22" s="67">
        <v>40195000</v>
      </c>
      <c r="F22" s="71">
        <v>40195000</v>
      </c>
    </row>
    <row r="23" spans="1:7" ht="15.75" x14ac:dyDescent="0.25">
      <c r="A23" s="68"/>
      <c r="B23" s="68" t="s">
        <v>164</v>
      </c>
      <c r="C23" s="67">
        <v>23145000</v>
      </c>
      <c r="D23" s="67">
        <v>23185000</v>
      </c>
      <c r="E23" s="67">
        <v>23185000</v>
      </c>
      <c r="F23" s="71">
        <v>23135000</v>
      </c>
    </row>
    <row r="24" spans="1:7" ht="15.75" x14ac:dyDescent="0.25">
      <c r="A24" s="68"/>
      <c r="B24" s="68" t="s">
        <v>163</v>
      </c>
      <c r="C24" s="67">
        <v>19821000</v>
      </c>
      <c r="D24" s="67">
        <v>19871000</v>
      </c>
      <c r="E24" s="67">
        <v>19861000</v>
      </c>
      <c r="F24" s="71">
        <v>19821000</v>
      </c>
    </row>
    <row r="25" spans="1:7" ht="15.75" x14ac:dyDescent="0.25">
      <c r="A25" s="68"/>
      <c r="B25" s="68" t="s">
        <v>162</v>
      </c>
      <c r="C25" s="67">
        <v>20685000</v>
      </c>
      <c r="D25" s="67">
        <v>20735000</v>
      </c>
      <c r="E25" s="67">
        <v>20735000</v>
      </c>
      <c r="F25" s="71">
        <v>20685000</v>
      </c>
    </row>
    <row r="26" spans="1:7" ht="15.75" x14ac:dyDescent="0.25">
      <c r="A26" s="69" t="s">
        <v>161</v>
      </c>
      <c r="B26" s="69" t="s">
        <v>160</v>
      </c>
      <c r="C26" s="67">
        <v>22665000</v>
      </c>
      <c r="D26" s="67">
        <v>22815000</v>
      </c>
      <c r="E26" s="67">
        <v>22605000</v>
      </c>
      <c r="F26" s="71">
        <v>22715000</v>
      </c>
    </row>
    <row r="27" spans="1:7" ht="15.75" x14ac:dyDescent="0.25">
      <c r="A27" s="69" t="s">
        <v>159</v>
      </c>
      <c r="B27" s="69" t="s">
        <v>158</v>
      </c>
      <c r="C27" s="67">
        <v>23265000</v>
      </c>
      <c r="D27" s="67">
        <v>23415000</v>
      </c>
      <c r="E27" s="67">
        <v>23205000</v>
      </c>
      <c r="F27" s="71">
        <v>23315000</v>
      </c>
    </row>
    <row r="28" spans="1:7" ht="15.75" x14ac:dyDescent="0.25">
      <c r="A28" s="69" t="s">
        <v>157</v>
      </c>
      <c r="B28" s="69" t="s">
        <v>156</v>
      </c>
      <c r="C28" s="67">
        <v>23065000</v>
      </c>
      <c r="D28" s="67">
        <v>23215000</v>
      </c>
      <c r="E28" s="67">
        <v>23005000</v>
      </c>
      <c r="F28" s="71">
        <v>23115000</v>
      </c>
    </row>
    <row r="29" spans="1:7" ht="15.75" x14ac:dyDescent="0.25">
      <c r="A29" s="69" t="s">
        <v>155</v>
      </c>
      <c r="B29" s="69" t="s">
        <v>154</v>
      </c>
      <c r="C29" s="67">
        <v>19695000</v>
      </c>
      <c r="D29" s="67">
        <v>19745000</v>
      </c>
      <c r="E29" s="67">
        <v>19745000</v>
      </c>
      <c r="F29" s="71">
        <v>19695000</v>
      </c>
    </row>
    <row r="30" spans="1:7" ht="15.75" hidden="1" x14ac:dyDescent="0.25">
      <c r="A30" s="69" t="s">
        <v>153</v>
      </c>
      <c r="B30" s="69" t="s">
        <v>152</v>
      </c>
      <c r="C30" s="67">
        <v>20545000</v>
      </c>
      <c r="D30" s="67">
        <v>20595000</v>
      </c>
      <c r="E30" s="67">
        <v>20595000</v>
      </c>
      <c r="F30" s="71">
        <v>20545000</v>
      </c>
      <c r="G30" s="61"/>
    </row>
    <row r="31" spans="1:7" ht="15.75" x14ac:dyDescent="0.25">
      <c r="A31" s="69" t="s">
        <v>151</v>
      </c>
      <c r="B31" s="69" t="s">
        <v>150</v>
      </c>
      <c r="C31" s="67">
        <v>26585000</v>
      </c>
      <c r="D31" s="67">
        <v>26635000</v>
      </c>
      <c r="E31" s="67">
        <v>26635000</v>
      </c>
      <c r="F31" s="71">
        <v>26585000</v>
      </c>
    </row>
    <row r="32" spans="1:7" ht="15.75" hidden="1" x14ac:dyDescent="0.25">
      <c r="A32" s="69" t="s">
        <v>149</v>
      </c>
      <c r="B32" s="69" t="s">
        <v>148</v>
      </c>
      <c r="C32" s="67">
        <v>27685000</v>
      </c>
      <c r="D32" s="67">
        <v>27735000</v>
      </c>
      <c r="E32" s="67">
        <v>27735000</v>
      </c>
      <c r="F32" s="71">
        <v>27685000</v>
      </c>
      <c r="G32" s="61"/>
    </row>
    <row r="33" spans="1:6" ht="15.75" x14ac:dyDescent="0.25">
      <c r="A33" s="69" t="s">
        <v>147</v>
      </c>
      <c r="B33" s="69" t="s">
        <v>146</v>
      </c>
      <c r="C33" s="67">
        <v>64520000</v>
      </c>
      <c r="D33" s="67">
        <v>64520000</v>
      </c>
      <c r="E33" s="67">
        <v>64520000</v>
      </c>
      <c r="F33" s="71">
        <v>64520000</v>
      </c>
    </row>
    <row r="34" spans="1:6" ht="15.75" x14ac:dyDescent="0.25">
      <c r="A34" s="69" t="s">
        <v>145</v>
      </c>
      <c r="B34" s="69" t="s">
        <v>144</v>
      </c>
      <c r="C34" s="67">
        <v>65120000</v>
      </c>
      <c r="D34" s="67">
        <v>65120000</v>
      </c>
      <c r="E34" s="67">
        <v>65120000</v>
      </c>
      <c r="F34" s="71">
        <v>65120000</v>
      </c>
    </row>
    <row r="35" spans="1:6" ht="15.75" x14ac:dyDescent="0.25">
      <c r="A35" s="69" t="s">
        <v>143</v>
      </c>
      <c r="B35" s="69" t="s">
        <v>142</v>
      </c>
      <c r="C35" s="67">
        <v>70920000</v>
      </c>
      <c r="D35" s="67">
        <v>70920000</v>
      </c>
      <c r="E35" s="67">
        <v>70920000</v>
      </c>
      <c r="F35" s="71">
        <v>70920000</v>
      </c>
    </row>
    <row r="36" spans="1:6" ht="15.75" x14ac:dyDescent="0.25">
      <c r="A36" s="69" t="s">
        <v>141</v>
      </c>
      <c r="B36" s="69" t="s">
        <v>140</v>
      </c>
      <c r="C36" s="67">
        <v>71520000</v>
      </c>
      <c r="D36" s="67">
        <v>71520000</v>
      </c>
      <c r="E36" s="67">
        <v>71520000</v>
      </c>
      <c r="F36" s="71">
        <v>71520000</v>
      </c>
    </row>
    <row r="37" spans="1:6" ht="15.75" x14ac:dyDescent="0.25">
      <c r="A37" s="69" t="s">
        <v>139</v>
      </c>
      <c r="B37" s="69" t="s">
        <v>138</v>
      </c>
      <c r="C37" s="67">
        <v>34400000</v>
      </c>
      <c r="D37" s="67">
        <v>34600000</v>
      </c>
      <c r="E37" s="67">
        <v>34450000</v>
      </c>
      <c r="F37" s="71">
        <v>34500000</v>
      </c>
    </row>
    <row r="38" spans="1:6" ht="15.75" x14ac:dyDescent="0.25">
      <c r="A38" s="69" t="s">
        <v>137</v>
      </c>
      <c r="B38" s="69" t="s">
        <v>136</v>
      </c>
      <c r="C38" s="67">
        <v>35100000</v>
      </c>
      <c r="D38" s="67">
        <v>35300000</v>
      </c>
      <c r="E38" s="67">
        <v>35150000</v>
      </c>
      <c r="F38" s="71">
        <v>35200000</v>
      </c>
    </row>
    <row r="39" spans="1:6" ht="15.75" x14ac:dyDescent="0.25">
      <c r="A39" s="69" t="s">
        <v>135</v>
      </c>
      <c r="B39" s="69" t="s">
        <v>134</v>
      </c>
      <c r="C39" s="67">
        <v>35300000</v>
      </c>
      <c r="D39" s="67">
        <v>35500000</v>
      </c>
      <c r="E39" s="67">
        <v>35350000</v>
      </c>
      <c r="F39" s="71">
        <v>35400000</v>
      </c>
    </row>
    <row r="40" spans="1:6" ht="15.75" x14ac:dyDescent="0.25">
      <c r="A40" s="69" t="s">
        <v>133</v>
      </c>
      <c r="B40" s="69" t="s">
        <v>132</v>
      </c>
      <c r="C40" s="67">
        <v>73780000</v>
      </c>
      <c r="D40" s="67">
        <v>73780000</v>
      </c>
      <c r="E40" s="67">
        <v>73780000</v>
      </c>
      <c r="F40" s="71">
        <v>73780000</v>
      </c>
    </row>
    <row r="41" spans="1:6" ht="15.75" x14ac:dyDescent="0.25">
      <c r="A41" s="69" t="s">
        <v>131</v>
      </c>
      <c r="B41" s="69" t="s">
        <v>130</v>
      </c>
      <c r="C41" s="67">
        <v>72230000</v>
      </c>
      <c r="D41" s="67">
        <v>72230000</v>
      </c>
      <c r="E41" s="67">
        <v>72230000</v>
      </c>
      <c r="F41" s="71">
        <v>72230000</v>
      </c>
    </row>
    <row r="42" spans="1:6" ht="15.75" x14ac:dyDescent="0.25">
      <c r="A42" s="69"/>
      <c r="B42" s="69" t="s">
        <v>129</v>
      </c>
      <c r="C42" s="67">
        <v>32610000</v>
      </c>
      <c r="D42" s="67">
        <v>32610000</v>
      </c>
      <c r="E42" s="67">
        <v>32610000</v>
      </c>
      <c r="F42" s="71">
        <v>32610000</v>
      </c>
    </row>
    <row r="43" spans="1:6" ht="15.75" x14ac:dyDescent="0.25">
      <c r="A43" s="69" t="s">
        <v>128</v>
      </c>
      <c r="B43" s="69" t="s">
        <v>127</v>
      </c>
      <c r="C43" s="67">
        <v>63614000</v>
      </c>
      <c r="D43" s="67">
        <v>63614000</v>
      </c>
      <c r="E43" s="67">
        <v>63614000</v>
      </c>
      <c r="F43" s="71">
        <v>63614000</v>
      </c>
    </row>
    <row r="44" spans="1:6" ht="15.75" x14ac:dyDescent="0.25">
      <c r="A44" s="69" t="s">
        <v>126</v>
      </c>
      <c r="B44" s="69" t="s">
        <v>125</v>
      </c>
      <c r="C44" s="67">
        <v>22755000</v>
      </c>
      <c r="D44" s="67">
        <v>22905000</v>
      </c>
      <c r="E44" s="67">
        <v>22695000</v>
      </c>
      <c r="F44" s="71">
        <v>22805000</v>
      </c>
    </row>
    <row r="45" spans="1:6" ht="15.75" x14ac:dyDescent="0.25">
      <c r="A45" s="69" t="s">
        <v>124</v>
      </c>
      <c r="B45" s="69" t="s">
        <v>123</v>
      </c>
      <c r="C45" s="67">
        <v>23155000</v>
      </c>
      <c r="D45" s="67">
        <v>23305000</v>
      </c>
      <c r="E45" s="67">
        <v>23095000</v>
      </c>
      <c r="F45" s="71">
        <v>23205000</v>
      </c>
    </row>
    <row r="46" spans="1:6" ht="15.75" x14ac:dyDescent="0.25">
      <c r="A46" s="69" t="s">
        <v>122</v>
      </c>
      <c r="B46" s="69" t="s">
        <v>121</v>
      </c>
      <c r="C46" s="67">
        <v>23155000</v>
      </c>
      <c r="D46" s="67">
        <v>23305000</v>
      </c>
      <c r="E46" s="67">
        <v>23095000</v>
      </c>
      <c r="F46" s="71">
        <v>23205000</v>
      </c>
    </row>
    <row r="47" spans="1:6" ht="15.75" x14ac:dyDescent="0.25">
      <c r="A47" s="69"/>
      <c r="B47" s="69" t="s">
        <v>120</v>
      </c>
      <c r="C47" s="67">
        <v>19925000</v>
      </c>
      <c r="D47" s="67">
        <v>19975000</v>
      </c>
      <c r="E47" s="67">
        <v>19975000</v>
      </c>
      <c r="F47" s="71">
        <v>19925000</v>
      </c>
    </row>
    <row r="48" spans="1:6" ht="15.75" x14ac:dyDescent="0.25">
      <c r="A48" s="69"/>
      <c r="B48" s="69" t="s">
        <v>119</v>
      </c>
      <c r="C48" s="67">
        <v>20575000</v>
      </c>
      <c r="D48" s="67">
        <v>20625000</v>
      </c>
      <c r="E48" s="67">
        <v>20625000</v>
      </c>
      <c r="F48" s="71">
        <v>20575000</v>
      </c>
    </row>
    <row r="49" spans="1:6" ht="15.75" x14ac:dyDescent="0.25">
      <c r="A49" s="69"/>
      <c r="B49" s="69" t="s">
        <v>118</v>
      </c>
      <c r="C49" s="67">
        <v>65490000</v>
      </c>
      <c r="D49" s="67">
        <v>65490000</v>
      </c>
      <c r="E49" s="67">
        <v>65490000</v>
      </c>
      <c r="F49" s="71">
        <v>65490000</v>
      </c>
    </row>
    <row r="51" spans="1:6" x14ac:dyDescent="0.25">
      <c r="C51" s="60"/>
      <c r="D51" s="60"/>
      <c r="E51" s="60"/>
      <c r="F51" s="60"/>
    </row>
    <row r="52" spans="1:6" x14ac:dyDescent="0.25">
      <c r="C52" s="60"/>
      <c r="D52" s="60"/>
      <c r="E52" s="60"/>
      <c r="F52" s="60"/>
    </row>
    <row r="55" spans="1:6" x14ac:dyDescent="0.25">
      <c r="C55" s="60"/>
      <c r="D55" s="60"/>
      <c r="E55" s="60"/>
      <c r="F55" s="60"/>
    </row>
    <row r="56" spans="1:6" x14ac:dyDescent="0.25">
      <c r="C56" s="60"/>
      <c r="D56" s="60"/>
      <c r="E56" s="60"/>
      <c r="F56" s="60"/>
    </row>
    <row r="57" spans="1:6" x14ac:dyDescent="0.25">
      <c r="C57" s="60"/>
      <c r="D57" s="60"/>
      <c r="E57" s="60"/>
      <c r="F57" s="60"/>
    </row>
  </sheetData>
  <autoFilter ref="A2:B46">
    <filterColumn colId="0" showButton="0"/>
  </autoFilter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kriteria</vt:lpstr>
      <vt:lpstr>sub kriteria harga</vt:lpstr>
      <vt:lpstr>sub kriteria mesin</vt:lpstr>
      <vt:lpstr>sub kriteria BBM</vt:lpstr>
      <vt:lpstr>sub kriteria model</vt:lpstr>
      <vt:lpstr>HASIL AKHIR</vt:lpstr>
      <vt:lpstr>Feb(LP)</vt:lpstr>
      <vt:lpstr>'Feb(LP)'!Print_Area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dharma</dc:creator>
  <cp:lastModifiedBy>PC</cp:lastModifiedBy>
  <dcterms:created xsi:type="dcterms:W3CDTF">2016-08-14T12:52:16Z</dcterms:created>
  <dcterms:modified xsi:type="dcterms:W3CDTF">2018-11-12T08:54:28Z</dcterms:modified>
</cp:coreProperties>
</file>