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 Data-Data BM-SDA\DATA BIG _ BM\DATA JALAN DAN JEMBATAN 2018\"/>
    </mc:Choice>
  </mc:AlternateContent>
  <bookViews>
    <workbookView xWindow="0" yWindow="0" windowWidth="20490" windowHeight="7530" firstSheet="2" activeTab="4"/>
  </bookViews>
  <sheets>
    <sheet name="2016" sheetId="2" r:id="rId1"/>
    <sheet name="2017 (2)" sheetId="3" r:id="rId2"/>
    <sheet name="Rekap 2017" sheetId="4" r:id="rId3"/>
    <sheet name="2017" sheetId="1" r:id="rId4"/>
    <sheet name="2018 " sheetId="6" r:id="rId5"/>
  </sheets>
  <externalReferences>
    <externalReference r:id="rId6"/>
    <externalReference r:id="rId7"/>
    <externalReference r:id="rId8"/>
    <externalReference r:id="rId9"/>
  </externalReferences>
  <definedNames>
    <definedName name="_xlnm.Print_Area" localSheetId="0">'2016'!$A$2:$W$141</definedName>
    <definedName name="_xlnm.Print_Area" localSheetId="3">'2017'!$B$1:$W$139</definedName>
    <definedName name="_xlnm.Print_Area" localSheetId="1">'2017 (2)'!$B$1:$W$132</definedName>
    <definedName name="_xlnm.Print_Area" localSheetId="4">'2018 '!$B$1:$W$135</definedName>
    <definedName name="_xlnm.Print_Area" localSheetId="2">'Rekap 2017'!$B$1:$T$14</definedName>
    <definedName name="_xlnm.Print_Titles" localSheetId="0">'2016'!$8:$12</definedName>
    <definedName name="_xlnm.Print_Titles" localSheetId="3">'2017'!$7:$11</definedName>
    <definedName name="_xlnm.Print_Titles" localSheetId="4">'2018 '!$7:$11</definedName>
    <definedName name="_xlnm.Print_Titles" localSheetId="2">'Rekap 2017'!$6:$10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9" i="6" l="1"/>
  <c r="T119" i="6"/>
  <c r="R119" i="6"/>
  <c r="P119" i="6"/>
  <c r="N119" i="6"/>
  <c r="AB105" i="6"/>
  <c r="T105" i="6"/>
  <c r="R105" i="6"/>
  <c r="P105" i="6"/>
  <c r="N105" i="6"/>
  <c r="AB104" i="6"/>
  <c r="T104" i="6"/>
  <c r="R104" i="6"/>
  <c r="P104" i="6"/>
  <c r="N104" i="6"/>
  <c r="C104" i="6"/>
  <c r="AB103" i="6"/>
  <c r="T103" i="6"/>
  <c r="R103" i="6"/>
  <c r="P103" i="6"/>
  <c r="N103" i="6"/>
  <c r="AB100" i="6"/>
  <c r="T100" i="6"/>
  <c r="R100" i="6"/>
  <c r="P100" i="6"/>
  <c r="N100" i="6"/>
  <c r="AB99" i="6"/>
  <c r="T99" i="6"/>
  <c r="R99" i="6"/>
  <c r="P99" i="6"/>
  <c r="N99" i="6"/>
  <c r="C99" i="6"/>
  <c r="C100" i="6" s="1"/>
  <c r="AB98" i="6"/>
  <c r="T98" i="6"/>
  <c r="R98" i="6"/>
  <c r="P98" i="6"/>
  <c r="N98" i="6"/>
  <c r="AB65" i="6"/>
  <c r="T65" i="6"/>
  <c r="R65" i="6"/>
  <c r="P65" i="6"/>
  <c r="N65" i="6"/>
  <c r="AB64" i="6"/>
  <c r="T64" i="6"/>
  <c r="R64" i="6"/>
  <c r="P64" i="6"/>
  <c r="N64" i="6"/>
  <c r="AB63" i="6"/>
  <c r="T63" i="6"/>
  <c r="R63" i="6"/>
  <c r="P63" i="6"/>
  <c r="N63" i="6"/>
  <c r="AB62" i="6"/>
  <c r="T62" i="6"/>
  <c r="R62" i="6"/>
  <c r="P62" i="6"/>
  <c r="N62" i="6"/>
  <c r="AB61" i="6"/>
  <c r="T61" i="6"/>
  <c r="R61" i="6"/>
  <c r="P61" i="6"/>
  <c r="N61" i="6"/>
  <c r="AB60" i="6"/>
  <c r="T60" i="6"/>
  <c r="R60" i="6"/>
  <c r="P60" i="6"/>
  <c r="N60" i="6"/>
  <c r="AB59" i="6"/>
  <c r="T59" i="6"/>
  <c r="R59" i="6"/>
  <c r="P59" i="6"/>
  <c r="N59" i="6"/>
  <c r="AB58" i="6"/>
  <c r="T58" i="6"/>
  <c r="R58" i="6"/>
  <c r="P58" i="6"/>
  <c r="N58" i="6"/>
  <c r="AB53" i="6"/>
  <c r="T53" i="6"/>
  <c r="R53" i="6"/>
  <c r="P53" i="6"/>
  <c r="N53" i="6"/>
  <c r="AB52" i="6"/>
  <c r="T52" i="6"/>
  <c r="R52" i="6"/>
  <c r="P52" i="6"/>
  <c r="N52" i="6"/>
  <c r="AB51" i="6"/>
  <c r="T51" i="6"/>
  <c r="R51" i="6"/>
  <c r="P51" i="6"/>
  <c r="N51" i="6"/>
  <c r="AB50" i="6"/>
  <c r="T50" i="6"/>
  <c r="R50" i="6"/>
  <c r="P50" i="6"/>
  <c r="N50" i="6"/>
  <c r="AB14" i="6"/>
  <c r="T14" i="6"/>
  <c r="R14" i="6"/>
  <c r="P14" i="6"/>
  <c r="N14" i="6"/>
  <c r="V120" i="6"/>
  <c r="U120" i="6"/>
  <c r="S120" i="6"/>
  <c r="Q120" i="6"/>
  <c r="O120" i="6"/>
  <c r="M120" i="6"/>
  <c r="L120" i="6"/>
  <c r="K120" i="6"/>
  <c r="J120" i="6"/>
  <c r="I120" i="6"/>
  <c r="G120" i="6"/>
  <c r="AB118" i="6"/>
  <c r="T118" i="6"/>
  <c r="R118" i="6"/>
  <c r="P118" i="6"/>
  <c r="N118" i="6"/>
  <c r="AB117" i="6"/>
  <c r="T117" i="6"/>
  <c r="R117" i="6"/>
  <c r="P117" i="6"/>
  <c r="N117" i="6"/>
  <c r="AB116" i="6"/>
  <c r="T116" i="6"/>
  <c r="R116" i="6"/>
  <c r="P116" i="6"/>
  <c r="N116" i="6"/>
  <c r="AB115" i="6"/>
  <c r="T115" i="6"/>
  <c r="R115" i="6"/>
  <c r="P115" i="6"/>
  <c r="N115" i="6"/>
  <c r="AB114" i="6"/>
  <c r="T114" i="6"/>
  <c r="R114" i="6"/>
  <c r="P114" i="6"/>
  <c r="N114" i="6"/>
  <c r="AB113" i="6"/>
  <c r="T113" i="6"/>
  <c r="R113" i="6"/>
  <c r="P113" i="6"/>
  <c r="N113" i="6"/>
  <c r="AB112" i="6"/>
  <c r="T112" i="6"/>
  <c r="R112" i="6"/>
  <c r="P112" i="6"/>
  <c r="N112" i="6"/>
  <c r="C112" i="6"/>
  <c r="C113" i="6" s="1"/>
  <c r="C114" i="6" s="1"/>
  <c r="AB111" i="6"/>
  <c r="T111" i="6"/>
  <c r="R111" i="6"/>
  <c r="P111" i="6"/>
  <c r="N111" i="6"/>
  <c r="AB110" i="6"/>
  <c r="T110" i="6"/>
  <c r="R110" i="6"/>
  <c r="P110" i="6"/>
  <c r="N110" i="6"/>
  <c r="C110" i="6"/>
  <c r="AB109" i="6"/>
  <c r="T109" i="6"/>
  <c r="R109" i="6"/>
  <c r="P109" i="6"/>
  <c r="N109" i="6"/>
  <c r="AB108" i="6"/>
  <c r="T108" i="6"/>
  <c r="R108" i="6"/>
  <c r="P108" i="6"/>
  <c r="N108" i="6"/>
  <c r="C108" i="6"/>
  <c r="AB107" i="6"/>
  <c r="T107" i="6"/>
  <c r="R107" i="6"/>
  <c r="P107" i="6"/>
  <c r="N107" i="6"/>
  <c r="AB106" i="6"/>
  <c r="T106" i="6"/>
  <c r="R106" i="6"/>
  <c r="P106" i="6"/>
  <c r="N106" i="6"/>
  <c r="AB102" i="6"/>
  <c r="T102" i="6"/>
  <c r="R102" i="6"/>
  <c r="P102" i="6"/>
  <c r="N102" i="6"/>
  <c r="AB101" i="6"/>
  <c r="T101" i="6"/>
  <c r="R101" i="6"/>
  <c r="P101" i="6"/>
  <c r="N101" i="6"/>
  <c r="AB97" i="6"/>
  <c r="T97" i="6"/>
  <c r="R97" i="6"/>
  <c r="P97" i="6"/>
  <c r="N97" i="6"/>
  <c r="AB96" i="6"/>
  <c r="T96" i="6"/>
  <c r="R96" i="6"/>
  <c r="P96" i="6"/>
  <c r="N96" i="6"/>
  <c r="AB95" i="6"/>
  <c r="T95" i="6"/>
  <c r="R95" i="6"/>
  <c r="P95" i="6"/>
  <c r="N95" i="6"/>
  <c r="AB94" i="6"/>
  <c r="T94" i="6"/>
  <c r="R94" i="6"/>
  <c r="P94" i="6"/>
  <c r="N94" i="6"/>
  <c r="AB93" i="6"/>
  <c r="T93" i="6"/>
  <c r="R93" i="6"/>
  <c r="P93" i="6"/>
  <c r="N93" i="6"/>
  <c r="AB92" i="6"/>
  <c r="T92" i="6"/>
  <c r="R92" i="6"/>
  <c r="P92" i="6"/>
  <c r="N92" i="6"/>
  <c r="AB91" i="6"/>
  <c r="T91" i="6"/>
  <c r="R91" i="6"/>
  <c r="P91" i="6"/>
  <c r="N91" i="6"/>
  <c r="AB90" i="6"/>
  <c r="T90" i="6"/>
  <c r="R90" i="6"/>
  <c r="P90" i="6"/>
  <c r="N90" i="6"/>
  <c r="C90" i="6"/>
  <c r="AB89" i="6"/>
  <c r="T89" i="6"/>
  <c r="R89" i="6"/>
  <c r="P89" i="6"/>
  <c r="N89" i="6"/>
  <c r="AB88" i="6"/>
  <c r="T88" i="6"/>
  <c r="R88" i="6"/>
  <c r="P88" i="6"/>
  <c r="N88" i="6"/>
  <c r="AB87" i="6"/>
  <c r="T87" i="6"/>
  <c r="R87" i="6"/>
  <c r="P87" i="6"/>
  <c r="N87" i="6"/>
  <c r="AB86" i="6"/>
  <c r="T86" i="6"/>
  <c r="R86" i="6"/>
  <c r="P86" i="6"/>
  <c r="N86" i="6"/>
  <c r="AB85" i="6"/>
  <c r="R85" i="6"/>
  <c r="P85" i="6"/>
  <c r="N85" i="6"/>
  <c r="C85" i="6"/>
  <c r="AB84" i="6"/>
  <c r="T84" i="6"/>
  <c r="R84" i="6"/>
  <c r="P84" i="6"/>
  <c r="N84" i="6"/>
  <c r="AB83" i="6"/>
  <c r="T83" i="6"/>
  <c r="R83" i="6"/>
  <c r="P83" i="6"/>
  <c r="N83" i="6"/>
  <c r="AB82" i="6"/>
  <c r="T82" i="6"/>
  <c r="R82" i="6"/>
  <c r="P82" i="6"/>
  <c r="N82" i="6"/>
  <c r="AB81" i="6"/>
  <c r="T81" i="6"/>
  <c r="R81" i="6"/>
  <c r="P81" i="6"/>
  <c r="N81" i="6"/>
  <c r="C81" i="6"/>
  <c r="C82" i="6" s="1"/>
  <c r="AB80" i="6"/>
  <c r="T80" i="6"/>
  <c r="R80" i="6"/>
  <c r="P80" i="6"/>
  <c r="N80" i="6"/>
  <c r="D80" i="6"/>
  <c r="AB79" i="6"/>
  <c r="T79" i="6"/>
  <c r="R79" i="6"/>
  <c r="P79" i="6"/>
  <c r="N79" i="6"/>
  <c r="AB78" i="6"/>
  <c r="T78" i="6"/>
  <c r="R78" i="6"/>
  <c r="P78" i="6"/>
  <c r="N78" i="6"/>
  <c r="AB77" i="6"/>
  <c r="T77" i="6"/>
  <c r="R77" i="6"/>
  <c r="P77" i="6"/>
  <c r="N77" i="6"/>
  <c r="AB76" i="6"/>
  <c r="T76" i="6"/>
  <c r="R76" i="6"/>
  <c r="P76" i="6"/>
  <c r="N76" i="6"/>
  <c r="C76" i="6"/>
  <c r="AB75" i="6"/>
  <c r="T75" i="6"/>
  <c r="R75" i="6"/>
  <c r="P75" i="6"/>
  <c r="N75" i="6"/>
  <c r="AB74" i="6"/>
  <c r="T74" i="6"/>
  <c r="R74" i="6"/>
  <c r="P74" i="6"/>
  <c r="N74" i="6"/>
  <c r="AB73" i="6"/>
  <c r="T73" i="6"/>
  <c r="R73" i="6"/>
  <c r="P73" i="6"/>
  <c r="N73" i="6"/>
  <c r="AB72" i="6"/>
  <c r="T72" i="6"/>
  <c r="R72" i="6"/>
  <c r="P72" i="6"/>
  <c r="N72" i="6"/>
  <c r="C72" i="6"/>
  <c r="AB71" i="6"/>
  <c r="T71" i="6"/>
  <c r="R71" i="6"/>
  <c r="P71" i="6"/>
  <c r="N71" i="6"/>
  <c r="D71" i="6"/>
  <c r="AB70" i="6"/>
  <c r="T70" i="6"/>
  <c r="R70" i="6"/>
  <c r="P70" i="6"/>
  <c r="N70" i="6"/>
  <c r="C70" i="6"/>
  <c r="AB69" i="6"/>
  <c r="T69" i="6"/>
  <c r="R69" i="6"/>
  <c r="P69" i="6"/>
  <c r="N69" i="6"/>
  <c r="AB68" i="6"/>
  <c r="T68" i="6"/>
  <c r="R68" i="6"/>
  <c r="P68" i="6"/>
  <c r="N68" i="6"/>
  <c r="C68" i="6"/>
  <c r="AB67" i="6"/>
  <c r="T67" i="6"/>
  <c r="R67" i="6"/>
  <c r="P67" i="6"/>
  <c r="N67" i="6"/>
  <c r="AB66" i="6"/>
  <c r="T66" i="6"/>
  <c r="R66" i="6"/>
  <c r="P66" i="6"/>
  <c r="N66" i="6"/>
  <c r="AB57" i="6"/>
  <c r="T57" i="6"/>
  <c r="R57" i="6"/>
  <c r="P57" i="6"/>
  <c r="N57" i="6"/>
  <c r="AB56" i="6"/>
  <c r="T56" i="6"/>
  <c r="R56" i="6"/>
  <c r="P56" i="6"/>
  <c r="N56" i="6"/>
  <c r="AB55" i="6"/>
  <c r="T55" i="6"/>
  <c r="R55" i="6"/>
  <c r="P55" i="6"/>
  <c r="N55" i="6"/>
  <c r="C55" i="6"/>
  <c r="AB54" i="6"/>
  <c r="T54" i="6"/>
  <c r="R54" i="6"/>
  <c r="P54" i="6"/>
  <c r="N54" i="6"/>
  <c r="AB49" i="6"/>
  <c r="T49" i="6"/>
  <c r="R49" i="6"/>
  <c r="P49" i="6"/>
  <c r="N49" i="6"/>
  <c r="AB48" i="6"/>
  <c r="T48" i="6"/>
  <c r="R48" i="6"/>
  <c r="P48" i="6"/>
  <c r="N48" i="6"/>
  <c r="AB47" i="6"/>
  <c r="T47" i="6"/>
  <c r="R47" i="6"/>
  <c r="P47" i="6"/>
  <c r="N47" i="6"/>
  <c r="AB46" i="6"/>
  <c r="T46" i="6"/>
  <c r="R46" i="6"/>
  <c r="P46" i="6"/>
  <c r="N46" i="6"/>
  <c r="D46" i="6"/>
  <c r="AB45" i="6"/>
  <c r="T45" i="6"/>
  <c r="R45" i="6"/>
  <c r="P45" i="6"/>
  <c r="N45" i="6"/>
  <c r="AB44" i="6"/>
  <c r="T44" i="6"/>
  <c r="R44" i="6"/>
  <c r="P44" i="6"/>
  <c r="N44" i="6"/>
  <c r="C44" i="6"/>
  <c r="AB43" i="6"/>
  <c r="T43" i="6"/>
  <c r="R43" i="6"/>
  <c r="P43" i="6"/>
  <c r="N43" i="6"/>
  <c r="AB42" i="6"/>
  <c r="T42" i="6"/>
  <c r="R42" i="6"/>
  <c r="P42" i="6"/>
  <c r="N42" i="6"/>
  <c r="AB41" i="6"/>
  <c r="T41" i="6"/>
  <c r="R41" i="6"/>
  <c r="P41" i="6"/>
  <c r="N41" i="6"/>
  <c r="AB40" i="6"/>
  <c r="T40" i="6"/>
  <c r="R40" i="6"/>
  <c r="P40" i="6"/>
  <c r="N40" i="6"/>
  <c r="D40" i="6"/>
  <c r="D41" i="6" s="1"/>
  <c r="D42" i="6" s="1"/>
  <c r="D43" i="6" s="1"/>
  <c r="AB39" i="6"/>
  <c r="T39" i="6"/>
  <c r="R39" i="6"/>
  <c r="P39" i="6"/>
  <c r="N39" i="6"/>
  <c r="AB38" i="6"/>
  <c r="T38" i="6"/>
  <c r="R38" i="6"/>
  <c r="P38" i="6"/>
  <c r="N38" i="6"/>
  <c r="C38" i="6"/>
  <c r="AB37" i="6"/>
  <c r="T37" i="6"/>
  <c r="R37" i="6"/>
  <c r="P37" i="6"/>
  <c r="N37" i="6"/>
  <c r="AB36" i="6"/>
  <c r="T36" i="6"/>
  <c r="R36" i="6"/>
  <c r="P36" i="6"/>
  <c r="N36" i="6"/>
  <c r="AB35" i="6"/>
  <c r="T35" i="6"/>
  <c r="R35" i="6"/>
  <c r="P35" i="6"/>
  <c r="N35" i="6"/>
  <c r="AB34" i="6"/>
  <c r="T34" i="6"/>
  <c r="R34" i="6"/>
  <c r="P34" i="6"/>
  <c r="N34" i="6"/>
  <c r="AB33" i="6"/>
  <c r="T33" i="6"/>
  <c r="R33" i="6"/>
  <c r="P33" i="6"/>
  <c r="N33" i="6"/>
  <c r="AB32" i="6"/>
  <c r="T32" i="6"/>
  <c r="R32" i="6"/>
  <c r="P32" i="6"/>
  <c r="N32" i="6"/>
  <c r="AB31" i="6"/>
  <c r="T31" i="6"/>
  <c r="R31" i="6"/>
  <c r="P31" i="6"/>
  <c r="N31" i="6"/>
  <c r="AB30" i="6"/>
  <c r="T30" i="6"/>
  <c r="R30" i="6"/>
  <c r="P30" i="6"/>
  <c r="N30" i="6"/>
  <c r="AB29" i="6"/>
  <c r="T29" i="6"/>
  <c r="R29" i="6"/>
  <c r="P29" i="6"/>
  <c r="N29" i="6"/>
  <c r="AB28" i="6"/>
  <c r="T28" i="6"/>
  <c r="R28" i="6"/>
  <c r="P28" i="6"/>
  <c r="N28" i="6"/>
  <c r="D28" i="6"/>
  <c r="D29" i="6" s="1"/>
  <c r="D30" i="6" s="1"/>
  <c r="D31" i="6" s="1"/>
  <c r="D32" i="6" s="1"/>
  <c r="D33" i="6" s="1"/>
  <c r="D34" i="6" s="1"/>
  <c r="D35" i="6" s="1"/>
  <c r="D36" i="6" s="1"/>
  <c r="D37" i="6" s="1"/>
  <c r="AB27" i="6"/>
  <c r="T27" i="6"/>
  <c r="R27" i="6"/>
  <c r="P27" i="6"/>
  <c r="N27" i="6"/>
  <c r="AB26" i="6"/>
  <c r="T26" i="6"/>
  <c r="R26" i="6"/>
  <c r="P26" i="6"/>
  <c r="N26" i="6"/>
  <c r="AB25" i="6"/>
  <c r="T25" i="6"/>
  <c r="R25" i="6"/>
  <c r="P25" i="6"/>
  <c r="N25" i="6"/>
  <c r="AB24" i="6"/>
  <c r="T24" i="6"/>
  <c r="R24" i="6"/>
  <c r="P24" i="6"/>
  <c r="N24" i="6"/>
  <c r="C24" i="6"/>
  <c r="AB23" i="6"/>
  <c r="T23" i="6"/>
  <c r="R23" i="6"/>
  <c r="P23" i="6"/>
  <c r="N23" i="6"/>
  <c r="D23" i="6"/>
  <c r="AB22" i="6"/>
  <c r="T22" i="6"/>
  <c r="R22" i="6"/>
  <c r="P22" i="6"/>
  <c r="N22" i="6"/>
  <c r="AB21" i="6"/>
  <c r="T21" i="6"/>
  <c r="R21" i="6"/>
  <c r="P21" i="6"/>
  <c r="N21" i="6"/>
  <c r="AB20" i="6"/>
  <c r="T20" i="6"/>
  <c r="R20" i="6"/>
  <c r="P20" i="6"/>
  <c r="N20" i="6"/>
  <c r="AB19" i="6"/>
  <c r="T19" i="6"/>
  <c r="R19" i="6"/>
  <c r="P19" i="6"/>
  <c r="N19" i="6"/>
  <c r="AB18" i="6"/>
  <c r="T18" i="6"/>
  <c r="R18" i="6"/>
  <c r="P18" i="6"/>
  <c r="N18" i="6"/>
  <c r="AB17" i="6"/>
  <c r="T17" i="6"/>
  <c r="R17" i="6"/>
  <c r="P17" i="6"/>
  <c r="N17" i="6"/>
  <c r="C17" i="6"/>
  <c r="AB16" i="6"/>
  <c r="T16" i="6"/>
  <c r="R16" i="6"/>
  <c r="P16" i="6"/>
  <c r="N16" i="6"/>
  <c r="AB15" i="6"/>
  <c r="T15" i="6"/>
  <c r="R15" i="6"/>
  <c r="P15" i="6"/>
  <c r="N15" i="6"/>
  <c r="AB13" i="6"/>
  <c r="T13" i="6"/>
  <c r="R13" i="6"/>
  <c r="P13" i="6"/>
  <c r="N13" i="6"/>
  <c r="AB12" i="6"/>
  <c r="T12" i="6"/>
  <c r="R12" i="6"/>
  <c r="P12" i="6"/>
  <c r="N12" i="6"/>
  <c r="J121" i="6" l="1"/>
  <c r="V121" i="6"/>
  <c r="I121" i="6"/>
  <c r="U121" i="6"/>
  <c r="M121" i="6"/>
  <c r="Q121" i="6"/>
  <c r="S121" i="6"/>
  <c r="K121" i="6"/>
  <c r="L121" i="6"/>
  <c r="O121" i="6"/>
  <c r="G115" i="3" l="1"/>
  <c r="J131" i="3" l="1"/>
  <c r="F12" i="4" s="1"/>
  <c r="G131" i="3"/>
  <c r="K84" i="3"/>
  <c r="G11" i="4" s="1"/>
  <c r="J84" i="3"/>
  <c r="F11" i="4" s="1"/>
  <c r="F14" i="4" s="1"/>
  <c r="G84" i="3"/>
  <c r="S129" i="3"/>
  <c r="T129" i="3" s="1"/>
  <c r="O129" i="3"/>
  <c r="P129" i="3" s="1"/>
  <c r="M129" i="3"/>
  <c r="T128" i="3"/>
  <c r="R128" i="3"/>
  <c r="O128" i="3"/>
  <c r="M128" i="3" s="1"/>
  <c r="N128" i="3" s="1"/>
  <c r="AB127" i="3"/>
  <c r="T127" i="3"/>
  <c r="R127" i="3"/>
  <c r="P127" i="3"/>
  <c r="N127" i="3"/>
  <c r="S126" i="3"/>
  <c r="T126" i="3" s="1"/>
  <c r="Q126" i="3"/>
  <c r="R126" i="3" s="1"/>
  <c r="O126" i="3"/>
  <c r="P126" i="3" s="1"/>
  <c r="M126" i="3"/>
  <c r="N126" i="3" s="1"/>
  <c r="T125" i="3"/>
  <c r="R125" i="3"/>
  <c r="O125" i="3"/>
  <c r="M125" i="3" s="1"/>
  <c r="N125" i="3" s="1"/>
  <c r="T124" i="3"/>
  <c r="Q124" i="3"/>
  <c r="O124" i="3" s="1"/>
  <c r="P124" i="3" s="1"/>
  <c r="N124" i="3"/>
  <c r="T123" i="3"/>
  <c r="R123" i="3"/>
  <c r="O123" i="3"/>
  <c r="P123" i="3" s="1"/>
  <c r="C123" i="3"/>
  <c r="C124" i="3" s="1"/>
  <c r="C125" i="3" s="1"/>
  <c r="T122" i="3"/>
  <c r="Q122" i="3"/>
  <c r="R122" i="3" s="1"/>
  <c r="O122" i="3"/>
  <c r="T121" i="3"/>
  <c r="Q121" i="3"/>
  <c r="O121" i="3"/>
  <c r="P121" i="3" s="1"/>
  <c r="C121" i="3"/>
  <c r="T120" i="3"/>
  <c r="R120" i="3"/>
  <c r="P120" i="3"/>
  <c r="I120" i="3"/>
  <c r="M120" i="3" s="1"/>
  <c r="Q119" i="3"/>
  <c r="R119" i="3" s="1"/>
  <c r="O119" i="3"/>
  <c r="P119" i="3" s="1"/>
  <c r="M119" i="3"/>
  <c r="N119" i="3" s="1"/>
  <c r="C119" i="3"/>
  <c r="S118" i="3"/>
  <c r="T118" i="3" s="1"/>
  <c r="Q118" i="3"/>
  <c r="R118" i="3" s="1"/>
  <c r="O118" i="3"/>
  <c r="T117" i="3"/>
  <c r="R117" i="3"/>
  <c r="O117" i="3"/>
  <c r="P117" i="3" s="1"/>
  <c r="M117" i="3"/>
  <c r="N117" i="3" s="1"/>
  <c r="Q116" i="3"/>
  <c r="R116" i="3" s="1"/>
  <c r="O116" i="3"/>
  <c r="P116" i="3" s="1"/>
  <c r="M116" i="3"/>
  <c r="C116" i="3"/>
  <c r="AB115" i="3"/>
  <c r="T115" i="3"/>
  <c r="R115" i="3"/>
  <c r="P115" i="3"/>
  <c r="N115" i="3"/>
  <c r="S114" i="3"/>
  <c r="T114" i="3" s="1"/>
  <c r="Q114" i="3"/>
  <c r="M114" i="3"/>
  <c r="N114" i="3" s="1"/>
  <c r="R113" i="3"/>
  <c r="P113" i="3"/>
  <c r="M113" i="3"/>
  <c r="K113" i="3"/>
  <c r="I113" i="3" s="1"/>
  <c r="C113" i="3"/>
  <c r="C114" i="3" s="1"/>
  <c r="S112" i="3"/>
  <c r="T112" i="3" s="1"/>
  <c r="R112" i="3"/>
  <c r="O112" i="3"/>
  <c r="P112" i="3" s="1"/>
  <c r="S111" i="3"/>
  <c r="AB111" i="3" s="1"/>
  <c r="R111" i="3"/>
  <c r="P111" i="3"/>
  <c r="N111" i="3"/>
  <c r="I111" i="3"/>
  <c r="K111" i="3" s="1"/>
  <c r="S110" i="3"/>
  <c r="T110" i="3" s="1"/>
  <c r="R110" i="3"/>
  <c r="O110" i="3"/>
  <c r="P110" i="3" s="1"/>
  <c r="I110" i="3"/>
  <c r="T109" i="3"/>
  <c r="Q109" i="3"/>
  <c r="R109" i="3" s="1"/>
  <c r="O109" i="3"/>
  <c r="P109" i="3" s="1"/>
  <c r="T108" i="3"/>
  <c r="R108" i="3"/>
  <c r="P108" i="3"/>
  <c r="M108" i="3"/>
  <c r="AB108" i="3" s="1"/>
  <c r="R107" i="3"/>
  <c r="P107" i="3"/>
  <c r="M107" i="3"/>
  <c r="L107" i="3"/>
  <c r="S107" i="3" s="1"/>
  <c r="T107" i="3" s="1"/>
  <c r="R106" i="3"/>
  <c r="P106" i="3"/>
  <c r="M106" i="3"/>
  <c r="S106" i="3" s="1"/>
  <c r="T106" i="3" s="1"/>
  <c r="I106" i="3"/>
  <c r="L106" i="3" s="1"/>
  <c r="AB105" i="3"/>
  <c r="T105" i="3"/>
  <c r="R105" i="3"/>
  <c r="P105" i="3"/>
  <c r="N105" i="3"/>
  <c r="Q104" i="3"/>
  <c r="R104" i="3" s="1"/>
  <c r="O104" i="3"/>
  <c r="P104" i="3" s="1"/>
  <c r="M104" i="3"/>
  <c r="S103" i="3"/>
  <c r="T103" i="3" s="1"/>
  <c r="Q103" i="3"/>
  <c r="R103" i="3" s="1"/>
  <c r="O103" i="3"/>
  <c r="S102" i="3"/>
  <c r="T102" i="3" s="1"/>
  <c r="Q102" i="3"/>
  <c r="R102" i="3" s="1"/>
  <c r="O102" i="3"/>
  <c r="P102" i="3" s="1"/>
  <c r="I102" i="3"/>
  <c r="T101" i="3"/>
  <c r="R101" i="3"/>
  <c r="P101" i="3"/>
  <c r="M101" i="3"/>
  <c r="AB101" i="3" s="1"/>
  <c r="C101" i="3"/>
  <c r="T100" i="3"/>
  <c r="Q100" i="3"/>
  <c r="R100" i="3" s="1"/>
  <c r="P100" i="3"/>
  <c r="K100" i="3"/>
  <c r="I100" i="3" s="1"/>
  <c r="T99" i="3"/>
  <c r="Q99" i="3"/>
  <c r="R99" i="3" s="1"/>
  <c r="O99" i="3"/>
  <c r="T98" i="3"/>
  <c r="R98" i="3"/>
  <c r="P98" i="3"/>
  <c r="M98" i="3"/>
  <c r="AB98" i="3" s="1"/>
  <c r="S97" i="3"/>
  <c r="T97" i="3" s="1"/>
  <c r="Q97" i="3"/>
  <c r="R97" i="3" s="1"/>
  <c r="M97" i="3"/>
  <c r="N97" i="3" s="1"/>
  <c r="K97" i="3"/>
  <c r="I97" i="3" s="1"/>
  <c r="R96" i="3"/>
  <c r="O96" i="3"/>
  <c r="P96" i="3" s="1"/>
  <c r="L96" i="3"/>
  <c r="K96" i="3"/>
  <c r="C96" i="3"/>
  <c r="S95" i="3"/>
  <c r="T95" i="3" s="1"/>
  <c r="R95" i="3"/>
  <c r="O95" i="3"/>
  <c r="P95" i="3" s="1"/>
  <c r="I95" i="3"/>
  <c r="S94" i="3"/>
  <c r="T94" i="3" s="1"/>
  <c r="R94" i="3"/>
  <c r="P94" i="3"/>
  <c r="I94" i="3"/>
  <c r="T82" i="3"/>
  <c r="R82" i="3"/>
  <c r="P82" i="3"/>
  <c r="I82" i="3"/>
  <c r="M82" i="3" s="1"/>
  <c r="T81" i="3"/>
  <c r="R81" i="3"/>
  <c r="P81" i="3"/>
  <c r="I81" i="3"/>
  <c r="M81" i="3" s="1"/>
  <c r="C81" i="3"/>
  <c r="C82" i="3" s="1"/>
  <c r="R80" i="3"/>
  <c r="P80" i="3"/>
  <c r="N80" i="3"/>
  <c r="I80" i="3"/>
  <c r="S80" i="3" s="1"/>
  <c r="D80" i="3"/>
  <c r="T79" i="3"/>
  <c r="R79" i="3"/>
  <c r="P79" i="3"/>
  <c r="I79" i="3"/>
  <c r="M79" i="3" s="1"/>
  <c r="T78" i="3"/>
  <c r="R78" i="3"/>
  <c r="M78" i="3"/>
  <c r="I78" i="3"/>
  <c r="T77" i="3"/>
  <c r="Q77" i="3"/>
  <c r="M77" i="3"/>
  <c r="I77" i="3"/>
  <c r="T76" i="3"/>
  <c r="R76" i="3"/>
  <c r="M76" i="3"/>
  <c r="I76" i="3"/>
  <c r="O76" i="3" s="1"/>
  <c r="P76" i="3" s="1"/>
  <c r="C76" i="3"/>
  <c r="T75" i="3"/>
  <c r="R75" i="3"/>
  <c r="M75" i="3"/>
  <c r="N75" i="3" s="1"/>
  <c r="I75" i="3"/>
  <c r="T74" i="3"/>
  <c r="R74" i="3"/>
  <c r="P74" i="3"/>
  <c r="I74" i="3"/>
  <c r="M74" i="3" s="1"/>
  <c r="AB74" i="3" s="1"/>
  <c r="T73" i="3"/>
  <c r="R73" i="3"/>
  <c r="M73" i="3"/>
  <c r="I73" i="3"/>
  <c r="O73" i="3" s="1"/>
  <c r="P73" i="3" s="1"/>
  <c r="T72" i="3"/>
  <c r="R72" i="3"/>
  <c r="P72" i="3"/>
  <c r="I72" i="3"/>
  <c r="M72" i="3" s="1"/>
  <c r="AB72" i="3" s="1"/>
  <c r="T71" i="3"/>
  <c r="R71" i="3"/>
  <c r="P71" i="3"/>
  <c r="I71" i="3"/>
  <c r="M71" i="3" s="1"/>
  <c r="T70" i="3"/>
  <c r="R70" i="3"/>
  <c r="P70" i="3"/>
  <c r="I70" i="3"/>
  <c r="M70" i="3" s="1"/>
  <c r="AB70" i="3" s="1"/>
  <c r="T69" i="3"/>
  <c r="R69" i="3"/>
  <c r="O69" i="3"/>
  <c r="P69" i="3" s="1"/>
  <c r="I69" i="3"/>
  <c r="T68" i="3"/>
  <c r="R68" i="3"/>
  <c r="O68" i="3"/>
  <c r="P68" i="3" s="1"/>
  <c r="I68" i="3"/>
  <c r="T67" i="3"/>
  <c r="R67" i="3"/>
  <c r="P67" i="3"/>
  <c r="I67" i="3"/>
  <c r="M67" i="3" s="1"/>
  <c r="AB67" i="3" s="1"/>
  <c r="T66" i="3"/>
  <c r="R66" i="3"/>
  <c r="P66" i="3"/>
  <c r="I66" i="3"/>
  <c r="M66" i="3" s="1"/>
  <c r="T65" i="3"/>
  <c r="Q65" i="3"/>
  <c r="R65" i="3" s="1"/>
  <c r="O65" i="3"/>
  <c r="I65" i="3"/>
  <c r="S64" i="3"/>
  <c r="T64" i="3" s="1"/>
  <c r="Q64" i="3"/>
  <c r="R64" i="3" s="1"/>
  <c r="O64" i="3"/>
  <c r="P64" i="3" s="1"/>
  <c r="I64" i="3"/>
  <c r="T63" i="3"/>
  <c r="R63" i="3"/>
  <c r="O63" i="3"/>
  <c r="P63" i="3" s="1"/>
  <c r="I63" i="3"/>
  <c r="C63" i="3"/>
  <c r="T62" i="3"/>
  <c r="R62" i="3"/>
  <c r="P62" i="3"/>
  <c r="I62" i="3"/>
  <c r="M62" i="3" s="1"/>
  <c r="D62" i="3"/>
  <c r="T61" i="3"/>
  <c r="R61" i="3"/>
  <c r="P61" i="3"/>
  <c r="I61" i="3"/>
  <c r="M61" i="3" s="1"/>
  <c r="C61" i="3"/>
  <c r="T60" i="3"/>
  <c r="R60" i="3"/>
  <c r="O60" i="3"/>
  <c r="P60" i="3" s="1"/>
  <c r="I60" i="3"/>
  <c r="T59" i="3"/>
  <c r="R59" i="3"/>
  <c r="P59" i="3"/>
  <c r="I59" i="3"/>
  <c r="M59" i="3" s="1"/>
  <c r="T58" i="3"/>
  <c r="R58" i="3"/>
  <c r="O58" i="3"/>
  <c r="P58" i="3" s="1"/>
  <c r="I58" i="3"/>
  <c r="T57" i="3"/>
  <c r="R57" i="3"/>
  <c r="O57" i="3"/>
  <c r="P57" i="3" s="1"/>
  <c r="I57" i="3"/>
  <c r="T56" i="3"/>
  <c r="R56" i="3"/>
  <c r="O56" i="3"/>
  <c r="P56" i="3" s="1"/>
  <c r="I56" i="3"/>
  <c r="T55" i="3"/>
  <c r="R55" i="3"/>
  <c r="M55" i="3"/>
  <c r="I55" i="3"/>
  <c r="O55" i="3" s="1"/>
  <c r="P55" i="3" s="1"/>
  <c r="C55" i="3"/>
  <c r="R54" i="3"/>
  <c r="P54" i="3"/>
  <c r="N54" i="3"/>
  <c r="I54" i="3"/>
  <c r="S54" i="3" s="1"/>
  <c r="T53" i="3"/>
  <c r="Q53" i="3"/>
  <c r="R53" i="3" s="1"/>
  <c r="O53" i="3"/>
  <c r="P53" i="3" s="1"/>
  <c r="I53" i="3"/>
  <c r="Q52" i="3"/>
  <c r="R52" i="3" s="1"/>
  <c r="N52" i="3"/>
  <c r="L52" i="3"/>
  <c r="S52" i="3" s="1"/>
  <c r="T52" i="3" s="1"/>
  <c r="T51" i="3"/>
  <c r="Q51" i="3"/>
  <c r="R51" i="3" s="1"/>
  <c r="O51" i="3"/>
  <c r="P51" i="3" s="1"/>
  <c r="I51" i="3"/>
  <c r="T50" i="3"/>
  <c r="Q50" i="3"/>
  <c r="R50" i="3" s="1"/>
  <c r="O50" i="3"/>
  <c r="P50" i="3" s="1"/>
  <c r="I50" i="3"/>
  <c r="C50" i="3"/>
  <c r="T49" i="3"/>
  <c r="R49" i="3"/>
  <c r="P49" i="3"/>
  <c r="I49" i="3"/>
  <c r="M49" i="3" s="1"/>
  <c r="S48" i="3"/>
  <c r="T48" i="3" s="1"/>
  <c r="Q48" i="3"/>
  <c r="R48" i="3" s="1"/>
  <c r="O48" i="3"/>
  <c r="P48" i="3" s="1"/>
  <c r="I48" i="3"/>
  <c r="T47" i="3"/>
  <c r="R47" i="3"/>
  <c r="P47" i="3"/>
  <c r="I47" i="3"/>
  <c r="M47" i="3" s="1"/>
  <c r="S46" i="3"/>
  <c r="T46" i="3" s="1"/>
  <c r="Q46" i="3"/>
  <c r="R46" i="3" s="1"/>
  <c r="M46" i="3"/>
  <c r="N46" i="3" s="1"/>
  <c r="I46" i="3"/>
  <c r="S45" i="3"/>
  <c r="T45" i="3" s="1"/>
  <c r="Q45" i="3"/>
  <c r="R45" i="3" s="1"/>
  <c r="O45" i="3"/>
  <c r="P45" i="3" s="1"/>
  <c r="I45" i="3"/>
  <c r="S44" i="3"/>
  <c r="T44" i="3" s="1"/>
  <c r="Q44" i="3"/>
  <c r="R44" i="3" s="1"/>
  <c r="O44" i="3"/>
  <c r="P44" i="3" s="1"/>
  <c r="I44" i="3"/>
  <c r="M44" i="3" s="1"/>
  <c r="D44" i="3"/>
  <c r="S43" i="3"/>
  <c r="T43" i="3" s="1"/>
  <c r="Q43" i="3"/>
  <c r="R43" i="3" s="1"/>
  <c r="O43" i="3"/>
  <c r="P43" i="3" s="1"/>
  <c r="I43" i="3"/>
  <c r="M43" i="3" s="1"/>
  <c r="S42" i="3"/>
  <c r="T42" i="3" s="1"/>
  <c r="Q42" i="3"/>
  <c r="R42" i="3" s="1"/>
  <c r="O42" i="3"/>
  <c r="P42" i="3" s="1"/>
  <c r="I42" i="3"/>
  <c r="M42" i="3" s="1"/>
  <c r="C42" i="3"/>
  <c r="S41" i="3"/>
  <c r="T41" i="3" s="1"/>
  <c r="Q41" i="3"/>
  <c r="R41" i="3" s="1"/>
  <c r="O41" i="3"/>
  <c r="P41" i="3" s="1"/>
  <c r="I41" i="3"/>
  <c r="M41" i="3" s="1"/>
  <c r="Q40" i="3"/>
  <c r="R40" i="3" s="1"/>
  <c r="O40" i="3"/>
  <c r="P40" i="3" s="1"/>
  <c r="M40" i="3"/>
  <c r="N40" i="3" s="1"/>
  <c r="I40" i="3"/>
  <c r="S39" i="3"/>
  <c r="T39" i="3" s="1"/>
  <c r="Q39" i="3"/>
  <c r="R39" i="3" s="1"/>
  <c r="O39" i="3"/>
  <c r="P39" i="3" s="1"/>
  <c r="I39" i="3"/>
  <c r="M39" i="3" s="1"/>
  <c r="S38" i="3"/>
  <c r="T38" i="3" s="1"/>
  <c r="Q38" i="3"/>
  <c r="R38" i="3" s="1"/>
  <c r="M38" i="3"/>
  <c r="N38" i="3" s="1"/>
  <c r="I38" i="3"/>
  <c r="O38" i="3" s="1"/>
  <c r="P38" i="3" s="1"/>
  <c r="D38" i="3"/>
  <c r="D39" i="3" s="1"/>
  <c r="D40" i="3" s="1"/>
  <c r="D41" i="3" s="1"/>
  <c r="S37" i="3"/>
  <c r="T37" i="3" s="1"/>
  <c r="Q37" i="3"/>
  <c r="R37" i="3" s="1"/>
  <c r="M37" i="3"/>
  <c r="N37" i="3" s="1"/>
  <c r="I37" i="3"/>
  <c r="O37" i="3" s="1"/>
  <c r="P37" i="3" s="1"/>
  <c r="S36" i="3"/>
  <c r="T36" i="3" s="1"/>
  <c r="Q36" i="3"/>
  <c r="R36" i="3" s="1"/>
  <c r="M36" i="3"/>
  <c r="N36" i="3" s="1"/>
  <c r="I36" i="3"/>
  <c r="O36" i="3" s="1"/>
  <c r="P36" i="3" s="1"/>
  <c r="C36" i="3"/>
  <c r="S35" i="3"/>
  <c r="T35" i="3" s="1"/>
  <c r="O35" i="3"/>
  <c r="P35" i="3" s="1"/>
  <c r="M35" i="3"/>
  <c r="N35" i="3" s="1"/>
  <c r="I35" i="3"/>
  <c r="S34" i="3"/>
  <c r="T34" i="3" s="1"/>
  <c r="Q34" i="3"/>
  <c r="R34" i="3" s="1"/>
  <c r="O34" i="3"/>
  <c r="P34" i="3" s="1"/>
  <c r="I34" i="3"/>
  <c r="M34" i="3" s="1"/>
  <c r="S33" i="3"/>
  <c r="T33" i="3" s="1"/>
  <c r="Q33" i="3"/>
  <c r="R33" i="3" s="1"/>
  <c r="O33" i="3"/>
  <c r="P33" i="3" s="1"/>
  <c r="I33" i="3"/>
  <c r="M33" i="3" s="1"/>
  <c r="N33" i="3" s="1"/>
  <c r="S32" i="3"/>
  <c r="T32" i="3" s="1"/>
  <c r="Q32" i="3"/>
  <c r="R32" i="3" s="1"/>
  <c r="O32" i="3"/>
  <c r="P32" i="3" s="1"/>
  <c r="I32" i="3"/>
  <c r="M32" i="3" s="1"/>
  <c r="S31" i="3"/>
  <c r="T31" i="3" s="1"/>
  <c r="Q31" i="3"/>
  <c r="R31" i="3" s="1"/>
  <c r="O31" i="3"/>
  <c r="P31" i="3" s="1"/>
  <c r="I31" i="3"/>
  <c r="M31" i="3" s="1"/>
  <c r="S30" i="3"/>
  <c r="T30" i="3" s="1"/>
  <c r="Q30" i="3"/>
  <c r="R30" i="3" s="1"/>
  <c r="O30" i="3"/>
  <c r="P30" i="3" s="1"/>
  <c r="I30" i="3"/>
  <c r="M30" i="3" s="1"/>
  <c r="S29" i="3"/>
  <c r="T29" i="3" s="1"/>
  <c r="Q29" i="3"/>
  <c r="R29" i="3" s="1"/>
  <c r="O29" i="3"/>
  <c r="P29" i="3" s="1"/>
  <c r="I29" i="3"/>
  <c r="M29" i="3" s="1"/>
  <c r="S28" i="3"/>
  <c r="T28" i="3" s="1"/>
  <c r="Q28" i="3"/>
  <c r="R28" i="3" s="1"/>
  <c r="O28" i="3"/>
  <c r="P28" i="3" s="1"/>
  <c r="I28" i="3"/>
  <c r="S27" i="3"/>
  <c r="T27" i="3" s="1"/>
  <c r="Q27" i="3"/>
  <c r="R27" i="3" s="1"/>
  <c r="O27" i="3"/>
  <c r="P27" i="3" s="1"/>
  <c r="I27" i="3"/>
  <c r="M27" i="3" s="1"/>
  <c r="S26" i="3"/>
  <c r="T26" i="3" s="1"/>
  <c r="Q26" i="3"/>
  <c r="R26" i="3" s="1"/>
  <c r="O26" i="3"/>
  <c r="P26" i="3" s="1"/>
  <c r="I26" i="3"/>
  <c r="M26" i="3" s="1"/>
  <c r="D26" i="3"/>
  <c r="D27" i="3" s="1"/>
  <c r="D28" i="3" s="1"/>
  <c r="D29" i="3" s="1"/>
  <c r="D30" i="3" s="1"/>
  <c r="D31" i="3" s="1"/>
  <c r="D32" i="3" s="1"/>
  <c r="D33" i="3" s="1"/>
  <c r="D34" i="3" s="1"/>
  <c r="D35" i="3" s="1"/>
  <c r="S25" i="3"/>
  <c r="T25" i="3" s="1"/>
  <c r="Q25" i="3"/>
  <c r="R25" i="3" s="1"/>
  <c r="O25" i="3"/>
  <c r="P25" i="3" s="1"/>
  <c r="I25" i="3"/>
  <c r="M25" i="3" s="1"/>
  <c r="S24" i="3"/>
  <c r="T24" i="3" s="1"/>
  <c r="Q24" i="3"/>
  <c r="R24" i="3" s="1"/>
  <c r="M24" i="3"/>
  <c r="N24" i="3" s="1"/>
  <c r="I24" i="3"/>
  <c r="S23" i="3"/>
  <c r="T23" i="3" s="1"/>
  <c r="Q23" i="3"/>
  <c r="R23" i="3" s="1"/>
  <c r="O23" i="3"/>
  <c r="P23" i="3" s="1"/>
  <c r="I23" i="3"/>
  <c r="M23" i="3" s="1"/>
  <c r="S22" i="3"/>
  <c r="T22" i="3" s="1"/>
  <c r="Q22" i="3"/>
  <c r="R22" i="3" s="1"/>
  <c r="O22" i="3"/>
  <c r="P22" i="3" s="1"/>
  <c r="I22" i="3"/>
  <c r="M22" i="3" s="1"/>
  <c r="N22" i="3" s="1"/>
  <c r="C22" i="3"/>
  <c r="S21" i="3"/>
  <c r="T21" i="3" s="1"/>
  <c r="Q21" i="3"/>
  <c r="R21" i="3" s="1"/>
  <c r="O21" i="3"/>
  <c r="P21" i="3" s="1"/>
  <c r="I21" i="3"/>
  <c r="M21" i="3" s="1"/>
  <c r="D21" i="3"/>
  <c r="S20" i="3"/>
  <c r="T20" i="3" s="1"/>
  <c r="Q20" i="3"/>
  <c r="R20" i="3" s="1"/>
  <c r="O20" i="3"/>
  <c r="P20" i="3" s="1"/>
  <c r="I20" i="3"/>
  <c r="M20" i="3" s="1"/>
  <c r="N20" i="3" s="1"/>
  <c r="S19" i="3"/>
  <c r="T19" i="3" s="1"/>
  <c r="Q19" i="3"/>
  <c r="R19" i="3" s="1"/>
  <c r="O19" i="3"/>
  <c r="P19" i="3" s="1"/>
  <c r="I19" i="3"/>
  <c r="M19" i="3" s="1"/>
  <c r="S18" i="3"/>
  <c r="T18" i="3" s="1"/>
  <c r="Q18" i="3"/>
  <c r="R18" i="3" s="1"/>
  <c r="M18" i="3"/>
  <c r="N18" i="3" s="1"/>
  <c r="I18" i="3"/>
  <c r="O18" i="3" s="1"/>
  <c r="P18" i="3" s="1"/>
  <c r="S17" i="3"/>
  <c r="T17" i="3" s="1"/>
  <c r="Q17" i="3"/>
  <c r="R17" i="3" s="1"/>
  <c r="O17" i="3"/>
  <c r="P17" i="3" s="1"/>
  <c r="M17" i="3"/>
  <c r="N17" i="3" s="1"/>
  <c r="I17" i="3"/>
  <c r="S16" i="3"/>
  <c r="T16" i="3" s="1"/>
  <c r="Q16" i="3"/>
  <c r="R16" i="3" s="1"/>
  <c r="M16" i="3"/>
  <c r="N16" i="3" s="1"/>
  <c r="S15" i="3"/>
  <c r="T15" i="3" s="1"/>
  <c r="Q15" i="3"/>
  <c r="R15" i="3" s="1"/>
  <c r="M15" i="3"/>
  <c r="O15" i="3" s="1"/>
  <c r="P15" i="3" s="1"/>
  <c r="C15" i="3"/>
  <c r="S14" i="3"/>
  <c r="T14" i="3" s="1"/>
  <c r="Q14" i="3"/>
  <c r="R14" i="3" s="1"/>
  <c r="M14" i="3"/>
  <c r="O14" i="3" s="1"/>
  <c r="P14" i="3" s="1"/>
  <c r="AB13" i="3"/>
  <c r="T13" i="3"/>
  <c r="R13" i="3"/>
  <c r="P13" i="3"/>
  <c r="N13" i="3"/>
  <c r="T12" i="3"/>
  <c r="R12" i="3"/>
  <c r="P12" i="3"/>
  <c r="M12" i="3"/>
  <c r="S11" i="3"/>
  <c r="T11" i="3" s="1"/>
  <c r="Q11" i="3"/>
  <c r="R11" i="3" s="1"/>
  <c r="O11" i="3"/>
  <c r="P11" i="3" s="1"/>
  <c r="I11" i="3"/>
  <c r="M94" i="3" l="1"/>
  <c r="N138" i="3"/>
  <c r="D12" i="4"/>
  <c r="N137" i="3"/>
  <c r="D11" i="4"/>
  <c r="D14" i="4" s="1"/>
  <c r="AB23" i="3"/>
  <c r="AB26" i="3"/>
  <c r="M69" i="3"/>
  <c r="AB69" i="3" s="1"/>
  <c r="K131" i="3"/>
  <c r="G12" i="4" s="1"/>
  <c r="G14" i="4" s="1"/>
  <c r="M99" i="3"/>
  <c r="AB94" i="3"/>
  <c r="N98" i="3"/>
  <c r="I52" i="3"/>
  <c r="I84" i="3" s="1"/>
  <c r="E11" i="4" s="1"/>
  <c r="M53" i="3"/>
  <c r="N53" i="3" s="1"/>
  <c r="L84" i="3"/>
  <c r="H11" i="4" s="1"/>
  <c r="AB29" i="3"/>
  <c r="AB39" i="3"/>
  <c r="N94" i="3"/>
  <c r="M45" i="3"/>
  <c r="N45" i="3" s="1"/>
  <c r="O114" i="3"/>
  <c r="P114" i="3" s="1"/>
  <c r="M121" i="3"/>
  <c r="N121" i="3" s="1"/>
  <c r="N15" i="3"/>
  <c r="T111" i="3"/>
  <c r="S119" i="3"/>
  <c r="T119" i="3" s="1"/>
  <c r="AB17" i="3"/>
  <c r="S40" i="3"/>
  <c r="T40" i="3" s="1"/>
  <c r="M56" i="3"/>
  <c r="N56" i="3" s="1"/>
  <c r="M58" i="3"/>
  <c r="N58" i="3" s="1"/>
  <c r="M60" i="3"/>
  <c r="AB60" i="3" s="1"/>
  <c r="M63" i="3"/>
  <c r="N63" i="3" s="1"/>
  <c r="O75" i="3"/>
  <c r="AB75" i="3" s="1"/>
  <c r="O77" i="3"/>
  <c r="P77" i="3" s="1"/>
  <c r="O97" i="3"/>
  <c r="AB97" i="3" s="1"/>
  <c r="N101" i="3"/>
  <c r="N108" i="3"/>
  <c r="M122" i="3"/>
  <c r="N122" i="3" s="1"/>
  <c r="AB25" i="3"/>
  <c r="M109" i="3"/>
  <c r="N109" i="3" s="1"/>
  <c r="N99" i="3"/>
  <c r="AB99" i="3"/>
  <c r="AB73" i="3"/>
  <c r="AB14" i="3"/>
  <c r="P99" i="3"/>
  <c r="P122" i="3"/>
  <c r="AB30" i="3"/>
  <c r="AB42" i="3"/>
  <c r="M51" i="3"/>
  <c r="N51" i="3" s="1"/>
  <c r="N70" i="3"/>
  <c r="N73" i="3"/>
  <c r="M100" i="3"/>
  <c r="AB100" i="3" s="1"/>
  <c r="M112" i="3"/>
  <c r="N112" i="3" s="1"/>
  <c r="M123" i="3"/>
  <c r="AB123" i="3" s="1"/>
  <c r="AB124" i="3"/>
  <c r="Q129" i="3"/>
  <c r="R129" i="3" s="1"/>
  <c r="AB18" i="3"/>
  <c r="O16" i="3"/>
  <c r="P16" i="3" s="1"/>
  <c r="M50" i="3"/>
  <c r="AB50" i="3" s="1"/>
  <c r="M95" i="3"/>
  <c r="AB95" i="3" s="1"/>
  <c r="S116" i="3"/>
  <c r="T116" i="3" s="1"/>
  <c r="M28" i="3"/>
  <c r="N28" i="3" s="1"/>
  <c r="Q35" i="3"/>
  <c r="R35" i="3" s="1"/>
  <c r="AB76" i="3"/>
  <c r="M103" i="3"/>
  <c r="M118" i="3"/>
  <c r="N118" i="3" s="1"/>
  <c r="N41" i="3"/>
  <c r="AB41" i="3"/>
  <c r="AB49" i="3"/>
  <c r="N49" i="3"/>
  <c r="N31" i="3"/>
  <c r="AB31" i="3"/>
  <c r="AB54" i="3"/>
  <c r="T54" i="3"/>
  <c r="AB62" i="3"/>
  <c r="N62" i="3"/>
  <c r="AB82" i="3"/>
  <c r="N82" i="3"/>
  <c r="AB80" i="3"/>
  <c r="T80" i="3"/>
  <c r="N19" i="3"/>
  <c r="AB19" i="3"/>
  <c r="N27" i="3"/>
  <c r="AB27" i="3"/>
  <c r="AB32" i="3"/>
  <c r="N32" i="3"/>
  <c r="N44" i="3"/>
  <c r="AB44" i="3"/>
  <c r="AB66" i="3"/>
  <c r="N66" i="3"/>
  <c r="AB33" i="3"/>
  <c r="AB125" i="3"/>
  <c r="N25" i="3"/>
  <c r="N39" i="3"/>
  <c r="AB53" i="3"/>
  <c r="N55" i="3"/>
  <c r="AB55" i="3"/>
  <c r="AB61" i="3"/>
  <c r="N61" i="3"/>
  <c r="P65" i="3"/>
  <c r="M65" i="3"/>
  <c r="AB71" i="3"/>
  <c r="N71" i="3"/>
  <c r="N77" i="3"/>
  <c r="AB81" i="3"/>
  <c r="N81" i="3"/>
  <c r="I96" i="3"/>
  <c r="M96" i="3" s="1"/>
  <c r="S96" i="3"/>
  <c r="N116" i="3"/>
  <c r="I116" i="3"/>
  <c r="L116" i="3" s="1"/>
  <c r="L131" i="3" s="1"/>
  <c r="H12" i="4" s="1"/>
  <c r="R121" i="3"/>
  <c r="P125" i="3"/>
  <c r="AB128" i="3"/>
  <c r="AB12" i="3"/>
  <c r="N12" i="3"/>
  <c r="AB20" i="3"/>
  <c r="AB36" i="3"/>
  <c r="N23" i="3"/>
  <c r="O24" i="3"/>
  <c r="P24" i="3" s="1"/>
  <c r="N26" i="3"/>
  <c r="N14" i="3"/>
  <c r="AB15" i="3"/>
  <c r="AB21" i="3"/>
  <c r="AB22" i="3"/>
  <c r="N29" i="3"/>
  <c r="N30" i="3"/>
  <c r="AB34" i="3"/>
  <c r="AB37" i="3"/>
  <c r="AB38" i="3"/>
  <c r="AB43" i="3"/>
  <c r="AB47" i="3"/>
  <c r="N47" i="3"/>
  <c r="M48" i="3"/>
  <c r="AB59" i="3"/>
  <c r="N59" i="3"/>
  <c r="M64" i="3"/>
  <c r="AB79" i="3"/>
  <c r="N79" i="3"/>
  <c r="AB106" i="3"/>
  <c r="N106" i="3"/>
  <c r="R114" i="3"/>
  <c r="P128" i="3"/>
  <c r="N129" i="3"/>
  <c r="M11" i="3"/>
  <c r="N21" i="3"/>
  <c r="N34" i="3"/>
  <c r="N42" i="3"/>
  <c r="N43" i="3"/>
  <c r="O46" i="3"/>
  <c r="P46" i="3" s="1"/>
  <c r="M57" i="3"/>
  <c r="N67" i="3"/>
  <c r="N72" i="3"/>
  <c r="R77" i="3"/>
  <c r="N78" i="3"/>
  <c r="M102" i="3"/>
  <c r="N104" i="3"/>
  <c r="S104" i="3"/>
  <c r="T104" i="3" s="1"/>
  <c r="AB107" i="3"/>
  <c r="N107" i="3"/>
  <c r="M110" i="3"/>
  <c r="P118" i="3"/>
  <c r="AB120" i="3"/>
  <c r="N120" i="3"/>
  <c r="N123" i="3"/>
  <c r="AB126" i="3"/>
  <c r="M68" i="3"/>
  <c r="S113" i="3"/>
  <c r="T113" i="3" s="1"/>
  <c r="AB117" i="3"/>
  <c r="N74" i="3"/>
  <c r="N76" i="3"/>
  <c r="O78" i="3"/>
  <c r="P78" i="3" s="1"/>
  <c r="P103" i="3"/>
  <c r="N113" i="3"/>
  <c r="R124" i="3"/>
  <c r="S102" i="1"/>
  <c r="O102" i="1"/>
  <c r="Q106" i="1"/>
  <c r="Q104" i="1"/>
  <c r="O109" i="1"/>
  <c r="O106" i="1"/>
  <c r="O52" i="3" l="1"/>
  <c r="AB52" i="3" s="1"/>
  <c r="H14" i="4"/>
  <c r="N139" i="3"/>
  <c r="M102" i="1"/>
  <c r="N69" i="3"/>
  <c r="AB58" i="3"/>
  <c r="AB24" i="3"/>
  <c r="AB112" i="3"/>
  <c r="AB28" i="3"/>
  <c r="AB77" i="3"/>
  <c r="AB121" i="3"/>
  <c r="O131" i="3"/>
  <c r="T96" i="3"/>
  <c r="S131" i="3"/>
  <c r="Q131" i="3"/>
  <c r="Q12" i="4" s="1"/>
  <c r="M131" i="3"/>
  <c r="M12" i="4" s="1"/>
  <c r="P75" i="3"/>
  <c r="AB56" i="3"/>
  <c r="N50" i="3"/>
  <c r="N95" i="3"/>
  <c r="AB16" i="3"/>
  <c r="AB114" i="3"/>
  <c r="P52" i="3"/>
  <c r="I131" i="3"/>
  <c r="E12" i="4" s="1"/>
  <c r="E14" i="4" s="1"/>
  <c r="AB122" i="3"/>
  <c r="AB119" i="3"/>
  <c r="AB63" i="3"/>
  <c r="AB45" i="3"/>
  <c r="AB35" i="3"/>
  <c r="N60" i="3"/>
  <c r="M84" i="3"/>
  <c r="M11" i="4" s="1"/>
  <c r="AB51" i="3"/>
  <c r="P97" i="3"/>
  <c r="O84" i="3"/>
  <c r="AB116" i="3"/>
  <c r="AB109" i="3"/>
  <c r="AB40" i="3"/>
  <c r="AB129" i="3"/>
  <c r="S84" i="3"/>
  <c r="Q84" i="3"/>
  <c r="Q11" i="4" s="1"/>
  <c r="Q14" i="4" s="1"/>
  <c r="R14" i="4" s="1"/>
  <c r="AB78" i="3"/>
  <c r="AB103" i="3"/>
  <c r="N103" i="3"/>
  <c r="AB118" i="3"/>
  <c r="N100" i="3"/>
  <c r="AB11" i="3"/>
  <c r="N11" i="3"/>
  <c r="N68" i="3"/>
  <c r="AB68" i="3"/>
  <c r="N110" i="3"/>
  <c r="AB110" i="3"/>
  <c r="AB48" i="3"/>
  <c r="N48" i="3"/>
  <c r="N102" i="3"/>
  <c r="AB102" i="3"/>
  <c r="N64" i="3"/>
  <c r="AB64" i="3"/>
  <c r="N57" i="3"/>
  <c r="AB57" i="3"/>
  <c r="AB113" i="3"/>
  <c r="AB104" i="3"/>
  <c r="AB46" i="3"/>
  <c r="AB96" i="3"/>
  <c r="N96" i="3"/>
  <c r="AB65" i="3"/>
  <c r="N65" i="3"/>
  <c r="M98" i="1"/>
  <c r="M96" i="1"/>
  <c r="S96" i="1" s="1"/>
  <c r="M88" i="1"/>
  <c r="P131" i="3" l="1"/>
  <c r="P12" i="4" s="1"/>
  <c r="O12" i="4"/>
  <c r="K12" i="4" s="1"/>
  <c r="M14" i="4"/>
  <c r="N14" i="4" s="1"/>
  <c r="T84" i="3"/>
  <c r="T11" i="4" s="1"/>
  <c r="S11" i="4"/>
  <c r="P84" i="3"/>
  <c r="P11" i="4" s="1"/>
  <c r="O11" i="4"/>
  <c r="T131" i="3"/>
  <c r="T12" i="4" s="1"/>
  <c r="S12" i="4"/>
  <c r="R84" i="3"/>
  <c r="R11" i="4" s="1"/>
  <c r="Q137" i="3"/>
  <c r="N131" i="3"/>
  <c r="N12" i="4" s="1"/>
  <c r="J12" i="4" s="1"/>
  <c r="O138" i="3"/>
  <c r="P138" i="3" s="1"/>
  <c r="N84" i="3"/>
  <c r="N11" i="4" s="1"/>
  <c r="J11" i="4" s="1"/>
  <c r="O137" i="3"/>
  <c r="R131" i="3"/>
  <c r="R12" i="4" s="1"/>
  <c r="Q138" i="3"/>
  <c r="R138" i="3" s="1"/>
  <c r="O70" i="1"/>
  <c r="L53" i="1"/>
  <c r="M94" i="1"/>
  <c r="S100" i="1"/>
  <c r="O100" i="1"/>
  <c r="I110" i="1"/>
  <c r="L11" i="4" l="1"/>
  <c r="S14" i="4"/>
  <c r="T14" i="4" s="1"/>
  <c r="L12" i="4"/>
  <c r="O14" i="4"/>
  <c r="P14" i="4" s="1"/>
  <c r="K11" i="4"/>
  <c r="K14" i="4" s="1"/>
  <c r="L14" i="4" s="1"/>
  <c r="I11" i="4"/>
  <c r="I12" i="4"/>
  <c r="P137" i="3"/>
  <c r="O139" i="3"/>
  <c r="P139" i="3" s="1"/>
  <c r="Q139" i="3"/>
  <c r="R139" i="3" s="1"/>
  <c r="R137" i="3"/>
  <c r="I53" i="1"/>
  <c r="I85" i="1"/>
  <c r="I84" i="1"/>
  <c r="I83" i="1"/>
  <c r="M83" i="1" s="1"/>
  <c r="I82" i="1"/>
  <c r="M82" i="1" s="1"/>
  <c r="AB82" i="1" s="1"/>
  <c r="I81" i="1"/>
  <c r="I80" i="1"/>
  <c r="M80" i="1" s="1"/>
  <c r="I79" i="1"/>
  <c r="I78" i="1"/>
  <c r="I77" i="1"/>
  <c r="O77" i="1" s="1"/>
  <c r="I76" i="1"/>
  <c r="I75" i="1"/>
  <c r="M75" i="1" s="1"/>
  <c r="I74" i="1"/>
  <c r="O74" i="1" s="1"/>
  <c r="I73" i="1"/>
  <c r="M73" i="1" s="1"/>
  <c r="I72" i="1"/>
  <c r="M72" i="1" s="1"/>
  <c r="I71" i="1"/>
  <c r="M71" i="1" s="1"/>
  <c r="AB71" i="1" s="1"/>
  <c r="I70" i="1"/>
  <c r="I69" i="1"/>
  <c r="I68" i="1"/>
  <c r="M68" i="1" s="1"/>
  <c r="AB68" i="1" s="1"/>
  <c r="I67" i="1"/>
  <c r="M67" i="1" s="1"/>
  <c r="AB67" i="1" s="1"/>
  <c r="I66" i="1"/>
  <c r="I65" i="1"/>
  <c r="I64" i="1"/>
  <c r="I63" i="1"/>
  <c r="M63" i="1" s="1"/>
  <c r="AB63" i="1" s="1"/>
  <c r="I62" i="1"/>
  <c r="M62" i="1" s="1"/>
  <c r="AB62" i="1" s="1"/>
  <c r="I61" i="1"/>
  <c r="I60" i="1"/>
  <c r="M60" i="1" s="1"/>
  <c r="AB60" i="1" s="1"/>
  <c r="I59" i="1"/>
  <c r="I58" i="1"/>
  <c r="I57" i="1"/>
  <c r="I56" i="1"/>
  <c r="I55" i="1"/>
  <c r="S55" i="1" s="1"/>
  <c r="AB55" i="1" s="1"/>
  <c r="I54" i="1"/>
  <c r="I52" i="1"/>
  <c r="I51" i="1"/>
  <c r="I50" i="1"/>
  <c r="M50" i="1" s="1"/>
  <c r="AB50" i="1" s="1"/>
  <c r="I49" i="1"/>
  <c r="I48" i="1"/>
  <c r="M48" i="1" s="1"/>
  <c r="AB48" i="1" s="1"/>
  <c r="I47" i="1"/>
  <c r="I46" i="1"/>
  <c r="I45" i="1"/>
  <c r="M45" i="1" s="1"/>
  <c r="I44" i="1"/>
  <c r="M44" i="1" s="1"/>
  <c r="I43" i="1"/>
  <c r="M43" i="1" s="1"/>
  <c r="I42" i="1"/>
  <c r="M42" i="1" s="1"/>
  <c r="I41" i="1"/>
  <c r="I40" i="1"/>
  <c r="M40" i="1" s="1"/>
  <c r="I39" i="1"/>
  <c r="O39" i="1" s="1"/>
  <c r="I38" i="1"/>
  <c r="O38" i="1" s="1"/>
  <c r="I37" i="1"/>
  <c r="O37" i="1" s="1"/>
  <c r="I36" i="1"/>
  <c r="I35" i="1"/>
  <c r="M35" i="1" s="1"/>
  <c r="I34" i="1"/>
  <c r="M34" i="1" s="1"/>
  <c r="I33" i="1"/>
  <c r="M33" i="1" s="1"/>
  <c r="I32" i="1"/>
  <c r="M32" i="1" s="1"/>
  <c r="I31" i="1"/>
  <c r="M31" i="1" s="1"/>
  <c r="I30" i="1"/>
  <c r="M30" i="1" s="1"/>
  <c r="I29" i="1"/>
  <c r="I28" i="1"/>
  <c r="M28" i="1" s="1"/>
  <c r="I27" i="1"/>
  <c r="M27" i="1" s="1"/>
  <c r="I26" i="1"/>
  <c r="M26" i="1" s="1"/>
  <c r="I25" i="1"/>
  <c r="I24" i="1"/>
  <c r="M24" i="1" s="1"/>
  <c r="I23" i="1"/>
  <c r="M23" i="1" s="1"/>
  <c r="I22" i="1"/>
  <c r="M22" i="1" s="1"/>
  <c r="I21" i="1"/>
  <c r="M21" i="1" s="1"/>
  <c r="I20" i="1"/>
  <c r="M20" i="1" s="1"/>
  <c r="I19" i="1"/>
  <c r="O19" i="1" s="1"/>
  <c r="I18" i="1"/>
  <c r="M18" i="1"/>
  <c r="I12" i="1"/>
  <c r="AB117" i="1"/>
  <c r="AB105" i="1"/>
  <c r="AB95" i="1"/>
  <c r="AB14" i="1"/>
  <c r="S119" i="1"/>
  <c r="O119" i="1"/>
  <c r="M119" i="1"/>
  <c r="O118" i="1"/>
  <c r="M118" i="1" s="1"/>
  <c r="AB118" i="1" s="1"/>
  <c r="S116" i="1"/>
  <c r="Q116" i="1"/>
  <c r="O116" i="1"/>
  <c r="M116" i="1"/>
  <c r="O115" i="1"/>
  <c r="M115" i="1" s="1"/>
  <c r="AB115" i="1" s="1"/>
  <c r="Q114" i="1"/>
  <c r="O114" i="1" s="1"/>
  <c r="AB114" i="1" s="1"/>
  <c r="O113" i="1"/>
  <c r="M113" i="1" s="1"/>
  <c r="AB113" i="1" s="1"/>
  <c r="Q112" i="1"/>
  <c r="O112" i="1"/>
  <c r="Q111" i="1"/>
  <c r="O111" i="1"/>
  <c r="M110" i="1"/>
  <c r="AB110" i="1" s="1"/>
  <c r="M109" i="1"/>
  <c r="AB116" i="1" l="1"/>
  <c r="M112" i="1"/>
  <c r="AB112" i="1" s="1"/>
  <c r="M111" i="1"/>
  <c r="AB111" i="1" s="1"/>
  <c r="I14" i="4"/>
  <c r="J14" i="4" s="1"/>
  <c r="Q119" i="1"/>
  <c r="AB119" i="1" s="1"/>
  <c r="Q109" i="1"/>
  <c r="S108" i="1"/>
  <c r="Q108" i="1"/>
  <c r="O108" i="1"/>
  <c r="O107" i="1"/>
  <c r="M107" i="1"/>
  <c r="M106" i="1"/>
  <c r="I106" i="1" s="1"/>
  <c r="L106" i="1" s="1"/>
  <c r="S104" i="1"/>
  <c r="O104" i="1" s="1"/>
  <c r="M104" i="1"/>
  <c r="M103" i="1"/>
  <c r="S103" i="1" s="1"/>
  <c r="AB103" i="1" s="1"/>
  <c r="K103" i="1"/>
  <c r="I103" i="1" s="1"/>
  <c r="AB102" i="1"/>
  <c r="S101" i="1"/>
  <c r="AB101" i="1" s="1"/>
  <c r="I101" i="1"/>
  <c r="K101" i="1" s="1"/>
  <c r="I100" i="1"/>
  <c r="M100" i="1" s="1"/>
  <c r="AB100" i="1" s="1"/>
  <c r="Q99" i="1"/>
  <c r="O99" i="1"/>
  <c r="AB98" i="1"/>
  <c r="M97" i="1"/>
  <c r="L97" i="1"/>
  <c r="S97" i="1" s="1"/>
  <c r="AB96" i="1"/>
  <c r="I96" i="1"/>
  <c r="L96" i="1" s="1"/>
  <c r="Q94" i="1"/>
  <c r="O94" i="1"/>
  <c r="S93" i="1"/>
  <c r="Q93" i="1"/>
  <c r="O93" i="1"/>
  <c r="I92" i="1"/>
  <c r="S92" i="1"/>
  <c r="Q92" i="1"/>
  <c r="O92" i="1"/>
  <c r="M91" i="1"/>
  <c r="AB91" i="1" s="1"/>
  <c r="Q90" i="1"/>
  <c r="K90" i="1"/>
  <c r="I90" i="1" s="1"/>
  <c r="Q89" i="1"/>
  <c r="O89" i="1"/>
  <c r="S87" i="1"/>
  <c r="Q87" i="1"/>
  <c r="K87" i="1"/>
  <c r="I87" i="1" s="1"/>
  <c r="M87" i="1"/>
  <c r="O86" i="1"/>
  <c r="L86" i="1"/>
  <c r="K86" i="1"/>
  <c r="S85" i="1"/>
  <c r="O85" i="1"/>
  <c r="M84" i="1"/>
  <c r="AB84" i="1" s="1"/>
  <c r="S84" i="1"/>
  <c r="AB83" i="1"/>
  <c r="S81" i="1"/>
  <c r="AB81" i="1" s="1"/>
  <c r="AB80" i="1"/>
  <c r="M79" i="1"/>
  <c r="O79" i="1" s="1"/>
  <c r="AB79" i="1" s="1"/>
  <c r="Q78" i="1"/>
  <c r="O78" i="1" s="1"/>
  <c r="AB78" i="1" s="1"/>
  <c r="M78" i="1"/>
  <c r="AB77" i="1"/>
  <c r="M77" i="1"/>
  <c r="M76" i="1"/>
  <c r="O76" i="1" s="1"/>
  <c r="AB76" i="1" s="1"/>
  <c r="AB75" i="1"/>
  <c r="M74" i="1"/>
  <c r="AB74" i="1" s="1"/>
  <c r="AB73" i="1"/>
  <c r="AB72" i="1"/>
  <c r="M70" i="1"/>
  <c r="AB70" i="1" s="1"/>
  <c r="O69" i="1"/>
  <c r="M69" i="1" s="1"/>
  <c r="AB69" i="1" s="1"/>
  <c r="Q66" i="1"/>
  <c r="O66" i="1"/>
  <c r="M66" i="1" s="1"/>
  <c r="AB66" i="1" s="1"/>
  <c r="Q65" i="1"/>
  <c r="S65" i="1"/>
  <c r="O65" i="1"/>
  <c r="O64" i="1"/>
  <c r="M64" i="1" s="1"/>
  <c r="AB64" i="1" s="1"/>
  <c r="M61" i="1"/>
  <c r="AB61" i="1" s="1"/>
  <c r="O61" i="1"/>
  <c r="O59" i="1"/>
  <c r="M59" i="1" s="1"/>
  <c r="AB59" i="1" s="1"/>
  <c r="O58" i="1"/>
  <c r="M58" i="1" s="1"/>
  <c r="AB58" i="1" s="1"/>
  <c r="O57" i="1"/>
  <c r="M57" i="1" s="1"/>
  <c r="AB57" i="1" s="1"/>
  <c r="O56" i="1"/>
  <c r="M56" i="1"/>
  <c r="Q54" i="1"/>
  <c r="O54" i="1"/>
  <c r="S53" i="1"/>
  <c r="Q53" i="1"/>
  <c r="O53" i="1" s="1"/>
  <c r="Q52" i="1"/>
  <c r="O52" i="1"/>
  <c r="Q51" i="1"/>
  <c r="O51" i="1"/>
  <c r="S49" i="1"/>
  <c r="Q49" i="1"/>
  <c r="M49" i="1" s="1"/>
  <c r="AB49" i="1" s="1"/>
  <c r="O49" i="1"/>
  <c r="S47" i="1"/>
  <c r="Q47" i="1"/>
  <c r="M47" i="1"/>
  <c r="S46" i="1"/>
  <c r="Q46" i="1"/>
  <c r="O46" i="1"/>
  <c r="S45" i="1"/>
  <c r="S44" i="1"/>
  <c r="S43" i="1"/>
  <c r="S42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Q45" i="1"/>
  <c r="Q44" i="1"/>
  <c r="Q43" i="1"/>
  <c r="Q42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O45" i="1"/>
  <c r="O44" i="1"/>
  <c r="O43" i="1"/>
  <c r="O42" i="1"/>
  <c r="O41" i="1"/>
  <c r="S41" i="1" s="1"/>
  <c r="O40" i="1"/>
  <c r="O36" i="1"/>
  <c r="Q36" i="1" s="1"/>
  <c r="O35" i="1"/>
  <c r="O34" i="1"/>
  <c r="AB34" i="1" s="1"/>
  <c r="O33" i="1"/>
  <c r="O32" i="1"/>
  <c r="AB32" i="1" s="1"/>
  <c r="O31" i="1"/>
  <c r="O30" i="1"/>
  <c r="O29" i="1"/>
  <c r="O28" i="1"/>
  <c r="O27" i="1"/>
  <c r="O26" i="1"/>
  <c r="O24" i="1"/>
  <c r="O23" i="1"/>
  <c r="O22" i="1"/>
  <c r="O21" i="1"/>
  <c r="AB21" i="1" s="1"/>
  <c r="O20" i="1"/>
  <c r="O18" i="1"/>
  <c r="M41" i="1"/>
  <c r="M39" i="1"/>
  <c r="M38" i="1"/>
  <c r="M37" i="1"/>
  <c r="M36" i="1"/>
  <c r="M25" i="1"/>
  <c r="O25" i="1" s="1"/>
  <c r="M19" i="1"/>
  <c r="M17" i="1"/>
  <c r="O17" i="1" s="1"/>
  <c r="M16" i="1"/>
  <c r="S15" i="1"/>
  <c r="Q15" i="1"/>
  <c r="M15" i="1"/>
  <c r="O15" i="1" s="1"/>
  <c r="M13" i="1"/>
  <c r="AB13" i="1" s="1"/>
  <c r="S12" i="1"/>
  <c r="Q12" i="1"/>
  <c r="O12" i="1"/>
  <c r="M54" i="1" l="1"/>
  <c r="AB54" i="1" s="1"/>
  <c r="AB30" i="1"/>
  <c r="M46" i="1"/>
  <c r="AB46" i="1" s="1"/>
  <c r="M51" i="1"/>
  <c r="AB51" i="1" s="1"/>
  <c r="AB25" i="1"/>
  <c r="AB43" i="1"/>
  <c r="M65" i="1"/>
  <c r="AB65" i="1" s="1"/>
  <c r="M92" i="1"/>
  <c r="AB92" i="1" s="1"/>
  <c r="M108" i="1"/>
  <c r="AB108" i="1" s="1"/>
  <c r="AB22" i="1"/>
  <c r="AB27" i="1"/>
  <c r="AB31" i="1"/>
  <c r="AB35" i="1"/>
  <c r="AB42" i="1"/>
  <c r="AB28" i="1"/>
  <c r="AB45" i="1"/>
  <c r="AB19" i="1"/>
  <c r="AB23" i="1"/>
  <c r="O47" i="1"/>
  <c r="AB47" i="1" s="1"/>
  <c r="M52" i="1"/>
  <c r="AB52" i="1" s="1"/>
  <c r="S86" i="1"/>
  <c r="M89" i="1"/>
  <c r="AB89" i="1" s="1"/>
  <c r="M99" i="1"/>
  <c r="AB99" i="1" s="1"/>
  <c r="AB104" i="1"/>
  <c r="M12" i="1"/>
  <c r="AB12" i="1" s="1"/>
  <c r="O87" i="1"/>
  <c r="AB87" i="1" s="1"/>
  <c r="AB38" i="1"/>
  <c r="AB20" i="1"/>
  <c r="AB24" i="1"/>
  <c r="M29" i="1"/>
  <c r="AB29" i="1" s="1"/>
  <c r="AB33" i="1"/>
  <c r="AB40" i="1"/>
  <c r="AB44" i="1"/>
  <c r="AB26" i="1"/>
  <c r="M85" i="1"/>
  <c r="AB85" i="1" s="1"/>
  <c r="M90" i="1"/>
  <c r="AB90" i="1" s="1"/>
  <c r="M93" i="1"/>
  <c r="AB93" i="1" s="1"/>
  <c r="AB41" i="1"/>
  <c r="AB97" i="1"/>
  <c r="AB15" i="1"/>
  <c r="AB17" i="1"/>
  <c r="AB37" i="1"/>
  <c r="AB18" i="1"/>
  <c r="AB56" i="1"/>
  <c r="I86" i="1"/>
  <c r="M86" i="1" s="1"/>
  <c r="AB86" i="1" s="1"/>
  <c r="S109" i="1"/>
  <c r="AB109" i="1" s="1"/>
  <c r="S94" i="1"/>
  <c r="AB94" i="1" s="1"/>
  <c r="AB36" i="1"/>
  <c r="AB39" i="1"/>
  <c r="O16" i="1"/>
  <c r="AB16" i="1" s="1"/>
  <c r="AB107" i="1"/>
  <c r="AB53" i="1"/>
  <c r="S106" i="1"/>
  <c r="AB106" i="1" s="1"/>
  <c r="Y138" i="2"/>
  <c r="X138" i="2"/>
  <c r="T137" i="2"/>
  <c r="R137" i="2"/>
  <c r="P137" i="2"/>
  <c r="N137" i="2"/>
  <c r="L137" i="2"/>
  <c r="K137" i="2"/>
  <c r="I137" i="2"/>
  <c r="G137" i="2"/>
  <c r="E137" i="2"/>
  <c r="D137" i="2"/>
  <c r="C137" i="2"/>
  <c r="T136" i="2"/>
  <c r="R136" i="2"/>
  <c r="Q136" i="2" s="1"/>
  <c r="P136" i="2"/>
  <c r="O136" i="2" s="1"/>
  <c r="N136" i="2"/>
  <c r="L136" i="2"/>
  <c r="K136" i="2"/>
  <c r="I136" i="2"/>
  <c r="G136" i="2"/>
  <c r="F136" i="2"/>
  <c r="E136" i="2"/>
  <c r="D136" i="2"/>
  <c r="C136" i="2"/>
  <c r="T135" i="2"/>
  <c r="R135" i="2"/>
  <c r="Q135" i="2" s="1"/>
  <c r="P135" i="2"/>
  <c r="N135" i="2"/>
  <c r="L135" i="2"/>
  <c r="K135" i="2"/>
  <c r="I135" i="2"/>
  <c r="G135" i="2"/>
  <c r="F135" i="2"/>
  <c r="E135" i="2"/>
  <c r="D135" i="2"/>
  <c r="C135" i="2"/>
  <c r="T134" i="2"/>
  <c r="R134" i="2"/>
  <c r="P134" i="2"/>
  <c r="N134" i="2"/>
  <c r="L134" i="2"/>
  <c r="K134" i="2"/>
  <c r="I134" i="2"/>
  <c r="G134" i="2"/>
  <c r="F134" i="2"/>
  <c r="E134" i="2"/>
  <c r="D134" i="2"/>
  <c r="C134" i="2"/>
  <c r="T133" i="2"/>
  <c r="R133" i="2"/>
  <c r="P133" i="2"/>
  <c r="N133" i="2"/>
  <c r="L133" i="2"/>
  <c r="K133" i="2"/>
  <c r="I133" i="2"/>
  <c r="G133" i="2"/>
  <c r="F133" i="2"/>
  <c r="E133" i="2"/>
  <c r="D133" i="2"/>
  <c r="C133" i="2"/>
  <c r="T132" i="2"/>
  <c r="R132" i="2"/>
  <c r="P132" i="2"/>
  <c r="N132" i="2"/>
  <c r="L132" i="2"/>
  <c r="K132" i="2"/>
  <c r="I132" i="2"/>
  <c r="G132" i="2"/>
  <c r="F132" i="2"/>
  <c r="E132" i="2"/>
  <c r="D132" i="2"/>
  <c r="C132" i="2"/>
  <c r="T131" i="2"/>
  <c r="R131" i="2"/>
  <c r="P131" i="2"/>
  <c r="O131" i="2" s="1"/>
  <c r="N131" i="2"/>
  <c r="L131" i="2"/>
  <c r="K131" i="2"/>
  <c r="I131" i="2"/>
  <c r="G131" i="2"/>
  <c r="F131" i="2"/>
  <c r="E131" i="2"/>
  <c r="D131" i="2"/>
  <c r="C131" i="2"/>
  <c r="T130" i="2"/>
  <c r="R130" i="2"/>
  <c r="P130" i="2"/>
  <c r="N130" i="2"/>
  <c r="L130" i="2"/>
  <c r="K130" i="2"/>
  <c r="I130" i="2"/>
  <c r="G130" i="2"/>
  <c r="F130" i="2"/>
  <c r="E130" i="2"/>
  <c r="D130" i="2"/>
  <c r="C130" i="2"/>
  <c r="P129" i="2"/>
  <c r="N129" i="2"/>
  <c r="L129" i="2"/>
  <c r="K129" i="2"/>
  <c r="I129" i="2"/>
  <c r="G129" i="2"/>
  <c r="F129" i="2"/>
  <c r="E129" i="2"/>
  <c r="D129" i="2"/>
  <c r="C129" i="2"/>
  <c r="L128" i="2"/>
  <c r="K128" i="2"/>
  <c r="I128" i="2"/>
  <c r="G128" i="2"/>
  <c r="Q128" i="2" s="1"/>
  <c r="F128" i="2"/>
  <c r="E128" i="2"/>
  <c r="D128" i="2"/>
  <c r="C128" i="2"/>
  <c r="L127" i="2"/>
  <c r="K127" i="2"/>
  <c r="I127" i="2"/>
  <c r="G127" i="2"/>
  <c r="S127" i="2" s="1"/>
  <c r="F127" i="2"/>
  <c r="E127" i="2"/>
  <c r="C127" i="2"/>
  <c r="T126" i="2"/>
  <c r="R126" i="2"/>
  <c r="P126" i="2"/>
  <c r="N126" i="2"/>
  <c r="L126" i="2"/>
  <c r="K126" i="2"/>
  <c r="I126" i="2"/>
  <c r="G126" i="2"/>
  <c r="F126" i="2"/>
  <c r="E126" i="2"/>
  <c r="C126" i="2"/>
  <c r="T125" i="2"/>
  <c r="R125" i="2"/>
  <c r="P125" i="2"/>
  <c r="N125" i="2"/>
  <c r="L125" i="2"/>
  <c r="K125" i="2"/>
  <c r="I125" i="2"/>
  <c r="G125" i="2"/>
  <c r="F125" i="2"/>
  <c r="E125" i="2"/>
  <c r="C125" i="2"/>
  <c r="T124" i="2"/>
  <c r="R124" i="2"/>
  <c r="P124" i="2"/>
  <c r="N124" i="2"/>
  <c r="L124" i="2"/>
  <c r="K124" i="2"/>
  <c r="I124" i="2"/>
  <c r="G124" i="2"/>
  <c r="F124" i="2"/>
  <c r="E124" i="2"/>
  <c r="D124" i="2"/>
  <c r="C124" i="2"/>
  <c r="T123" i="2"/>
  <c r="R123" i="2"/>
  <c r="P123" i="2"/>
  <c r="N123" i="2"/>
  <c r="L123" i="2"/>
  <c r="K123" i="2"/>
  <c r="I123" i="2"/>
  <c r="G123" i="2"/>
  <c r="F123" i="2"/>
  <c r="E123" i="2"/>
  <c r="D123" i="2"/>
  <c r="C123" i="2"/>
  <c r="T122" i="2"/>
  <c r="R122" i="2"/>
  <c r="P122" i="2"/>
  <c r="N122" i="2"/>
  <c r="L122" i="2"/>
  <c r="K122" i="2"/>
  <c r="I122" i="2"/>
  <c r="G122" i="2"/>
  <c r="F122" i="2"/>
  <c r="E122" i="2"/>
  <c r="C122" i="2"/>
  <c r="P121" i="2"/>
  <c r="L121" i="2"/>
  <c r="K121" i="2"/>
  <c r="I121" i="2"/>
  <c r="G121" i="2"/>
  <c r="F121" i="2"/>
  <c r="E121" i="2"/>
  <c r="D121" i="2"/>
  <c r="C121" i="2"/>
  <c r="T120" i="2"/>
  <c r="R120" i="2"/>
  <c r="Q120" i="2" s="1"/>
  <c r="P120" i="2"/>
  <c r="O120" i="2" s="1"/>
  <c r="N120" i="2"/>
  <c r="L120" i="2"/>
  <c r="K120" i="2"/>
  <c r="I120" i="2"/>
  <c r="G120" i="2"/>
  <c r="F120" i="2"/>
  <c r="E120" i="2"/>
  <c r="D120" i="2"/>
  <c r="C120" i="2"/>
  <c r="T119" i="2"/>
  <c r="R119" i="2"/>
  <c r="P119" i="2"/>
  <c r="O119" i="2" s="1"/>
  <c r="N119" i="2"/>
  <c r="L119" i="2"/>
  <c r="K119" i="2"/>
  <c r="I119" i="2"/>
  <c r="G119" i="2"/>
  <c r="F119" i="2"/>
  <c r="E119" i="2"/>
  <c r="C119" i="2"/>
  <c r="T118" i="2"/>
  <c r="S118" i="2"/>
  <c r="R118" i="2"/>
  <c r="P118" i="2"/>
  <c r="O118" i="2" s="1"/>
  <c r="N118" i="2"/>
  <c r="L118" i="2"/>
  <c r="K118" i="2"/>
  <c r="I118" i="2"/>
  <c r="G118" i="2"/>
  <c r="F118" i="2"/>
  <c r="E118" i="2"/>
  <c r="D118" i="2"/>
  <c r="C118" i="2"/>
  <c r="T117" i="2"/>
  <c r="R117" i="2"/>
  <c r="P117" i="2"/>
  <c r="N117" i="2"/>
  <c r="L117" i="2"/>
  <c r="K117" i="2"/>
  <c r="I117" i="2"/>
  <c r="G117" i="2"/>
  <c r="F117" i="2"/>
  <c r="E117" i="2"/>
  <c r="C117" i="2"/>
  <c r="P116" i="2"/>
  <c r="L116" i="2"/>
  <c r="K116" i="2"/>
  <c r="I116" i="2"/>
  <c r="G116" i="2"/>
  <c r="E116" i="2"/>
  <c r="D116" i="2"/>
  <c r="C116" i="2"/>
  <c r="T115" i="2"/>
  <c r="R115" i="2"/>
  <c r="P115" i="2"/>
  <c r="N115" i="2"/>
  <c r="L115" i="2"/>
  <c r="K115" i="2"/>
  <c r="I115" i="2"/>
  <c r="G115" i="2"/>
  <c r="E115" i="2"/>
  <c r="D115" i="2"/>
  <c r="C115" i="2"/>
  <c r="T114" i="2"/>
  <c r="R114" i="2"/>
  <c r="P114" i="2"/>
  <c r="N114" i="2"/>
  <c r="L114" i="2"/>
  <c r="K114" i="2"/>
  <c r="I114" i="2"/>
  <c r="G114" i="2"/>
  <c r="E114" i="2"/>
  <c r="D114" i="2"/>
  <c r="C114" i="2"/>
  <c r="T113" i="2"/>
  <c r="R113" i="2"/>
  <c r="P113" i="2"/>
  <c r="N113" i="2"/>
  <c r="L113" i="2"/>
  <c r="K113" i="2"/>
  <c r="I113" i="2"/>
  <c r="G113" i="2"/>
  <c r="E113" i="2"/>
  <c r="C113" i="2"/>
  <c r="T112" i="2"/>
  <c r="R112" i="2"/>
  <c r="P112" i="2"/>
  <c r="N112" i="2"/>
  <c r="L112" i="2"/>
  <c r="K112" i="2"/>
  <c r="I112" i="2"/>
  <c r="G112" i="2"/>
  <c r="E112" i="2"/>
  <c r="D112" i="2"/>
  <c r="C112" i="2"/>
  <c r="T111" i="2"/>
  <c r="R111" i="2"/>
  <c r="P111" i="2"/>
  <c r="N111" i="2"/>
  <c r="L111" i="2"/>
  <c r="K111" i="2"/>
  <c r="I111" i="2"/>
  <c r="G111" i="2"/>
  <c r="E111" i="2"/>
  <c r="D111" i="2"/>
  <c r="C111" i="2"/>
  <c r="T110" i="2"/>
  <c r="R110" i="2"/>
  <c r="P110" i="2"/>
  <c r="N110" i="2"/>
  <c r="L110" i="2"/>
  <c r="K110" i="2"/>
  <c r="I110" i="2"/>
  <c r="G110" i="2"/>
  <c r="E110" i="2"/>
  <c r="D110" i="2"/>
  <c r="C110" i="2"/>
  <c r="R109" i="2"/>
  <c r="P109" i="2"/>
  <c r="N109" i="2"/>
  <c r="L109" i="2"/>
  <c r="K109" i="2"/>
  <c r="I109" i="2"/>
  <c r="G109" i="2"/>
  <c r="E109" i="2"/>
  <c r="C109" i="2"/>
  <c r="T108" i="2"/>
  <c r="L108" i="2"/>
  <c r="K108" i="2"/>
  <c r="I108" i="2"/>
  <c r="N108" i="2" s="1"/>
  <c r="G108" i="2"/>
  <c r="O108" i="2" s="1"/>
  <c r="F108" i="2"/>
  <c r="E108" i="2"/>
  <c r="C108" i="2"/>
  <c r="T107" i="2"/>
  <c r="R107" i="2"/>
  <c r="P107" i="2"/>
  <c r="N107" i="2"/>
  <c r="L107" i="2"/>
  <c r="K107" i="2"/>
  <c r="I107" i="2"/>
  <c r="G107" i="2"/>
  <c r="F107" i="2"/>
  <c r="E107" i="2"/>
  <c r="D107" i="2"/>
  <c r="C107" i="2"/>
  <c r="T106" i="2"/>
  <c r="R106" i="2"/>
  <c r="P106" i="2"/>
  <c r="N106" i="2"/>
  <c r="L106" i="2"/>
  <c r="K106" i="2"/>
  <c r="I106" i="2"/>
  <c r="G106" i="2"/>
  <c r="F106" i="2"/>
  <c r="E106" i="2"/>
  <c r="D106" i="2"/>
  <c r="C106" i="2"/>
  <c r="T105" i="2"/>
  <c r="R105" i="2"/>
  <c r="P105" i="2"/>
  <c r="N105" i="2"/>
  <c r="L105" i="2"/>
  <c r="K105" i="2"/>
  <c r="I105" i="2"/>
  <c r="G105" i="2"/>
  <c r="F105" i="2"/>
  <c r="E105" i="2"/>
  <c r="C105" i="2"/>
  <c r="T104" i="2"/>
  <c r="L104" i="2"/>
  <c r="K104" i="2"/>
  <c r="I104" i="2"/>
  <c r="G104" i="2"/>
  <c r="F104" i="2"/>
  <c r="E104" i="2"/>
  <c r="D104" i="2"/>
  <c r="C104" i="2"/>
  <c r="T103" i="2"/>
  <c r="N103" i="2"/>
  <c r="L103" i="2"/>
  <c r="K103" i="2"/>
  <c r="I103" i="2"/>
  <c r="G103" i="2"/>
  <c r="O103" i="2" s="1"/>
  <c r="F103" i="2"/>
  <c r="E103" i="2"/>
  <c r="D103" i="2"/>
  <c r="C103" i="2"/>
  <c r="R102" i="2"/>
  <c r="L102" i="2"/>
  <c r="K102" i="2"/>
  <c r="I102" i="2"/>
  <c r="G102" i="2"/>
  <c r="F102" i="2"/>
  <c r="E102" i="2"/>
  <c r="C102" i="2"/>
  <c r="T101" i="2"/>
  <c r="R101" i="2"/>
  <c r="L101" i="2"/>
  <c r="K101" i="2"/>
  <c r="I101" i="2"/>
  <c r="G101" i="2"/>
  <c r="F101" i="2"/>
  <c r="E101" i="2"/>
  <c r="D101" i="2"/>
  <c r="C101" i="2"/>
  <c r="T100" i="2"/>
  <c r="R100" i="2"/>
  <c r="L100" i="2"/>
  <c r="K100" i="2"/>
  <c r="I100" i="2"/>
  <c r="G100" i="2"/>
  <c r="O100" i="2" s="1"/>
  <c r="F100" i="2"/>
  <c r="E100" i="2"/>
  <c r="C100" i="2"/>
  <c r="T99" i="2"/>
  <c r="R99" i="2"/>
  <c r="P99" i="2"/>
  <c r="N99" i="2"/>
  <c r="L99" i="2"/>
  <c r="K99" i="2"/>
  <c r="I99" i="2"/>
  <c r="G99" i="2"/>
  <c r="F99" i="2"/>
  <c r="E99" i="2"/>
  <c r="D99" i="2"/>
  <c r="C99" i="2"/>
  <c r="T98" i="2"/>
  <c r="S98" i="2" s="1"/>
  <c r="N98" i="2"/>
  <c r="L98" i="2"/>
  <c r="K98" i="2"/>
  <c r="I98" i="2"/>
  <c r="P98" i="2" s="1"/>
  <c r="G98" i="2"/>
  <c r="Q98" i="2" s="1"/>
  <c r="F98" i="2"/>
  <c r="E98" i="2"/>
  <c r="C98" i="2"/>
  <c r="T97" i="2"/>
  <c r="R97" i="2"/>
  <c r="P97" i="2"/>
  <c r="N97" i="2"/>
  <c r="L97" i="2"/>
  <c r="K97" i="2"/>
  <c r="I97" i="2"/>
  <c r="G97" i="2"/>
  <c r="S97" i="2" s="1"/>
  <c r="F97" i="2"/>
  <c r="E97" i="2"/>
  <c r="C97" i="2"/>
  <c r="T96" i="2"/>
  <c r="R96" i="2"/>
  <c r="P96" i="2"/>
  <c r="N96" i="2"/>
  <c r="L96" i="2"/>
  <c r="K96" i="2"/>
  <c r="I96" i="2"/>
  <c r="G96" i="2"/>
  <c r="F96" i="2"/>
  <c r="E96" i="2"/>
  <c r="C96" i="2"/>
  <c r="T95" i="2"/>
  <c r="R95" i="2"/>
  <c r="P95" i="2"/>
  <c r="N95" i="2"/>
  <c r="L95" i="2"/>
  <c r="K95" i="2"/>
  <c r="I95" i="2"/>
  <c r="G95" i="2"/>
  <c r="F95" i="2"/>
  <c r="E95" i="2"/>
  <c r="C95" i="2"/>
  <c r="T94" i="2"/>
  <c r="R94" i="2"/>
  <c r="P94" i="2"/>
  <c r="N94" i="2"/>
  <c r="L94" i="2"/>
  <c r="K94" i="2"/>
  <c r="I94" i="2"/>
  <c r="G94" i="2"/>
  <c r="F94" i="2"/>
  <c r="E94" i="2"/>
  <c r="C94" i="2"/>
  <c r="T93" i="2"/>
  <c r="R93" i="2"/>
  <c r="P93" i="2"/>
  <c r="N93" i="2"/>
  <c r="L93" i="2"/>
  <c r="K93" i="2"/>
  <c r="I93" i="2"/>
  <c r="G93" i="2"/>
  <c r="E93" i="2"/>
  <c r="D93" i="2"/>
  <c r="C93" i="2"/>
  <c r="T92" i="2"/>
  <c r="R92" i="2"/>
  <c r="P92" i="2"/>
  <c r="N92" i="2"/>
  <c r="L92" i="2"/>
  <c r="K92" i="2"/>
  <c r="I92" i="2"/>
  <c r="G92" i="2"/>
  <c r="Q92" i="2" s="1"/>
  <c r="E92" i="2"/>
  <c r="D92" i="2"/>
  <c r="C92" i="2"/>
  <c r="T91" i="2"/>
  <c r="R91" i="2"/>
  <c r="P91" i="2"/>
  <c r="O91" i="2" s="1"/>
  <c r="N91" i="2"/>
  <c r="L91" i="2"/>
  <c r="K91" i="2"/>
  <c r="I91" i="2"/>
  <c r="G91" i="2"/>
  <c r="E91" i="2"/>
  <c r="D91" i="2"/>
  <c r="C91" i="2"/>
  <c r="T90" i="2"/>
  <c r="R90" i="2"/>
  <c r="P90" i="2"/>
  <c r="N90" i="2"/>
  <c r="L90" i="2"/>
  <c r="K90" i="2"/>
  <c r="I90" i="2"/>
  <c r="G90" i="2"/>
  <c r="E90" i="2"/>
  <c r="D90" i="2"/>
  <c r="C90" i="2"/>
  <c r="T89" i="2"/>
  <c r="L89" i="2"/>
  <c r="K89" i="2"/>
  <c r="I89" i="2"/>
  <c r="G89" i="2"/>
  <c r="S89" i="2" s="1"/>
  <c r="Y89" i="2" s="1"/>
  <c r="F89" i="2"/>
  <c r="E89" i="2"/>
  <c r="C89" i="2"/>
  <c r="T88" i="2"/>
  <c r="R88" i="2"/>
  <c r="P88" i="2"/>
  <c r="N88" i="2"/>
  <c r="L88" i="2"/>
  <c r="K88" i="2"/>
  <c r="I88" i="2"/>
  <c r="G88" i="2"/>
  <c r="F88" i="2"/>
  <c r="E88" i="2"/>
  <c r="C88" i="2"/>
  <c r="T87" i="2"/>
  <c r="R87" i="2"/>
  <c r="P87" i="2"/>
  <c r="N87" i="2"/>
  <c r="L87" i="2"/>
  <c r="K87" i="2"/>
  <c r="I87" i="2"/>
  <c r="G87" i="2"/>
  <c r="E87" i="2"/>
  <c r="D87" i="2"/>
  <c r="C87" i="2"/>
  <c r="T86" i="2"/>
  <c r="R86" i="2"/>
  <c r="P86" i="2"/>
  <c r="N86" i="2"/>
  <c r="L86" i="2"/>
  <c r="K86" i="2"/>
  <c r="I86" i="2"/>
  <c r="G86" i="2"/>
  <c r="E86" i="2"/>
  <c r="D86" i="2"/>
  <c r="C86" i="2"/>
  <c r="T85" i="2"/>
  <c r="R85" i="2"/>
  <c r="P85" i="2"/>
  <c r="N85" i="2"/>
  <c r="L85" i="2"/>
  <c r="K85" i="2"/>
  <c r="I85" i="2"/>
  <c r="G85" i="2"/>
  <c r="F85" i="2"/>
  <c r="E85" i="2"/>
  <c r="D85" i="2"/>
  <c r="C85" i="2"/>
  <c r="T84" i="2"/>
  <c r="R84" i="2"/>
  <c r="P84" i="2"/>
  <c r="N84" i="2"/>
  <c r="L84" i="2"/>
  <c r="K84" i="2"/>
  <c r="I84" i="2"/>
  <c r="G84" i="2"/>
  <c r="F84" i="2"/>
  <c r="E84" i="2"/>
  <c r="D84" i="2"/>
  <c r="C84" i="2"/>
  <c r="T83" i="2"/>
  <c r="R83" i="2"/>
  <c r="P83" i="2"/>
  <c r="N83" i="2"/>
  <c r="L83" i="2"/>
  <c r="K83" i="2"/>
  <c r="I83" i="2"/>
  <c r="G83" i="2"/>
  <c r="O83" i="2" s="1"/>
  <c r="F83" i="2"/>
  <c r="E83" i="2"/>
  <c r="D83" i="2"/>
  <c r="C83" i="2"/>
  <c r="T82" i="2"/>
  <c r="R82" i="2"/>
  <c r="P82" i="2"/>
  <c r="N82" i="2"/>
  <c r="L82" i="2"/>
  <c r="K82" i="2"/>
  <c r="I82" i="2"/>
  <c r="G82" i="2"/>
  <c r="F82" i="2"/>
  <c r="E82" i="2"/>
  <c r="C82" i="2"/>
  <c r="N81" i="2"/>
  <c r="L81" i="2"/>
  <c r="K81" i="2"/>
  <c r="I81" i="2"/>
  <c r="G81" i="2"/>
  <c r="F81" i="2"/>
  <c r="E81" i="2"/>
  <c r="C81" i="2"/>
  <c r="T80" i="2"/>
  <c r="R80" i="2"/>
  <c r="P80" i="2"/>
  <c r="N80" i="2"/>
  <c r="L80" i="2"/>
  <c r="K80" i="2"/>
  <c r="I80" i="2"/>
  <c r="G80" i="2"/>
  <c r="F80" i="2"/>
  <c r="E80" i="2"/>
  <c r="C80" i="2"/>
  <c r="T79" i="2"/>
  <c r="L79" i="2"/>
  <c r="K79" i="2"/>
  <c r="I79" i="2"/>
  <c r="G79" i="2"/>
  <c r="M79" i="2" s="1"/>
  <c r="F79" i="2"/>
  <c r="E79" i="2"/>
  <c r="C79" i="2"/>
  <c r="T78" i="2"/>
  <c r="R78" i="2"/>
  <c r="P78" i="2"/>
  <c r="N78" i="2"/>
  <c r="L78" i="2"/>
  <c r="K78" i="2"/>
  <c r="I78" i="2"/>
  <c r="G78" i="2"/>
  <c r="E78" i="2"/>
  <c r="C78" i="2"/>
  <c r="T77" i="2"/>
  <c r="R77" i="2"/>
  <c r="P77" i="2"/>
  <c r="N77" i="2"/>
  <c r="L77" i="2"/>
  <c r="K77" i="2"/>
  <c r="I77" i="2"/>
  <c r="G77" i="2"/>
  <c r="E77" i="2"/>
  <c r="C77" i="2"/>
  <c r="T76" i="2"/>
  <c r="R76" i="2"/>
  <c r="P76" i="2"/>
  <c r="N76" i="2"/>
  <c r="L76" i="2"/>
  <c r="K76" i="2"/>
  <c r="I76" i="2"/>
  <c r="G76" i="2"/>
  <c r="M76" i="2" s="1"/>
  <c r="F76" i="2"/>
  <c r="E76" i="2"/>
  <c r="C76" i="2"/>
  <c r="T75" i="2"/>
  <c r="L75" i="2"/>
  <c r="K75" i="2"/>
  <c r="I75" i="2"/>
  <c r="N75" i="2" s="1"/>
  <c r="G75" i="2"/>
  <c r="Q75" i="2" s="1"/>
  <c r="F75" i="2"/>
  <c r="E75" i="2"/>
  <c r="C75" i="2"/>
  <c r="T74" i="2"/>
  <c r="R74" i="2"/>
  <c r="P74" i="2"/>
  <c r="N74" i="2"/>
  <c r="L74" i="2"/>
  <c r="K74" i="2"/>
  <c r="I74" i="2"/>
  <c r="G74" i="2"/>
  <c r="F74" i="2"/>
  <c r="E74" i="2"/>
  <c r="D74" i="2"/>
  <c r="C74" i="2"/>
  <c r="P73" i="2"/>
  <c r="N73" i="2"/>
  <c r="L73" i="2"/>
  <c r="K73" i="2"/>
  <c r="I73" i="2"/>
  <c r="G73" i="2"/>
  <c r="S73" i="2" s="1"/>
  <c r="F73" i="2"/>
  <c r="E73" i="2"/>
  <c r="D73" i="2"/>
  <c r="C73" i="2"/>
  <c r="T72" i="2"/>
  <c r="R72" i="2"/>
  <c r="P72" i="2"/>
  <c r="N72" i="2"/>
  <c r="L72" i="2"/>
  <c r="K72" i="2"/>
  <c r="I72" i="2"/>
  <c r="G72" i="2"/>
  <c r="X72" i="2" s="1"/>
  <c r="F72" i="2"/>
  <c r="E72" i="2"/>
  <c r="D72" i="2"/>
  <c r="C72" i="2"/>
  <c r="T71" i="2"/>
  <c r="R71" i="2"/>
  <c r="P71" i="2"/>
  <c r="N71" i="2"/>
  <c r="L71" i="2"/>
  <c r="K71" i="2"/>
  <c r="I71" i="2"/>
  <c r="G71" i="2"/>
  <c r="F71" i="2"/>
  <c r="E71" i="2"/>
  <c r="C71" i="2"/>
  <c r="T70" i="2"/>
  <c r="R70" i="2"/>
  <c r="L70" i="2"/>
  <c r="K70" i="2"/>
  <c r="I70" i="2"/>
  <c r="G70" i="2"/>
  <c r="F70" i="2"/>
  <c r="E70" i="2"/>
  <c r="C70" i="2"/>
  <c r="T69" i="2"/>
  <c r="L69" i="2"/>
  <c r="K69" i="2"/>
  <c r="I69" i="2"/>
  <c r="G69" i="2"/>
  <c r="Q69" i="2" s="1"/>
  <c r="F69" i="2"/>
  <c r="E69" i="2"/>
  <c r="C69" i="2"/>
  <c r="T68" i="2"/>
  <c r="R68" i="2"/>
  <c r="P68" i="2"/>
  <c r="N68" i="2"/>
  <c r="L68" i="2"/>
  <c r="K68" i="2"/>
  <c r="I68" i="2"/>
  <c r="G68" i="2"/>
  <c r="E68" i="2"/>
  <c r="D68" i="2"/>
  <c r="C68" i="2"/>
  <c r="T67" i="2"/>
  <c r="R67" i="2"/>
  <c r="L67" i="2"/>
  <c r="K67" i="2"/>
  <c r="I67" i="2"/>
  <c r="G67" i="2"/>
  <c r="F67" i="2"/>
  <c r="E67" i="2"/>
  <c r="C67" i="2"/>
  <c r="T66" i="2"/>
  <c r="S66" i="2" s="1"/>
  <c r="R66" i="2"/>
  <c r="P66" i="2"/>
  <c r="N66" i="2"/>
  <c r="L66" i="2"/>
  <c r="K66" i="2"/>
  <c r="I66" i="2"/>
  <c r="G66" i="2"/>
  <c r="E66" i="2"/>
  <c r="D66" i="2"/>
  <c r="C66" i="2"/>
  <c r="T65" i="2"/>
  <c r="S65" i="2" s="1"/>
  <c r="R65" i="2"/>
  <c r="P65" i="2"/>
  <c r="N65" i="2"/>
  <c r="L65" i="2"/>
  <c r="K65" i="2"/>
  <c r="I65" i="2"/>
  <c r="G65" i="2"/>
  <c r="E65" i="2"/>
  <c r="C65" i="2"/>
  <c r="T64" i="2"/>
  <c r="R64" i="2"/>
  <c r="P64" i="2"/>
  <c r="N64" i="2"/>
  <c r="L64" i="2"/>
  <c r="K64" i="2"/>
  <c r="I64" i="2"/>
  <c r="G64" i="2"/>
  <c r="E64" i="2"/>
  <c r="C64" i="2"/>
  <c r="T63" i="2"/>
  <c r="R63" i="2"/>
  <c r="P63" i="2"/>
  <c r="N63" i="2"/>
  <c r="L63" i="2"/>
  <c r="K63" i="2"/>
  <c r="I63" i="2"/>
  <c r="G63" i="2"/>
  <c r="E63" i="2"/>
  <c r="C63" i="2"/>
  <c r="T62" i="2"/>
  <c r="R62" i="2"/>
  <c r="P62" i="2"/>
  <c r="N62" i="2"/>
  <c r="L62" i="2"/>
  <c r="K62" i="2"/>
  <c r="I62" i="2"/>
  <c r="G62" i="2"/>
  <c r="E62" i="2"/>
  <c r="C62" i="2"/>
  <c r="T61" i="2"/>
  <c r="R61" i="2"/>
  <c r="P61" i="2"/>
  <c r="N61" i="2"/>
  <c r="L61" i="2"/>
  <c r="K61" i="2"/>
  <c r="I61" i="2"/>
  <c r="G61" i="2"/>
  <c r="E61" i="2"/>
  <c r="D61" i="2"/>
  <c r="C61" i="2"/>
  <c r="T60" i="2"/>
  <c r="R60" i="2"/>
  <c r="P60" i="2"/>
  <c r="N60" i="2"/>
  <c r="L60" i="2"/>
  <c r="K60" i="2"/>
  <c r="I60" i="2"/>
  <c r="G60" i="2"/>
  <c r="E60" i="2"/>
  <c r="C60" i="2"/>
  <c r="T59" i="2"/>
  <c r="R59" i="2"/>
  <c r="P59" i="2"/>
  <c r="N59" i="2"/>
  <c r="L59" i="2"/>
  <c r="K59" i="2"/>
  <c r="I59" i="2"/>
  <c r="H59" i="2"/>
  <c r="G59" i="2"/>
  <c r="E59" i="2"/>
  <c r="C59" i="2"/>
  <c r="T58" i="2"/>
  <c r="P58" i="2"/>
  <c r="L58" i="2"/>
  <c r="K58" i="2"/>
  <c r="I58" i="2"/>
  <c r="H58" i="2"/>
  <c r="G58" i="2"/>
  <c r="N58" i="2" s="1"/>
  <c r="M58" i="2" s="1"/>
  <c r="E58" i="2"/>
  <c r="C58" i="2"/>
  <c r="T57" i="2"/>
  <c r="R57" i="2"/>
  <c r="P57" i="2"/>
  <c r="N57" i="2"/>
  <c r="L57" i="2"/>
  <c r="K57" i="2"/>
  <c r="I57" i="2"/>
  <c r="H57" i="2"/>
  <c r="G57" i="2"/>
  <c r="E57" i="2"/>
  <c r="D57" i="2"/>
  <c r="C57" i="2"/>
  <c r="T56" i="2"/>
  <c r="R56" i="2"/>
  <c r="P56" i="2"/>
  <c r="N56" i="2"/>
  <c r="L56" i="2"/>
  <c r="K56" i="2"/>
  <c r="I56" i="2"/>
  <c r="H56" i="2"/>
  <c r="G56" i="2"/>
  <c r="F56" i="2"/>
  <c r="E56" i="2"/>
  <c r="C56" i="2"/>
  <c r="T55" i="2"/>
  <c r="R55" i="2"/>
  <c r="P55" i="2"/>
  <c r="N55" i="2"/>
  <c r="L55" i="2"/>
  <c r="K55" i="2"/>
  <c r="I55" i="2"/>
  <c r="G55" i="2"/>
  <c r="F55" i="2"/>
  <c r="E55" i="2"/>
  <c r="C55" i="2"/>
  <c r="T54" i="2"/>
  <c r="R54" i="2"/>
  <c r="P54" i="2"/>
  <c r="O54" i="2" s="1"/>
  <c r="N54" i="2"/>
  <c r="L54" i="2"/>
  <c r="K54" i="2"/>
  <c r="I54" i="2"/>
  <c r="G54" i="2"/>
  <c r="F54" i="2"/>
  <c r="E54" i="2"/>
  <c r="C54" i="2"/>
  <c r="T53" i="2"/>
  <c r="R53" i="2"/>
  <c r="P53" i="2"/>
  <c r="N53" i="2"/>
  <c r="L53" i="2"/>
  <c r="K53" i="2"/>
  <c r="I53" i="2"/>
  <c r="G53" i="2"/>
  <c r="F53" i="2"/>
  <c r="E53" i="2"/>
  <c r="C53" i="2"/>
  <c r="T52" i="2"/>
  <c r="R52" i="2"/>
  <c r="Q52" i="2" s="1"/>
  <c r="P52" i="2"/>
  <c r="N52" i="2"/>
  <c r="L52" i="2"/>
  <c r="K52" i="2"/>
  <c r="I52" i="2"/>
  <c r="H52" i="2"/>
  <c r="G52" i="2"/>
  <c r="F52" i="2"/>
  <c r="E52" i="2"/>
  <c r="C52" i="2"/>
  <c r="T51" i="2"/>
  <c r="R51" i="2"/>
  <c r="P51" i="2"/>
  <c r="N51" i="2"/>
  <c r="L51" i="2"/>
  <c r="K51" i="2"/>
  <c r="I51" i="2"/>
  <c r="H51" i="2"/>
  <c r="G51" i="2"/>
  <c r="F51" i="2"/>
  <c r="E51" i="2"/>
  <c r="D51" i="2"/>
  <c r="C51" i="2"/>
  <c r="T50" i="2"/>
  <c r="R50" i="2"/>
  <c r="P50" i="2"/>
  <c r="N50" i="2"/>
  <c r="L50" i="2"/>
  <c r="K50" i="2"/>
  <c r="I50" i="2"/>
  <c r="G50" i="2"/>
  <c r="O50" i="2" s="1"/>
  <c r="E50" i="2"/>
  <c r="C50" i="2"/>
  <c r="T49" i="2"/>
  <c r="R49" i="2"/>
  <c r="Q49" i="2" s="1"/>
  <c r="P49" i="2"/>
  <c r="N49" i="2"/>
  <c r="L49" i="2"/>
  <c r="K49" i="2"/>
  <c r="I49" i="2"/>
  <c r="G49" i="2"/>
  <c r="E49" i="2"/>
  <c r="C49" i="2"/>
  <c r="T48" i="2"/>
  <c r="R48" i="2"/>
  <c r="P48" i="2"/>
  <c r="N48" i="2"/>
  <c r="L48" i="2"/>
  <c r="K48" i="2"/>
  <c r="I48" i="2"/>
  <c r="G48" i="2"/>
  <c r="E48" i="2"/>
  <c r="C48" i="2"/>
  <c r="T46" i="2"/>
  <c r="R46" i="2"/>
  <c r="P46" i="2"/>
  <c r="N46" i="2"/>
  <c r="L46" i="2"/>
  <c r="K46" i="2"/>
  <c r="I46" i="2"/>
  <c r="H46" i="2"/>
  <c r="G46" i="2"/>
  <c r="F46" i="2"/>
  <c r="E46" i="2"/>
  <c r="D46" i="2"/>
  <c r="C46" i="2"/>
  <c r="T45" i="2"/>
  <c r="R45" i="2"/>
  <c r="P45" i="2"/>
  <c r="N45" i="2"/>
  <c r="L45" i="2"/>
  <c r="K45" i="2"/>
  <c r="I45" i="2"/>
  <c r="H45" i="2"/>
  <c r="G45" i="2"/>
  <c r="F45" i="2"/>
  <c r="E45" i="2"/>
  <c r="D45" i="2"/>
  <c r="C45" i="2"/>
  <c r="T44" i="2"/>
  <c r="R44" i="2"/>
  <c r="P44" i="2"/>
  <c r="N44" i="2"/>
  <c r="L44" i="2"/>
  <c r="K44" i="2"/>
  <c r="I44" i="2"/>
  <c r="H44" i="2"/>
  <c r="G44" i="2"/>
  <c r="F44" i="2"/>
  <c r="E44" i="2"/>
  <c r="D44" i="2"/>
  <c r="C44" i="2"/>
  <c r="T43" i="2"/>
  <c r="R43" i="2"/>
  <c r="P43" i="2"/>
  <c r="N43" i="2"/>
  <c r="L43" i="2"/>
  <c r="K43" i="2"/>
  <c r="I43" i="2"/>
  <c r="H43" i="2"/>
  <c r="G43" i="2"/>
  <c r="S43" i="2" s="1"/>
  <c r="F43" i="2"/>
  <c r="E43" i="2"/>
  <c r="D43" i="2"/>
  <c r="C43" i="2"/>
  <c r="T42" i="2"/>
  <c r="N42" i="2"/>
  <c r="L42" i="2"/>
  <c r="K42" i="2"/>
  <c r="I42" i="2"/>
  <c r="H42" i="2"/>
  <c r="G42" i="2"/>
  <c r="F42" i="2"/>
  <c r="E42" i="2"/>
  <c r="D42" i="2"/>
  <c r="C42" i="2"/>
  <c r="T41" i="2"/>
  <c r="R41" i="2"/>
  <c r="P41" i="2"/>
  <c r="N41" i="2"/>
  <c r="L41" i="2"/>
  <c r="K41" i="2"/>
  <c r="I41" i="2"/>
  <c r="H41" i="2"/>
  <c r="G41" i="2"/>
  <c r="F41" i="2"/>
  <c r="E41" i="2"/>
  <c r="D41" i="2"/>
  <c r="C41" i="2"/>
  <c r="T40" i="2"/>
  <c r="R40" i="2"/>
  <c r="P40" i="2"/>
  <c r="N40" i="2"/>
  <c r="L40" i="2"/>
  <c r="K40" i="2"/>
  <c r="I40" i="2"/>
  <c r="H40" i="2"/>
  <c r="G40" i="2"/>
  <c r="O40" i="2" s="1"/>
  <c r="F40" i="2"/>
  <c r="E40" i="2"/>
  <c r="D40" i="2"/>
  <c r="C40" i="2"/>
  <c r="T39" i="2"/>
  <c r="R39" i="2"/>
  <c r="P39" i="2"/>
  <c r="N39" i="2"/>
  <c r="L39" i="2"/>
  <c r="K39" i="2"/>
  <c r="I39" i="2"/>
  <c r="H39" i="2"/>
  <c r="G39" i="2"/>
  <c r="F39" i="2"/>
  <c r="E39" i="2"/>
  <c r="D39" i="2"/>
  <c r="C39" i="2"/>
  <c r="T38" i="2"/>
  <c r="R38" i="2"/>
  <c r="P38" i="2"/>
  <c r="N38" i="2"/>
  <c r="L38" i="2"/>
  <c r="K38" i="2"/>
  <c r="I38" i="2"/>
  <c r="H38" i="2"/>
  <c r="G38" i="2"/>
  <c r="F38" i="2"/>
  <c r="E38" i="2"/>
  <c r="D38" i="2"/>
  <c r="C38" i="2"/>
  <c r="T37" i="2"/>
  <c r="R37" i="2"/>
  <c r="P37" i="2"/>
  <c r="N37" i="2"/>
  <c r="L37" i="2"/>
  <c r="K37" i="2"/>
  <c r="I37" i="2"/>
  <c r="H37" i="2"/>
  <c r="G37" i="2"/>
  <c r="F37" i="2"/>
  <c r="E37" i="2"/>
  <c r="D37" i="2"/>
  <c r="C37" i="2"/>
  <c r="T36" i="2"/>
  <c r="R36" i="2"/>
  <c r="P36" i="2"/>
  <c r="N36" i="2"/>
  <c r="L36" i="2"/>
  <c r="K36" i="2"/>
  <c r="I36" i="2"/>
  <c r="H36" i="2"/>
  <c r="G36" i="2"/>
  <c r="F36" i="2"/>
  <c r="E36" i="2"/>
  <c r="D36" i="2"/>
  <c r="C36" i="2"/>
  <c r="T35" i="2"/>
  <c r="R35" i="2"/>
  <c r="Q35" i="2" s="1"/>
  <c r="P35" i="2"/>
  <c r="N35" i="2"/>
  <c r="L35" i="2"/>
  <c r="K35" i="2"/>
  <c r="I35" i="2"/>
  <c r="H35" i="2"/>
  <c r="G35" i="2"/>
  <c r="F35" i="2"/>
  <c r="E35" i="2"/>
  <c r="D35" i="2"/>
  <c r="C35" i="2"/>
  <c r="T34" i="2"/>
  <c r="R34" i="2"/>
  <c r="P34" i="2"/>
  <c r="O34" i="2" s="1"/>
  <c r="N34" i="2"/>
  <c r="L34" i="2"/>
  <c r="K34" i="2"/>
  <c r="I34" i="2"/>
  <c r="H34" i="2"/>
  <c r="G34" i="2"/>
  <c r="F34" i="2"/>
  <c r="E34" i="2"/>
  <c r="D34" i="2"/>
  <c r="C34" i="2"/>
  <c r="T33" i="2"/>
  <c r="R33" i="2"/>
  <c r="P33" i="2"/>
  <c r="N33" i="2"/>
  <c r="L33" i="2"/>
  <c r="K33" i="2"/>
  <c r="I33" i="2"/>
  <c r="H33" i="2"/>
  <c r="G33" i="2"/>
  <c r="F33" i="2"/>
  <c r="E33" i="2"/>
  <c r="D33" i="2"/>
  <c r="C33" i="2"/>
  <c r="T32" i="2"/>
  <c r="R32" i="2"/>
  <c r="P32" i="2"/>
  <c r="N32" i="2"/>
  <c r="L32" i="2"/>
  <c r="K32" i="2"/>
  <c r="I32" i="2"/>
  <c r="H32" i="2"/>
  <c r="G32" i="2"/>
  <c r="F32" i="2"/>
  <c r="E32" i="2"/>
  <c r="D32" i="2"/>
  <c r="C32" i="2"/>
  <c r="T31" i="2"/>
  <c r="R31" i="2"/>
  <c r="P31" i="2"/>
  <c r="N31" i="2"/>
  <c r="L31" i="2"/>
  <c r="K31" i="2"/>
  <c r="I31" i="2"/>
  <c r="H31" i="2"/>
  <c r="G31" i="2"/>
  <c r="F31" i="2"/>
  <c r="E31" i="2"/>
  <c r="D31" i="2"/>
  <c r="C31" i="2"/>
  <c r="T30" i="2"/>
  <c r="R30" i="2"/>
  <c r="P30" i="2"/>
  <c r="N30" i="2"/>
  <c r="L30" i="2"/>
  <c r="K30" i="2"/>
  <c r="I30" i="2"/>
  <c r="H30" i="2"/>
  <c r="G30" i="2"/>
  <c r="F30" i="2"/>
  <c r="E30" i="2"/>
  <c r="D30" i="2"/>
  <c r="C30" i="2"/>
  <c r="T29" i="2"/>
  <c r="R29" i="2"/>
  <c r="P29" i="2"/>
  <c r="N29" i="2"/>
  <c r="L29" i="2"/>
  <c r="K29" i="2"/>
  <c r="I29" i="2"/>
  <c r="H29" i="2"/>
  <c r="G29" i="2"/>
  <c r="F29" i="2"/>
  <c r="E29" i="2"/>
  <c r="D29" i="2"/>
  <c r="C29" i="2"/>
  <c r="T28" i="2"/>
  <c r="R28" i="2"/>
  <c r="P28" i="2"/>
  <c r="N28" i="2"/>
  <c r="L28" i="2"/>
  <c r="K28" i="2"/>
  <c r="I28" i="2"/>
  <c r="H28" i="2"/>
  <c r="G28" i="2"/>
  <c r="F28" i="2"/>
  <c r="E28" i="2"/>
  <c r="D28" i="2"/>
  <c r="C28" i="2"/>
  <c r="T27" i="2"/>
  <c r="R27" i="2"/>
  <c r="P27" i="2"/>
  <c r="N27" i="2"/>
  <c r="L27" i="2"/>
  <c r="K27" i="2"/>
  <c r="I27" i="2"/>
  <c r="H27" i="2"/>
  <c r="G27" i="2"/>
  <c r="F27" i="2"/>
  <c r="E27" i="2"/>
  <c r="D27" i="2"/>
  <c r="C27" i="2"/>
  <c r="T26" i="2"/>
  <c r="R26" i="2"/>
  <c r="P26" i="2"/>
  <c r="N26" i="2"/>
  <c r="L26" i="2"/>
  <c r="K26" i="2"/>
  <c r="I26" i="2"/>
  <c r="H26" i="2"/>
  <c r="G26" i="2"/>
  <c r="S26" i="2" s="1"/>
  <c r="F26" i="2"/>
  <c r="E26" i="2"/>
  <c r="D26" i="2"/>
  <c r="C26" i="2"/>
  <c r="T25" i="2"/>
  <c r="R25" i="2"/>
  <c r="P25" i="2"/>
  <c r="N25" i="2"/>
  <c r="L25" i="2"/>
  <c r="K25" i="2"/>
  <c r="I25" i="2"/>
  <c r="H25" i="2"/>
  <c r="G25" i="2"/>
  <c r="F25" i="2"/>
  <c r="E25" i="2"/>
  <c r="D25" i="2"/>
  <c r="C25" i="2"/>
  <c r="T24" i="2"/>
  <c r="R24" i="2"/>
  <c r="P24" i="2"/>
  <c r="N24" i="2"/>
  <c r="L24" i="2"/>
  <c r="K24" i="2"/>
  <c r="I24" i="2"/>
  <c r="H24" i="2"/>
  <c r="G24" i="2"/>
  <c r="S24" i="2" s="1"/>
  <c r="F24" i="2"/>
  <c r="E24" i="2"/>
  <c r="D24" i="2"/>
  <c r="C24" i="2"/>
  <c r="T23" i="2"/>
  <c r="R23" i="2"/>
  <c r="P23" i="2"/>
  <c r="N23" i="2"/>
  <c r="L23" i="2"/>
  <c r="K23" i="2"/>
  <c r="I23" i="2"/>
  <c r="H23" i="2"/>
  <c r="G23" i="2"/>
  <c r="F23" i="2"/>
  <c r="E23" i="2"/>
  <c r="D23" i="2"/>
  <c r="C23" i="2"/>
  <c r="T22" i="2"/>
  <c r="R22" i="2"/>
  <c r="P22" i="2"/>
  <c r="N22" i="2"/>
  <c r="L22" i="2"/>
  <c r="K22" i="2"/>
  <c r="I22" i="2"/>
  <c r="H22" i="2"/>
  <c r="G22" i="2"/>
  <c r="F22" i="2"/>
  <c r="E22" i="2"/>
  <c r="D22" i="2"/>
  <c r="C22" i="2"/>
  <c r="T21" i="2"/>
  <c r="R21" i="2"/>
  <c r="P21" i="2"/>
  <c r="N21" i="2"/>
  <c r="L21" i="2"/>
  <c r="K21" i="2"/>
  <c r="I21" i="2"/>
  <c r="H21" i="2"/>
  <c r="G21" i="2"/>
  <c r="F21" i="2"/>
  <c r="E21" i="2"/>
  <c r="D21" i="2"/>
  <c r="C21" i="2"/>
  <c r="T20" i="2"/>
  <c r="R20" i="2"/>
  <c r="P20" i="2"/>
  <c r="N20" i="2"/>
  <c r="L20" i="2"/>
  <c r="K20" i="2"/>
  <c r="I20" i="2"/>
  <c r="H20" i="2"/>
  <c r="G20" i="2"/>
  <c r="O20" i="2" s="1"/>
  <c r="F20" i="2"/>
  <c r="E20" i="2"/>
  <c r="D20" i="2"/>
  <c r="C20" i="2"/>
  <c r="T19" i="2"/>
  <c r="R19" i="2"/>
  <c r="P19" i="2"/>
  <c r="N19" i="2"/>
  <c r="L19" i="2"/>
  <c r="K19" i="2"/>
  <c r="I19" i="2"/>
  <c r="H19" i="2"/>
  <c r="G19" i="2"/>
  <c r="F19" i="2"/>
  <c r="E19" i="2"/>
  <c r="D19" i="2"/>
  <c r="C19" i="2"/>
  <c r="T18" i="2"/>
  <c r="R18" i="2"/>
  <c r="P18" i="2"/>
  <c r="N18" i="2"/>
  <c r="L18" i="2"/>
  <c r="K18" i="2"/>
  <c r="I18" i="2"/>
  <c r="H18" i="2"/>
  <c r="G18" i="2"/>
  <c r="F18" i="2"/>
  <c r="E18" i="2"/>
  <c r="D18" i="2"/>
  <c r="C18" i="2"/>
  <c r="T17" i="2"/>
  <c r="R17" i="2"/>
  <c r="P17" i="2"/>
  <c r="N17" i="2"/>
  <c r="L17" i="2"/>
  <c r="K17" i="2"/>
  <c r="I17" i="2"/>
  <c r="H17" i="2"/>
  <c r="G17" i="2"/>
  <c r="F17" i="2"/>
  <c r="E17" i="2"/>
  <c r="D17" i="2"/>
  <c r="C17" i="2"/>
  <c r="T16" i="2"/>
  <c r="R16" i="2"/>
  <c r="P16" i="2"/>
  <c r="N16" i="2"/>
  <c r="L16" i="2"/>
  <c r="K16" i="2"/>
  <c r="I16" i="2"/>
  <c r="H16" i="2"/>
  <c r="G16" i="2"/>
  <c r="F16" i="2"/>
  <c r="E16" i="2"/>
  <c r="D16" i="2"/>
  <c r="C16" i="2"/>
  <c r="T15" i="2"/>
  <c r="R15" i="2"/>
  <c r="P15" i="2"/>
  <c r="N15" i="2"/>
  <c r="L15" i="2"/>
  <c r="K15" i="2"/>
  <c r="I15" i="2"/>
  <c r="H15" i="2"/>
  <c r="G15" i="2"/>
  <c r="F15" i="2"/>
  <c r="E15" i="2"/>
  <c r="D15" i="2"/>
  <c r="C15" i="2"/>
  <c r="T14" i="2"/>
  <c r="R14" i="2"/>
  <c r="P14" i="2"/>
  <c r="N14" i="2"/>
  <c r="L14" i="2"/>
  <c r="K14" i="2"/>
  <c r="I14" i="2"/>
  <c r="G14" i="2"/>
  <c r="E14" i="2"/>
  <c r="D14" i="2"/>
  <c r="C14" i="2"/>
  <c r="T13" i="2"/>
  <c r="R13" i="2"/>
  <c r="P13" i="2"/>
  <c r="N13" i="2"/>
  <c r="L13" i="2"/>
  <c r="K13" i="2"/>
  <c r="I13" i="2"/>
  <c r="H13" i="2"/>
  <c r="G13" i="2"/>
  <c r="F13" i="2"/>
  <c r="E13" i="2"/>
  <c r="D13" i="2"/>
  <c r="C13" i="2"/>
  <c r="Y12" i="2"/>
  <c r="X12" i="2"/>
  <c r="R67" i="1"/>
  <c r="M28" i="2" l="1"/>
  <c r="S40" i="2"/>
  <c r="Q90" i="2"/>
  <c r="Q119" i="2"/>
  <c r="Q122" i="2"/>
  <c r="S135" i="2"/>
  <c r="O18" i="2"/>
  <c r="S34" i="2"/>
  <c r="X40" i="2"/>
  <c r="Q44" i="2"/>
  <c r="S119" i="2"/>
  <c r="O36" i="2"/>
  <c r="S36" i="2"/>
  <c r="O61" i="2"/>
  <c r="O98" i="2"/>
  <c r="O46" i="2"/>
  <c r="Q19" i="2"/>
  <c r="O24" i="2"/>
  <c r="Q53" i="2"/>
  <c r="N104" i="2"/>
  <c r="M104" i="2" s="1"/>
  <c r="M136" i="2"/>
  <c r="Q32" i="2"/>
  <c r="O106" i="2"/>
  <c r="O135" i="2"/>
  <c r="M20" i="2"/>
  <c r="S20" i="2"/>
  <c r="Q28" i="2"/>
  <c r="O30" i="2"/>
  <c r="M31" i="2"/>
  <c r="O39" i="2"/>
  <c r="M40" i="2"/>
  <c r="S48" i="2"/>
  <c r="O49" i="2"/>
  <c r="Q54" i="2"/>
  <c r="Q63" i="2"/>
  <c r="O68" i="2"/>
  <c r="S78" i="2"/>
  <c r="Q86" i="2"/>
  <c r="O90" i="2"/>
  <c r="Q96" i="2"/>
  <c r="Q99" i="2"/>
  <c r="M108" i="2"/>
  <c r="O112" i="2"/>
  <c r="O31" i="2"/>
  <c r="Q36" i="2"/>
  <c r="Q60" i="2"/>
  <c r="X13" i="2"/>
  <c r="Q15" i="2"/>
  <c r="Q16" i="2"/>
  <c r="Q27" i="2"/>
  <c r="M36" i="2"/>
  <c r="S41" i="2"/>
  <c r="X42" i="2"/>
  <c r="S49" i="2"/>
  <c r="O55" i="2"/>
  <c r="O56" i="2"/>
  <c r="O57" i="2"/>
  <c r="S69" i="2"/>
  <c r="S90" i="2"/>
  <c r="O92" i="2"/>
  <c r="O93" i="2"/>
  <c r="O110" i="2"/>
  <c r="S124" i="2"/>
  <c r="Q40" i="2"/>
  <c r="S108" i="2"/>
  <c r="Q100" i="2"/>
  <c r="O28" i="2"/>
  <c r="O33" i="2"/>
  <c r="X36" i="2"/>
  <c r="Q39" i="2"/>
  <c r="Q48" i="2"/>
  <c r="S61" i="2"/>
  <c r="O62" i="2"/>
  <c r="O71" i="2"/>
  <c r="Q88" i="2"/>
  <c r="X98" i="2"/>
  <c r="Q105" i="2"/>
  <c r="O113" i="2"/>
  <c r="Q114" i="2"/>
  <c r="O117" i="2"/>
  <c r="X127" i="2"/>
  <c r="X128" i="2"/>
  <c r="X132" i="2"/>
  <c r="Q134" i="2"/>
  <c r="Q24" i="2"/>
  <c r="S50" i="2"/>
  <c r="M24" i="2"/>
  <c r="Y24" i="2" s="1"/>
  <c r="O17" i="2"/>
  <c r="Q20" i="2"/>
  <c r="X24" i="2"/>
  <c r="O26" i="2"/>
  <c r="O41" i="2"/>
  <c r="O43" i="2"/>
  <c r="S54" i="2"/>
  <c r="S55" i="2"/>
  <c r="X60" i="2"/>
  <c r="O60" i="2"/>
  <c r="S68" i="2"/>
  <c r="Q82" i="2"/>
  <c r="S91" i="2"/>
  <c r="S93" i="2"/>
  <c r="S110" i="2"/>
  <c r="S114" i="2"/>
  <c r="Q115" i="2"/>
  <c r="X120" i="2"/>
  <c r="S125" i="2"/>
  <c r="Q130" i="2"/>
  <c r="X136" i="2"/>
  <c r="S28" i="2"/>
  <c r="Q29" i="2"/>
  <c r="X39" i="2"/>
  <c r="Q50" i="2"/>
  <c r="X58" i="2"/>
  <c r="Z70" i="2"/>
  <c r="Q108" i="2"/>
  <c r="S113" i="2"/>
  <c r="O124" i="2"/>
  <c r="Q131" i="2"/>
  <c r="X31" i="2"/>
  <c r="X77" i="2"/>
  <c r="X89" i="2"/>
  <c r="X107" i="2"/>
  <c r="S15" i="2"/>
  <c r="X64" i="2"/>
  <c r="O64" i="2"/>
  <c r="M94" i="2"/>
  <c r="O14" i="2"/>
  <c r="M15" i="2"/>
  <c r="X16" i="2"/>
  <c r="S16" i="2"/>
  <c r="X44" i="2"/>
  <c r="M44" i="2"/>
  <c r="S17" i="2"/>
  <c r="X56" i="2"/>
  <c r="Q56" i="2"/>
  <c r="M56" i="2"/>
  <c r="S56" i="2"/>
  <c r="Q79" i="2"/>
  <c r="O101" i="2"/>
  <c r="S101" i="2"/>
  <c r="Q101" i="2"/>
  <c r="M126" i="2"/>
  <c r="M137" i="2"/>
  <c r="Q137" i="2"/>
  <c r="X137" i="2"/>
  <c r="O16" i="2"/>
  <c r="Q23" i="2"/>
  <c r="S25" i="2"/>
  <c r="X32" i="2"/>
  <c r="M32" i="2"/>
  <c r="M45" i="2"/>
  <c r="X45" i="2"/>
  <c r="S64" i="2"/>
  <c r="X65" i="2"/>
  <c r="O65" i="2"/>
  <c r="M84" i="2"/>
  <c r="M85" i="2"/>
  <c r="S94" i="2"/>
  <c r="S23" i="2"/>
  <c r="Q46" i="2"/>
  <c r="X57" i="2"/>
  <c r="Q57" i="2"/>
  <c r="M66" i="2"/>
  <c r="X67" i="2"/>
  <c r="O73" i="2"/>
  <c r="M75" i="2"/>
  <c r="X75" i="2"/>
  <c r="S77" i="2"/>
  <c r="X79" i="2"/>
  <c r="S79" i="2"/>
  <c r="X80" i="2"/>
  <c r="S80" i="2"/>
  <c r="X84" i="2"/>
  <c r="O84" i="2"/>
  <c r="O85" i="2"/>
  <c r="O94" i="2"/>
  <c r="X99" i="2"/>
  <c r="O104" i="2"/>
  <c r="X108" i="2"/>
  <c r="X109" i="2"/>
  <c r="S117" i="2"/>
  <c r="Q121" i="2"/>
  <c r="S121" i="2"/>
  <c r="O121" i="2"/>
  <c r="M125" i="2"/>
  <c r="X126" i="2"/>
  <c r="M133" i="2"/>
  <c r="M134" i="2"/>
  <c r="S134" i="2"/>
  <c r="O137" i="2"/>
  <c r="M16" i="2"/>
  <c r="X18" i="2"/>
  <c r="O25" i="2"/>
  <c r="S32" i="2"/>
  <c r="X34" i="2"/>
  <c r="S39" i="2"/>
  <c r="S44" i="2"/>
  <c r="O45" i="2"/>
  <c r="M46" i="2"/>
  <c r="S46" i="2"/>
  <c r="M48" i="2"/>
  <c r="M57" i="2"/>
  <c r="S57" i="2"/>
  <c r="N69" i="2"/>
  <c r="M69" i="2" s="1"/>
  <c r="X71" i="2"/>
  <c r="M71" i="2"/>
  <c r="S71" i="2"/>
  <c r="X73" i="2"/>
  <c r="S74" i="2"/>
  <c r="O75" i="2"/>
  <c r="O76" i="2"/>
  <c r="X76" i="2"/>
  <c r="O77" i="2"/>
  <c r="O78" i="2"/>
  <c r="O80" i="2"/>
  <c r="S81" i="2"/>
  <c r="O81" i="2"/>
  <c r="M81" i="2"/>
  <c r="Q84" i="2"/>
  <c r="Q85" i="2"/>
  <c r="X88" i="2"/>
  <c r="M88" i="2"/>
  <c r="S88" i="2"/>
  <c r="X101" i="2"/>
  <c r="X103" i="2"/>
  <c r="Q104" i="2"/>
  <c r="M114" i="2"/>
  <c r="N121" i="2"/>
  <c r="M121" i="2" s="1"/>
  <c r="Q126" i="2"/>
  <c r="O133" i="2"/>
  <c r="X134" i="2"/>
  <c r="O134" i="2"/>
  <c r="S14" i="2"/>
  <c r="S18" i="2"/>
  <c r="X23" i="2"/>
  <c r="O23" i="2"/>
  <c r="O32" i="2"/>
  <c r="Q37" i="2"/>
  <c r="M39" i="2"/>
  <c r="S42" i="2"/>
  <c r="O42" i="2"/>
  <c r="M43" i="2"/>
  <c r="O44" i="2"/>
  <c r="X46" i="2"/>
  <c r="O48" i="2"/>
  <c r="X53" i="2"/>
  <c r="Q59" i="2"/>
  <c r="M60" i="2"/>
  <c r="S60" i="2"/>
  <c r="Q66" i="2"/>
  <c r="S72" i="2"/>
  <c r="Q76" i="2"/>
  <c r="Q81" i="2"/>
  <c r="X82" i="2"/>
  <c r="M83" i="2"/>
  <c r="S83" i="2"/>
  <c r="S84" i="2"/>
  <c r="S85" i="2"/>
  <c r="S87" i="2"/>
  <c r="O88" i="2"/>
  <c r="X90" i="2"/>
  <c r="M90" i="2"/>
  <c r="Y90" i="2" s="1"/>
  <c r="M92" i="2"/>
  <c r="S92" i="2"/>
  <c r="X93" i="2"/>
  <c r="S104" i="2"/>
  <c r="Y104" i="2" s="1"/>
  <c r="X105" i="2"/>
  <c r="M106" i="2"/>
  <c r="S106" i="2"/>
  <c r="M110" i="2"/>
  <c r="S112" i="2"/>
  <c r="O114" i="2"/>
  <c r="X118" i="2"/>
  <c r="Q125" i="2"/>
  <c r="Q132" i="2"/>
  <c r="Q133" i="2"/>
  <c r="M135" i="2"/>
  <c r="X15" i="2"/>
  <c r="O15" i="2"/>
  <c r="Q21" i="2"/>
  <c r="M23" i="2"/>
  <c r="X26" i="2"/>
  <c r="X28" i="2"/>
  <c r="Q31" i="2"/>
  <c r="S31" i="2"/>
  <c r="S33" i="2"/>
  <c r="X49" i="2"/>
  <c r="M49" i="2"/>
  <c r="Y49" i="2" s="1"/>
  <c r="X50" i="2"/>
  <c r="M50" i="2"/>
  <c r="O51" i="2"/>
  <c r="X54" i="2"/>
  <c r="M54" i="2"/>
  <c r="Y54" i="2" s="1"/>
  <c r="O58" i="2"/>
  <c r="S62" i="2"/>
  <c r="O66" i="2"/>
  <c r="N67" i="2"/>
  <c r="M67" i="2" s="1"/>
  <c r="X68" i="2"/>
  <c r="Q71" i="2"/>
  <c r="O72" i="2"/>
  <c r="S75" i="2"/>
  <c r="Q83" i="2"/>
  <c r="X91" i="2"/>
  <c r="Q94" i="2"/>
  <c r="Q95" i="2"/>
  <c r="M98" i="2"/>
  <c r="Y98" i="2" s="1"/>
  <c r="N100" i="2"/>
  <c r="M100" i="2" s="1"/>
  <c r="X100" i="2"/>
  <c r="X104" i="2"/>
  <c r="Q106" i="2"/>
  <c r="Q107" i="2"/>
  <c r="Q110" i="2"/>
  <c r="M119" i="2"/>
  <c r="Y119" i="2" s="1"/>
  <c r="M120" i="2"/>
  <c r="S120" i="2"/>
  <c r="Q123" i="2"/>
  <c r="O125" i="2"/>
  <c r="M130" i="2"/>
  <c r="M131" i="2"/>
  <c r="S131" i="2"/>
  <c r="S133" i="2"/>
  <c r="O13" i="2"/>
  <c r="X22" i="2"/>
  <c r="Q22" i="2"/>
  <c r="M22" i="2"/>
  <c r="S22" i="2"/>
  <c r="X38" i="2"/>
  <c r="Q38" i="2"/>
  <c r="M38" i="2"/>
  <c r="S38" i="2"/>
  <c r="X20" i="2"/>
  <c r="K139" i="2"/>
  <c r="X27" i="2"/>
  <c r="M27" i="2"/>
  <c r="X29" i="2"/>
  <c r="O29" i="2"/>
  <c r="S29" i="2"/>
  <c r="X52" i="2"/>
  <c r="M52" i="2"/>
  <c r="S63" i="2"/>
  <c r="O63" i="2"/>
  <c r="X63" i="2"/>
  <c r="M63" i="2"/>
  <c r="L139" i="2"/>
  <c r="L143" i="2" s="1"/>
  <c r="O22" i="2"/>
  <c r="X30" i="2"/>
  <c r="Q30" i="2"/>
  <c r="M30" i="2"/>
  <c r="S30" i="2"/>
  <c r="O38" i="2"/>
  <c r="X55" i="2"/>
  <c r="X59" i="2"/>
  <c r="M59" i="2"/>
  <c r="X14" i="2"/>
  <c r="X19" i="2"/>
  <c r="M19" i="2"/>
  <c r="Y20" i="2"/>
  <c r="X21" i="2"/>
  <c r="O21" i="2"/>
  <c r="S21" i="2"/>
  <c r="X35" i="2"/>
  <c r="M35" i="2"/>
  <c r="Y36" i="2"/>
  <c r="X37" i="2"/>
  <c r="O37" i="2"/>
  <c r="S37" i="2"/>
  <c r="X48" i="2"/>
  <c r="S53" i="2"/>
  <c r="O53" i="2"/>
  <c r="M53" i="2"/>
  <c r="X61" i="2"/>
  <c r="X62" i="2"/>
  <c r="S67" i="2"/>
  <c r="M70" i="2"/>
  <c r="S70" i="2"/>
  <c r="M87" i="2"/>
  <c r="Q87" i="2"/>
  <c r="X87" i="2"/>
  <c r="S95" i="2"/>
  <c r="O95" i="2"/>
  <c r="M95" i="2"/>
  <c r="X116" i="2"/>
  <c r="N116" i="2"/>
  <c r="M116" i="2" s="1"/>
  <c r="S123" i="2"/>
  <c r="O123" i="2"/>
  <c r="X123" i="2"/>
  <c r="M123" i="2"/>
  <c r="G139" i="2"/>
  <c r="Q13" i="2"/>
  <c r="M14" i="2"/>
  <c r="Q14" i="2"/>
  <c r="M21" i="2"/>
  <c r="M29" i="2"/>
  <c r="M37" i="2"/>
  <c r="Q45" i="2"/>
  <c r="X51" i="2"/>
  <c r="Q51" i="2"/>
  <c r="Q58" i="2"/>
  <c r="M62" i="2"/>
  <c r="Q62" i="2"/>
  <c r="O70" i="2"/>
  <c r="M72" i="2"/>
  <c r="Q72" i="2"/>
  <c r="M74" i="2"/>
  <c r="Q74" i="2"/>
  <c r="X74" i="2"/>
  <c r="M82" i="2"/>
  <c r="S82" i="2"/>
  <c r="M97" i="2"/>
  <c r="Q97" i="2"/>
  <c r="X97" i="2"/>
  <c r="X102" i="2"/>
  <c r="O102" i="2"/>
  <c r="S102" i="2"/>
  <c r="M103" i="2"/>
  <c r="R103" i="2"/>
  <c r="Q103" i="2" s="1"/>
  <c r="M107" i="2"/>
  <c r="S107" i="2"/>
  <c r="M109" i="2"/>
  <c r="Q109" i="2"/>
  <c r="X111" i="2"/>
  <c r="M111" i="2"/>
  <c r="S115" i="2"/>
  <c r="O115" i="2"/>
  <c r="M115" i="2"/>
  <c r="S122" i="2"/>
  <c r="O122" i="2"/>
  <c r="M122" i="2"/>
  <c r="M132" i="2"/>
  <c r="S132" i="2"/>
  <c r="M13" i="2"/>
  <c r="X17" i="2"/>
  <c r="Q17" i="2"/>
  <c r="S19" i="2"/>
  <c r="X25" i="2"/>
  <c r="Q25" i="2"/>
  <c r="S27" i="2"/>
  <c r="X33" i="2"/>
  <c r="Q33" i="2"/>
  <c r="S35" i="2"/>
  <c r="X41" i="2"/>
  <c r="Q41" i="2"/>
  <c r="Q42" i="2"/>
  <c r="M51" i="2"/>
  <c r="S51" i="2"/>
  <c r="S52" i="2"/>
  <c r="M55" i="2"/>
  <c r="Q55" i="2"/>
  <c r="S58" i="2"/>
  <c r="Y58" i="2" s="1"/>
  <c r="S59" i="2"/>
  <c r="M61" i="2"/>
  <c r="Q61" i="2"/>
  <c r="M65" i="2"/>
  <c r="Q65" i="2"/>
  <c r="X66" i="2"/>
  <c r="O67" i="2"/>
  <c r="M68" i="2"/>
  <c r="Q68" i="2"/>
  <c r="Q70" i="2"/>
  <c r="X70" i="2"/>
  <c r="M73" i="2"/>
  <c r="Q73" i="2"/>
  <c r="X78" i="2"/>
  <c r="M80" i="2"/>
  <c r="Q80" i="2"/>
  <c r="X86" i="2"/>
  <c r="O86" i="2"/>
  <c r="M86" i="2"/>
  <c r="O87" i="2"/>
  <c r="M91" i="2"/>
  <c r="Q91" i="2"/>
  <c r="X95" i="2"/>
  <c r="S99" i="2"/>
  <c r="O99" i="2"/>
  <c r="M99" i="2"/>
  <c r="N102" i="2"/>
  <c r="M102" i="2" s="1"/>
  <c r="M105" i="2"/>
  <c r="S105" i="2"/>
  <c r="O111" i="2"/>
  <c r="Q116" i="2"/>
  <c r="I139" i="2"/>
  <c r="T139" i="2"/>
  <c r="S13" i="2"/>
  <c r="M17" i="2"/>
  <c r="M18" i="2"/>
  <c r="Q18" i="2"/>
  <c r="O19" i="2"/>
  <c r="M25" i="2"/>
  <c r="M26" i="2"/>
  <c r="Q26" i="2"/>
  <c r="O27" i="2"/>
  <c r="M33" i="2"/>
  <c r="M34" i="2"/>
  <c r="Q34" i="2"/>
  <c r="O35" i="2"/>
  <c r="M41" i="2"/>
  <c r="M42" i="2"/>
  <c r="X43" i="2"/>
  <c r="Q43" i="2"/>
  <c r="S45" i="2"/>
  <c r="O52" i="2"/>
  <c r="O59" i="2"/>
  <c r="M64" i="2"/>
  <c r="Q64" i="2"/>
  <c r="Q67" i="2"/>
  <c r="X69" i="2"/>
  <c r="O69" i="2"/>
  <c r="O74" i="2"/>
  <c r="S76" i="2"/>
  <c r="M77" i="2"/>
  <c r="Q77" i="2"/>
  <c r="P79" i="2"/>
  <c r="O79" i="2" s="1"/>
  <c r="Y79" i="2" s="1"/>
  <c r="X81" i="2"/>
  <c r="O82" i="2"/>
  <c r="X83" i="2"/>
  <c r="X92" i="2"/>
  <c r="M93" i="2"/>
  <c r="Q93" i="2"/>
  <c r="X94" i="2"/>
  <c r="X96" i="2"/>
  <c r="M96" i="2"/>
  <c r="O97" i="2"/>
  <c r="Q102" i="2"/>
  <c r="Y108" i="2"/>
  <c r="O109" i="2"/>
  <c r="S109" i="2"/>
  <c r="X110" i="2"/>
  <c r="Q111" i="2"/>
  <c r="X113" i="2"/>
  <c r="X115" i="2"/>
  <c r="S116" i="2"/>
  <c r="X117" i="2"/>
  <c r="X122" i="2"/>
  <c r="X124" i="2"/>
  <c r="X130" i="2"/>
  <c r="S130" i="2"/>
  <c r="S111" i="2"/>
  <c r="M117" i="2"/>
  <c r="Q117" i="2"/>
  <c r="X121" i="2"/>
  <c r="O127" i="2"/>
  <c r="N127" i="2"/>
  <c r="M127" i="2" s="1"/>
  <c r="O128" i="2"/>
  <c r="S128" i="2"/>
  <c r="X129" i="2"/>
  <c r="S129" i="2"/>
  <c r="O129" i="2"/>
  <c r="M129" i="2"/>
  <c r="R129" i="2"/>
  <c r="Q129" i="2" s="1"/>
  <c r="M78" i="2"/>
  <c r="Q78" i="2"/>
  <c r="X85" i="2"/>
  <c r="S86" i="2"/>
  <c r="S96" i="2"/>
  <c r="X106" i="2"/>
  <c r="O107" i="2"/>
  <c r="X112" i="2"/>
  <c r="M113" i="2"/>
  <c r="Q113" i="2"/>
  <c r="X114" i="2"/>
  <c r="M118" i="2"/>
  <c r="Q118" i="2"/>
  <c r="X119" i="2"/>
  <c r="S126" i="2"/>
  <c r="O126" i="2"/>
  <c r="Q127" i="2"/>
  <c r="N128" i="2"/>
  <c r="M128" i="2" s="1"/>
  <c r="X131" i="2"/>
  <c r="O132" i="2"/>
  <c r="X133" i="2"/>
  <c r="S137" i="2"/>
  <c r="O96" i="2"/>
  <c r="S100" i="2"/>
  <c r="M101" i="2"/>
  <c r="S103" i="2"/>
  <c r="O105" i="2"/>
  <c r="M112" i="2"/>
  <c r="Q112" i="2"/>
  <c r="O116" i="2"/>
  <c r="M124" i="2"/>
  <c r="Q124" i="2"/>
  <c r="X125" i="2"/>
  <c r="O130" i="2"/>
  <c r="X135" i="2"/>
  <c r="S136" i="2"/>
  <c r="Y136" i="2" s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T12" i="1"/>
  <c r="R12" i="1"/>
  <c r="P12" i="1"/>
  <c r="N12" i="1"/>
  <c r="L121" i="1"/>
  <c r="K121" i="1"/>
  <c r="J121" i="1"/>
  <c r="I121" i="1"/>
  <c r="V121" i="1"/>
  <c r="U121" i="1"/>
  <c r="Y40" i="2" l="1"/>
  <c r="Y33" i="2"/>
  <c r="Y17" i="2"/>
  <c r="Y135" i="2"/>
  <c r="Y23" i="2"/>
  <c r="Y25" i="2"/>
  <c r="Y21" i="2"/>
  <c r="L144" i="2"/>
  <c r="Y120" i="2"/>
  <c r="Y57" i="2"/>
  <c r="Y28" i="2"/>
  <c r="Y131" i="2"/>
  <c r="Y39" i="2"/>
  <c r="Y67" i="2"/>
  <c r="Y100" i="2"/>
  <c r="Y35" i="2"/>
  <c r="Y128" i="2"/>
  <c r="Y31" i="2"/>
  <c r="Y114" i="2"/>
  <c r="Y69" i="2"/>
  <c r="Y56" i="2"/>
  <c r="Y95" i="2"/>
  <c r="Y106" i="2"/>
  <c r="Y83" i="2"/>
  <c r="Y50" i="2"/>
  <c r="Y110" i="2"/>
  <c r="Y133" i="2"/>
  <c r="Y88" i="2"/>
  <c r="Y71" i="2"/>
  <c r="Y15" i="2"/>
  <c r="Y75" i="2"/>
  <c r="Y32" i="2"/>
  <c r="Y130" i="2"/>
  <c r="Y137" i="2"/>
  <c r="Y126" i="2"/>
  <c r="Z127" i="2"/>
  <c r="Y117" i="2"/>
  <c r="Y43" i="2"/>
  <c r="Y125" i="2"/>
  <c r="Y81" i="2"/>
  <c r="Y48" i="2"/>
  <c r="Y44" i="2"/>
  <c r="Y101" i="2"/>
  <c r="Y13" i="2"/>
  <c r="Y74" i="2"/>
  <c r="Y66" i="2"/>
  <c r="Y60" i="2"/>
  <c r="Y121" i="2"/>
  <c r="Y134" i="2"/>
  <c r="Y94" i="2"/>
  <c r="Y96" i="2"/>
  <c r="Y93" i="2"/>
  <c r="Y76" i="2"/>
  <c r="Y42" i="2"/>
  <c r="Y34" i="2"/>
  <c r="Y26" i="2"/>
  <c r="Y18" i="2"/>
  <c r="N139" i="2"/>
  <c r="M140" i="2" s="1"/>
  <c r="Y91" i="2"/>
  <c r="Y45" i="2"/>
  <c r="Y92" i="2"/>
  <c r="Y84" i="2"/>
  <c r="Y46" i="2"/>
  <c r="Y16" i="2"/>
  <c r="Y85" i="2"/>
  <c r="Y103" i="2"/>
  <c r="Y129" i="2"/>
  <c r="Y41" i="2"/>
  <c r="Y105" i="2"/>
  <c r="Y68" i="2"/>
  <c r="Y82" i="2"/>
  <c r="Y59" i="2"/>
  <c r="Y72" i="2"/>
  <c r="Y19" i="2"/>
  <c r="Y109" i="2"/>
  <c r="Y73" i="2"/>
  <c r="Y65" i="2"/>
  <c r="Y111" i="2"/>
  <c r="Y62" i="2"/>
  <c r="Y87" i="2"/>
  <c r="Y112" i="2"/>
  <c r="Y113" i="2"/>
  <c r="Y64" i="2"/>
  <c r="Y102" i="2"/>
  <c r="Y86" i="2"/>
  <c r="Y80" i="2"/>
  <c r="Y51" i="2"/>
  <c r="Y132" i="2"/>
  <c r="Y115" i="2"/>
  <c r="Y107" i="2"/>
  <c r="Y37" i="2"/>
  <c r="Y14" i="2"/>
  <c r="Y123" i="2"/>
  <c r="Y116" i="2"/>
  <c r="Y53" i="2"/>
  <c r="Y63" i="2"/>
  <c r="Y52" i="2"/>
  <c r="Y124" i="2"/>
  <c r="Y118" i="2"/>
  <c r="Y78" i="2"/>
  <c r="Y127" i="2"/>
  <c r="Y77" i="2"/>
  <c r="S140" i="2"/>
  <c r="Y99" i="2"/>
  <c r="Y61" i="2"/>
  <c r="Y55" i="2"/>
  <c r="R139" i="2"/>
  <c r="Q140" i="2" s="1"/>
  <c r="Y122" i="2"/>
  <c r="Y97" i="2"/>
  <c r="Y29" i="2"/>
  <c r="Y70" i="2"/>
  <c r="Y30" i="2"/>
  <c r="Y27" i="2"/>
  <c r="Y38" i="2"/>
  <c r="Y22" i="2"/>
  <c r="P139" i="2"/>
  <c r="O140" i="2" s="1"/>
  <c r="Q121" i="1"/>
  <c r="C113" i="1"/>
  <c r="C114" i="1" s="1"/>
  <c r="C115" i="1" s="1"/>
  <c r="C111" i="1"/>
  <c r="C109" i="1"/>
  <c r="C106" i="1"/>
  <c r="C103" i="1"/>
  <c r="C104" i="1" s="1"/>
  <c r="C91" i="1"/>
  <c r="C86" i="1"/>
  <c r="C82" i="1"/>
  <c r="C83" i="1" s="1"/>
  <c r="D81" i="1"/>
  <c r="C77" i="1"/>
  <c r="C64" i="1"/>
  <c r="D63" i="1"/>
  <c r="C62" i="1"/>
  <c r="C56" i="1"/>
  <c r="C51" i="1"/>
  <c r="D45" i="1"/>
  <c r="C43" i="1"/>
  <c r="D39" i="1"/>
  <c r="D40" i="1" s="1"/>
  <c r="D41" i="1" s="1"/>
  <c r="D42" i="1" s="1"/>
  <c r="C37" i="1"/>
  <c r="D27" i="1"/>
  <c r="D28" i="1" s="1"/>
  <c r="D29" i="1" s="1"/>
  <c r="D30" i="1" s="1"/>
  <c r="D31" i="1" s="1"/>
  <c r="D32" i="1" s="1"/>
  <c r="D33" i="1" s="1"/>
  <c r="D34" i="1" s="1"/>
  <c r="D35" i="1" s="1"/>
  <c r="D36" i="1" s="1"/>
  <c r="C23" i="1"/>
  <c r="D22" i="1"/>
  <c r="C16" i="1"/>
  <c r="M142" i="2" l="1"/>
  <c r="G140" i="2"/>
  <c r="G121" i="1"/>
  <c r="V122" i="1" l="1"/>
  <c r="K122" i="1"/>
  <c r="L122" i="1"/>
  <c r="I122" i="1"/>
  <c r="J122" i="1"/>
  <c r="U122" i="1"/>
  <c r="S121" i="1"/>
  <c r="Q122" i="1"/>
  <c r="S122" i="1" l="1"/>
  <c r="P88" i="1" l="1"/>
  <c r="AB88" i="1"/>
  <c r="O121" i="1"/>
  <c r="O122" i="1" s="1"/>
  <c r="M121" i="1" l="1"/>
  <c r="N88" i="1"/>
  <c r="M122" i="1" l="1"/>
</calcChain>
</file>

<file path=xl/sharedStrings.xml><?xml version="1.0" encoding="utf-8"?>
<sst xmlns="http://schemas.openxmlformats.org/spreadsheetml/2006/main" count="1728" uniqueCount="360">
  <si>
    <t xml:space="preserve">DI WILAYAH PROPINSI NUSA TENGGARA BARAT </t>
  </si>
  <si>
    <t>NOMOR</t>
  </si>
  <si>
    <t xml:space="preserve"> </t>
  </si>
  <si>
    <t>PANJANG</t>
  </si>
  <si>
    <t>Total</t>
  </si>
  <si>
    <t>RUAS</t>
  </si>
  <si>
    <t>SUB</t>
  </si>
  <si>
    <t>NAMA RUAS</t>
  </si>
  <si>
    <t>KET.</t>
  </si>
  <si>
    <t>Biaya</t>
  </si>
  <si>
    <t>( KM )</t>
  </si>
  <si>
    <t>(Rp.)</t>
  </si>
  <si>
    <t>050</t>
  </si>
  <si>
    <t>11.K</t>
  </si>
  <si>
    <t>Jln.  Terminal Mandalika (Bertais - Sweta)</t>
  </si>
  <si>
    <t>051</t>
  </si>
  <si>
    <t>Jln. DR. Sutomo/Mataram - Rembiga</t>
  </si>
  <si>
    <t>052</t>
  </si>
  <si>
    <t>Jln. DR. Wahidin (Bts. Kota)</t>
  </si>
  <si>
    <t>053</t>
  </si>
  <si>
    <t>Jln. Yos Sudarso</t>
  </si>
  <si>
    <t>12.K</t>
  </si>
  <si>
    <t>Jln. Langko</t>
  </si>
  <si>
    <t>054</t>
  </si>
  <si>
    <t>Jln. Pejanggik</t>
  </si>
  <si>
    <t>055</t>
  </si>
  <si>
    <t>Jln. Selaparang</t>
  </si>
  <si>
    <t>056</t>
  </si>
  <si>
    <t>Jln. Udayana / Junction - Selaparang</t>
  </si>
  <si>
    <t>057</t>
  </si>
  <si>
    <t>Jln. Erlangga</t>
  </si>
  <si>
    <t>058</t>
  </si>
  <si>
    <t>Jln. Gajah Mada</t>
  </si>
  <si>
    <t>059</t>
  </si>
  <si>
    <t>Jln. WR. Supratman</t>
  </si>
  <si>
    <t>Jln. A. Rahman Hakim</t>
  </si>
  <si>
    <t>060</t>
  </si>
  <si>
    <t>Jln. RA. Kartini</t>
  </si>
  <si>
    <t>061</t>
  </si>
  <si>
    <t>Jln. Ade Irma Suryani</t>
  </si>
  <si>
    <t>062</t>
  </si>
  <si>
    <t>Jln. Bung Hatta</t>
  </si>
  <si>
    <t>063</t>
  </si>
  <si>
    <t>Jln. Bung Karno</t>
  </si>
  <si>
    <t>064</t>
  </si>
  <si>
    <t>Jln. AA. Gede Ngurah</t>
  </si>
  <si>
    <t>065</t>
  </si>
  <si>
    <t>Jln. Prabu Rangka Sari</t>
  </si>
  <si>
    <t>066</t>
  </si>
  <si>
    <t>Jln. Sultan Hasanudin</t>
  </si>
  <si>
    <t>067</t>
  </si>
  <si>
    <t>Jln. Imam Bonjol</t>
  </si>
  <si>
    <t>068</t>
  </si>
  <si>
    <t>Jln. Diponegoro (Bts. Kota)</t>
  </si>
  <si>
    <t>069</t>
  </si>
  <si>
    <t>Jln. Majapahit</t>
  </si>
  <si>
    <t>070</t>
  </si>
  <si>
    <t>Jln. Sriwijaya</t>
  </si>
  <si>
    <t>071</t>
  </si>
  <si>
    <t>Jln. Brawijaya</t>
  </si>
  <si>
    <t>072</t>
  </si>
  <si>
    <t>Jln. R. Suprapto</t>
  </si>
  <si>
    <t>Jln. Panji Tilar Negara</t>
  </si>
  <si>
    <t>073</t>
  </si>
  <si>
    <t>Jln. Pendidikan</t>
  </si>
  <si>
    <t>074</t>
  </si>
  <si>
    <t>Jln. Caturwarga</t>
  </si>
  <si>
    <t>075</t>
  </si>
  <si>
    <t>Jln. Panca Usaha</t>
  </si>
  <si>
    <t>076</t>
  </si>
  <si>
    <t>Jln. Tumpangsari</t>
  </si>
  <si>
    <t>077</t>
  </si>
  <si>
    <t>Jln. Sultan Salahudin</t>
  </si>
  <si>
    <t>Jln. Sultan Kaharudin</t>
  </si>
  <si>
    <t>078</t>
  </si>
  <si>
    <t>Jln. TGH. Bangkol</t>
  </si>
  <si>
    <t>079</t>
  </si>
  <si>
    <t>Jln. I Gusti Ketut Jelantik Gosa</t>
  </si>
  <si>
    <t>Rembiga (Bts. Kota) - Pemenang</t>
  </si>
  <si>
    <t>080</t>
  </si>
  <si>
    <t>Bengkel - Kediri</t>
  </si>
  <si>
    <t>081</t>
  </si>
  <si>
    <t>Kediri - Rumak</t>
  </si>
  <si>
    <t>082</t>
  </si>
  <si>
    <t>Kediri - Praya</t>
  </si>
  <si>
    <t>086</t>
  </si>
  <si>
    <t>Mapak - Parampuan</t>
  </si>
  <si>
    <t>Parampuan - Kebun Ayu - Lembar</t>
  </si>
  <si>
    <t>087</t>
  </si>
  <si>
    <t>Lembar - Sekotong - Pelangan</t>
  </si>
  <si>
    <t>088</t>
  </si>
  <si>
    <t>Pelangan - Sp. Pengantap</t>
  </si>
  <si>
    <t>095</t>
  </si>
  <si>
    <t>Kediri - Kuripan</t>
  </si>
  <si>
    <t>096</t>
  </si>
  <si>
    <t>Kuripan - Giri Menang</t>
  </si>
  <si>
    <t>Jln. Soekarno Hatta (Gerung)</t>
  </si>
  <si>
    <t>083</t>
  </si>
  <si>
    <t xml:space="preserve"> Praya - Kruak </t>
  </si>
  <si>
    <t>089</t>
  </si>
  <si>
    <t>Sp. Pengantap - Mt. Ajan - Kuta</t>
  </si>
  <si>
    <t>090</t>
  </si>
  <si>
    <t xml:space="preserve"> Kuta - Kruak</t>
  </si>
  <si>
    <t>097</t>
  </si>
  <si>
    <t>Mantang - Praya</t>
  </si>
  <si>
    <t>Jln. Basuki Rahmat</t>
  </si>
  <si>
    <t>098</t>
  </si>
  <si>
    <t>Wakul - Ketejer</t>
  </si>
  <si>
    <t>Ketejer - Jontlak</t>
  </si>
  <si>
    <t>099</t>
  </si>
  <si>
    <t>Sp. Penujak - Tanah Awu</t>
  </si>
  <si>
    <t>Penujak - Mt. Ajan</t>
  </si>
  <si>
    <t>Batunyala - Sengkol</t>
  </si>
  <si>
    <t>084</t>
  </si>
  <si>
    <t>Kruak - Lb. Haji</t>
  </si>
  <si>
    <t>085</t>
  </si>
  <si>
    <t>Tanjung Geres - Pohgading - Pringgabaya</t>
  </si>
  <si>
    <t>091</t>
  </si>
  <si>
    <t>Kruak - Pancor</t>
  </si>
  <si>
    <t>092</t>
  </si>
  <si>
    <t>Masbagik - Pancor</t>
  </si>
  <si>
    <t>Jln. TGH. Zainudin Abd. Majid (Pancor-Selong)</t>
  </si>
  <si>
    <t>13.K</t>
  </si>
  <si>
    <t>Jln. Cokroaminoto</t>
  </si>
  <si>
    <t>093</t>
  </si>
  <si>
    <t>Selong - Lb. Haji</t>
  </si>
  <si>
    <t>094</t>
  </si>
  <si>
    <t>Pancor - Rempung</t>
  </si>
  <si>
    <t>Lb.Lombok - Sambalia</t>
  </si>
  <si>
    <t>Sambalia - Ds. Biluk</t>
  </si>
  <si>
    <t>Aikmal - Swela</t>
  </si>
  <si>
    <t>Pringgabaya - Sembalun Bumbung</t>
  </si>
  <si>
    <t>Jln. Diponegoro</t>
  </si>
  <si>
    <t>Jln. Hasanudin 1</t>
  </si>
  <si>
    <t>Jln. Abdullah</t>
  </si>
  <si>
    <t>Simpang Tano - Simpang Seteluk</t>
  </si>
  <si>
    <t>Benete - Sejorong</t>
  </si>
  <si>
    <t>Sejorong Tetar - Bts. KSB</t>
  </si>
  <si>
    <t>Tetar (Bts. KSB) - Lunyuk</t>
  </si>
  <si>
    <t>Sumbawa Besar - Semongkat - Batu Dulang</t>
  </si>
  <si>
    <t>Sumbawa - Sebewe - Lua Air</t>
  </si>
  <si>
    <t>Jln. Sudirman</t>
  </si>
  <si>
    <t>Sp. Negara - Moyo - Lua Air</t>
  </si>
  <si>
    <t>Pal IV - Lenangguar</t>
  </si>
  <si>
    <t>Lenangguar - Lunyuk</t>
  </si>
  <si>
    <t>Lunyuk - Ropang</t>
  </si>
  <si>
    <t>Ropang - Sekokat</t>
  </si>
  <si>
    <t>Sekokat - Bawi</t>
  </si>
  <si>
    <t>Plampang - Sekokat</t>
  </si>
  <si>
    <t>Simpang Kempo - Simpang Kore</t>
  </si>
  <si>
    <t>Simpang Kore - Kiwu</t>
  </si>
  <si>
    <t xml:space="preserve"> H u' u - Parado</t>
  </si>
  <si>
    <t>Lb. Kenanga (Bts. Dompu) - Kawinda To'i</t>
  </si>
  <si>
    <t>Kawinda Toi - Piong</t>
  </si>
  <si>
    <t>Piong - Sp. Kore</t>
  </si>
  <si>
    <t>Kiwu - Sampungu</t>
  </si>
  <si>
    <t>Sampungu - Bajo</t>
  </si>
  <si>
    <t>Sila - Bajo</t>
  </si>
  <si>
    <t>Bima - Tawali</t>
  </si>
  <si>
    <t>Tawali - Sape</t>
  </si>
  <si>
    <t>Talabiu - Simpasai</t>
  </si>
  <si>
    <t>Simpasai - Parado</t>
  </si>
  <si>
    <t>Simpasai - Wilamaci</t>
  </si>
  <si>
    <t>Wilamaci - Karumbu</t>
  </si>
  <si>
    <t>Karumbu - Sape</t>
  </si>
  <si>
    <t>Wilamaci - Parado</t>
  </si>
  <si>
    <t>Jln. Datuk Dibanta - Bts. Kota</t>
  </si>
  <si>
    <t>Jln. Hasanudin</t>
  </si>
  <si>
    <t>Jln. Gatot Subroto</t>
  </si>
  <si>
    <t>NO.</t>
  </si>
  <si>
    <t>KECAMATAN</t>
  </si>
  <si>
    <t xml:space="preserve">YANG </t>
  </si>
  <si>
    <t>DILALUI</t>
  </si>
  <si>
    <t>Sandubaya</t>
  </si>
  <si>
    <t>Selaparang</t>
  </si>
  <si>
    <t>Ampenan</t>
  </si>
  <si>
    <t>Ampenan, Selaparang</t>
  </si>
  <si>
    <t>Selaparang, Mataram, Cakranegara</t>
  </si>
  <si>
    <t>Cakranegara</t>
  </si>
  <si>
    <t>Selaparang, Mataram</t>
  </si>
  <si>
    <t>Mataram, Sekarbela</t>
  </si>
  <si>
    <t>Mataram</t>
  </si>
  <si>
    <t>Selaparang, Cakranegara</t>
  </si>
  <si>
    <t>Mataram, Cakranegara</t>
  </si>
  <si>
    <t>Cakranegara, Sandubaya</t>
  </si>
  <si>
    <t>Mataram, Sekarbela, Ampenan</t>
  </si>
  <si>
    <t>Mataram, Selaparang</t>
  </si>
  <si>
    <t>Ampenan, Sekarbela</t>
  </si>
  <si>
    <t>Sekarbela</t>
  </si>
  <si>
    <t>Sekarbela, Mataram</t>
  </si>
  <si>
    <t>Gunung Sari, Batu Layar, Pemenang</t>
  </si>
  <si>
    <t>Labuapi, Kediri</t>
  </si>
  <si>
    <t>Kediri</t>
  </si>
  <si>
    <t>Pringgarata, Jongggat, Praya</t>
  </si>
  <si>
    <t>Sekarbela, Labuapi</t>
  </si>
  <si>
    <t>Lembar, Sekotong</t>
  </si>
  <si>
    <t>Kediri, Kuripan</t>
  </si>
  <si>
    <t>Sekotong</t>
  </si>
  <si>
    <t>Labuapi, Gerung, Lembar</t>
  </si>
  <si>
    <t>Kuripan, Gerung</t>
  </si>
  <si>
    <t>Gerung</t>
  </si>
  <si>
    <t>Praya</t>
  </si>
  <si>
    <t>Praya, Jerowaru</t>
  </si>
  <si>
    <t>Praya Barat Daya, Praya Barat, Pujut</t>
  </si>
  <si>
    <t>Pujut, Praya Timur, Jerowaro</t>
  </si>
  <si>
    <t>Praya, Batukliang</t>
  </si>
  <si>
    <t>Praya Barat, Pujut</t>
  </si>
  <si>
    <t>Praya Barat</t>
  </si>
  <si>
    <t>Praya Timur, Pujut</t>
  </si>
  <si>
    <t>Jerowaru, Lb. Haji</t>
  </si>
  <si>
    <t>Lb. Haji, Pringgabaya</t>
  </si>
  <si>
    <t>Jerowaru, Sakra Barat, Selong</t>
  </si>
  <si>
    <t>Masbagik, Sukamulia, Selong</t>
  </si>
  <si>
    <t>Selong</t>
  </si>
  <si>
    <t>Selong, Lb. Haji</t>
  </si>
  <si>
    <t>Selong, Sukamulia</t>
  </si>
  <si>
    <t>Lb. Lombok, Sambelia</t>
  </si>
  <si>
    <t>Sambelia, Sembalun</t>
  </si>
  <si>
    <t>Pringgabaya, Swela, Sembalun</t>
  </si>
  <si>
    <t>Aikmel, Wanasaba, Swela</t>
  </si>
  <si>
    <t>Pototano, Seteluk</t>
  </si>
  <si>
    <t>Maluk, Sekongkang</t>
  </si>
  <si>
    <t>Lunyuk</t>
  </si>
  <si>
    <t>Sejorong</t>
  </si>
  <si>
    <t>Sumbawa</t>
  </si>
  <si>
    <t>Sumbawa, Batu Lanteh</t>
  </si>
  <si>
    <t>Sumbawa, Moyo Utara</t>
  </si>
  <si>
    <t>Sumbawa, Moyo Hilir</t>
  </si>
  <si>
    <t>Moyo Hulu, Lenangguar</t>
  </si>
  <si>
    <t>Lenangguar, Lunyuk</t>
  </si>
  <si>
    <t>Lunyuk, Ropang</t>
  </si>
  <si>
    <t>Ropang, Labangka</t>
  </si>
  <si>
    <t>Labangka, Plampang, Empang</t>
  </si>
  <si>
    <t>Plampang, Labangka</t>
  </si>
  <si>
    <t>Kempo, Manggelewa</t>
  </si>
  <si>
    <t>Kilo</t>
  </si>
  <si>
    <t>Hu'u, Parado</t>
  </si>
  <si>
    <t>Tambora</t>
  </si>
  <si>
    <t>Tambora, Sanggar</t>
  </si>
  <si>
    <t>Sanggar</t>
  </si>
  <si>
    <t>Soromandi</t>
  </si>
  <si>
    <t>Bolo</t>
  </si>
  <si>
    <t>Ambalawi, Wera</t>
  </si>
  <si>
    <t>Wera, Sape</t>
  </si>
  <si>
    <t>Woha</t>
  </si>
  <si>
    <t>Woha, Parado</t>
  </si>
  <si>
    <t>Woha, Monta</t>
  </si>
  <si>
    <t>Woha, Langgudu</t>
  </si>
  <si>
    <t>Langgudu, Lambu, Sape</t>
  </si>
  <si>
    <t>Langgudu, Parado</t>
  </si>
  <si>
    <t>Rasanae Barat, Asakota</t>
  </si>
  <si>
    <t>Rasanae Barat</t>
  </si>
  <si>
    <t>ASPAL/ PENETRASI/ MAKADAM</t>
  </si>
  <si>
    <t>PANJANG TIAP JENIS PERMUKAAN (KM)</t>
  </si>
  <si>
    <t>PERKERASAN BETON</t>
  </si>
  <si>
    <t>TELFORD/ KERIKIL</t>
  </si>
  <si>
    <t>TANAH/ BELUM TEMBUS</t>
  </si>
  <si>
    <t>LHR</t>
  </si>
  <si>
    <t>AKSES KE N/P/K</t>
  </si>
  <si>
    <t>A. TOTAL PANJANG JALAN (KM)</t>
  </si>
  <si>
    <t>B. PROSENTASE</t>
  </si>
  <si>
    <t>BAIK</t>
  </si>
  <si>
    <t>SEDANG</t>
  </si>
  <si>
    <t>RUSAK RINGAN</t>
  </si>
  <si>
    <t>RUSAK BERAT</t>
  </si>
  <si>
    <t>KM</t>
  </si>
  <si>
    <t>%</t>
  </si>
  <si>
    <t>N</t>
  </si>
  <si>
    <t>LEBAR</t>
  </si>
  <si>
    <t>(M)</t>
  </si>
  <si>
    <t>2 X 6</t>
  </si>
  <si>
    <t>9 / 2 X 6</t>
  </si>
  <si>
    <t>6 / 3.5</t>
  </si>
  <si>
    <t>4.5 / 6</t>
  </si>
  <si>
    <t>P</t>
  </si>
  <si>
    <t>DD-1</t>
  </si>
  <si>
    <t>Data Dasar Prasarana Provinsi</t>
  </si>
  <si>
    <t>Provinsi</t>
  </si>
  <si>
    <t>: Nusa Tenggara Barat</t>
  </si>
  <si>
    <t>Tahun</t>
  </si>
  <si>
    <t>No.</t>
  </si>
  <si>
    <t>No. Ruas</t>
  </si>
  <si>
    <t>Nama Ruas Jalan</t>
  </si>
  <si>
    <t>Kec. Yang dilalui</t>
  </si>
  <si>
    <t>Panjang ruas 
(Km)</t>
  </si>
  <si>
    <t>Lebar Ruas
(m)</t>
  </si>
  <si>
    <t>Panjang Tiap Jenis Permukaan (%)</t>
  </si>
  <si>
    <t>Panjang Tiap Kondisi (%)</t>
  </si>
  <si>
    <t>LHR Rerata</t>
  </si>
  <si>
    <t>Akses ke Jalan
N/P/K</t>
  </si>
  <si>
    <t>Ket.</t>
  </si>
  <si>
    <t>Ruas</t>
  </si>
  <si>
    <t>Sub Ruas</t>
  </si>
  <si>
    <t>Aspal/ Penetrasi Macadam</t>
  </si>
  <si>
    <t>Telford/ Kerikil</t>
  </si>
  <si>
    <t>Tanah/ Belum Tembus</t>
  </si>
  <si>
    <t>Baik</t>
  </si>
  <si>
    <t>Sedang</t>
  </si>
  <si>
    <t>Rusak Ringan</t>
  </si>
  <si>
    <t>Rusak Berat</t>
  </si>
  <si>
    <t>Km</t>
  </si>
  <si>
    <t xml:space="preserve"> Tanjung Karang - Kebun Ayu - Lembar</t>
  </si>
  <si>
    <t>Sekarbela, Perampuan, Lembar</t>
  </si>
  <si>
    <t>Gerung, Kuripan</t>
  </si>
  <si>
    <t>2x7</t>
  </si>
  <si>
    <t>Kuripan</t>
  </si>
  <si>
    <t>Pemenang, Tanjung</t>
  </si>
  <si>
    <t>Tanjung, Gangga, Kayangan, Bayan</t>
  </si>
  <si>
    <t>Bayan</t>
  </si>
  <si>
    <t>Praya, Penujak</t>
  </si>
  <si>
    <t>Penujak</t>
  </si>
  <si>
    <t>Penujak, Pujut</t>
  </si>
  <si>
    <t>Pujut</t>
  </si>
  <si>
    <t>Kuripan, Jonggat, Penujak</t>
  </si>
  <si>
    <t>2x6</t>
  </si>
  <si>
    <t>Sembalun, Bayan</t>
  </si>
  <si>
    <t>Sambelia, Bayan</t>
  </si>
  <si>
    <t>Dompu, Pajo, Hu'u</t>
  </si>
  <si>
    <t>Dompu</t>
  </si>
  <si>
    <t>Manggelewa, Kempo</t>
  </si>
  <si>
    <t>Kempo, Pekat</t>
  </si>
  <si>
    <t>Pekat</t>
  </si>
  <si>
    <t>Rasana'E Barat</t>
  </si>
  <si>
    <t>JUMLAH</t>
  </si>
  <si>
    <t>PROSENTASE</t>
  </si>
  <si>
    <t>Mataram,         Maret 2016</t>
  </si>
  <si>
    <t>Kepala Dinas Pekerjaan Umum</t>
  </si>
  <si>
    <t>Provinsi Nusa Tenggara Barat</t>
  </si>
  <si>
    <r>
      <t>Ir. WEDHA MAGMA ARDHI, MTP</t>
    </r>
    <r>
      <rPr>
        <sz val="11"/>
        <color theme="1"/>
        <rFont val="Calibri"/>
        <family val="2"/>
        <scheme val="minor"/>
      </rPr>
      <t xml:space="preserve"> </t>
    </r>
  </si>
  <si>
    <t>Pembina Utama Muda (IV/c)</t>
  </si>
  <si>
    <t xml:space="preserve">NIP. 196108101990031011 </t>
  </si>
  <si>
    <t>Perkerasan Beton</t>
  </si>
  <si>
    <t>: 2016</t>
  </si>
  <si>
    <t>J U M L A H</t>
  </si>
  <si>
    <t>PULAU SUMBAWA</t>
  </si>
  <si>
    <t>JALAN PROVINSI</t>
  </si>
  <si>
    <t>PULAU LOMBOK</t>
  </si>
  <si>
    <t>MANTAP</t>
  </si>
  <si>
    <t>TDK MANTAP</t>
  </si>
  <si>
    <t>(KM)</t>
  </si>
  <si>
    <t>(%)</t>
  </si>
  <si>
    <t>(KEPGUB. 620-351 THN 2016)</t>
  </si>
  <si>
    <t xml:space="preserve">REKAPITULASI DATA KONDISI JALAN </t>
  </si>
  <si>
    <t>PROVINSI NUSA TENGGARA BARAT</t>
  </si>
  <si>
    <t>(STATUS DESEMBER 2016)</t>
  </si>
  <si>
    <t>URAIAN</t>
  </si>
  <si>
    <t>PUALU SUMBAWA</t>
  </si>
  <si>
    <t>TIDAK MANTAP</t>
  </si>
  <si>
    <t>DATA KONDISI JALAN PROVINSI UNTUK PULAU LOMBOK</t>
  </si>
  <si>
    <t xml:space="preserve">DI WILAYAH PROVINSI NUSA TENGGARA BARAT </t>
  </si>
  <si>
    <t>DATA KONDISI JALAN PROVINSI UNTUK PULAU SUMBAWA</t>
  </si>
  <si>
    <t xml:space="preserve">DATA KONDISI JALAN PROVINSI </t>
  </si>
  <si>
    <t>STATUS : DES 2016</t>
  </si>
  <si>
    <t>STATUS : DES 2017</t>
  </si>
  <si>
    <t>Mataram,      April 2018</t>
  </si>
  <si>
    <t>Dinas Pekerjaan Umum dan Penataan Ruang</t>
  </si>
  <si>
    <t>Keapa Bidang Bina Marga</t>
  </si>
  <si>
    <t>H. SAHDAN, ST. MT.</t>
  </si>
  <si>
    <t>NIP. 19641231 198503 1 140</t>
  </si>
  <si>
    <t>Kepala Bidang Bina Marga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</si>
</sst>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-* #,##0.00_-;\-* #,##0.00_-;_-* &quot;-&quot;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name val="SWISS"/>
    </font>
    <font>
      <b/>
      <sz val="20"/>
      <name val="Cambria"/>
      <family val="1"/>
    </font>
    <font>
      <sz val="13"/>
      <name val="Cambria"/>
      <family val="1"/>
    </font>
    <font>
      <b/>
      <sz val="14"/>
      <name val="Cambria"/>
      <family val="1"/>
    </font>
    <font>
      <b/>
      <sz val="18"/>
      <name val="Cambria"/>
      <family val="1"/>
    </font>
    <font>
      <b/>
      <sz val="12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sz val="10"/>
      <color theme="1"/>
      <name val="Cambria"/>
      <family val="1"/>
    </font>
    <font>
      <sz val="11"/>
      <name val="Cambria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3"/>
      <name val="Cambria"/>
      <family val="1"/>
    </font>
    <font>
      <b/>
      <sz val="10"/>
      <color theme="1"/>
      <name val="Cambria"/>
      <family val="1"/>
    </font>
    <font>
      <b/>
      <sz val="11"/>
      <name val="Cambria"/>
      <family val="1"/>
    </font>
    <font>
      <b/>
      <i/>
      <sz val="12"/>
      <name val="Cambria"/>
      <family val="1"/>
    </font>
    <font>
      <b/>
      <u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theme="2" tint="-9.9948118533890809E-2"/>
      </patternFill>
    </fill>
    <fill>
      <patternFill patternType="solid">
        <fgColor indexed="41"/>
        <bgColor indexed="2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theme="2" tint="-9.9948118533890809E-2"/>
      </patternFill>
    </fill>
    <fill>
      <patternFill patternType="solid">
        <fgColor rgb="FFFFFF00"/>
        <bgColor indexed="64"/>
      </patternFill>
    </fill>
  </fills>
  <borders count="1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thin">
        <color theme="1"/>
      </left>
      <right style="thin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theme="1"/>
      </right>
      <top style="medium">
        <color indexed="64"/>
      </top>
      <bottom style="thin">
        <color indexed="8"/>
      </bottom>
      <diagonal/>
    </border>
    <border>
      <left style="thin">
        <color theme="1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theme="1"/>
      </right>
      <top style="hair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/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theme="1"/>
      </right>
      <top/>
      <bottom style="hair">
        <color indexed="64"/>
      </bottom>
      <diagonal/>
    </border>
    <border>
      <left style="thin">
        <color theme="1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8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theme="1"/>
      </right>
      <top style="hair">
        <color indexed="64"/>
      </top>
      <bottom/>
      <diagonal/>
    </border>
    <border>
      <left style="thin">
        <color theme="1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8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1">
    <xf numFmtId="0" fontId="0" fillId="0" borderId="0" xfId="0"/>
    <xf numFmtId="0" fontId="9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Continuous" vertical="center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6" fillId="0" borderId="0" xfId="2" applyFont="1" applyAlignment="1">
      <alignment horizontal="centerContinuous" vertical="center"/>
    </xf>
    <xf numFmtId="0" fontId="7" fillId="0" borderId="0" xfId="2" applyFont="1" applyAlignment="1">
      <alignment horizontal="centerContinuous" vertical="center"/>
    </xf>
    <xf numFmtId="41" fontId="4" fillId="0" borderId="0" xfId="3" applyFont="1" applyAlignment="1">
      <alignment horizontal="right" vertical="center"/>
    </xf>
    <xf numFmtId="0" fontId="9" fillId="3" borderId="3" xfId="2" applyFont="1" applyFill="1" applyBorder="1" applyAlignment="1">
      <alignment horizontal="centerContinuous" vertical="center"/>
    </xf>
    <xf numFmtId="0" fontId="7" fillId="0" borderId="0" xfId="2" applyFont="1" applyAlignment="1">
      <alignment vertical="center"/>
    </xf>
    <xf numFmtId="0" fontId="8" fillId="0" borderId="2" xfId="2" applyFont="1" applyFill="1" applyBorder="1" applyAlignment="1">
      <alignment horizontal="centerContinuous" vertical="center"/>
    </xf>
    <xf numFmtId="0" fontId="9" fillId="0" borderId="3" xfId="2" applyFont="1" applyFill="1" applyBorder="1" applyAlignment="1">
      <alignment horizontal="centerContinuous" vertical="center"/>
    </xf>
    <xf numFmtId="0" fontId="8" fillId="0" borderId="1" xfId="2" applyFont="1" applyFill="1" applyBorder="1" applyAlignment="1">
      <alignment horizontal="centerContinuous" vertical="center"/>
    </xf>
    <xf numFmtId="0" fontId="4" fillId="0" borderId="0" xfId="2" applyFont="1" applyAlignment="1">
      <alignment horizontal="center" vertical="center"/>
    </xf>
    <xf numFmtId="39" fontId="8" fillId="0" borderId="0" xfId="2" applyNumberFormat="1" applyFont="1" applyFill="1" applyAlignment="1">
      <alignment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39" fontId="4" fillId="0" borderId="0" xfId="2" applyNumberFormat="1" applyFont="1" applyFill="1" applyAlignment="1">
      <alignment vertical="center"/>
    </xf>
    <xf numFmtId="39" fontId="4" fillId="0" borderId="0" xfId="2" applyNumberFormat="1" applyFont="1" applyAlignment="1">
      <alignment vertical="center"/>
    </xf>
    <xf numFmtId="0" fontId="7" fillId="0" borderId="0" xfId="2" applyFont="1" applyFill="1" applyBorder="1" applyAlignment="1">
      <alignment vertical="center"/>
    </xf>
    <xf numFmtId="39" fontId="7" fillId="0" borderId="0" xfId="2" applyNumberFormat="1" applyFont="1" applyFill="1" applyAlignment="1" applyProtection="1">
      <alignment vertical="center"/>
    </xf>
    <xf numFmtId="41" fontId="8" fillId="0" borderId="4" xfId="3" applyFont="1" applyBorder="1" applyAlignment="1">
      <alignment horizontal="right" vertical="center"/>
    </xf>
    <xf numFmtId="0" fontId="4" fillId="4" borderId="0" xfId="2" applyFont="1" applyFill="1" applyAlignment="1">
      <alignment vertical="center"/>
    </xf>
    <xf numFmtId="39" fontId="4" fillId="4" borderId="0" xfId="2" applyNumberFormat="1" applyFont="1" applyFill="1" applyAlignment="1">
      <alignment vertical="center"/>
    </xf>
    <xf numFmtId="41" fontId="9" fillId="0" borderId="0" xfId="3" applyFont="1" applyFill="1" applyBorder="1" applyAlignment="1" applyProtection="1">
      <alignment horizontal="right" vertical="center"/>
    </xf>
    <xf numFmtId="0" fontId="8" fillId="0" borderId="0" xfId="2" applyFont="1" applyFill="1" applyAlignment="1">
      <alignment vertical="center"/>
    </xf>
    <xf numFmtId="0" fontId="8" fillId="0" borderId="0" xfId="2" applyFont="1" applyAlignment="1">
      <alignment vertical="center"/>
    </xf>
    <xf numFmtId="43" fontId="9" fillId="5" borderId="8" xfId="1" applyFont="1" applyFill="1" applyBorder="1" applyAlignment="1" applyProtection="1">
      <alignment vertical="center"/>
    </xf>
    <xf numFmtId="0" fontId="9" fillId="0" borderId="0" xfId="2" applyFont="1" applyFill="1" applyBorder="1" applyAlignment="1">
      <alignment horizontal="center" vertical="center"/>
    </xf>
    <xf numFmtId="39" fontId="9" fillId="0" borderId="0" xfId="2" applyNumberFormat="1" applyFont="1" applyFill="1" applyBorder="1" applyAlignment="1" applyProtection="1">
      <alignment vertical="center"/>
    </xf>
    <xf numFmtId="39" fontId="8" fillId="0" borderId="0" xfId="2" applyNumberFormat="1" applyFont="1" applyAlignment="1">
      <alignment vertical="center"/>
    </xf>
    <xf numFmtId="2" fontId="8" fillId="0" borderId="0" xfId="2" applyNumberFormat="1" applyFont="1" applyAlignment="1">
      <alignment vertical="center"/>
    </xf>
    <xf numFmtId="39" fontId="7" fillId="0" borderId="0" xfId="2" applyNumberFormat="1" applyFont="1" applyAlignment="1">
      <alignment vertical="center"/>
    </xf>
    <xf numFmtId="0" fontId="4" fillId="0" borderId="0" xfId="2" applyFont="1" applyFill="1" applyAlignment="1">
      <alignment horizontal="centerContinuous" vertical="center"/>
    </xf>
    <xf numFmtId="0" fontId="7" fillId="0" borderId="0" xfId="2" applyFont="1" applyFill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vertical="center"/>
    </xf>
    <xf numFmtId="43" fontId="11" fillId="0" borderId="0" xfId="2" applyNumberFormat="1" applyFont="1" applyFill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41" fontId="9" fillId="0" borderId="11" xfId="3" applyFont="1" applyBorder="1" applyAlignment="1">
      <alignment horizontal="center" vertical="center"/>
    </xf>
    <xf numFmtId="41" fontId="9" fillId="0" borderId="0" xfId="3" applyFont="1" applyBorder="1" applyAlignment="1">
      <alignment horizontal="center" vertical="center"/>
    </xf>
    <xf numFmtId="41" fontId="9" fillId="0" borderId="12" xfId="3" quotePrefix="1" applyFont="1" applyBorder="1" applyAlignment="1">
      <alignment horizontal="center" vertical="center"/>
    </xf>
    <xf numFmtId="41" fontId="9" fillId="0" borderId="0" xfId="3" applyFont="1" applyBorder="1" applyAlignment="1">
      <alignment horizontal="right" vertical="center"/>
    </xf>
    <xf numFmtId="41" fontId="9" fillId="0" borderId="0" xfId="3" applyFont="1" applyFill="1" applyBorder="1" applyAlignment="1">
      <alignment horizontal="right" vertical="center"/>
    </xf>
    <xf numFmtId="41" fontId="8" fillId="0" borderId="13" xfId="3" quotePrefix="1" applyFont="1" applyFill="1" applyBorder="1" applyAlignment="1" applyProtection="1">
      <alignment horizontal="right" vertical="center"/>
    </xf>
    <xf numFmtId="41" fontId="8" fillId="0" borderId="13" xfId="3" applyFont="1" applyFill="1" applyBorder="1" applyAlignment="1" applyProtection="1">
      <alignment horizontal="right" vertical="center"/>
    </xf>
    <xf numFmtId="41" fontId="8" fillId="0" borderId="4" xfId="3" applyFont="1" applyFill="1" applyBorder="1" applyAlignment="1" applyProtection="1">
      <alignment horizontal="right" vertical="center"/>
    </xf>
    <xf numFmtId="41" fontId="9" fillId="0" borderId="4" xfId="3" applyFont="1" applyFill="1" applyBorder="1" applyAlignment="1">
      <alignment horizontal="right" vertical="center"/>
    </xf>
    <xf numFmtId="41" fontId="8" fillId="4" borderId="4" xfId="3" applyFont="1" applyFill="1" applyBorder="1" applyAlignment="1">
      <alignment horizontal="right" vertical="center"/>
    </xf>
    <xf numFmtId="41" fontId="8" fillId="0" borderId="4" xfId="3" applyFont="1" applyFill="1" applyBorder="1" applyAlignment="1">
      <alignment horizontal="right" vertical="center"/>
    </xf>
    <xf numFmtId="43" fontId="9" fillId="5" borderId="15" xfId="1" applyFont="1" applyFill="1" applyBorder="1" applyAlignment="1" applyProtection="1">
      <alignment vertical="center"/>
    </xf>
    <xf numFmtId="0" fontId="9" fillId="2" borderId="16" xfId="2" applyFont="1" applyFill="1" applyBorder="1" applyAlignment="1">
      <alignment horizontal="centerContinuous" vertical="center"/>
    </xf>
    <xf numFmtId="0" fontId="9" fillId="2" borderId="19" xfId="2" applyFont="1" applyFill="1" applyBorder="1" applyAlignment="1">
      <alignment horizontal="centerContinuous" vertical="center"/>
    </xf>
    <xf numFmtId="0" fontId="9" fillId="2" borderId="20" xfId="2" applyFont="1" applyFill="1" applyBorder="1" applyAlignment="1">
      <alignment horizontal="centerContinuous" vertical="center"/>
    </xf>
    <xf numFmtId="0" fontId="9" fillId="2" borderId="18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horizontal="centerContinuous" vertical="center"/>
    </xf>
    <xf numFmtId="0" fontId="8" fillId="0" borderId="23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left" vertical="center"/>
    </xf>
    <xf numFmtId="43" fontId="8" fillId="0" borderId="25" xfId="1" applyFont="1" applyFill="1" applyBorder="1" applyAlignment="1">
      <alignment horizontal="center" vertical="center"/>
    </xf>
    <xf numFmtId="43" fontId="8" fillId="0" borderId="27" xfId="1" applyFont="1" applyFill="1" applyBorder="1" applyAlignment="1">
      <alignment horizontal="center" vertical="center"/>
    </xf>
    <xf numFmtId="0" fontId="8" fillId="0" borderId="27" xfId="2" applyFont="1" applyFill="1" applyBorder="1" applyAlignment="1">
      <alignment horizontal="center" vertical="center"/>
    </xf>
    <xf numFmtId="0" fontId="8" fillId="0" borderId="28" xfId="2" applyFont="1" applyFill="1" applyBorder="1" applyAlignment="1">
      <alignment horizontal="center" vertical="center"/>
    </xf>
    <xf numFmtId="0" fontId="8" fillId="0" borderId="23" xfId="2" applyFont="1" applyFill="1" applyBorder="1" applyAlignment="1">
      <alignment horizontal="centerContinuous" vertical="center"/>
    </xf>
    <xf numFmtId="0" fontId="8" fillId="0" borderId="24" xfId="2" applyFont="1" applyFill="1" applyBorder="1" applyAlignment="1">
      <alignment vertical="center"/>
    </xf>
    <xf numFmtId="43" fontId="8" fillId="0" borderId="25" xfId="1" applyFont="1" applyFill="1" applyBorder="1" applyAlignment="1" applyProtection="1">
      <alignment horizontal="center" vertical="center"/>
    </xf>
    <xf numFmtId="43" fontId="8" fillId="0" borderId="27" xfId="1" applyFont="1" applyFill="1" applyBorder="1" applyAlignment="1" applyProtection="1">
      <alignment horizontal="center" vertical="center"/>
    </xf>
    <xf numFmtId="0" fontId="10" fillId="0" borderId="24" xfId="2" applyFont="1" applyFill="1" applyBorder="1" applyAlignment="1">
      <alignment vertical="center"/>
    </xf>
    <xf numFmtId="43" fontId="10" fillId="0" borderId="25" xfId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43" fontId="10" fillId="0" borderId="25" xfId="1" applyFont="1" applyFill="1" applyBorder="1" applyAlignment="1" applyProtection="1">
      <alignment vertical="center"/>
    </xf>
    <xf numFmtId="43" fontId="8" fillId="0" borderId="25" xfId="1" applyFont="1" applyFill="1" applyBorder="1" applyAlignment="1" applyProtection="1">
      <alignment vertical="center"/>
    </xf>
    <xf numFmtId="43" fontId="8" fillId="0" borderId="25" xfId="1" applyFont="1" applyFill="1" applyBorder="1" applyAlignment="1" applyProtection="1">
      <alignment horizontal="right" vertical="center"/>
    </xf>
    <xf numFmtId="43" fontId="10" fillId="0" borderId="25" xfId="1" applyFont="1" applyFill="1" applyBorder="1" applyAlignment="1">
      <alignment vertical="center"/>
    </xf>
    <xf numFmtId="43" fontId="8" fillId="0" borderId="27" xfId="1" applyFont="1" applyFill="1" applyBorder="1" applyAlignment="1" applyProtection="1">
      <alignment vertical="center"/>
    </xf>
    <xf numFmtId="43" fontId="8" fillId="0" borderId="27" xfId="1" applyFont="1" applyFill="1" applyBorder="1" applyAlignment="1" applyProtection="1">
      <alignment horizontal="right" vertical="center"/>
    </xf>
    <xf numFmtId="43" fontId="8" fillId="0" borderId="25" xfId="1" applyFont="1" applyFill="1" applyBorder="1" applyAlignment="1">
      <alignment vertical="center"/>
    </xf>
    <xf numFmtId="0" fontId="10" fillId="0" borderId="23" xfId="2" applyFont="1" applyFill="1" applyBorder="1" applyAlignment="1">
      <alignment horizontal="centerContinuous" vertical="center"/>
    </xf>
    <xf numFmtId="43" fontId="4" fillId="0" borderId="25" xfId="1" applyFont="1" applyFill="1" applyBorder="1" applyAlignment="1">
      <alignment horizontal="center" vertical="center"/>
    </xf>
    <xf numFmtId="43" fontId="8" fillId="0" borderId="26" xfId="1" applyFont="1" applyFill="1" applyBorder="1" applyAlignment="1" applyProtection="1">
      <alignment vertical="center"/>
    </xf>
    <xf numFmtId="0" fontId="8" fillId="0" borderId="30" xfId="2" applyFont="1" applyFill="1" applyBorder="1" applyAlignment="1">
      <alignment horizontal="center" vertical="center"/>
    </xf>
    <xf numFmtId="0" fontId="10" fillId="0" borderId="31" xfId="2" applyFont="1" applyFill="1" applyBorder="1" applyAlignment="1">
      <alignment vertical="center"/>
    </xf>
    <xf numFmtId="43" fontId="8" fillId="0" borderId="32" xfId="1" applyFont="1" applyFill="1" applyBorder="1" applyAlignment="1" applyProtection="1">
      <alignment vertical="center"/>
    </xf>
    <xf numFmtId="0" fontId="8" fillId="0" borderId="27" xfId="2" quotePrefix="1" applyFont="1" applyFill="1" applyBorder="1" applyAlignment="1">
      <alignment horizontal="center" vertical="center"/>
    </xf>
    <xf numFmtId="0" fontId="8" fillId="0" borderId="33" xfId="2" applyFont="1" applyFill="1" applyBorder="1" applyAlignment="1">
      <alignment horizontal="center" vertical="center"/>
    </xf>
    <xf numFmtId="0" fontId="9" fillId="5" borderId="15" xfId="2" applyFont="1" applyFill="1" applyBorder="1" applyAlignment="1">
      <alignment horizontal="center" vertical="center"/>
    </xf>
    <xf numFmtId="0" fontId="9" fillId="5" borderId="8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10" fillId="0" borderId="27" xfId="2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center" vertical="center"/>
    </xf>
    <xf numFmtId="0" fontId="10" fillId="0" borderId="33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2" borderId="38" xfId="2" applyFont="1" applyFill="1" applyBorder="1" applyAlignment="1">
      <alignment horizontal="center" vertical="center"/>
    </xf>
    <xf numFmtId="0" fontId="9" fillId="2" borderId="39" xfId="2" applyFont="1" applyFill="1" applyBorder="1" applyAlignment="1">
      <alignment horizontal="centerContinuous" vertical="center"/>
    </xf>
    <xf numFmtId="43" fontId="8" fillId="0" borderId="41" xfId="1" applyFont="1" applyFill="1" applyBorder="1" applyAlignment="1">
      <alignment horizontal="center" vertical="center"/>
    </xf>
    <xf numFmtId="43" fontId="8" fillId="0" borderId="41" xfId="1" applyFont="1" applyFill="1" applyBorder="1" applyAlignment="1" applyProtection="1">
      <alignment horizontal="center" vertical="center"/>
    </xf>
    <xf numFmtId="43" fontId="10" fillId="0" borderId="41" xfId="1" applyFont="1" applyFill="1" applyBorder="1" applyAlignment="1">
      <alignment vertical="center"/>
    </xf>
    <xf numFmtId="43" fontId="8" fillId="0" borderId="41" xfId="1" applyFont="1" applyFill="1" applyBorder="1" applyAlignment="1" applyProtection="1">
      <alignment horizontal="right" vertical="center"/>
    </xf>
    <xf numFmtId="43" fontId="8" fillId="0" borderId="41" xfId="1" applyFont="1" applyFill="1" applyBorder="1" applyAlignment="1" applyProtection="1">
      <alignment vertical="center"/>
    </xf>
    <xf numFmtId="43" fontId="4" fillId="0" borderId="41" xfId="1" applyFont="1" applyFill="1" applyBorder="1" applyAlignment="1">
      <alignment horizontal="center" vertical="center"/>
    </xf>
    <xf numFmtId="43" fontId="8" fillId="0" borderId="41" xfId="1" applyFont="1" applyFill="1" applyBorder="1" applyAlignment="1">
      <alignment vertical="center"/>
    </xf>
    <xf numFmtId="43" fontId="8" fillId="0" borderId="42" xfId="1" applyFont="1" applyFill="1" applyBorder="1" applyAlignment="1" applyProtection="1">
      <alignment vertical="center"/>
    </xf>
    <xf numFmtId="43" fontId="9" fillId="5" borderId="43" xfId="1" applyFont="1" applyFill="1" applyBorder="1" applyAlignment="1" applyProtection="1">
      <alignment vertical="center"/>
    </xf>
    <xf numFmtId="43" fontId="9" fillId="5" borderId="40" xfId="1" applyFont="1" applyFill="1" applyBorder="1" applyAlignment="1" applyProtection="1">
      <alignment vertical="center"/>
    </xf>
    <xf numFmtId="0" fontId="8" fillId="0" borderId="29" xfId="2" applyFont="1" applyFill="1" applyBorder="1" applyAlignment="1">
      <alignment horizontal="center" vertical="center"/>
    </xf>
    <xf numFmtId="0" fontId="8" fillId="0" borderId="44" xfId="2" applyFont="1" applyFill="1" applyBorder="1" applyAlignment="1">
      <alignment horizontal="center" vertical="center"/>
    </xf>
    <xf numFmtId="0" fontId="8" fillId="0" borderId="48" xfId="2" applyFont="1" applyFill="1" applyBorder="1" applyAlignment="1">
      <alignment horizontal="center" vertical="center"/>
    </xf>
    <xf numFmtId="0" fontId="9" fillId="5" borderId="14" xfId="2" applyFont="1" applyFill="1" applyBorder="1" applyAlignment="1">
      <alignment horizontal="left" vertical="center"/>
    </xf>
    <xf numFmtId="0" fontId="9" fillId="5" borderId="7" xfId="2" applyFont="1" applyFill="1" applyBorder="1" applyAlignment="1">
      <alignment horizontal="left" vertical="center"/>
    </xf>
    <xf numFmtId="0" fontId="9" fillId="2" borderId="9" xfId="2" applyFont="1" applyFill="1" applyBorder="1" applyAlignment="1">
      <alignment horizontal="center" vertical="center"/>
    </xf>
    <xf numFmtId="41" fontId="9" fillId="0" borderId="0" xfId="3" quotePrefix="1" applyFont="1" applyBorder="1" applyAlignment="1">
      <alignment horizontal="center" vertical="center"/>
    </xf>
    <xf numFmtId="0" fontId="9" fillId="0" borderId="50" xfId="2" applyFont="1" applyBorder="1" applyAlignment="1">
      <alignment vertical="center"/>
    </xf>
    <xf numFmtId="0" fontId="9" fillId="0" borderId="51" xfId="2" applyFont="1" applyBorder="1" applyAlignment="1">
      <alignment vertical="center"/>
    </xf>
    <xf numFmtId="0" fontId="9" fillId="0" borderId="52" xfId="2" applyFont="1" applyBorder="1" applyAlignment="1">
      <alignment vertical="center"/>
    </xf>
    <xf numFmtId="0" fontId="9" fillId="0" borderId="50" xfId="2" applyFont="1" applyBorder="1" applyAlignment="1">
      <alignment horizontal="center" vertical="center"/>
    </xf>
    <xf numFmtId="0" fontId="9" fillId="0" borderId="53" xfId="2" applyFont="1" applyBorder="1" applyAlignment="1">
      <alignment vertical="center"/>
    </xf>
    <xf numFmtId="0" fontId="9" fillId="0" borderId="53" xfId="2" applyFont="1" applyFill="1" applyBorder="1" applyAlignment="1">
      <alignment vertical="center"/>
    </xf>
    <xf numFmtId="0" fontId="9" fillId="0" borderId="54" xfId="2" applyFont="1" applyBorder="1" applyAlignment="1">
      <alignment vertical="center"/>
    </xf>
    <xf numFmtId="0" fontId="9" fillId="0" borderId="55" xfId="2" applyFont="1" applyBorder="1" applyAlignment="1">
      <alignment vertical="center"/>
    </xf>
    <xf numFmtId="0" fontId="9" fillId="0" borderId="56" xfId="2" applyFont="1" applyBorder="1" applyAlignment="1">
      <alignment vertical="center"/>
    </xf>
    <xf numFmtId="0" fontId="9" fillId="0" borderId="67" xfId="2" applyFont="1" applyBorder="1" applyAlignment="1">
      <alignment vertical="center"/>
    </xf>
    <xf numFmtId="43" fontId="8" fillId="0" borderId="29" xfId="1" applyFont="1" applyFill="1" applyBorder="1" applyAlignment="1">
      <alignment horizontal="center" vertical="center"/>
    </xf>
    <xf numFmtId="43" fontId="8" fillId="0" borderId="68" xfId="1" applyFont="1" applyFill="1" applyBorder="1" applyAlignment="1" applyProtection="1">
      <alignment vertical="center"/>
    </xf>
    <xf numFmtId="43" fontId="9" fillId="5" borderId="13" xfId="1" applyFont="1" applyFill="1" applyBorder="1" applyAlignment="1" applyProtection="1">
      <alignment vertical="center"/>
    </xf>
    <xf numFmtId="43" fontId="9" fillId="5" borderId="12" xfId="1" applyFont="1" applyFill="1" applyBorder="1" applyAlignment="1" applyProtection="1">
      <alignment vertical="center"/>
    </xf>
    <xf numFmtId="0" fontId="9" fillId="2" borderId="69" xfId="2" applyFont="1" applyFill="1" applyBorder="1" applyAlignment="1">
      <alignment horizontal="centerContinuous" vertical="center"/>
    </xf>
    <xf numFmtId="43" fontId="9" fillId="5" borderId="70" xfId="1" applyFont="1" applyFill="1" applyBorder="1" applyAlignment="1" applyProtection="1">
      <alignment vertical="center"/>
    </xf>
    <xf numFmtId="43" fontId="9" fillId="5" borderId="71" xfId="1" applyFont="1" applyFill="1" applyBorder="1" applyAlignment="1" applyProtection="1">
      <alignment vertical="center"/>
    </xf>
    <xf numFmtId="0" fontId="9" fillId="0" borderId="73" xfId="2" applyFont="1" applyBorder="1" applyAlignment="1">
      <alignment vertical="center"/>
    </xf>
    <xf numFmtId="43" fontId="8" fillId="0" borderId="74" xfId="1" applyFont="1" applyFill="1" applyBorder="1" applyAlignment="1">
      <alignment horizontal="center" vertical="center"/>
    </xf>
    <xf numFmtId="43" fontId="8" fillId="0" borderId="75" xfId="1" applyFont="1" applyFill="1" applyBorder="1" applyAlignment="1" applyProtection="1">
      <alignment vertical="center"/>
    </xf>
    <xf numFmtId="43" fontId="9" fillId="5" borderId="76" xfId="1" applyFont="1" applyFill="1" applyBorder="1" applyAlignment="1" applyProtection="1">
      <alignment vertical="center"/>
    </xf>
    <xf numFmtId="43" fontId="9" fillId="5" borderId="77" xfId="1" applyFont="1" applyFill="1" applyBorder="1" applyAlignment="1" applyProtection="1">
      <alignment vertical="center"/>
    </xf>
    <xf numFmtId="41" fontId="8" fillId="0" borderId="0" xfId="3" applyFont="1" applyFill="1" applyBorder="1" applyAlignment="1">
      <alignment horizontal="center" vertical="center"/>
    </xf>
    <xf numFmtId="41" fontId="8" fillId="0" borderId="0" xfId="3" applyFont="1" applyFill="1" applyBorder="1" applyAlignment="1" applyProtection="1">
      <alignment horizontal="right" vertical="center"/>
    </xf>
    <xf numFmtId="0" fontId="9" fillId="2" borderId="80" xfId="2" quotePrefix="1" applyFont="1" applyFill="1" applyBorder="1" applyAlignment="1">
      <alignment horizontal="centerContinuous" vertical="center"/>
    </xf>
    <xf numFmtId="0" fontId="8" fillId="0" borderId="25" xfId="1" applyNumberFormat="1" applyFont="1" applyFill="1" applyBorder="1" applyAlignment="1" applyProtection="1">
      <alignment horizontal="center" vertical="center"/>
    </xf>
    <xf numFmtId="0" fontId="8" fillId="0" borderId="25" xfId="1" applyNumberFormat="1" applyFont="1" applyFill="1" applyBorder="1" applyAlignment="1">
      <alignment horizontal="center" vertical="center"/>
    </xf>
    <xf numFmtId="0" fontId="10" fillId="0" borderId="25" xfId="1" applyNumberFormat="1" applyFont="1" applyFill="1" applyBorder="1" applyAlignment="1">
      <alignment horizontal="center" vertical="center"/>
    </xf>
    <xf numFmtId="0" fontId="10" fillId="0" borderId="25" xfId="1" applyNumberFormat="1" applyFont="1" applyFill="1" applyBorder="1" applyAlignment="1" applyProtection="1">
      <alignment horizontal="center" vertical="center"/>
    </xf>
    <xf numFmtId="0" fontId="8" fillId="0" borderId="26" xfId="1" applyNumberFormat="1" applyFont="1" applyFill="1" applyBorder="1" applyAlignment="1" applyProtection="1">
      <alignment horizontal="center" vertical="center"/>
    </xf>
    <xf numFmtId="0" fontId="8" fillId="0" borderId="32" xfId="1" applyNumberFormat="1" applyFont="1" applyFill="1" applyBorder="1" applyAlignment="1" applyProtection="1">
      <alignment horizontal="center" vertical="center"/>
    </xf>
    <xf numFmtId="43" fontId="9" fillId="5" borderId="15" xfId="1" applyFont="1" applyFill="1" applyBorder="1" applyAlignment="1" applyProtection="1">
      <alignment horizontal="center" vertical="center"/>
    </xf>
    <xf numFmtId="0" fontId="8" fillId="2" borderId="57" xfId="2" applyFont="1" applyFill="1" applyBorder="1" applyAlignment="1">
      <alignment horizontal="center" vertical="center"/>
    </xf>
    <xf numFmtId="0" fontId="8" fillId="2" borderId="59" xfId="2" applyFont="1" applyFill="1" applyBorder="1" applyAlignment="1">
      <alignment horizontal="center" vertical="center"/>
    </xf>
    <xf numFmtId="0" fontId="8" fillId="2" borderId="58" xfId="2" applyFont="1" applyFill="1" applyBorder="1" applyAlignment="1">
      <alignment horizontal="center" vertical="center"/>
    </xf>
    <xf numFmtId="0" fontId="8" fillId="2" borderId="60" xfId="2" applyFont="1" applyFill="1" applyBorder="1" applyAlignment="1">
      <alignment horizontal="center" vertical="center"/>
    </xf>
    <xf numFmtId="0" fontId="8" fillId="2" borderId="60" xfId="2" applyFont="1" applyFill="1" applyBorder="1" applyAlignment="1">
      <alignment horizontal="centerContinuous" vertical="center"/>
    </xf>
    <xf numFmtId="0" fontId="8" fillId="2" borderId="60" xfId="2" applyFont="1" applyFill="1" applyBorder="1" applyAlignment="1">
      <alignment horizontal="center" vertical="center" wrapText="1"/>
    </xf>
    <xf numFmtId="0" fontId="8" fillId="2" borderId="66" xfId="2" applyFont="1" applyFill="1" applyBorder="1" applyAlignment="1">
      <alignment horizontal="center" vertical="center"/>
    </xf>
    <xf numFmtId="0" fontId="8" fillId="2" borderId="61" xfId="2" applyFont="1" applyFill="1" applyBorder="1" applyAlignment="1">
      <alignment horizontal="center" vertical="center"/>
    </xf>
    <xf numFmtId="0" fontId="8" fillId="2" borderId="72" xfId="2" applyFont="1" applyFill="1" applyBorder="1" applyAlignment="1">
      <alignment horizontal="center" vertical="center"/>
    </xf>
    <xf numFmtId="0" fontId="8" fillId="2" borderId="62" xfId="2" applyFont="1" applyFill="1" applyBorder="1" applyAlignment="1">
      <alignment horizontal="center" vertical="center" wrapText="1"/>
    </xf>
    <xf numFmtId="0" fontId="8" fillId="2" borderId="63" xfId="2" applyFont="1" applyFill="1" applyBorder="1" applyAlignment="1">
      <alignment horizontal="center" vertical="center"/>
    </xf>
    <xf numFmtId="0" fontId="8" fillId="0" borderId="36" xfId="2" applyFont="1" applyFill="1" applyBorder="1" applyAlignment="1">
      <alignment horizontal="center" vertical="center"/>
    </xf>
    <xf numFmtId="0" fontId="8" fillId="0" borderId="49" xfId="2" applyFont="1" applyBorder="1" applyAlignment="1">
      <alignment horizontal="center" vertical="center"/>
    </xf>
    <xf numFmtId="0" fontId="8" fillId="0" borderId="37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3" fontId="0" fillId="0" borderId="0" xfId="0" applyNumberFormat="1" applyFont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43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6" borderId="72" xfId="0" applyFont="1" applyFill="1" applyBorder="1" applyAlignment="1">
      <alignment horizontal="center" vertical="center" wrapText="1"/>
    </xf>
    <xf numFmtId="0" fontId="17" fillId="6" borderId="72" xfId="0" applyFont="1" applyFill="1" applyBorder="1" applyAlignment="1">
      <alignment horizontal="center" vertical="center" wrapText="1"/>
    </xf>
    <xf numFmtId="0" fontId="17" fillId="0" borderId="74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 wrapText="1"/>
    </xf>
    <xf numFmtId="0" fontId="17" fillId="0" borderId="74" xfId="0" applyFont="1" applyBorder="1" applyAlignment="1">
      <alignment horizontal="left" vertical="center"/>
    </xf>
    <xf numFmtId="43" fontId="17" fillId="0" borderId="74" xfId="0" applyNumberFormat="1" applyFont="1" applyBorder="1" applyAlignment="1">
      <alignment horizontal="center" vertical="center" wrapText="1"/>
    </xf>
    <xf numFmtId="43" fontId="17" fillId="0" borderId="74" xfId="1" applyFont="1" applyBorder="1" applyAlignment="1">
      <alignment vertical="center"/>
    </xf>
    <xf numFmtId="166" fontId="17" fillId="0" borderId="74" xfId="1" applyNumberFormat="1" applyFont="1" applyBorder="1" applyAlignment="1">
      <alignment vertical="center"/>
    </xf>
    <xf numFmtId="0" fontId="17" fillId="0" borderId="74" xfId="0" applyFont="1" applyBorder="1" applyAlignment="1">
      <alignment vertical="center"/>
    </xf>
    <xf numFmtId="43" fontId="17" fillId="0" borderId="74" xfId="0" applyNumberFormat="1" applyFont="1" applyBorder="1" applyAlignment="1">
      <alignment horizontal="left" vertical="center"/>
    </xf>
    <xf numFmtId="43" fontId="17" fillId="0" borderId="74" xfId="1" applyFont="1" applyFill="1" applyBorder="1" applyAlignment="1">
      <alignment vertical="center"/>
    </xf>
    <xf numFmtId="166" fontId="18" fillId="0" borderId="74" xfId="1" applyNumberFormat="1" applyFont="1" applyBorder="1" applyAlignment="1">
      <alignment vertical="center"/>
    </xf>
    <xf numFmtId="43" fontId="17" fillId="0" borderId="74" xfId="0" applyNumberFormat="1" applyFont="1" applyFill="1" applyBorder="1" applyAlignment="1">
      <alignment horizontal="left" vertical="center"/>
    </xf>
    <xf numFmtId="0" fontId="17" fillId="0" borderId="90" xfId="0" applyFont="1" applyBorder="1" applyAlignment="1">
      <alignment vertical="center"/>
    </xf>
    <xf numFmtId="0" fontId="17" fillId="0" borderId="91" xfId="0" applyFont="1" applyBorder="1" applyAlignment="1">
      <alignment horizontal="center" vertical="center"/>
    </xf>
    <xf numFmtId="0" fontId="17" fillId="0" borderId="91" xfId="0" applyFont="1" applyBorder="1" applyAlignment="1">
      <alignment horizontal="center" vertical="center" wrapText="1"/>
    </xf>
    <xf numFmtId="0" fontId="17" fillId="0" borderId="91" xfId="0" applyFont="1" applyBorder="1" applyAlignment="1">
      <alignment horizontal="left" vertical="center"/>
    </xf>
    <xf numFmtId="43" fontId="17" fillId="0" borderId="91" xfId="0" applyNumberFormat="1" applyFont="1" applyBorder="1" applyAlignment="1">
      <alignment horizontal="center" vertical="center" wrapText="1"/>
    </xf>
    <xf numFmtId="43" fontId="17" fillId="0" borderId="91" xfId="1" applyFont="1" applyBorder="1" applyAlignment="1">
      <alignment vertical="center"/>
    </xf>
    <xf numFmtId="166" fontId="17" fillId="0" borderId="91" xfId="1" applyNumberFormat="1" applyFont="1" applyBorder="1" applyAlignment="1">
      <alignment vertical="center"/>
    </xf>
    <xf numFmtId="0" fontId="17" fillId="0" borderId="91" xfId="0" applyFont="1" applyBorder="1" applyAlignment="1">
      <alignment vertical="center"/>
    </xf>
    <xf numFmtId="0" fontId="16" fillId="6" borderId="72" xfId="0" applyFont="1" applyFill="1" applyBorder="1" applyAlignment="1">
      <alignment vertical="center"/>
    </xf>
    <xf numFmtId="0" fontId="16" fillId="6" borderId="72" xfId="0" applyFont="1" applyFill="1" applyBorder="1" applyAlignment="1">
      <alignment horizontal="left" vertical="center"/>
    </xf>
    <xf numFmtId="43" fontId="16" fillId="6" borderId="72" xfId="0" applyNumberFormat="1" applyFont="1" applyFill="1" applyBorder="1" applyAlignment="1">
      <alignment horizontal="center" vertical="center" wrapText="1"/>
    </xf>
    <xf numFmtId="0" fontId="16" fillId="6" borderId="72" xfId="0" applyFont="1" applyFill="1" applyBorder="1" applyAlignment="1">
      <alignment horizontal="center" vertical="center"/>
    </xf>
    <xf numFmtId="43" fontId="16" fillId="6" borderId="72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43" fontId="17" fillId="0" borderId="0" xfId="0" applyNumberFormat="1" applyFont="1" applyAlignment="1">
      <alignment horizontal="center" vertical="center" wrapText="1"/>
    </xf>
    <xf numFmtId="43" fontId="17" fillId="0" borderId="0" xfId="0" applyNumberFormat="1" applyFont="1" applyAlignment="1">
      <alignment vertical="center"/>
    </xf>
    <xf numFmtId="43" fontId="8" fillId="0" borderId="0" xfId="2" applyNumberFormat="1" applyFont="1" applyAlignment="1">
      <alignment vertical="center"/>
    </xf>
    <xf numFmtId="43" fontId="4" fillId="0" borderId="0" xfId="2" applyNumberFormat="1" applyFont="1" applyAlignment="1">
      <alignment vertical="center"/>
    </xf>
    <xf numFmtId="0" fontId="8" fillId="0" borderId="37" xfId="2" applyFont="1" applyFill="1" applyBorder="1" applyAlignment="1">
      <alignment horizontal="center" vertical="center"/>
    </xf>
    <xf numFmtId="0" fontId="10" fillId="0" borderId="30" xfId="2" applyFont="1" applyFill="1" applyBorder="1" applyAlignment="1">
      <alignment horizontal="center" vertical="center"/>
    </xf>
    <xf numFmtId="43" fontId="8" fillId="0" borderId="32" xfId="1" applyFont="1" applyFill="1" applyBorder="1" applyAlignment="1">
      <alignment horizontal="center" vertical="center"/>
    </xf>
    <xf numFmtId="43" fontId="8" fillId="0" borderId="33" xfId="1" applyFont="1" applyFill="1" applyBorder="1" applyAlignment="1">
      <alignment horizontal="center" vertical="center"/>
    </xf>
    <xf numFmtId="43" fontId="8" fillId="0" borderId="32" xfId="1" applyFont="1" applyFill="1" applyBorder="1" applyAlignment="1" applyProtection="1">
      <alignment horizontal="center" vertical="center"/>
    </xf>
    <xf numFmtId="43" fontId="4" fillId="0" borderId="32" xfId="1" applyFont="1" applyFill="1" applyBorder="1" applyAlignment="1">
      <alignment horizontal="center" vertical="center"/>
    </xf>
    <xf numFmtId="43" fontId="8" fillId="0" borderId="44" xfId="1" applyFont="1" applyFill="1" applyBorder="1" applyAlignment="1">
      <alignment horizontal="center" vertical="center"/>
    </xf>
    <xf numFmtId="43" fontId="4" fillId="0" borderId="42" xfId="1" applyFont="1" applyFill="1" applyBorder="1" applyAlignment="1">
      <alignment horizontal="center" vertical="center"/>
    </xf>
    <xf numFmtId="43" fontId="8" fillId="0" borderId="75" xfId="1" applyFont="1" applyFill="1" applyBorder="1" applyAlignment="1">
      <alignment horizontal="center" vertical="center"/>
    </xf>
    <xf numFmtId="0" fontId="19" fillId="0" borderId="0" xfId="2" applyFont="1" applyFill="1" applyAlignment="1">
      <alignment vertical="center"/>
    </xf>
    <xf numFmtId="0" fontId="9" fillId="0" borderId="92" xfId="2" applyFont="1" applyFill="1" applyBorder="1" applyAlignment="1">
      <alignment horizontal="center" vertical="center"/>
    </xf>
    <xf numFmtId="0" fontId="9" fillId="0" borderId="93" xfId="2" applyFont="1" applyFill="1" applyBorder="1" applyAlignment="1">
      <alignment horizontal="center" vertical="center"/>
    </xf>
    <xf numFmtId="0" fontId="20" fillId="0" borderId="94" xfId="2" applyFont="1" applyFill="1" applyBorder="1" applyAlignment="1">
      <alignment horizontal="center" vertical="center"/>
    </xf>
    <xf numFmtId="0" fontId="20" fillId="0" borderId="95" xfId="2" applyFont="1" applyFill="1" applyBorder="1" applyAlignment="1">
      <alignment vertical="center"/>
    </xf>
    <xf numFmtId="0" fontId="20" fillId="0" borderId="93" xfId="2" applyFont="1" applyFill="1" applyBorder="1" applyAlignment="1">
      <alignment horizontal="center" vertical="center"/>
    </xf>
    <xf numFmtId="43" fontId="9" fillId="0" borderId="96" xfId="1" applyFont="1" applyFill="1" applyBorder="1" applyAlignment="1" applyProtection="1">
      <alignment vertical="center"/>
    </xf>
    <xf numFmtId="0" fontId="9" fillId="0" borderId="96" xfId="1" applyNumberFormat="1" applyFont="1" applyFill="1" applyBorder="1" applyAlignment="1" applyProtection="1">
      <alignment horizontal="center" vertical="center"/>
    </xf>
    <xf numFmtId="0" fontId="9" fillId="0" borderId="97" xfId="2" applyFont="1" applyFill="1" applyBorder="1" applyAlignment="1">
      <alignment horizontal="center" vertical="center"/>
    </xf>
    <xf numFmtId="0" fontId="9" fillId="0" borderId="98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vertical="center"/>
    </xf>
    <xf numFmtId="39" fontId="9" fillId="0" borderId="0" xfId="2" applyNumberFormat="1" applyFont="1" applyFill="1" applyAlignment="1">
      <alignment vertical="center"/>
    </xf>
    <xf numFmtId="43" fontId="21" fillId="0" borderId="0" xfId="2" applyNumberFormat="1" applyFont="1" applyFill="1" applyAlignment="1">
      <alignment horizontal="center" vertical="center"/>
    </xf>
    <xf numFmtId="39" fontId="19" fillId="0" borderId="0" xfId="2" applyNumberFormat="1" applyFont="1" applyFill="1" applyAlignment="1">
      <alignment vertical="center"/>
    </xf>
    <xf numFmtId="0" fontId="8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vertical="center"/>
    </xf>
    <xf numFmtId="43" fontId="8" fillId="0" borderId="0" xfId="1" applyFont="1" applyFill="1" applyBorder="1" applyAlignment="1" applyProtection="1">
      <alignment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43" fontId="8" fillId="0" borderId="0" xfId="1" applyFont="1" applyFill="1" applyBorder="1" applyAlignment="1">
      <alignment horizontal="center" vertical="center"/>
    </xf>
    <xf numFmtId="43" fontId="8" fillId="0" borderId="0" xfId="1" applyFont="1" applyFill="1" applyBorder="1" applyAlignment="1" applyProtection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0" fontId="8" fillId="0" borderId="99" xfId="2" applyFont="1" applyFill="1" applyBorder="1" applyAlignment="1">
      <alignment horizontal="center" vertical="center"/>
    </xf>
    <xf numFmtId="0" fontId="8" fillId="0" borderId="100" xfId="2" applyFont="1" applyFill="1" applyBorder="1" applyAlignment="1">
      <alignment horizontal="center" vertical="center"/>
    </xf>
    <xf numFmtId="0" fontId="8" fillId="0" borderId="101" xfId="2" applyFont="1" applyFill="1" applyBorder="1" applyAlignment="1">
      <alignment horizontal="center" vertical="center"/>
    </xf>
    <xf numFmtId="0" fontId="10" fillId="0" borderId="102" xfId="2" applyFont="1" applyFill="1" applyBorder="1" applyAlignment="1">
      <alignment vertical="center"/>
    </xf>
    <xf numFmtId="0" fontId="10" fillId="0" borderId="100" xfId="2" applyFont="1" applyFill="1" applyBorder="1" applyAlignment="1">
      <alignment horizontal="center" vertical="center"/>
    </xf>
    <xf numFmtId="43" fontId="8" fillId="0" borderId="103" xfId="1" applyFont="1" applyFill="1" applyBorder="1" applyAlignment="1" applyProtection="1">
      <alignment vertical="center"/>
    </xf>
    <xf numFmtId="0" fontId="8" fillId="0" borderId="103" xfId="1" applyNumberFormat="1" applyFont="1" applyFill="1" applyBorder="1" applyAlignment="1" applyProtection="1">
      <alignment horizontal="center" vertical="center"/>
    </xf>
    <xf numFmtId="43" fontId="8" fillId="0" borderId="103" xfId="1" applyFont="1" applyFill="1" applyBorder="1" applyAlignment="1">
      <alignment horizontal="center" vertical="center"/>
    </xf>
    <xf numFmtId="43" fontId="8" fillId="0" borderId="100" xfId="1" applyFont="1" applyFill="1" applyBorder="1" applyAlignment="1">
      <alignment horizontal="center" vertical="center"/>
    </xf>
    <xf numFmtId="43" fontId="8" fillId="0" borderId="103" xfId="1" applyFont="1" applyFill="1" applyBorder="1" applyAlignment="1" applyProtection="1">
      <alignment horizontal="right" vertical="center"/>
    </xf>
    <xf numFmtId="43" fontId="8" fillId="0" borderId="104" xfId="1" applyFont="1" applyFill="1" applyBorder="1" applyAlignment="1">
      <alignment horizontal="center" vertical="center"/>
    </xf>
    <xf numFmtId="43" fontId="8" fillId="0" borderId="105" xfId="1" applyFont="1" applyFill="1" applyBorder="1" applyAlignment="1">
      <alignment horizontal="center" vertical="center"/>
    </xf>
    <xf numFmtId="43" fontId="8" fillId="0" borderId="90" xfId="1" applyFont="1" applyFill="1" applyBorder="1" applyAlignment="1">
      <alignment horizontal="center" vertical="center"/>
    </xf>
    <xf numFmtId="0" fontId="8" fillId="0" borderId="104" xfId="2" applyFont="1" applyFill="1" applyBorder="1" applyAlignment="1">
      <alignment horizontal="center" vertical="center"/>
    </xf>
    <xf numFmtId="0" fontId="8" fillId="0" borderId="106" xfId="2" applyFont="1" applyFill="1" applyBorder="1" applyAlignment="1">
      <alignment horizontal="center" vertical="center"/>
    </xf>
    <xf numFmtId="0" fontId="9" fillId="0" borderId="92" xfId="2" applyFont="1" applyBorder="1" applyAlignment="1">
      <alignment horizontal="center" vertical="center"/>
    </xf>
    <xf numFmtId="0" fontId="9" fillId="0" borderId="94" xfId="2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39" fontId="21" fillId="0" borderId="0" xfId="2" applyNumberFormat="1" applyFont="1" applyAlignment="1">
      <alignment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Continuous" vertical="center"/>
    </xf>
    <xf numFmtId="39" fontId="9" fillId="7" borderId="87" xfId="2" applyNumberFormat="1" applyFont="1" applyFill="1" applyBorder="1" applyAlignment="1">
      <alignment horizontal="center" vertical="center"/>
    </xf>
    <xf numFmtId="39" fontId="9" fillId="7" borderId="89" xfId="2" applyNumberFormat="1" applyFont="1" applyFill="1" applyBorder="1" applyAlignment="1">
      <alignment horizontal="center" vertical="center"/>
    </xf>
    <xf numFmtId="0" fontId="9" fillId="7" borderId="89" xfId="2" applyFont="1" applyFill="1" applyBorder="1" applyAlignment="1">
      <alignment horizontal="center" vertical="center"/>
    </xf>
    <xf numFmtId="0" fontId="8" fillId="0" borderId="72" xfId="2" applyFont="1" applyBorder="1" applyAlignment="1">
      <alignment horizontal="center" vertical="center"/>
    </xf>
    <xf numFmtId="43" fontId="8" fillId="0" borderId="72" xfId="2" applyNumberFormat="1" applyFont="1" applyBorder="1" applyAlignment="1">
      <alignment vertical="center"/>
    </xf>
    <xf numFmtId="43" fontId="8" fillId="0" borderId="72" xfId="1" applyFont="1" applyBorder="1" applyAlignment="1">
      <alignment vertical="center"/>
    </xf>
    <xf numFmtId="43" fontId="9" fillId="8" borderId="72" xfId="2" applyNumberFormat="1" applyFont="1" applyFill="1" applyBorder="1" applyAlignment="1">
      <alignment vertical="center"/>
    </xf>
    <xf numFmtId="43" fontId="9" fillId="8" borderId="72" xfId="1" applyFont="1" applyFill="1" applyBorder="1" applyAlignment="1">
      <alignment vertical="center"/>
    </xf>
    <xf numFmtId="43" fontId="8" fillId="0" borderId="89" xfId="2" applyNumberFormat="1" applyFont="1" applyBorder="1" applyAlignment="1">
      <alignment vertical="center"/>
    </xf>
    <xf numFmtId="43" fontId="8" fillId="0" borderId="89" xfId="1" applyFont="1" applyBorder="1" applyAlignment="1">
      <alignment vertical="center"/>
    </xf>
    <xf numFmtId="0" fontId="9" fillId="2" borderId="112" xfId="2" applyFont="1" applyFill="1" applyBorder="1" applyAlignment="1">
      <alignment horizontal="centerContinuous" vertical="center"/>
    </xf>
    <xf numFmtId="0" fontId="9" fillId="2" borderId="22" xfId="2" applyFont="1" applyFill="1" applyBorder="1" applyAlignment="1">
      <alignment horizontal="center" vertical="center"/>
    </xf>
    <xf numFmtId="0" fontId="9" fillId="0" borderId="115" xfId="2" applyFont="1" applyBorder="1" applyAlignment="1">
      <alignment vertical="center"/>
    </xf>
    <xf numFmtId="0" fontId="9" fillId="2" borderId="60" xfId="2" applyFont="1" applyFill="1" applyBorder="1" applyAlignment="1">
      <alignment horizontal="center" vertical="center"/>
    </xf>
    <xf numFmtId="0" fontId="9" fillId="2" borderId="66" xfId="2" applyFont="1" applyFill="1" applyBorder="1" applyAlignment="1">
      <alignment horizontal="center" vertical="center"/>
    </xf>
    <xf numFmtId="0" fontId="9" fillId="2" borderId="61" xfId="2" applyFont="1" applyFill="1" applyBorder="1" applyAlignment="1">
      <alignment horizontal="center" vertical="center"/>
    </xf>
    <xf numFmtId="0" fontId="9" fillId="2" borderId="114" xfId="2" applyFont="1" applyFill="1" applyBorder="1" applyAlignment="1">
      <alignment horizontal="center" vertical="center"/>
    </xf>
    <xf numFmtId="0" fontId="9" fillId="0" borderId="49" xfId="2" applyFont="1" applyBorder="1" applyAlignment="1">
      <alignment horizontal="center" vertical="center"/>
    </xf>
    <xf numFmtId="0" fontId="9" fillId="0" borderId="36" xfId="2" applyFont="1" applyFill="1" applyBorder="1" applyAlignment="1">
      <alignment horizontal="center" vertical="center"/>
    </xf>
    <xf numFmtId="43" fontId="9" fillId="0" borderId="25" xfId="1" applyFont="1" applyFill="1" applyBorder="1" applyAlignment="1">
      <alignment horizontal="left" vertical="center"/>
    </xf>
    <xf numFmtId="167" fontId="9" fillId="0" borderId="25" xfId="4" applyNumberFormat="1" applyFont="1" applyFill="1" applyBorder="1" applyAlignment="1">
      <alignment horizontal="center" vertical="center"/>
    </xf>
    <xf numFmtId="43" fontId="9" fillId="0" borderId="25" xfId="1" applyFont="1" applyFill="1" applyBorder="1" applyAlignment="1">
      <alignment horizontal="center" vertical="center"/>
    </xf>
    <xf numFmtId="43" fontId="9" fillId="0" borderId="28" xfId="1" applyFont="1" applyFill="1" applyBorder="1" applyAlignment="1">
      <alignment horizontal="center" vertical="center"/>
    </xf>
    <xf numFmtId="43" fontId="9" fillId="0" borderId="25" xfId="1" applyFont="1" applyFill="1" applyBorder="1" applyAlignment="1" applyProtection="1">
      <alignment horizontal="left" vertical="center"/>
    </xf>
    <xf numFmtId="167" fontId="9" fillId="0" borderId="25" xfId="4" applyNumberFormat="1" applyFont="1" applyFill="1" applyBorder="1" applyAlignment="1" applyProtection="1">
      <alignment horizontal="center" vertical="center"/>
    </xf>
    <xf numFmtId="0" fontId="9" fillId="0" borderId="99" xfId="2" applyFont="1" applyFill="1" applyBorder="1" applyAlignment="1">
      <alignment horizontal="center" vertical="center"/>
    </xf>
    <xf numFmtId="43" fontId="9" fillId="0" borderId="103" xfId="1" applyFont="1" applyFill="1" applyBorder="1" applyAlignment="1" applyProtection="1">
      <alignment horizontal="center" vertical="center"/>
    </xf>
    <xf numFmtId="0" fontId="9" fillId="0" borderId="103" xfId="1" applyNumberFormat="1" applyFont="1" applyFill="1" applyBorder="1" applyAlignment="1" applyProtection="1">
      <alignment horizontal="center" vertical="center"/>
    </xf>
    <xf numFmtId="43" fontId="9" fillId="0" borderId="103" xfId="1" applyFont="1" applyFill="1" applyBorder="1" applyAlignment="1">
      <alignment horizontal="center" vertical="center"/>
    </xf>
    <xf numFmtId="43" fontId="9" fillId="0" borderId="100" xfId="1" applyFont="1" applyFill="1" applyBorder="1" applyAlignment="1">
      <alignment horizontal="center" vertical="center"/>
    </xf>
    <xf numFmtId="43" fontId="9" fillId="0" borderId="100" xfId="1" applyFont="1" applyFill="1" applyBorder="1" applyAlignment="1" applyProtection="1">
      <alignment horizontal="center" vertical="center"/>
    </xf>
    <xf numFmtId="43" fontId="9" fillId="0" borderId="104" xfId="1" applyFont="1" applyFill="1" applyBorder="1" applyAlignment="1">
      <alignment horizontal="center" vertical="center"/>
    </xf>
    <xf numFmtId="43" fontId="9" fillId="0" borderId="105" xfId="1" applyFont="1" applyFill="1" applyBorder="1" applyAlignment="1" applyProtection="1">
      <alignment horizontal="center" vertical="center"/>
    </xf>
    <xf numFmtId="43" fontId="9" fillId="0" borderId="116" xfId="1" applyFont="1" applyFill="1" applyBorder="1" applyAlignment="1">
      <alignment horizontal="center" vertical="center"/>
    </xf>
    <xf numFmtId="43" fontId="9" fillId="0" borderId="93" xfId="1" applyFont="1" applyFill="1" applyBorder="1" applyAlignment="1">
      <alignment horizontal="center" vertical="center"/>
    </xf>
    <xf numFmtId="43" fontId="9" fillId="0" borderId="97" xfId="1" applyFont="1" applyFill="1" applyBorder="1" applyAlignment="1">
      <alignment horizontal="center" vertical="center"/>
    </xf>
    <xf numFmtId="43" fontId="9" fillId="0" borderId="117" xfId="1" applyFont="1" applyFill="1" applyBorder="1" applyAlignment="1">
      <alignment horizontal="center" vertical="center"/>
    </xf>
    <xf numFmtId="165" fontId="9" fillId="0" borderId="96" xfId="1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2" borderId="58" xfId="2" applyFont="1" applyFill="1" applyBorder="1" applyAlignment="1">
      <alignment horizontal="center" vertical="center"/>
    </xf>
    <xf numFmtId="0" fontId="9" fillId="0" borderId="50" xfId="2" applyFont="1" applyFill="1" applyBorder="1" applyAlignment="1">
      <alignment vertical="center"/>
    </xf>
    <xf numFmtId="43" fontId="9" fillId="0" borderId="27" xfId="1" applyFont="1" applyFill="1" applyBorder="1" applyAlignment="1">
      <alignment horizontal="center" vertical="center"/>
    </xf>
    <xf numFmtId="165" fontId="9" fillId="0" borderId="93" xfId="1" applyNumberFormat="1" applyFont="1" applyFill="1" applyBorder="1" applyAlignment="1">
      <alignment horizontal="center" vertical="center"/>
    </xf>
    <xf numFmtId="43" fontId="9" fillId="0" borderId="106" xfId="1" applyFont="1" applyFill="1" applyBorder="1" applyAlignment="1">
      <alignment horizontal="center" vertical="center"/>
    </xf>
    <xf numFmtId="0" fontId="9" fillId="7" borderId="92" xfId="2" applyFont="1" applyFill="1" applyBorder="1" applyAlignment="1">
      <alignment horizontal="center" vertical="center"/>
    </xf>
    <xf numFmtId="43" fontId="9" fillId="7" borderId="96" xfId="1" applyFont="1" applyFill="1" applyBorder="1" applyAlignment="1">
      <alignment horizontal="center" vertical="center"/>
    </xf>
    <xf numFmtId="165" fontId="9" fillId="7" borderId="96" xfId="1" applyNumberFormat="1" applyFont="1" applyFill="1" applyBorder="1" applyAlignment="1">
      <alignment horizontal="center" vertical="center"/>
    </xf>
    <xf numFmtId="165" fontId="9" fillId="7" borderId="98" xfId="1" applyNumberFormat="1" applyFont="1" applyFill="1" applyBorder="1" applyAlignment="1">
      <alignment horizontal="center" vertical="center"/>
    </xf>
    <xf numFmtId="0" fontId="9" fillId="9" borderId="38" xfId="2" applyFont="1" applyFill="1" applyBorder="1" applyAlignment="1">
      <alignment horizontal="center" vertical="center"/>
    </xf>
    <xf numFmtId="0" fontId="9" fillId="9" borderId="19" xfId="2" applyFont="1" applyFill="1" applyBorder="1" applyAlignment="1">
      <alignment horizontal="left" vertical="center"/>
    </xf>
    <xf numFmtId="0" fontId="9" fillId="9" borderId="19" xfId="2" applyFont="1" applyFill="1" applyBorder="1" applyAlignment="1">
      <alignment horizontal="centerContinuous" vertical="center"/>
    </xf>
    <xf numFmtId="0" fontId="9" fillId="9" borderId="119" xfId="2" applyFont="1" applyFill="1" applyBorder="1" applyAlignment="1">
      <alignment horizontal="centerContinuous" vertical="center"/>
    </xf>
    <xf numFmtId="0" fontId="9" fillId="9" borderId="5" xfId="2" applyFont="1" applyFill="1" applyBorder="1" applyAlignment="1">
      <alignment horizontal="center" vertical="center"/>
    </xf>
    <xf numFmtId="0" fontId="9" fillId="9" borderId="80" xfId="2" quotePrefix="1" applyFont="1" applyFill="1" applyBorder="1" applyAlignment="1">
      <alignment horizontal="centerContinuous" vertical="center"/>
    </xf>
    <xf numFmtId="0" fontId="9" fillId="9" borderId="22" xfId="2" applyFont="1" applyFill="1" applyBorder="1" applyAlignment="1">
      <alignment horizontal="center" vertical="center"/>
    </xf>
    <xf numFmtId="0" fontId="9" fillId="9" borderId="57" xfId="2" applyFont="1" applyFill="1" applyBorder="1" applyAlignment="1">
      <alignment horizontal="center" vertical="center"/>
    </xf>
    <xf numFmtId="0" fontId="9" fillId="9" borderId="60" xfId="2" applyFont="1" applyFill="1" applyBorder="1" applyAlignment="1">
      <alignment horizontal="center" vertical="center"/>
    </xf>
    <xf numFmtId="0" fontId="9" fillId="9" borderId="60" xfId="2" applyFont="1" applyFill="1" applyBorder="1" applyAlignment="1">
      <alignment horizontal="centerContinuous" vertical="center"/>
    </xf>
    <xf numFmtId="0" fontId="9" fillId="9" borderId="60" xfId="2" applyFont="1" applyFill="1" applyBorder="1" applyAlignment="1">
      <alignment horizontal="center" vertical="center" wrapText="1"/>
    </xf>
    <xf numFmtId="0" fontId="9" fillId="9" borderId="63" xfId="2" applyFont="1" applyFill="1" applyBorder="1" applyAlignment="1">
      <alignment horizontal="center" vertical="center" wrapText="1"/>
    </xf>
    <xf numFmtId="165" fontId="8" fillId="0" borderId="0" xfId="2" applyNumberFormat="1" applyFont="1" applyAlignment="1">
      <alignment vertical="center"/>
    </xf>
    <xf numFmtId="164" fontId="4" fillId="0" borderId="0" xfId="4" applyFont="1" applyFill="1" applyAlignment="1">
      <alignment vertical="center"/>
    </xf>
    <xf numFmtId="164" fontId="8" fillId="0" borderId="2" xfId="4" applyFont="1" applyFill="1" applyBorder="1" applyAlignment="1">
      <alignment horizontal="centerContinuous" vertical="center"/>
    </xf>
    <xf numFmtId="164" fontId="8" fillId="0" borderId="0" xfId="4" applyFont="1" applyFill="1" applyAlignment="1">
      <alignment vertical="center"/>
    </xf>
    <xf numFmtId="0" fontId="17" fillId="0" borderId="0" xfId="0" applyFont="1"/>
    <xf numFmtId="0" fontId="10" fillId="10" borderId="24" xfId="2" applyFont="1" applyFill="1" applyBorder="1" applyAlignment="1">
      <alignment vertical="center"/>
    </xf>
    <xf numFmtId="0" fontId="10" fillId="10" borderId="27" xfId="2" applyFont="1" applyFill="1" applyBorder="1" applyAlignment="1">
      <alignment horizontal="center" vertical="center"/>
    </xf>
    <xf numFmtId="43" fontId="8" fillId="10" borderId="25" xfId="1" applyFont="1" applyFill="1" applyBorder="1" applyAlignment="1">
      <alignment vertical="center"/>
    </xf>
    <xf numFmtId="0" fontId="8" fillId="10" borderId="25" xfId="1" applyNumberFormat="1" applyFont="1" applyFill="1" applyBorder="1" applyAlignment="1" applyProtection="1">
      <alignment horizontal="center" vertical="center"/>
    </xf>
    <xf numFmtId="43" fontId="8" fillId="10" borderId="25" xfId="1" applyFont="1" applyFill="1" applyBorder="1" applyAlignment="1">
      <alignment horizontal="center" vertical="center"/>
    </xf>
    <xf numFmtId="43" fontId="8" fillId="10" borderId="25" xfId="1" applyFont="1" applyFill="1" applyBorder="1" applyAlignment="1" applyProtection="1">
      <alignment horizontal="center" vertical="center"/>
    </xf>
    <xf numFmtId="43" fontId="8" fillId="10" borderId="27" xfId="1" applyFont="1" applyFill="1" applyBorder="1" applyAlignment="1">
      <alignment horizontal="center" vertical="center"/>
    </xf>
    <xf numFmtId="43" fontId="8" fillId="10" borderId="29" xfId="1" applyFont="1" applyFill="1" applyBorder="1" applyAlignment="1">
      <alignment horizontal="center" vertical="center"/>
    </xf>
    <xf numFmtId="43" fontId="8" fillId="10" borderId="74" xfId="1" applyFont="1" applyFill="1" applyBorder="1" applyAlignment="1">
      <alignment horizontal="center" vertical="center"/>
    </xf>
    <xf numFmtId="43" fontId="8" fillId="10" borderId="25" xfId="1" applyFont="1" applyFill="1" applyBorder="1" applyAlignment="1" applyProtection="1">
      <alignment vertical="center"/>
    </xf>
    <xf numFmtId="0" fontId="17" fillId="6" borderId="72" xfId="0" applyFont="1" applyFill="1" applyBorder="1" applyAlignment="1">
      <alignment horizontal="center" vertical="center" wrapText="1"/>
    </xf>
    <xf numFmtId="0" fontId="16" fillId="6" borderId="87" xfId="0" applyFont="1" applyFill="1" applyBorder="1" applyAlignment="1">
      <alignment horizontal="center" vertical="center" wrapText="1"/>
    </xf>
    <xf numFmtId="0" fontId="16" fillId="6" borderId="89" xfId="0" applyFont="1" applyFill="1" applyBorder="1" applyAlignment="1">
      <alignment horizontal="center" vertical="center" wrapText="1"/>
    </xf>
    <xf numFmtId="0" fontId="16" fillId="6" borderId="88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86" xfId="0" applyFont="1" applyFill="1" applyBorder="1" applyAlignment="1">
      <alignment horizontal="center" vertical="center" wrapText="1"/>
    </xf>
    <xf numFmtId="0" fontId="12" fillId="0" borderId="64" xfId="0" applyFont="1" applyBorder="1" applyAlignment="1">
      <alignment horizontal="center" vertical="center"/>
    </xf>
    <xf numFmtId="0" fontId="12" fillId="0" borderId="8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6" fillId="6" borderId="72" xfId="0" applyFont="1" applyFill="1" applyBorder="1" applyAlignment="1">
      <alignment horizontal="center" vertical="center" wrapText="1"/>
    </xf>
    <xf numFmtId="0" fontId="16" fillId="6" borderId="62" xfId="0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9" fillId="7" borderId="87" xfId="2" applyFont="1" applyFill="1" applyBorder="1" applyAlignment="1">
      <alignment horizontal="center" vertical="center"/>
    </xf>
    <xf numFmtId="0" fontId="9" fillId="7" borderId="89" xfId="2" applyFont="1" applyFill="1" applyBorder="1" applyAlignment="1">
      <alignment horizontal="center" vertical="center"/>
    </xf>
    <xf numFmtId="0" fontId="9" fillId="7" borderId="107" xfId="2" applyFont="1" applyFill="1" applyBorder="1" applyAlignment="1">
      <alignment horizontal="center" vertical="center"/>
    </xf>
    <xf numFmtId="0" fontId="9" fillId="7" borderId="110" xfId="2" applyFont="1" applyFill="1" applyBorder="1" applyAlignment="1">
      <alignment horizontal="center" vertical="center"/>
    </xf>
    <xf numFmtId="0" fontId="9" fillId="7" borderId="108" xfId="2" applyFont="1" applyFill="1" applyBorder="1" applyAlignment="1">
      <alignment horizontal="center" vertical="center"/>
    </xf>
    <xf numFmtId="0" fontId="9" fillId="7" borderId="109" xfId="2" applyFont="1" applyFill="1" applyBorder="1" applyAlignment="1">
      <alignment horizontal="center" vertical="center"/>
    </xf>
    <xf numFmtId="0" fontId="9" fillId="7" borderId="111" xfId="2" applyFont="1" applyFill="1" applyBorder="1" applyAlignment="1">
      <alignment horizontal="center" vertical="center"/>
    </xf>
    <xf numFmtId="0" fontId="9" fillId="7" borderId="84" xfId="2" applyFont="1" applyFill="1" applyBorder="1" applyAlignment="1">
      <alignment horizontal="center" vertical="center"/>
    </xf>
    <xf numFmtId="0" fontId="9" fillId="2" borderId="34" xfId="2" applyFont="1" applyFill="1" applyBorder="1" applyAlignment="1">
      <alignment horizontal="center" vertical="center"/>
    </xf>
    <xf numFmtId="0" fontId="9" fillId="2" borderId="35" xfId="2" applyFont="1" applyFill="1" applyBorder="1" applyAlignment="1">
      <alignment horizontal="center" vertical="center"/>
    </xf>
    <xf numFmtId="0" fontId="9" fillId="2" borderId="85" xfId="2" applyFont="1" applyFill="1" applyBorder="1" applyAlignment="1">
      <alignment horizontal="center" vertical="center"/>
    </xf>
    <xf numFmtId="0" fontId="9" fillId="2" borderId="79" xfId="2" applyFont="1" applyFill="1" applyBorder="1" applyAlignment="1">
      <alignment horizontal="center" vertical="center"/>
    </xf>
    <xf numFmtId="0" fontId="9" fillId="2" borderId="46" xfId="2" applyFont="1" applyFill="1" applyBorder="1" applyAlignment="1">
      <alignment horizontal="center" vertical="center"/>
    </xf>
    <xf numFmtId="0" fontId="9" fillId="2" borderId="47" xfId="2" applyFont="1" applyFill="1" applyBorder="1" applyAlignment="1">
      <alignment horizontal="center" vertical="center"/>
    </xf>
    <xf numFmtId="0" fontId="9" fillId="2" borderId="45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78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6" xfId="2" applyFont="1" applyFill="1" applyBorder="1" applyAlignment="1">
      <alignment horizontal="center" vertical="center" wrapText="1"/>
    </xf>
    <xf numFmtId="0" fontId="9" fillId="2" borderId="81" xfId="2" applyFont="1" applyFill="1" applyBorder="1" applyAlignment="1">
      <alignment horizontal="center" vertical="center"/>
    </xf>
    <xf numFmtId="0" fontId="9" fillId="2" borderId="82" xfId="2" applyFont="1" applyFill="1" applyBorder="1" applyAlignment="1">
      <alignment horizontal="center" vertical="center"/>
    </xf>
    <xf numFmtId="0" fontId="8" fillId="0" borderId="72" xfId="2" applyFont="1" applyBorder="1" applyAlignment="1">
      <alignment horizontal="left" vertical="center"/>
    </xf>
    <xf numFmtId="0" fontId="9" fillId="8" borderId="72" xfId="2" applyFont="1" applyFill="1" applyBorder="1" applyAlignment="1">
      <alignment horizontal="center" vertical="center"/>
    </xf>
    <xf numFmtId="39" fontId="9" fillId="7" borderId="64" xfId="2" applyNumberFormat="1" applyFont="1" applyFill="1" applyBorder="1" applyAlignment="1">
      <alignment horizontal="center" vertical="center"/>
    </xf>
    <xf numFmtId="39" fontId="9" fillId="7" borderId="86" xfId="2" applyNumberFormat="1" applyFont="1" applyFill="1" applyBorder="1" applyAlignment="1">
      <alignment horizontal="center" vertical="center"/>
    </xf>
    <xf numFmtId="0" fontId="9" fillId="2" borderId="83" xfId="2" applyFont="1" applyFill="1" applyBorder="1" applyAlignment="1">
      <alignment horizontal="center" vertical="center"/>
    </xf>
    <xf numFmtId="0" fontId="9" fillId="2" borderId="84" xfId="2" applyFont="1" applyFill="1" applyBorder="1" applyAlignment="1">
      <alignment horizontal="center" vertical="center"/>
    </xf>
    <xf numFmtId="0" fontId="8" fillId="2" borderId="64" xfId="2" applyFont="1" applyFill="1" applyBorder="1" applyAlignment="1">
      <alignment horizontal="center" vertical="center"/>
    </xf>
    <xf numFmtId="0" fontId="8" fillId="2" borderId="65" xfId="2" applyFont="1" applyFill="1" applyBorder="1" applyAlignment="1">
      <alignment horizontal="center" vertical="center"/>
    </xf>
    <xf numFmtId="0" fontId="9" fillId="9" borderId="34" xfId="2" applyFont="1" applyFill="1" applyBorder="1" applyAlignment="1">
      <alignment horizontal="center" vertical="center"/>
    </xf>
    <xf numFmtId="0" fontId="9" fillId="9" borderId="35" xfId="2" applyFont="1" applyFill="1" applyBorder="1" applyAlignment="1">
      <alignment horizontal="center" vertical="center"/>
    </xf>
    <xf numFmtId="0" fontId="9" fillId="9" borderId="85" xfId="2" applyFont="1" applyFill="1" applyBorder="1" applyAlignment="1">
      <alignment horizontal="center" vertical="center"/>
    </xf>
    <xf numFmtId="0" fontId="9" fillId="9" borderId="79" xfId="2" applyFont="1" applyFill="1" applyBorder="1" applyAlignment="1">
      <alignment horizontal="center" vertical="center"/>
    </xf>
    <xf numFmtId="0" fontId="9" fillId="9" borderId="78" xfId="2" applyFont="1" applyFill="1" applyBorder="1" applyAlignment="1">
      <alignment horizontal="center" vertical="center" wrapText="1"/>
    </xf>
    <xf numFmtId="0" fontId="9" fillId="9" borderId="4" xfId="2" applyFont="1" applyFill="1" applyBorder="1" applyAlignment="1">
      <alignment horizontal="center" vertical="center" wrapText="1"/>
    </xf>
    <xf numFmtId="0" fontId="9" fillId="9" borderId="6" xfId="2" applyFont="1" applyFill="1" applyBorder="1" applyAlignment="1">
      <alignment horizontal="center" vertical="center" wrapText="1"/>
    </xf>
    <xf numFmtId="0" fontId="9" fillId="9" borderId="5" xfId="2" applyFont="1" applyFill="1" applyBorder="1" applyAlignment="1">
      <alignment horizontal="center" vertical="center" wrapText="1"/>
    </xf>
    <xf numFmtId="0" fontId="22" fillId="0" borderId="0" xfId="2" applyFont="1" applyAlignment="1">
      <alignment horizontal="center" vertical="center"/>
    </xf>
    <xf numFmtId="0" fontId="9" fillId="9" borderId="81" xfId="2" applyFont="1" applyFill="1" applyBorder="1" applyAlignment="1">
      <alignment horizontal="center" vertical="center"/>
    </xf>
    <xf numFmtId="0" fontId="9" fillId="9" borderId="82" xfId="2" applyFont="1" applyFill="1" applyBorder="1" applyAlignment="1">
      <alignment horizontal="center" vertical="center"/>
    </xf>
    <xf numFmtId="0" fontId="9" fillId="9" borderId="120" xfId="2" applyFont="1" applyFill="1" applyBorder="1" applyAlignment="1">
      <alignment horizontal="center" vertical="center"/>
    </xf>
    <xf numFmtId="0" fontId="9" fillId="2" borderId="118" xfId="2" applyFont="1" applyFill="1" applyBorder="1" applyAlignment="1">
      <alignment horizontal="center" vertical="center"/>
    </xf>
    <xf numFmtId="0" fontId="9" fillId="2" borderId="113" xfId="2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0" borderId="121" xfId="2" applyFont="1" applyBorder="1" applyAlignment="1">
      <alignment horizontal="center" vertical="center"/>
    </xf>
    <xf numFmtId="0" fontId="7" fillId="0" borderId="97" xfId="2" applyFont="1" applyBorder="1" applyAlignment="1">
      <alignment horizontal="center" vertical="center"/>
    </xf>
    <xf numFmtId="0" fontId="7" fillId="0" borderId="122" xfId="2" applyFont="1" applyBorder="1" applyAlignment="1">
      <alignment horizontal="center" vertical="center"/>
    </xf>
  </cellXfs>
  <cellStyles count="5">
    <cellStyle name="Comma" xfId="1" builtinId="3"/>
    <cellStyle name="Comma [0]" xfId="4" builtinId="6"/>
    <cellStyle name="Comm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3TProp\P3TProp\data%20kondisi%202015\Kondisi%20Des%202015_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3TProp\P3TProp\DAK\2016\Bahan%20Rakor\DD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3TProp\P3TProp\data%20kondisi%202015\Kondisi%20Des%202015_vs%20baru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3TProp\P3TProp\DAK\2018\PRMS%202017\statistic\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(2)"/>
      <sheetName val="TOTAL"/>
      <sheetName val="REKAP"/>
      <sheetName val="KONDISI 2015"/>
      <sheetName val="KONDISI 2015 (2)"/>
    </sheetNames>
    <sheetDataSet>
      <sheetData sheetId="0"/>
      <sheetData sheetId="1"/>
      <sheetData sheetId="2">
        <row r="21">
          <cell r="S21">
            <v>14.45</v>
          </cell>
        </row>
      </sheetData>
      <sheetData sheetId="3">
        <row r="59">
          <cell r="I59">
            <v>11.860000000000001</v>
          </cell>
        </row>
      </sheetData>
      <sheetData sheetId="4">
        <row r="11">
          <cell r="C11" t="str">
            <v>047</v>
          </cell>
          <cell r="D11" t="str">
            <v>11.K</v>
          </cell>
          <cell r="G11" t="str">
            <v xml:space="preserve"> Jln. DR. Sutomo/Mataram - Rembiga</v>
          </cell>
          <cell r="I11">
            <v>2.39</v>
          </cell>
          <cell r="N11">
            <v>2.39</v>
          </cell>
          <cell r="O11">
            <v>0</v>
          </cell>
          <cell r="P11">
            <v>0</v>
          </cell>
          <cell r="Q11">
            <v>0.6</v>
          </cell>
          <cell r="R11">
            <v>1.79</v>
          </cell>
          <cell r="S11">
            <v>0</v>
          </cell>
          <cell r="T11">
            <v>0</v>
          </cell>
          <cell r="U11">
            <v>0</v>
          </cell>
          <cell r="Z11">
            <v>0</v>
          </cell>
        </row>
        <row r="12">
          <cell r="C12" t="str">
            <v>046</v>
          </cell>
          <cell r="D12" t="str">
            <v>11.K</v>
          </cell>
          <cell r="G12" t="str">
            <v xml:space="preserve"> Jln. Saleh Sungkar 2</v>
          </cell>
          <cell r="I12">
            <v>1.4</v>
          </cell>
          <cell r="N12">
            <v>1.4</v>
          </cell>
          <cell r="O12">
            <v>0</v>
          </cell>
          <cell r="P12">
            <v>1.4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Z12">
            <v>0</v>
          </cell>
        </row>
        <row r="13">
          <cell r="C13" t="str">
            <v>048</v>
          </cell>
          <cell r="D13" t="str">
            <v>11.K</v>
          </cell>
          <cell r="G13" t="str">
            <v xml:space="preserve"> Jln. DR. Wahidin (Bts. Kota)</v>
          </cell>
          <cell r="I13">
            <v>0.7</v>
          </cell>
          <cell r="N13">
            <v>0.7</v>
          </cell>
          <cell r="O13">
            <v>0</v>
          </cell>
          <cell r="P13">
            <v>0.7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Z13">
            <v>0</v>
          </cell>
        </row>
        <row r="14">
          <cell r="C14" t="str">
            <v>053</v>
          </cell>
          <cell r="D14" t="str">
            <v>11.K</v>
          </cell>
          <cell r="G14" t="str">
            <v xml:space="preserve"> Jln. Yos Sudarso</v>
          </cell>
          <cell r="I14">
            <v>0.85</v>
          </cell>
          <cell r="N14">
            <v>0.85</v>
          </cell>
          <cell r="O14">
            <v>0</v>
          </cell>
          <cell r="P14">
            <v>0.52</v>
          </cell>
          <cell r="Q14">
            <v>0.32999999999999996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Z14">
            <v>0</v>
          </cell>
        </row>
        <row r="15">
          <cell r="C15" t="str">
            <v>053</v>
          </cell>
          <cell r="D15" t="str">
            <v>12.K</v>
          </cell>
          <cell r="G15" t="str">
            <v xml:space="preserve"> Jln. Langko</v>
          </cell>
          <cell r="I15">
            <v>2.2999999999999998</v>
          </cell>
          <cell r="N15">
            <v>2.2999999999999998</v>
          </cell>
          <cell r="O15">
            <v>0</v>
          </cell>
          <cell r="P15">
            <v>0</v>
          </cell>
          <cell r="Q15">
            <v>2.2999999999999998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Z15">
            <v>0</v>
          </cell>
        </row>
        <row r="16">
          <cell r="C16" t="str">
            <v>054</v>
          </cell>
          <cell r="D16" t="str">
            <v>11.K</v>
          </cell>
          <cell r="G16" t="str">
            <v xml:space="preserve"> Jln. Pejanggik</v>
          </cell>
          <cell r="I16">
            <v>3.15</v>
          </cell>
          <cell r="N16">
            <v>3.15</v>
          </cell>
          <cell r="O16">
            <v>0</v>
          </cell>
          <cell r="P16">
            <v>0</v>
          </cell>
          <cell r="Q16">
            <v>3.15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Z16">
            <v>0</v>
          </cell>
        </row>
        <row r="17">
          <cell r="C17" t="str">
            <v>055</v>
          </cell>
          <cell r="D17" t="str">
            <v>11.K</v>
          </cell>
          <cell r="G17" t="str">
            <v xml:space="preserve"> Jln. Selaparang</v>
          </cell>
          <cell r="I17">
            <v>2.25</v>
          </cell>
          <cell r="N17">
            <v>2.25</v>
          </cell>
          <cell r="O17">
            <v>0</v>
          </cell>
          <cell r="P17">
            <v>0</v>
          </cell>
          <cell r="Q17">
            <v>2</v>
          </cell>
          <cell r="R17">
            <v>0.25</v>
          </cell>
          <cell r="S17">
            <v>0</v>
          </cell>
          <cell r="T17">
            <v>0</v>
          </cell>
          <cell r="U17">
            <v>0</v>
          </cell>
          <cell r="Z17">
            <v>0</v>
          </cell>
        </row>
        <row r="18">
          <cell r="C18" t="str">
            <v>056.</v>
          </cell>
          <cell r="D18" t="str">
            <v>11.K</v>
          </cell>
          <cell r="G18" t="str">
            <v xml:space="preserve"> Jln. Udayana/Junction - Selaparang</v>
          </cell>
          <cell r="I18">
            <v>1.95</v>
          </cell>
          <cell r="N18">
            <v>1.95</v>
          </cell>
          <cell r="O18">
            <v>0</v>
          </cell>
          <cell r="P18">
            <v>0</v>
          </cell>
          <cell r="Q18">
            <v>1.8</v>
          </cell>
          <cell r="R18">
            <v>0.15</v>
          </cell>
          <cell r="S18">
            <v>0</v>
          </cell>
          <cell r="T18">
            <v>0</v>
          </cell>
          <cell r="U18">
            <v>0</v>
          </cell>
          <cell r="Z18">
            <v>0</v>
          </cell>
        </row>
        <row r="19">
          <cell r="C19" t="str">
            <v>057</v>
          </cell>
          <cell r="D19" t="str">
            <v>11.K</v>
          </cell>
          <cell r="G19" t="str">
            <v xml:space="preserve"> Jln. Erlangga</v>
          </cell>
          <cell r="I19">
            <v>1.58</v>
          </cell>
          <cell r="N19">
            <v>1.58</v>
          </cell>
          <cell r="O19">
            <v>0</v>
          </cell>
          <cell r="P19">
            <v>0</v>
          </cell>
          <cell r="Q19">
            <v>0.55000000000000004</v>
          </cell>
          <cell r="R19">
            <v>1.03</v>
          </cell>
          <cell r="S19">
            <v>0</v>
          </cell>
          <cell r="T19">
            <v>0</v>
          </cell>
          <cell r="U19">
            <v>0</v>
          </cell>
          <cell r="Z19">
            <v>0</v>
          </cell>
        </row>
        <row r="20">
          <cell r="C20" t="str">
            <v>058</v>
          </cell>
          <cell r="D20" t="str">
            <v>11.K</v>
          </cell>
          <cell r="G20" t="str">
            <v xml:space="preserve"> Jln. Gajah Mada</v>
          </cell>
          <cell r="I20">
            <v>3.55</v>
          </cell>
          <cell r="N20">
            <v>3.55</v>
          </cell>
          <cell r="O20">
            <v>0</v>
          </cell>
          <cell r="P20">
            <v>3.1</v>
          </cell>
          <cell r="Q20">
            <v>0.44999999999999973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Z20">
            <v>0</v>
          </cell>
        </row>
        <row r="21">
          <cell r="C21" t="str">
            <v>059</v>
          </cell>
          <cell r="D21" t="str">
            <v>11.K</v>
          </cell>
          <cell r="G21" t="str">
            <v xml:space="preserve"> Jln. W R. Supratman</v>
          </cell>
          <cell r="I21">
            <v>0.65</v>
          </cell>
          <cell r="N21">
            <v>0.65</v>
          </cell>
          <cell r="O21">
            <v>0</v>
          </cell>
          <cell r="P21">
            <v>0</v>
          </cell>
          <cell r="Q21">
            <v>0.62</v>
          </cell>
          <cell r="R21">
            <v>3.0000000000000027E-2</v>
          </cell>
          <cell r="S21">
            <v>0</v>
          </cell>
          <cell r="T21">
            <v>0</v>
          </cell>
          <cell r="U21">
            <v>0</v>
          </cell>
          <cell r="Z21">
            <v>0</v>
          </cell>
        </row>
        <row r="22">
          <cell r="C22" t="str">
            <v>059</v>
          </cell>
          <cell r="D22" t="str">
            <v>12.K</v>
          </cell>
          <cell r="G22" t="str">
            <v xml:space="preserve"> Jln. A. Rahman Hakim</v>
          </cell>
          <cell r="I22">
            <v>1.1399999999999999</v>
          </cell>
          <cell r="N22">
            <v>1.1399999999999999</v>
          </cell>
          <cell r="O22">
            <v>0</v>
          </cell>
          <cell r="P22">
            <v>0</v>
          </cell>
          <cell r="Q22">
            <v>0.57999999999999996</v>
          </cell>
          <cell r="R22">
            <v>0.55999999999999994</v>
          </cell>
          <cell r="S22">
            <v>0</v>
          </cell>
          <cell r="T22">
            <v>0</v>
          </cell>
          <cell r="U22">
            <v>0</v>
          </cell>
          <cell r="Z22">
            <v>0</v>
          </cell>
        </row>
        <row r="23">
          <cell r="C23" t="str">
            <v>060</v>
          </cell>
          <cell r="D23" t="str">
            <v>11.K</v>
          </cell>
          <cell r="G23" t="str">
            <v xml:space="preserve"> Jln. R A. Kartini</v>
          </cell>
          <cell r="I23">
            <v>1.05</v>
          </cell>
          <cell r="N23">
            <v>1.05</v>
          </cell>
          <cell r="O23">
            <v>0</v>
          </cell>
          <cell r="P23">
            <v>1.05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Z23">
            <v>0</v>
          </cell>
        </row>
        <row r="24">
          <cell r="C24" t="str">
            <v>061</v>
          </cell>
          <cell r="D24" t="str">
            <v>11.K</v>
          </cell>
          <cell r="G24" t="str">
            <v xml:space="preserve"> Jln. Ade Irma Suryani</v>
          </cell>
          <cell r="I24">
            <v>1.33</v>
          </cell>
          <cell r="N24">
            <v>1.33</v>
          </cell>
          <cell r="O24">
            <v>0</v>
          </cell>
          <cell r="P24">
            <v>0</v>
          </cell>
          <cell r="Q24">
            <v>1.33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Z24">
            <v>0</v>
          </cell>
        </row>
        <row r="25">
          <cell r="C25" t="str">
            <v>062</v>
          </cell>
          <cell r="D25" t="str">
            <v>11.K</v>
          </cell>
          <cell r="G25" t="str">
            <v xml:space="preserve"> Jln. Bung Hatta</v>
          </cell>
          <cell r="I25">
            <v>1.31</v>
          </cell>
          <cell r="N25">
            <v>1.31</v>
          </cell>
          <cell r="O25">
            <v>0</v>
          </cell>
          <cell r="P25">
            <v>1.31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Z25">
            <v>0</v>
          </cell>
        </row>
        <row r="26">
          <cell r="C26" t="str">
            <v>063</v>
          </cell>
          <cell r="D26" t="str">
            <v>11.K</v>
          </cell>
          <cell r="G26" t="str">
            <v xml:space="preserve"> Jln. Bung Karno</v>
          </cell>
          <cell r="I26">
            <v>4.3499999999999996</v>
          </cell>
          <cell r="N26">
            <v>4.3499999999999996</v>
          </cell>
          <cell r="O26">
            <v>0</v>
          </cell>
          <cell r="P26">
            <v>4.3499999999999996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Z26">
            <v>0</v>
          </cell>
        </row>
        <row r="27">
          <cell r="C27" t="str">
            <v>064</v>
          </cell>
          <cell r="D27" t="str">
            <v>11.K</v>
          </cell>
          <cell r="G27" t="str">
            <v xml:space="preserve"> Jln.  AA. Gede Ngurah</v>
          </cell>
          <cell r="I27">
            <v>0.85</v>
          </cell>
          <cell r="N27">
            <v>0.85</v>
          </cell>
          <cell r="O27">
            <v>0</v>
          </cell>
          <cell r="P27">
            <v>0</v>
          </cell>
          <cell r="Q27">
            <v>0.85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Z27">
            <v>0</v>
          </cell>
        </row>
        <row r="28">
          <cell r="C28" t="str">
            <v>065</v>
          </cell>
          <cell r="D28" t="str">
            <v>11.K</v>
          </cell>
          <cell r="G28" t="str">
            <v xml:space="preserve"> Jln.  Prabu Rangka Sari</v>
          </cell>
          <cell r="I28">
            <v>2</v>
          </cell>
          <cell r="N28">
            <v>2</v>
          </cell>
          <cell r="O28">
            <v>0</v>
          </cell>
          <cell r="P28">
            <v>0</v>
          </cell>
          <cell r="Q28">
            <v>1.92</v>
          </cell>
          <cell r="R28">
            <v>0.08</v>
          </cell>
          <cell r="S28">
            <v>0</v>
          </cell>
          <cell r="T28">
            <v>0</v>
          </cell>
          <cell r="U28">
            <v>0</v>
          </cell>
          <cell r="Z28">
            <v>0</v>
          </cell>
        </row>
        <row r="29">
          <cell r="C29" t="str">
            <v>066</v>
          </cell>
          <cell r="D29" t="str">
            <v>11.K</v>
          </cell>
          <cell r="G29" t="str">
            <v xml:space="preserve"> Jln. Sultan Hasanudin</v>
          </cell>
          <cell r="I29">
            <v>0.65</v>
          </cell>
          <cell r="N29">
            <v>0.65</v>
          </cell>
          <cell r="O29">
            <v>0</v>
          </cell>
          <cell r="P29">
            <v>0.35</v>
          </cell>
          <cell r="Q29">
            <v>0.3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Z29">
            <v>0</v>
          </cell>
        </row>
        <row r="30">
          <cell r="C30" t="str">
            <v>067</v>
          </cell>
          <cell r="D30" t="str">
            <v>11.K</v>
          </cell>
          <cell r="G30" t="str">
            <v xml:space="preserve"> Jln. Imam Bonjol</v>
          </cell>
          <cell r="I30">
            <v>1</v>
          </cell>
          <cell r="N30">
            <v>1</v>
          </cell>
          <cell r="O30">
            <v>0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Z30">
            <v>0</v>
          </cell>
        </row>
        <row r="31">
          <cell r="C31" t="str">
            <v>068</v>
          </cell>
          <cell r="D31" t="str">
            <v>11.K</v>
          </cell>
          <cell r="G31" t="str">
            <v xml:space="preserve"> Jln. Diponegoro (Bts. Kota)</v>
          </cell>
          <cell r="I31">
            <v>0.72</v>
          </cell>
          <cell r="N31">
            <v>0.72</v>
          </cell>
          <cell r="O31">
            <v>0</v>
          </cell>
          <cell r="P31">
            <v>0.72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Z31">
            <v>0</v>
          </cell>
        </row>
        <row r="32">
          <cell r="C32" t="str">
            <v>069</v>
          </cell>
          <cell r="D32" t="str">
            <v>11.K</v>
          </cell>
          <cell r="G32" t="str">
            <v xml:space="preserve"> Jln. Majapahit</v>
          </cell>
          <cell r="I32">
            <v>3.05</v>
          </cell>
          <cell r="N32">
            <v>3.05</v>
          </cell>
          <cell r="O32">
            <v>0</v>
          </cell>
          <cell r="P32">
            <v>0</v>
          </cell>
          <cell r="Q32">
            <v>3.02</v>
          </cell>
          <cell r="R32">
            <v>0.03</v>
          </cell>
          <cell r="S32">
            <v>0</v>
          </cell>
          <cell r="T32">
            <v>0</v>
          </cell>
          <cell r="U32">
            <v>0</v>
          </cell>
          <cell r="Z32">
            <v>0</v>
          </cell>
        </row>
        <row r="33">
          <cell r="C33" t="str">
            <v>070</v>
          </cell>
          <cell r="D33" t="str">
            <v>11.K</v>
          </cell>
          <cell r="G33" t="str">
            <v xml:space="preserve"> Jln. Sriwijaya</v>
          </cell>
          <cell r="I33">
            <v>3.13</v>
          </cell>
          <cell r="N33">
            <v>3.13</v>
          </cell>
          <cell r="O33">
            <v>0</v>
          </cell>
          <cell r="P33">
            <v>1.22</v>
          </cell>
          <cell r="Q33">
            <v>1</v>
          </cell>
          <cell r="R33">
            <v>0.90999999999999992</v>
          </cell>
          <cell r="S33">
            <v>0</v>
          </cell>
          <cell r="T33">
            <v>0</v>
          </cell>
          <cell r="U33">
            <v>0</v>
          </cell>
          <cell r="Z33">
            <v>0</v>
          </cell>
        </row>
        <row r="34">
          <cell r="C34" t="str">
            <v>071</v>
          </cell>
          <cell r="D34" t="str">
            <v>11.K</v>
          </cell>
          <cell r="G34" t="str">
            <v xml:space="preserve"> Jln. Brawijaya</v>
          </cell>
          <cell r="I34">
            <v>1.93</v>
          </cell>
          <cell r="N34">
            <v>1.93</v>
          </cell>
          <cell r="O34">
            <v>0</v>
          </cell>
          <cell r="P34">
            <v>0.83</v>
          </cell>
          <cell r="Q34">
            <v>1.1000000000000001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Z34">
            <v>0</v>
          </cell>
        </row>
        <row r="35">
          <cell r="C35" t="str">
            <v>072</v>
          </cell>
          <cell r="D35" t="str">
            <v>11.K</v>
          </cell>
          <cell r="G35" t="str">
            <v xml:space="preserve"> Jln. R. Suprapto</v>
          </cell>
          <cell r="I35">
            <v>0.75</v>
          </cell>
          <cell r="N35">
            <v>0.75</v>
          </cell>
          <cell r="O35">
            <v>0</v>
          </cell>
          <cell r="P35">
            <v>0</v>
          </cell>
          <cell r="Q35">
            <v>0.75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Z35">
            <v>0</v>
          </cell>
        </row>
        <row r="36">
          <cell r="C36" t="str">
            <v>072</v>
          </cell>
          <cell r="D36" t="str">
            <v>12.K</v>
          </cell>
          <cell r="G36" t="str">
            <v xml:space="preserve"> Jln. Panji Tilar Negara</v>
          </cell>
          <cell r="I36">
            <v>1.91</v>
          </cell>
          <cell r="N36">
            <v>1.91</v>
          </cell>
          <cell r="O36">
            <v>0</v>
          </cell>
          <cell r="P36">
            <v>0</v>
          </cell>
          <cell r="Q36">
            <v>1.91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Z36">
            <v>0</v>
          </cell>
        </row>
        <row r="37">
          <cell r="C37" t="str">
            <v>073</v>
          </cell>
          <cell r="D37" t="str">
            <v>11.K</v>
          </cell>
          <cell r="G37" t="str">
            <v xml:space="preserve"> Jln. Pendidikan</v>
          </cell>
          <cell r="I37">
            <v>1.57</v>
          </cell>
          <cell r="N37">
            <v>1.57</v>
          </cell>
          <cell r="O37">
            <v>0</v>
          </cell>
          <cell r="P37">
            <v>0</v>
          </cell>
          <cell r="Q37">
            <v>1.47</v>
          </cell>
          <cell r="R37">
            <v>0.10000000000000009</v>
          </cell>
          <cell r="S37">
            <v>0</v>
          </cell>
          <cell r="T37">
            <v>0</v>
          </cell>
          <cell r="U37">
            <v>0</v>
          </cell>
          <cell r="Z37">
            <v>0</v>
          </cell>
        </row>
        <row r="38">
          <cell r="C38" t="str">
            <v>074</v>
          </cell>
          <cell r="D38" t="str">
            <v>11.K</v>
          </cell>
          <cell r="G38" t="str">
            <v xml:space="preserve"> Jln. Caturwarga</v>
          </cell>
          <cell r="I38">
            <v>1.9</v>
          </cell>
          <cell r="N38">
            <v>1.9</v>
          </cell>
          <cell r="O38">
            <v>0</v>
          </cell>
          <cell r="P38">
            <v>0.6</v>
          </cell>
          <cell r="Q38">
            <v>1.2999999999999998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Z38">
            <v>0</v>
          </cell>
        </row>
        <row r="39">
          <cell r="C39" t="str">
            <v>075</v>
          </cell>
          <cell r="D39" t="str">
            <v>11.K</v>
          </cell>
          <cell r="G39" t="str">
            <v xml:space="preserve"> Jln. Panca Usaha</v>
          </cell>
          <cell r="I39">
            <v>1.35</v>
          </cell>
          <cell r="N39">
            <v>1.35</v>
          </cell>
          <cell r="O39">
            <v>0</v>
          </cell>
          <cell r="P39">
            <v>1.35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Z39">
            <v>0</v>
          </cell>
        </row>
        <row r="40">
          <cell r="C40" t="str">
            <v>076</v>
          </cell>
          <cell r="D40" t="str">
            <v>11.K</v>
          </cell>
          <cell r="G40" t="str">
            <v xml:space="preserve"> Jln. Tumpangsari</v>
          </cell>
          <cell r="I40">
            <v>1.2</v>
          </cell>
          <cell r="N40">
            <v>1.2</v>
          </cell>
          <cell r="O40">
            <v>0</v>
          </cell>
          <cell r="P40">
            <v>0</v>
          </cell>
          <cell r="S40">
            <v>0</v>
          </cell>
          <cell r="T40">
            <v>0</v>
          </cell>
          <cell r="U40">
            <v>0</v>
          </cell>
          <cell r="Z40">
            <v>0</v>
          </cell>
        </row>
        <row r="41">
          <cell r="C41" t="str">
            <v>077</v>
          </cell>
          <cell r="D41" t="str">
            <v>11.K</v>
          </cell>
          <cell r="G41" t="str">
            <v xml:space="preserve"> Jln. Sultan Salahudin</v>
          </cell>
          <cell r="I41">
            <v>1.1000000000000001</v>
          </cell>
          <cell r="N41">
            <v>1.1000000000000001</v>
          </cell>
          <cell r="O41">
            <v>0</v>
          </cell>
          <cell r="P41">
            <v>0</v>
          </cell>
          <cell r="Q41">
            <v>1.1000000000000001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Z41">
            <v>0</v>
          </cell>
        </row>
        <row r="42">
          <cell r="C42" t="str">
            <v>077</v>
          </cell>
          <cell r="D42" t="str">
            <v>12.K</v>
          </cell>
          <cell r="G42" t="str">
            <v xml:space="preserve"> Jln. Sultan Kaharudin</v>
          </cell>
          <cell r="I42">
            <v>1.85</v>
          </cell>
          <cell r="N42">
            <v>1.85</v>
          </cell>
          <cell r="O42">
            <v>0</v>
          </cell>
          <cell r="P42">
            <v>1.85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Z42">
            <v>0</v>
          </cell>
        </row>
        <row r="43">
          <cell r="C43" t="str">
            <v>078</v>
          </cell>
          <cell r="D43" t="str">
            <v>11.K</v>
          </cell>
          <cell r="G43" t="str">
            <v xml:space="preserve"> Jln. TGH. Bangkol</v>
          </cell>
          <cell r="I43">
            <v>1.72</v>
          </cell>
          <cell r="N43">
            <v>1.72</v>
          </cell>
          <cell r="O43">
            <v>0</v>
          </cell>
          <cell r="P43">
            <v>0</v>
          </cell>
          <cell r="Q43">
            <v>1.72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Z43">
            <v>0</v>
          </cell>
        </row>
        <row r="44">
          <cell r="C44" t="str">
            <v>079</v>
          </cell>
          <cell r="D44" t="str">
            <v>11.K</v>
          </cell>
          <cell r="G44" t="str">
            <v xml:space="preserve"> Jln. I Gusti Ketut Jelantik Gosa</v>
          </cell>
          <cell r="I44">
            <v>1.7</v>
          </cell>
          <cell r="N44">
            <v>1.7</v>
          </cell>
          <cell r="O44">
            <v>0</v>
          </cell>
          <cell r="P44">
            <v>0</v>
          </cell>
          <cell r="Q44">
            <v>1.7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Z44">
            <v>0</v>
          </cell>
        </row>
        <row r="46">
          <cell r="C46" t="str">
            <v>035</v>
          </cell>
          <cell r="G46" t="str">
            <v>Sp. Gerung(Patung Sapi) - Kuripan</v>
          </cell>
          <cell r="I46">
            <v>4</v>
          </cell>
          <cell r="N46">
            <v>4</v>
          </cell>
          <cell r="O46">
            <v>0</v>
          </cell>
          <cell r="P46">
            <v>4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Z46">
            <v>0</v>
          </cell>
        </row>
        <row r="47">
          <cell r="C47" t="str">
            <v>036</v>
          </cell>
          <cell r="G47" t="str">
            <v>Kuripan - Sulin</v>
          </cell>
          <cell r="I47">
            <v>2.4500000000000002</v>
          </cell>
          <cell r="N47">
            <v>2.4500000000000002</v>
          </cell>
          <cell r="O47">
            <v>0</v>
          </cell>
          <cell r="P47">
            <v>2.4500000000000002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Z47">
            <v>0</v>
          </cell>
        </row>
        <row r="48">
          <cell r="C48" t="str">
            <v>045</v>
          </cell>
          <cell r="G48" t="str">
            <v xml:space="preserve"> Ampenan (Bts. Kota) - Mangsit - Pemenang</v>
          </cell>
          <cell r="I48">
            <v>31.9</v>
          </cell>
          <cell r="N48">
            <v>31.9</v>
          </cell>
          <cell r="O48">
            <v>0</v>
          </cell>
          <cell r="P48">
            <v>31.9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Z48">
            <v>0</v>
          </cell>
        </row>
        <row r="49">
          <cell r="C49" t="str">
            <v>048</v>
          </cell>
          <cell r="D49">
            <v>1</v>
          </cell>
          <cell r="G49" t="str">
            <v xml:space="preserve"> Rembiga (Bts. Kota) - Pemenang</v>
          </cell>
          <cell r="I49">
            <v>21.64</v>
          </cell>
          <cell r="N49">
            <v>21.64</v>
          </cell>
          <cell r="O49">
            <v>0</v>
          </cell>
          <cell r="P49">
            <v>4.41</v>
          </cell>
          <cell r="Q49">
            <v>14.33</v>
          </cell>
          <cell r="R49">
            <v>2.4499999999999993</v>
          </cell>
          <cell r="S49">
            <v>0.45000000000000129</v>
          </cell>
          <cell r="T49">
            <v>0</v>
          </cell>
          <cell r="U49">
            <v>0</v>
          </cell>
          <cell r="Z49">
            <v>0</v>
          </cell>
        </row>
        <row r="50">
          <cell r="C50" t="str">
            <v>080</v>
          </cell>
          <cell r="G50" t="str">
            <v xml:space="preserve"> Bengkel - Kediri</v>
          </cell>
          <cell r="I50">
            <v>2.56</v>
          </cell>
          <cell r="N50">
            <v>2.56</v>
          </cell>
          <cell r="O50">
            <v>0</v>
          </cell>
          <cell r="P50">
            <v>0</v>
          </cell>
          <cell r="Q50">
            <v>2.34</v>
          </cell>
          <cell r="R50">
            <v>0.2200000000000002</v>
          </cell>
          <cell r="S50">
            <v>0</v>
          </cell>
          <cell r="T50">
            <v>0</v>
          </cell>
          <cell r="U50">
            <v>0</v>
          </cell>
          <cell r="Z50">
            <v>0</v>
          </cell>
        </row>
        <row r="51">
          <cell r="C51" t="str">
            <v>081</v>
          </cell>
          <cell r="G51" t="str">
            <v xml:space="preserve"> Kediri - Rumak</v>
          </cell>
          <cell r="I51">
            <v>3</v>
          </cell>
          <cell r="N51">
            <v>3</v>
          </cell>
          <cell r="O51">
            <v>0</v>
          </cell>
          <cell r="P51">
            <v>3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Z51">
            <v>0</v>
          </cell>
        </row>
        <row r="52">
          <cell r="C52" t="str">
            <v>082</v>
          </cell>
          <cell r="G52" t="str">
            <v xml:space="preserve"> Kediri - Praya</v>
          </cell>
          <cell r="I52">
            <v>14.46</v>
          </cell>
          <cell r="N52">
            <v>14.46</v>
          </cell>
          <cell r="O52">
            <v>0</v>
          </cell>
          <cell r="P52">
            <v>3.88</v>
          </cell>
          <cell r="Q52">
            <v>10.24</v>
          </cell>
          <cell r="R52">
            <v>0.34000000000000052</v>
          </cell>
          <cell r="S52">
            <v>0</v>
          </cell>
          <cell r="T52">
            <v>0</v>
          </cell>
          <cell r="U52">
            <v>0</v>
          </cell>
          <cell r="Z52">
            <v>0</v>
          </cell>
        </row>
        <row r="54">
          <cell r="C54" t="str">
            <v>087</v>
          </cell>
          <cell r="G54" t="str">
            <v xml:space="preserve"> Lembar - Sekotong - Pelangan</v>
          </cell>
          <cell r="I54">
            <v>41</v>
          </cell>
          <cell r="N54">
            <v>41</v>
          </cell>
          <cell r="O54">
            <v>0</v>
          </cell>
          <cell r="P54">
            <v>28.5</v>
          </cell>
          <cell r="Q54">
            <v>12.5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Z54">
            <v>0</v>
          </cell>
        </row>
        <row r="55">
          <cell r="C55" t="str">
            <v>088</v>
          </cell>
          <cell r="G55" t="str">
            <v xml:space="preserve"> Pelangan - Sp. Pengantap</v>
          </cell>
          <cell r="I55">
            <v>36.380000000000003</v>
          </cell>
          <cell r="N55">
            <v>18.07</v>
          </cell>
          <cell r="O55">
            <v>3.0900000000000016</v>
          </cell>
          <cell r="P55">
            <v>13.47</v>
          </cell>
          <cell r="Q55">
            <v>2.2999999999999998</v>
          </cell>
          <cell r="R55">
            <v>1.3</v>
          </cell>
          <cell r="S55">
            <v>4.0900000000000034</v>
          </cell>
          <cell r="T55">
            <v>0</v>
          </cell>
          <cell r="U55">
            <v>15.22</v>
          </cell>
          <cell r="Z55">
            <v>0</v>
          </cell>
        </row>
        <row r="56">
          <cell r="C56" t="str">
            <v>048</v>
          </cell>
          <cell r="D56">
            <v>2</v>
          </cell>
          <cell r="G56" t="str">
            <v xml:space="preserve"> Pemenang - Tanjung</v>
          </cell>
          <cell r="I56">
            <v>9.5</v>
          </cell>
          <cell r="N56">
            <v>9.5</v>
          </cell>
          <cell r="O56">
            <v>0</v>
          </cell>
          <cell r="P56">
            <v>3.81</v>
          </cell>
          <cell r="Q56">
            <v>5.69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Z56">
            <v>0</v>
          </cell>
        </row>
        <row r="57">
          <cell r="C57" t="str">
            <v>049</v>
          </cell>
          <cell r="G57" t="str">
            <v xml:space="preserve"> Tanjung - Bayan</v>
          </cell>
          <cell r="I57">
            <v>49.12</v>
          </cell>
          <cell r="N57">
            <v>49.12</v>
          </cell>
          <cell r="O57">
            <v>0</v>
          </cell>
          <cell r="Q57">
            <v>14.28</v>
          </cell>
          <cell r="S57">
            <v>0</v>
          </cell>
          <cell r="T57">
            <v>0</v>
          </cell>
          <cell r="U57">
            <v>0</v>
          </cell>
          <cell r="Z57">
            <v>0</v>
          </cell>
        </row>
        <row r="58">
          <cell r="C58" t="str">
            <v>050</v>
          </cell>
          <cell r="G58" t="str">
            <v xml:space="preserve"> Bayan - Ds. Biluk</v>
          </cell>
          <cell r="I58">
            <v>6.4</v>
          </cell>
          <cell r="N58">
            <v>6.4</v>
          </cell>
          <cell r="O58">
            <v>0</v>
          </cell>
          <cell r="P58">
            <v>3.77</v>
          </cell>
          <cell r="Q58">
            <v>2.23</v>
          </cell>
          <cell r="R58">
            <v>0.4</v>
          </cell>
          <cell r="S58">
            <v>0</v>
          </cell>
          <cell r="T58">
            <v>0</v>
          </cell>
          <cell r="U58">
            <v>0</v>
          </cell>
          <cell r="Z58">
            <v>0</v>
          </cell>
        </row>
        <row r="59">
          <cell r="C59" t="str">
            <v>031</v>
          </cell>
          <cell r="G59" t="str">
            <v>Praya - Sp. Penujak</v>
          </cell>
          <cell r="I59">
            <v>4.0279999999999996</v>
          </cell>
          <cell r="N59">
            <v>4.0279999999999996</v>
          </cell>
          <cell r="O59">
            <v>0</v>
          </cell>
          <cell r="P59">
            <v>4.0279999999999996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Z59">
            <v>0</v>
          </cell>
        </row>
        <row r="60">
          <cell r="C60" t="str">
            <v>031</v>
          </cell>
          <cell r="D60" t="str">
            <v>11.K</v>
          </cell>
          <cell r="G60" t="str">
            <v>Jl. Mandalika</v>
          </cell>
          <cell r="I60">
            <v>1.2070000000000001</v>
          </cell>
          <cell r="N60">
            <v>1.2070000000000001</v>
          </cell>
          <cell r="O60">
            <v>0</v>
          </cell>
          <cell r="P60">
            <v>1.2070000000000001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Z60">
            <v>0</v>
          </cell>
        </row>
        <row r="61">
          <cell r="C61" t="str">
            <v>032</v>
          </cell>
          <cell r="G61" t="str">
            <v>Sp. Penujak - Tanah Awu</v>
          </cell>
          <cell r="I61">
            <v>7.17</v>
          </cell>
          <cell r="N61">
            <v>7.17</v>
          </cell>
          <cell r="O61">
            <v>0</v>
          </cell>
          <cell r="P61">
            <v>3.25</v>
          </cell>
          <cell r="Q61">
            <v>1.84</v>
          </cell>
          <cell r="R61">
            <v>0.68</v>
          </cell>
          <cell r="S61">
            <v>1.4</v>
          </cell>
          <cell r="T61">
            <v>0</v>
          </cell>
          <cell r="U61">
            <v>0</v>
          </cell>
          <cell r="Z61">
            <v>0</v>
          </cell>
        </row>
        <row r="62">
          <cell r="C62" t="str">
            <v>033</v>
          </cell>
          <cell r="G62" t="str">
            <v>Tanah Awu - Sengkol</v>
          </cell>
          <cell r="I62">
            <v>6.97</v>
          </cell>
          <cell r="N62">
            <v>6.97</v>
          </cell>
          <cell r="O62">
            <v>0</v>
          </cell>
          <cell r="P62">
            <v>6.97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Z62">
            <v>0</v>
          </cell>
        </row>
        <row r="63">
          <cell r="C63" t="str">
            <v>034</v>
          </cell>
          <cell r="G63" t="str">
            <v>Sengkol - Kuta</v>
          </cell>
          <cell r="I63">
            <v>11.74</v>
          </cell>
          <cell r="N63">
            <v>11.74</v>
          </cell>
          <cell r="O63">
            <v>0</v>
          </cell>
          <cell r="P63">
            <v>5</v>
          </cell>
          <cell r="Q63">
            <v>6.74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Z63">
            <v>0</v>
          </cell>
        </row>
        <row r="64">
          <cell r="C64" t="str">
            <v>037</v>
          </cell>
          <cell r="G64" t="str">
            <v>Sulin - Sp. Penujak</v>
          </cell>
          <cell r="I64">
            <v>10.5</v>
          </cell>
          <cell r="N64">
            <v>10.5</v>
          </cell>
          <cell r="O64">
            <v>0</v>
          </cell>
          <cell r="P64">
            <v>10.5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Z64">
            <v>0</v>
          </cell>
        </row>
        <row r="65">
          <cell r="C65" t="str">
            <v>082</v>
          </cell>
          <cell r="D65" t="str">
            <v>11.K</v>
          </cell>
          <cell r="G65" t="str">
            <v xml:space="preserve"> Jln. Gajah Mada</v>
          </cell>
          <cell r="I65">
            <v>2.95</v>
          </cell>
          <cell r="N65">
            <v>2.95</v>
          </cell>
          <cell r="O65">
            <v>0</v>
          </cell>
          <cell r="P65">
            <v>1.8</v>
          </cell>
          <cell r="Q65">
            <v>1.1500000000000001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Z65">
            <v>0</v>
          </cell>
        </row>
        <row r="66">
          <cell r="C66" t="str">
            <v>083</v>
          </cell>
          <cell r="G66" t="str">
            <v xml:space="preserve"> Praya - Kruak </v>
          </cell>
          <cell r="I66">
            <v>20.75</v>
          </cell>
          <cell r="N66">
            <v>20.75</v>
          </cell>
          <cell r="O66">
            <v>0</v>
          </cell>
          <cell r="R66">
            <v>9.9999999999998535E-2</v>
          </cell>
          <cell r="S66">
            <v>0</v>
          </cell>
          <cell r="T66">
            <v>0</v>
          </cell>
          <cell r="U66">
            <v>0</v>
          </cell>
          <cell r="Z66">
            <v>0</v>
          </cell>
        </row>
        <row r="67">
          <cell r="C67" t="str">
            <v>083</v>
          </cell>
          <cell r="D67" t="str">
            <v>11.K</v>
          </cell>
          <cell r="G67" t="str">
            <v>Jl. Pejanggik</v>
          </cell>
          <cell r="I67">
            <v>0.75</v>
          </cell>
          <cell r="N67">
            <v>0.75</v>
          </cell>
          <cell r="O67">
            <v>0</v>
          </cell>
          <cell r="P67">
            <v>0.75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Z67">
            <v>0</v>
          </cell>
        </row>
        <row r="68">
          <cell r="C68" t="str">
            <v>089</v>
          </cell>
          <cell r="G68" t="str">
            <v xml:space="preserve"> Sp. Pengantap - Mt.Ajan - Kuta</v>
          </cell>
          <cell r="I68">
            <v>36.44</v>
          </cell>
          <cell r="N68">
            <v>32.239999999999995</v>
          </cell>
          <cell r="O68">
            <v>0</v>
          </cell>
          <cell r="S68">
            <v>2</v>
          </cell>
          <cell r="T68">
            <v>0</v>
          </cell>
          <cell r="U68">
            <v>4.2000000000000028</v>
          </cell>
          <cell r="Z68">
            <v>0</v>
          </cell>
        </row>
        <row r="69">
          <cell r="C69" t="str">
            <v>090</v>
          </cell>
          <cell r="G69" t="str">
            <v xml:space="preserve"> Kuta - Kruak</v>
          </cell>
          <cell r="I69">
            <v>37.950000000000003</v>
          </cell>
          <cell r="N69">
            <v>30.07</v>
          </cell>
          <cell r="O69">
            <v>7.879999999999999</v>
          </cell>
          <cell r="T69">
            <v>0</v>
          </cell>
          <cell r="U69">
            <v>0</v>
          </cell>
          <cell r="Z69">
            <v>0</v>
          </cell>
        </row>
        <row r="70">
          <cell r="C70" t="str">
            <v>094</v>
          </cell>
          <cell r="G70" t="str">
            <v xml:space="preserve"> Mantang - Praya</v>
          </cell>
          <cell r="I70">
            <v>11.27</v>
          </cell>
          <cell r="N70">
            <v>11.27</v>
          </cell>
          <cell r="O70">
            <v>0</v>
          </cell>
          <cell r="P70">
            <v>8.1999999999999993</v>
          </cell>
          <cell r="Q70">
            <v>1.4</v>
          </cell>
          <cell r="R70">
            <v>1.6700000000000004</v>
          </cell>
          <cell r="S70">
            <v>0</v>
          </cell>
          <cell r="T70">
            <v>0</v>
          </cell>
          <cell r="U70">
            <v>0</v>
          </cell>
          <cell r="Z70">
            <v>0</v>
          </cell>
        </row>
        <row r="71">
          <cell r="C71" t="str">
            <v>095</v>
          </cell>
          <cell r="D71" t="str">
            <v>11.K</v>
          </cell>
          <cell r="G71" t="str">
            <v xml:space="preserve"> Wakul - Ketejer</v>
          </cell>
          <cell r="I71">
            <v>3.53</v>
          </cell>
          <cell r="N71">
            <v>3.53</v>
          </cell>
          <cell r="O71">
            <v>0</v>
          </cell>
          <cell r="P71">
            <v>3.53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Z71">
            <v>0</v>
          </cell>
        </row>
        <row r="72">
          <cell r="C72" t="str">
            <v>095</v>
          </cell>
          <cell r="D72" t="str">
            <v>12.K</v>
          </cell>
          <cell r="G72" t="str">
            <v xml:space="preserve"> Ketejer - Jontlak</v>
          </cell>
          <cell r="I72">
            <v>2.93</v>
          </cell>
          <cell r="N72">
            <v>2.93</v>
          </cell>
          <cell r="O72">
            <v>0</v>
          </cell>
          <cell r="P72">
            <v>1.9</v>
          </cell>
          <cell r="Q72">
            <v>0.7</v>
          </cell>
          <cell r="T72">
            <v>0</v>
          </cell>
          <cell r="U72">
            <v>0</v>
          </cell>
          <cell r="Z72">
            <v>0</v>
          </cell>
        </row>
        <row r="73">
          <cell r="C73" t="str">
            <v>096</v>
          </cell>
          <cell r="D73" t="str">
            <v>11.K</v>
          </cell>
          <cell r="G73" t="str">
            <v>Jl. Basuki Rahmat</v>
          </cell>
          <cell r="I73">
            <v>1</v>
          </cell>
          <cell r="N73">
            <v>1</v>
          </cell>
          <cell r="O73">
            <v>0</v>
          </cell>
          <cell r="P73">
            <v>1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Z73">
            <v>0</v>
          </cell>
        </row>
        <row r="74">
          <cell r="C74" t="str">
            <v>097</v>
          </cell>
          <cell r="G74" t="str">
            <v xml:space="preserve"> Mt. Ajan - Penujak</v>
          </cell>
          <cell r="I74">
            <v>23</v>
          </cell>
          <cell r="N74">
            <v>23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Z74">
            <v>0</v>
          </cell>
        </row>
        <row r="75">
          <cell r="C75" t="str">
            <v>099</v>
          </cell>
          <cell r="G75" t="str">
            <v xml:space="preserve"> Pringgabaya - Sembalun Bumbung</v>
          </cell>
          <cell r="I75">
            <v>26.9</v>
          </cell>
          <cell r="N75">
            <v>26.9</v>
          </cell>
          <cell r="O75">
            <v>0</v>
          </cell>
          <cell r="P75">
            <v>7.66</v>
          </cell>
          <cell r="Q75">
            <v>12.839999999999998</v>
          </cell>
          <cell r="R75">
            <v>5.4</v>
          </cell>
          <cell r="S75">
            <v>1</v>
          </cell>
          <cell r="T75">
            <v>0</v>
          </cell>
          <cell r="U75">
            <v>0</v>
          </cell>
          <cell r="Z75">
            <v>0</v>
          </cell>
        </row>
        <row r="76">
          <cell r="C76">
            <v>100</v>
          </cell>
          <cell r="G76" t="str">
            <v xml:space="preserve"> Sembalun Bumbung - Dasan Biluk</v>
          </cell>
          <cell r="I76">
            <v>24.2</v>
          </cell>
          <cell r="N76">
            <v>24.2</v>
          </cell>
          <cell r="O76">
            <v>0</v>
          </cell>
          <cell r="P76">
            <v>7.09</v>
          </cell>
          <cell r="Q76">
            <v>12.61</v>
          </cell>
          <cell r="R76">
            <v>1.2</v>
          </cell>
          <cell r="S76">
            <v>3.3</v>
          </cell>
          <cell r="T76">
            <v>0</v>
          </cell>
          <cell r="U76">
            <v>0</v>
          </cell>
          <cell r="Z76">
            <v>0</v>
          </cell>
        </row>
        <row r="77">
          <cell r="C77" t="str">
            <v>051</v>
          </cell>
          <cell r="G77" t="str">
            <v xml:space="preserve"> Sambalia - Ds. Biluk</v>
          </cell>
          <cell r="I77">
            <v>23.52</v>
          </cell>
          <cell r="N77">
            <v>23.52</v>
          </cell>
          <cell r="O77">
            <v>0</v>
          </cell>
          <cell r="P77">
            <v>7.7</v>
          </cell>
          <cell r="Q77">
            <v>15.82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Z77">
            <v>0</v>
          </cell>
        </row>
        <row r="78">
          <cell r="C78" t="str">
            <v>052</v>
          </cell>
          <cell r="G78" t="str">
            <v xml:space="preserve"> Lb. Lombok - Sambalia</v>
          </cell>
          <cell r="I78">
            <v>29.73</v>
          </cell>
          <cell r="N78">
            <v>29.73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Z78">
            <v>0</v>
          </cell>
        </row>
        <row r="79">
          <cell r="C79" t="str">
            <v>084</v>
          </cell>
          <cell r="G79" t="str">
            <v xml:space="preserve"> Kruak - Lb. Haji</v>
          </cell>
          <cell r="I79">
            <v>15.05</v>
          </cell>
          <cell r="N79">
            <v>15.05</v>
          </cell>
          <cell r="O79">
            <v>0</v>
          </cell>
          <cell r="P79">
            <v>6.8</v>
          </cell>
          <cell r="Q79">
            <v>8.25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Z79">
            <v>0</v>
          </cell>
        </row>
        <row r="80">
          <cell r="C80" t="str">
            <v>085</v>
          </cell>
          <cell r="G80" t="str">
            <v xml:space="preserve"> Tanjung Geres - Pohgading - Pringgabaya</v>
          </cell>
          <cell r="I80">
            <v>15.23</v>
          </cell>
          <cell r="N80">
            <v>15.23</v>
          </cell>
          <cell r="O80">
            <v>0</v>
          </cell>
          <cell r="T80">
            <v>0</v>
          </cell>
          <cell r="U80">
            <v>0</v>
          </cell>
          <cell r="Z80">
            <v>0</v>
          </cell>
        </row>
        <row r="81">
          <cell r="C81" t="str">
            <v>091</v>
          </cell>
          <cell r="G81" t="str">
            <v xml:space="preserve"> Kruak - Pancor</v>
          </cell>
          <cell r="I81">
            <v>22.46</v>
          </cell>
          <cell r="N81">
            <v>22.46</v>
          </cell>
          <cell r="O81">
            <v>0</v>
          </cell>
          <cell r="P81">
            <v>15.46</v>
          </cell>
          <cell r="Q81">
            <v>7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Z81">
            <v>0</v>
          </cell>
        </row>
        <row r="82">
          <cell r="C82" t="str">
            <v>098</v>
          </cell>
          <cell r="D82">
            <v>1</v>
          </cell>
          <cell r="G82" t="str">
            <v xml:space="preserve"> Pancor - Rempung</v>
          </cell>
          <cell r="I82">
            <v>4.72</v>
          </cell>
          <cell r="N82">
            <v>4.72</v>
          </cell>
          <cell r="O82">
            <v>0</v>
          </cell>
          <cell r="P82">
            <v>3.9</v>
          </cell>
          <cell r="Q82">
            <v>0.81999999999999984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Z82">
            <v>0</v>
          </cell>
        </row>
        <row r="83">
          <cell r="C83" t="str">
            <v>092</v>
          </cell>
          <cell r="D83">
            <v>2</v>
          </cell>
          <cell r="G83" t="str">
            <v xml:space="preserve"> Masbagik - Pancor</v>
          </cell>
          <cell r="I83">
            <v>6.3</v>
          </cell>
          <cell r="N83">
            <v>6.3</v>
          </cell>
          <cell r="O83">
            <v>0</v>
          </cell>
          <cell r="P83">
            <v>6.3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Z83">
            <v>0</v>
          </cell>
        </row>
        <row r="84">
          <cell r="C84" t="str">
            <v>092</v>
          </cell>
          <cell r="D84" t="str">
            <v>11.K</v>
          </cell>
          <cell r="G84" t="str">
            <v xml:space="preserve"> Jln. Sudirman</v>
          </cell>
          <cell r="I84">
            <v>1.49</v>
          </cell>
          <cell r="N84">
            <v>1.49</v>
          </cell>
          <cell r="O84">
            <v>0</v>
          </cell>
          <cell r="P84">
            <v>1.49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Z84">
            <v>0</v>
          </cell>
        </row>
        <row r="85">
          <cell r="C85" t="str">
            <v>092</v>
          </cell>
          <cell r="D85" t="str">
            <v>12.K</v>
          </cell>
          <cell r="G85" t="str">
            <v xml:space="preserve"> Jln. Pahlawan (Pancor - Selong)</v>
          </cell>
          <cell r="I85">
            <v>1.96</v>
          </cell>
          <cell r="N85">
            <v>1.96</v>
          </cell>
          <cell r="O85">
            <v>0</v>
          </cell>
          <cell r="P85">
            <v>1.96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Z85">
            <v>0</v>
          </cell>
        </row>
        <row r="86">
          <cell r="C86" t="str">
            <v>092</v>
          </cell>
          <cell r="D86" t="str">
            <v>13.K</v>
          </cell>
          <cell r="G86" t="str">
            <v xml:space="preserve"> Jln. Cokroaminoto</v>
          </cell>
          <cell r="I86">
            <v>1.92</v>
          </cell>
          <cell r="N86">
            <v>1.92</v>
          </cell>
          <cell r="O86">
            <v>0</v>
          </cell>
          <cell r="P86">
            <v>1.5</v>
          </cell>
          <cell r="Q86">
            <v>0.41999999999999993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Z86">
            <v>0</v>
          </cell>
        </row>
        <row r="87">
          <cell r="C87" t="str">
            <v>093</v>
          </cell>
          <cell r="G87" t="str">
            <v xml:space="preserve"> Selong - Lb. Haji</v>
          </cell>
          <cell r="I87">
            <v>5.45</v>
          </cell>
          <cell r="N87">
            <v>5.45</v>
          </cell>
          <cell r="O87">
            <v>0</v>
          </cell>
          <cell r="P87">
            <v>0.1</v>
          </cell>
          <cell r="Q87">
            <v>5.3500000000000005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Z87">
            <v>0</v>
          </cell>
        </row>
        <row r="88">
          <cell r="C88" t="str">
            <v>098</v>
          </cell>
          <cell r="G88" t="str">
            <v xml:space="preserve"> Aikmal - Swela </v>
          </cell>
          <cell r="I88">
            <v>8.4</v>
          </cell>
          <cell r="N88">
            <v>8.4</v>
          </cell>
          <cell r="O88">
            <v>0</v>
          </cell>
          <cell r="S88">
            <v>0</v>
          </cell>
          <cell r="T88">
            <v>0</v>
          </cell>
          <cell r="U88">
            <v>0</v>
          </cell>
          <cell r="Z88">
            <v>0</v>
          </cell>
        </row>
        <row r="89">
          <cell r="C89">
            <v>101</v>
          </cell>
          <cell r="D89" t="str">
            <v>11.K</v>
          </cell>
          <cell r="G89" t="str">
            <v xml:space="preserve"> Jln. R A. Kartini</v>
          </cell>
          <cell r="I89">
            <v>0.95</v>
          </cell>
          <cell r="N89">
            <v>0.95</v>
          </cell>
          <cell r="O89">
            <v>0</v>
          </cell>
          <cell r="P89">
            <v>0.1</v>
          </cell>
          <cell r="Q89">
            <v>0.5</v>
          </cell>
          <cell r="R89">
            <v>0.3</v>
          </cell>
          <cell r="S89">
            <v>0.05</v>
          </cell>
          <cell r="T89">
            <v>0</v>
          </cell>
          <cell r="U89">
            <v>0</v>
          </cell>
          <cell r="Z89">
            <v>0</v>
          </cell>
        </row>
        <row r="90">
          <cell r="C90">
            <v>102</v>
          </cell>
          <cell r="D90" t="str">
            <v>11.K</v>
          </cell>
          <cell r="G90" t="str">
            <v xml:space="preserve"> Jln. Sultan Agung</v>
          </cell>
          <cell r="I90">
            <v>2.04</v>
          </cell>
          <cell r="N90">
            <v>2.04</v>
          </cell>
          <cell r="O90">
            <v>0</v>
          </cell>
          <cell r="P90">
            <v>0</v>
          </cell>
          <cell r="Q90">
            <v>1.69</v>
          </cell>
          <cell r="R90">
            <v>0.35</v>
          </cell>
          <cell r="S90">
            <v>0</v>
          </cell>
          <cell r="T90">
            <v>0</v>
          </cell>
          <cell r="U90">
            <v>0</v>
          </cell>
          <cell r="Z90">
            <v>0</v>
          </cell>
        </row>
        <row r="91">
          <cell r="C91">
            <v>103</v>
          </cell>
          <cell r="D91" t="str">
            <v>11.K</v>
          </cell>
          <cell r="G91" t="str">
            <v xml:space="preserve"> Jln. Diponegoro</v>
          </cell>
          <cell r="I91">
            <v>1.82</v>
          </cell>
          <cell r="N91">
            <v>1.82</v>
          </cell>
          <cell r="O91">
            <v>0</v>
          </cell>
          <cell r="P91">
            <v>0</v>
          </cell>
          <cell r="Q91">
            <v>1.7</v>
          </cell>
          <cell r="R91">
            <v>0.12</v>
          </cell>
          <cell r="S91">
            <v>0</v>
          </cell>
          <cell r="T91">
            <v>0</v>
          </cell>
          <cell r="U91">
            <v>0</v>
          </cell>
          <cell r="Z91">
            <v>0</v>
          </cell>
        </row>
        <row r="92">
          <cell r="C92">
            <v>104</v>
          </cell>
          <cell r="D92" t="str">
            <v>11.K</v>
          </cell>
          <cell r="G92" t="str">
            <v>Jln. Sedau</v>
          </cell>
          <cell r="I92">
            <v>1.2</v>
          </cell>
          <cell r="N92">
            <v>1.2</v>
          </cell>
          <cell r="O92">
            <v>0</v>
          </cell>
          <cell r="P92">
            <v>0</v>
          </cell>
          <cell r="Q92">
            <v>1.2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Z92">
            <v>0</v>
          </cell>
        </row>
        <row r="93">
          <cell r="C93" t="str">
            <v>041</v>
          </cell>
          <cell r="G93" t="str">
            <v xml:space="preserve"> Benete -  Sejorong </v>
          </cell>
          <cell r="I93">
            <v>30.25</v>
          </cell>
          <cell r="N93">
            <v>30.25</v>
          </cell>
          <cell r="O93">
            <v>0</v>
          </cell>
          <cell r="P93">
            <v>30.25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Z93">
            <v>0</v>
          </cell>
        </row>
        <row r="94">
          <cell r="C94" t="str">
            <v>042</v>
          </cell>
          <cell r="G94" t="str">
            <v xml:space="preserve"> Sejorong - Tetar - Bts. KSB</v>
          </cell>
          <cell r="I94">
            <v>42.1</v>
          </cell>
          <cell r="N94">
            <v>27.650000000000002</v>
          </cell>
          <cell r="O94">
            <v>0</v>
          </cell>
          <cell r="P94">
            <v>22.259999999999998</v>
          </cell>
          <cell r="Q94">
            <v>5.3900000000000041</v>
          </cell>
          <cell r="R94">
            <v>0</v>
          </cell>
          <cell r="S94">
            <v>0</v>
          </cell>
          <cell r="T94">
            <v>14.45</v>
          </cell>
          <cell r="U94">
            <v>0</v>
          </cell>
          <cell r="Z94">
            <v>0</v>
          </cell>
        </row>
        <row r="95">
          <cell r="C95">
            <v>105</v>
          </cell>
          <cell r="G95" t="str">
            <v xml:space="preserve"> Simpang Tano - Simpang Seteluk</v>
          </cell>
          <cell r="I95">
            <v>3.85</v>
          </cell>
          <cell r="N95">
            <v>3.85</v>
          </cell>
          <cell r="O95">
            <v>0</v>
          </cell>
          <cell r="P95">
            <v>3.85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Z95">
            <v>0</v>
          </cell>
        </row>
        <row r="96">
          <cell r="C96" t="str">
            <v>043</v>
          </cell>
          <cell r="G96" t="str">
            <v xml:space="preserve"> Tetar (Bts. KSB) - Lunyuk </v>
          </cell>
          <cell r="I96">
            <v>32.4</v>
          </cell>
          <cell r="N96">
            <v>21.75</v>
          </cell>
          <cell r="O96">
            <v>0</v>
          </cell>
          <cell r="P96">
            <v>21.75</v>
          </cell>
          <cell r="Q96">
            <v>0</v>
          </cell>
          <cell r="R96">
            <v>0</v>
          </cell>
          <cell r="S96">
            <v>0</v>
          </cell>
          <cell r="T96">
            <v>10.649999999999999</v>
          </cell>
          <cell r="U96">
            <v>0</v>
          </cell>
          <cell r="Z96">
            <v>0</v>
          </cell>
        </row>
        <row r="97">
          <cell r="C97">
            <v>106</v>
          </cell>
          <cell r="G97" t="str">
            <v xml:space="preserve"> Sumbawa Besar - Semongkat - Batu Dulang</v>
          </cell>
          <cell r="I97">
            <v>24.9</v>
          </cell>
          <cell r="N97">
            <v>3</v>
          </cell>
          <cell r="O97">
            <v>21.9</v>
          </cell>
          <cell r="P97">
            <v>3.1</v>
          </cell>
          <cell r="S97">
            <v>0</v>
          </cell>
          <cell r="T97">
            <v>0</v>
          </cell>
          <cell r="U97">
            <v>0</v>
          </cell>
          <cell r="Z97">
            <v>0</v>
          </cell>
        </row>
        <row r="98">
          <cell r="C98">
            <v>106</v>
          </cell>
          <cell r="D98" t="str">
            <v>11.K</v>
          </cell>
          <cell r="G98" t="str">
            <v>Jl. Sltn. Kaharudin</v>
          </cell>
          <cell r="I98">
            <v>1.75</v>
          </cell>
          <cell r="N98">
            <v>1.75</v>
          </cell>
          <cell r="O98">
            <v>0</v>
          </cell>
          <cell r="P98">
            <v>1.75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Z98">
            <v>0</v>
          </cell>
        </row>
        <row r="99">
          <cell r="C99">
            <v>107</v>
          </cell>
          <cell r="G99" t="str">
            <v xml:space="preserve"> Sumbawa - Sebewe - Lua Air</v>
          </cell>
          <cell r="I99">
            <v>20.5</v>
          </cell>
          <cell r="N99">
            <v>16.899999999999999</v>
          </cell>
          <cell r="O99">
            <v>0</v>
          </cell>
          <cell r="R99">
            <v>0</v>
          </cell>
          <cell r="S99">
            <v>0</v>
          </cell>
          <cell r="T99">
            <v>3.6000000000000014</v>
          </cell>
          <cell r="U99">
            <v>0</v>
          </cell>
          <cell r="Z99">
            <v>0</v>
          </cell>
        </row>
        <row r="100">
          <cell r="C100">
            <v>107</v>
          </cell>
          <cell r="D100" t="str">
            <v>11.K</v>
          </cell>
          <cell r="G100" t="str">
            <v xml:space="preserve"> Jln. Sudirman</v>
          </cell>
          <cell r="I100">
            <v>1</v>
          </cell>
          <cell r="N100">
            <v>1</v>
          </cell>
          <cell r="O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Z100">
            <v>0</v>
          </cell>
        </row>
        <row r="101">
          <cell r="C101">
            <v>108</v>
          </cell>
          <cell r="G101" t="str">
            <v xml:space="preserve"> Simpang Negara - Moyo - Lua Air</v>
          </cell>
          <cell r="I101">
            <v>25.86</v>
          </cell>
          <cell r="N101">
            <v>19.3</v>
          </cell>
          <cell r="O101">
            <v>0</v>
          </cell>
          <cell r="R101">
            <v>0.5</v>
          </cell>
          <cell r="T101">
            <v>0</v>
          </cell>
          <cell r="U101">
            <v>4.0599999999999996</v>
          </cell>
          <cell r="Z101">
            <v>2.5</v>
          </cell>
        </row>
        <row r="102">
          <cell r="C102">
            <v>109</v>
          </cell>
          <cell r="D102">
            <v>1</v>
          </cell>
          <cell r="G102" t="str">
            <v xml:space="preserve"> Pal. IV - Lenangguar</v>
          </cell>
          <cell r="I102">
            <v>35.369999999999997</v>
          </cell>
          <cell r="N102">
            <v>35.369999999999997</v>
          </cell>
          <cell r="O102">
            <v>0</v>
          </cell>
          <cell r="P102">
            <v>28.12</v>
          </cell>
          <cell r="S102">
            <v>0</v>
          </cell>
          <cell r="T102">
            <v>0</v>
          </cell>
          <cell r="U102">
            <v>0</v>
          </cell>
          <cell r="Z102">
            <v>0</v>
          </cell>
        </row>
        <row r="103">
          <cell r="C103">
            <v>109</v>
          </cell>
          <cell r="D103">
            <v>2</v>
          </cell>
          <cell r="G103" t="str">
            <v xml:space="preserve"> Lenangguar - Lunyuk</v>
          </cell>
          <cell r="I103">
            <v>56.2</v>
          </cell>
          <cell r="N103">
            <v>56.2</v>
          </cell>
          <cell r="O103">
            <v>0</v>
          </cell>
          <cell r="S103">
            <v>0</v>
          </cell>
          <cell r="T103">
            <v>0</v>
          </cell>
          <cell r="U103">
            <v>0</v>
          </cell>
          <cell r="Z103">
            <v>0</v>
          </cell>
        </row>
        <row r="104">
          <cell r="C104">
            <v>110</v>
          </cell>
          <cell r="G104" t="str">
            <v xml:space="preserve"> Lunyuk - Ropang</v>
          </cell>
          <cell r="I104">
            <v>45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10.88</v>
          </cell>
          <cell r="U104">
            <v>14.12</v>
          </cell>
          <cell r="Z104">
            <v>20</v>
          </cell>
        </row>
        <row r="105">
          <cell r="C105">
            <v>111</v>
          </cell>
          <cell r="D105">
            <v>1</v>
          </cell>
          <cell r="G105" t="str">
            <v xml:space="preserve"> Ropang - Sekokat</v>
          </cell>
          <cell r="I105">
            <v>47.9</v>
          </cell>
          <cell r="N105">
            <v>0</v>
          </cell>
          <cell r="O105">
            <v>2</v>
          </cell>
          <cell r="P105">
            <v>0</v>
          </cell>
          <cell r="Q105">
            <v>0</v>
          </cell>
          <cell r="R105">
            <v>0</v>
          </cell>
          <cell r="S105">
            <v>2</v>
          </cell>
          <cell r="T105">
            <v>3</v>
          </cell>
          <cell r="U105">
            <v>9</v>
          </cell>
          <cell r="Z105">
            <v>33.9</v>
          </cell>
        </row>
        <row r="106">
          <cell r="C106">
            <v>111</v>
          </cell>
          <cell r="D106">
            <v>2</v>
          </cell>
          <cell r="G106" t="str">
            <v xml:space="preserve"> Sekokat - Bawi</v>
          </cell>
          <cell r="I106">
            <v>91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12</v>
          </cell>
          <cell r="U106">
            <v>11.5</v>
          </cell>
          <cell r="Z106">
            <v>67.5</v>
          </cell>
        </row>
        <row r="107">
          <cell r="C107">
            <v>112</v>
          </cell>
          <cell r="G107" t="str">
            <v xml:space="preserve"> Plampang - Sekokat</v>
          </cell>
          <cell r="I107">
            <v>25</v>
          </cell>
          <cell r="N107">
            <v>25</v>
          </cell>
          <cell r="O107">
            <v>0</v>
          </cell>
          <cell r="S107">
            <v>0</v>
          </cell>
          <cell r="T107">
            <v>0</v>
          </cell>
          <cell r="U107">
            <v>0</v>
          </cell>
          <cell r="Z107">
            <v>0</v>
          </cell>
        </row>
        <row r="108">
          <cell r="C108" t="str">
            <v>044</v>
          </cell>
          <cell r="G108" t="str">
            <v xml:space="preserve"> Dompu - H u' u</v>
          </cell>
          <cell r="I108">
            <v>34.6</v>
          </cell>
          <cell r="N108">
            <v>34.6</v>
          </cell>
          <cell r="O108">
            <v>0</v>
          </cell>
          <cell r="P108">
            <v>29.64</v>
          </cell>
          <cell r="Q108">
            <v>2.2799999999999998</v>
          </cell>
          <cell r="R108">
            <v>1.86</v>
          </cell>
          <cell r="T108">
            <v>0</v>
          </cell>
          <cell r="U108">
            <v>0</v>
          </cell>
          <cell r="Z108">
            <v>0</v>
          </cell>
        </row>
        <row r="109">
          <cell r="C109" t="str">
            <v>044</v>
          </cell>
          <cell r="D109" t="str">
            <v>11.K</v>
          </cell>
          <cell r="G109" t="str">
            <v xml:space="preserve"> Jln. Bayangkara</v>
          </cell>
          <cell r="I109">
            <v>0.5</v>
          </cell>
          <cell r="N109">
            <v>0.5</v>
          </cell>
          <cell r="O109">
            <v>0</v>
          </cell>
          <cell r="P109">
            <v>0</v>
          </cell>
          <cell r="Q109">
            <v>0.5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Z109">
            <v>0</v>
          </cell>
        </row>
        <row r="110">
          <cell r="C110" t="str">
            <v>044</v>
          </cell>
          <cell r="D110" t="str">
            <v>12.K</v>
          </cell>
          <cell r="G110" t="str">
            <v>Jl. Kesehatan</v>
          </cell>
          <cell r="I110">
            <v>0.8</v>
          </cell>
          <cell r="N110">
            <v>0.8</v>
          </cell>
          <cell r="O110">
            <v>0</v>
          </cell>
          <cell r="P110">
            <v>0.65</v>
          </cell>
          <cell r="Q110">
            <v>0.15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Z110">
            <v>0</v>
          </cell>
        </row>
        <row r="111">
          <cell r="C111" t="str">
            <v>044</v>
          </cell>
          <cell r="D111" t="str">
            <v>13.K</v>
          </cell>
          <cell r="G111" t="str">
            <v>Jl. Lintas Lakey</v>
          </cell>
          <cell r="I111">
            <v>2.8</v>
          </cell>
          <cell r="N111">
            <v>2.8</v>
          </cell>
          <cell r="O111">
            <v>0</v>
          </cell>
          <cell r="P111">
            <v>2.8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Z111">
            <v>0</v>
          </cell>
        </row>
        <row r="112">
          <cell r="C112">
            <v>113</v>
          </cell>
          <cell r="G112" t="str">
            <v xml:space="preserve"> Simpang Banggo - Kempo</v>
          </cell>
          <cell r="I112">
            <v>15.23</v>
          </cell>
          <cell r="N112">
            <v>15.23</v>
          </cell>
          <cell r="O112">
            <v>0</v>
          </cell>
          <cell r="P112">
            <v>14.03</v>
          </cell>
          <cell r="Q112">
            <v>1.2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Z112">
            <v>0</v>
          </cell>
        </row>
        <row r="113">
          <cell r="C113">
            <v>114</v>
          </cell>
          <cell r="D113">
            <v>1</v>
          </cell>
          <cell r="G113" t="str">
            <v xml:space="preserve"> Kempo - Kesi - Hodo</v>
          </cell>
          <cell r="I113">
            <v>26.2</v>
          </cell>
          <cell r="N113">
            <v>26.2</v>
          </cell>
          <cell r="O113">
            <v>0</v>
          </cell>
          <cell r="P113">
            <v>22.98</v>
          </cell>
          <cell r="Q113">
            <v>3.22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Z113">
            <v>0</v>
          </cell>
        </row>
        <row r="114">
          <cell r="C114">
            <v>114</v>
          </cell>
          <cell r="D114">
            <v>2</v>
          </cell>
          <cell r="G114" t="str">
            <v xml:space="preserve"> Hodo - Doropeti</v>
          </cell>
          <cell r="I114">
            <v>32.22</v>
          </cell>
          <cell r="N114">
            <v>32.22</v>
          </cell>
          <cell r="O114">
            <v>0</v>
          </cell>
          <cell r="P114">
            <v>29.01</v>
          </cell>
          <cell r="Q114">
            <v>3.21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Z114">
            <v>0</v>
          </cell>
        </row>
        <row r="115">
          <cell r="C115">
            <v>114</v>
          </cell>
          <cell r="D115">
            <v>3</v>
          </cell>
          <cell r="G115" t="str">
            <v xml:space="preserve"> Doropeti - Lb. Kenanga (Bts. Dompu)</v>
          </cell>
          <cell r="I115">
            <v>35.47</v>
          </cell>
          <cell r="N115">
            <v>32.33</v>
          </cell>
          <cell r="O115">
            <v>3.1400000000000006</v>
          </cell>
          <cell r="Q115">
            <v>7.6</v>
          </cell>
          <cell r="T115">
            <v>0</v>
          </cell>
          <cell r="U115">
            <v>0</v>
          </cell>
          <cell r="Z115">
            <v>0</v>
          </cell>
        </row>
        <row r="116">
          <cell r="C116">
            <v>117</v>
          </cell>
          <cell r="G116" t="str">
            <v xml:space="preserve"> Simpang Kempo - Simpang Kore</v>
          </cell>
          <cell r="I116">
            <v>18.190000000000001</v>
          </cell>
          <cell r="N116">
            <v>15.06</v>
          </cell>
          <cell r="O116">
            <v>3.1300000000000008</v>
          </cell>
          <cell r="P116">
            <v>14.9</v>
          </cell>
          <cell r="Q116">
            <v>2.68</v>
          </cell>
          <cell r="R116">
            <v>0.51000000000000079</v>
          </cell>
          <cell r="S116">
            <v>0.1</v>
          </cell>
          <cell r="T116">
            <v>0</v>
          </cell>
          <cell r="U116">
            <v>0</v>
          </cell>
          <cell r="Z116">
            <v>0</v>
          </cell>
        </row>
        <row r="117">
          <cell r="C117">
            <v>118</v>
          </cell>
          <cell r="D117">
            <v>1</v>
          </cell>
          <cell r="G117" t="str">
            <v xml:space="preserve"> Simpang Kore -  Kiwu  </v>
          </cell>
          <cell r="I117">
            <v>29.05</v>
          </cell>
          <cell r="N117">
            <v>16.61</v>
          </cell>
          <cell r="O117">
            <v>9.0900000000000016</v>
          </cell>
          <cell r="P117">
            <v>17.37</v>
          </cell>
          <cell r="Q117">
            <v>3.9</v>
          </cell>
          <cell r="R117">
            <v>2.0099999999999998</v>
          </cell>
          <cell r="S117">
            <v>2.4200000000000017</v>
          </cell>
          <cell r="T117">
            <v>3.3499999999999996</v>
          </cell>
          <cell r="U117">
            <v>0</v>
          </cell>
          <cell r="Z117">
            <v>0</v>
          </cell>
        </row>
        <row r="118">
          <cell r="C118">
            <v>123</v>
          </cell>
          <cell r="G118" t="str">
            <v xml:space="preserve"> H u' u - Parado</v>
          </cell>
          <cell r="I118">
            <v>36.14</v>
          </cell>
          <cell r="N118">
            <v>34.14</v>
          </cell>
          <cell r="O118">
            <v>0</v>
          </cell>
          <cell r="P118">
            <v>19.670000000000002</v>
          </cell>
          <cell r="Q118">
            <v>7.8199999999999985</v>
          </cell>
          <cell r="R118">
            <v>4.59</v>
          </cell>
          <cell r="S118">
            <v>2.06</v>
          </cell>
          <cell r="T118">
            <v>0</v>
          </cell>
          <cell r="U118">
            <v>0</v>
          </cell>
          <cell r="Z118">
            <v>2</v>
          </cell>
        </row>
        <row r="119">
          <cell r="C119">
            <v>115</v>
          </cell>
          <cell r="D119">
            <v>1</v>
          </cell>
          <cell r="G119" t="str">
            <v>Lb. Kenanga (Bts. Dompu) - Kawinda To'i</v>
          </cell>
          <cell r="I119">
            <v>41.26</v>
          </cell>
          <cell r="N119">
            <v>0</v>
          </cell>
          <cell r="O119">
            <v>20.8</v>
          </cell>
          <cell r="P119">
            <v>0</v>
          </cell>
          <cell r="Q119">
            <v>9.4</v>
          </cell>
          <cell r="R119">
            <v>8.4</v>
          </cell>
          <cell r="S119">
            <v>3</v>
          </cell>
          <cell r="T119">
            <v>20.459999999999997</v>
          </cell>
          <cell r="U119">
            <v>0</v>
          </cell>
          <cell r="Z119">
            <v>0</v>
          </cell>
        </row>
        <row r="120">
          <cell r="C120">
            <v>115</v>
          </cell>
          <cell r="D120">
            <v>2</v>
          </cell>
          <cell r="G120" t="str">
            <v>Kawinda To'I - Piong</v>
          </cell>
          <cell r="I120">
            <v>35.57</v>
          </cell>
          <cell r="N120">
            <v>22.22</v>
          </cell>
          <cell r="O120">
            <v>8.8000000000000025</v>
          </cell>
          <cell r="Q120">
            <v>2.6400000000000006</v>
          </cell>
          <cell r="T120">
            <v>4.5499999999999989</v>
          </cell>
          <cell r="U120">
            <v>0</v>
          </cell>
          <cell r="Z120">
            <v>0</v>
          </cell>
        </row>
        <row r="121">
          <cell r="C121">
            <v>116</v>
          </cell>
          <cell r="G121" t="str">
            <v>Piong - Simpang Kore</v>
          </cell>
          <cell r="I121">
            <v>14.75</v>
          </cell>
          <cell r="N121">
            <v>10</v>
          </cell>
          <cell r="O121">
            <v>4.75</v>
          </cell>
          <cell r="P121">
            <v>1.4</v>
          </cell>
          <cell r="Q121">
            <v>5</v>
          </cell>
          <cell r="R121">
            <v>3</v>
          </cell>
          <cell r="S121">
            <v>5.35</v>
          </cell>
          <cell r="T121">
            <v>0</v>
          </cell>
          <cell r="U121">
            <v>0</v>
          </cell>
          <cell r="Z121">
            <v>0</v>
          </cell>
        </row>
        <row r="122">
          <cell r="C122">
            <v>118</v>
          </cell>
          <cell r="D122">
            <v>2</v>
          </cell>
          <cell r="G122" t="str">
            <v xml:space="preserve"> Kiwu - Sampungu</v>
          </cell>
          <cell r="I122">
            <v>16.22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16.22</v>
          </cell>
          <cell r="U122">
            <v>0</v>
          </cell>
          <cell r="Z122">
            <v>0</v>
          </cell>
        </row>
        <row r="123">
          <cell r="C123">
            <v>118</v>
          </cell>
          <cell r="D123">
            <v>3</v>
          </cell>
          <cell r="G123" t="str">
            <v>Sampungu - Bajo</v>
          </cell>
          <cell r="I123">
            <v>41.6</v>
          </cell>
          <cell r="N123">
            <v>18.95</v>
          </cell>
          <cell r="O123">
            <v>0</v>
          </cell>
          <cell r="P123">
            <v>11.33</v>
          </cell>
          <cell r="Q123">
            <v>7.62</v>
          </cell>
          <cell r="R123">
            <v>0</v>
          </cell>
          <cell r="S123">
            <v>0</v>
          </cell>
          <cell r="T123">
            <v>0</v>
          </cell>
          <cell r="U123">
            <v>22.650000000000002</v>
          </cell>
          <cell r="Z123">
            <v>0</v>
          </cell>
        </row>
        <row r="124">
          <cell r="C124">
            <v>119</v>
          </cell>
          <cell r="G124" t="str">
            <v xml:space="preserve"> Sila - Bajo</v>
          </cell>
          <cell r="I124">
            <v>10</v>
          </cell>
          <cell r="N124">
            <v>10</v>
          </cell>
          <cell r="O124">
            <v>0</v>
          </cell>
          <cell r="P124">
            <v>9.8000000000000007</v>
          </cell>
          <cell r="Q124">
            <v>0.19999999999999929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Z124">
            <v>0</v>
          </cell>
        </row>
        <row r="125">
          <cell r="C125">
            <v>120</v>
          </cell>
          <cell r="G125" t="str">
            <v xml:space="preserve"> Bima - Tawali</v>
          </cell>
          <cell r="I125">
            <v>42.32</v>
          </cell>
          <cell r="N125">
            <v>37.72</v>
          </cell>
          <cell r="O125">
            <v>4.6000000000000014</v>
          </cell>
          <cell r="P125">
            <v>25.56</v>
          </cell>
          <cell r="Q125">
            <v>11.82</v>
          </cell>
          <cell r="R125">
            <v>1.74</v>
          </cell>
          <cell r="S125">
            <v>3.2</v>
          </cell>
          <cell r="T125">
            <v>0</v>
          </cell>
          <cell r="U125">
            <v>0</v>
          </cell>
          <cell r="Z125">
            <v>0</v>
          </cell>
        </row>
        <row r="126">
          <cell r="C126">
            <v>121</v>
          </cell>
          <cell r="G126" t="str">
            <v xml:space="preserve"> Tawali - Sape</v>
          </cell>
          <cell r="I126">
            <v>46.71</v>
          </cell>
          <cell r="N126">
            <v>9.08</v>
          </cell>
          <cell r="O126">
            <v>37.630000000000003</v>
          </cell>
          <cell r="T126">
            <v>0</v>
          </cell>
          <cell r="U126">
            <v>0</v>
          </cell>
          <cell r="Z126">
            <v>0</v>
          </cell>
        </row>
        <row r="127">
          <cell r="C127">
            <v>122</v>
          </cell>
          <cell r="D127">
            <v>1</v>
          </cell>
          <cell r="G127" t="str">
            <v xml:space="preserve"> Talabiu - Simpasai</v>
          </cell>
          <cell r="I127">
            <v>16.5</v>
          </cell>
          <cell r="N127">
            <v>16.5</v>
          </cell>
          <cell r="O127">
            <v>0</v>
          </cell>
          <cell r="T127">
            <v>0</v>
          </cell>
          <cell r="U127">
            <v>0</v>
          </cell>
          <cell r="Z127">
            <v>0</v>
          </cell>
        </row>
        <row r="128">
          <cell r="C128">
            <v>122</v>
          </cell>
          <cell r="D128">
            <v>2</v>
          </cell>
          <cell r="G128" t="str">
            <v>Simpasai - Parado</v>
          </cell>
          <cell r="I128">
            <v>17.600000000000001</v>
          </cell>
          <cell r="N128">
            <v>17.600000000000001</v>
          </cell>
          <cell r="O128">
            <v>0</v>
          </cell>
          <cell r="P128">
            <v>8.61</v>
          </cell>
          <cell r="Q128">
            <v>5.5700000000000021</v>
          </cell>
          <cell r="T128">
            <v>0</v>
          </cell>
          <cell r="U128">
            <v>0</v>
          </cell>
          <cell r="Z128">
            <v>0</v>
          </cell>
        </row>
        <row r="129">
          <cell r="C129">
            <v>124</v>
          </cell>
          <cell r="D129">
            <v>1</v>
          </cell>
          <cell r="G129" t="str">
            <v xml:space="preserve"> Simpasai - Wilamaci</v>
          </cell>
          <cell r="I129">
            <v>4.7</v>
          </cell>
          <cell r="N129">
            <v>4.7</v>
          </cell>
          <cell r="O129">
            <v>0</v>
          </cell>
          <cell r="P129">
            <v>2.48</v>
          </cell>
          <cell r="Q129">
            <v>2.2200000000000002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Z129">
            <v>0</v>
          </cell>
        </row>
        <row r="130">
          <cell r="C130">
            <v>124</v>
          </cell>
          <cell r="D130">
            <v>2</v>
          </cell>
          <cell r="G130" t="str">
            <v xml:space="preserve"> Wilamaci - Karumbu</v>
          </cell>
          <cell r="I130">
            <v>24.5</v>
          </cell>
          <cell r="N130">
            <v>24.5</v>
          </cell>
          <cell r="O130">
            <v>0</v>
          </cell>
          <cell r="P130">
            <v>18.86</v>
          </cell>
          <cell r="Q130">
            <v>5.46</v>
          </cell>
          <cell r="R130">
            <v>0</v>
          </cell>
          <cell r="S130">
            <v>0.18</v>
          </cell>
          <cell r="T130">
            <v>0</v>
          </cell>
          <cell r="U130">
            <v>0</v>
          </cell>
          <cell r="Z130">
            <v>0</v>
          </cell>
        </row>
        <row r="131">
          <cell r="C131">
            <v>124</v>
          </cell>
          <cell r="D131">
            <v>3</v>
          </cell>
          <cell r="G131" t="str">
            <v xml:space="preserve"> Karumbu - Sape</v>
          </cell>
          <cell r="I131">
            <v>37</v>
          </cell>
          <cell r="N131">
            <v>16.989999999999998</v>
          </cell>
          <cell r="O131">
            <v>20.010000000000002</v>
          </cell>
          <cell r="P131">
            <v>10</v>
          </cell>
          <cell r="Q131">
            <v>10.3</v>
          </cell>
          <cell r="R131">
            <v>0.51999999999999957</v>
          </cell>
          <cell r="S131">
            <v>16.18</v>
          </cell>
          <cell r="T131">
            <v>0</v>
          </cell>
          <cell r="U131">
            <v>0</v>
          </cell>
          <cell r="Z131">
            <v>0</v>
          </cell>
        </row>
        <row r="132">
          <cell r="C132">
            <v>124</v>
          </cell>
          <cell r="D132">
            <v>4</v>
          </cell>
          <cell r="G132" t="str">
            <v>Wilamaci - Parado</v>
          </cell>
          <cell r="I132">
            <v>16.3</v>
          </cell>
          <cell r="N132">
            <v>8</v>
          </cell>
          <cell r="O132">
            <v>0</v>
          </cell>
          <cell r="P132">
            <v>3.07</v>
          </cell>
          <cell r="Q132">
            <v>1.83</v>
          </cell>
          <cell r="R132">
            <v>0.1</v>
          </cell>
          <cell r="S132">
            <v>3</v>
          </cell>
          <cell r="T132">
            <v>0</v>
          </cell>
          <cell r="U132">
            <v>0</v>
          </cell>
          <cell r="Z132">
            <v>8.3000000000000007</v>
          </cell>
        </row>
        <row r="133">
          <cell r="C133">
            <v>125</v>
          </cell>
          <cell r="D133" t="str">
            <v>11.K</v>
          </cell>
          <cell r="G133" t="str">
            <v>Jln. Hasanudin</v>
          </cell>
          <cell r="I133">
            <v>1.0900000000000001</v>
          </cell>
          <cell r="N133">
            <v>1.0900000000000001</v>
          </cell>
          <cell r="O133">
            <v>0</v>
          </cell>
          <cell r="P133">
            <v>1.0900000000000001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Z133">
            <v>0</v>
          </cell>
        </row>
        <row r="134">
          <cell r="C134">
            <v>126</v>
          </cell>
          <cell r="D134" t="str">
            <v>11.K</v>
          </cell>
          <cell r="G134" t="str">
            <v xml:space="preserve"> Jln. Gajah Mada</v>
          </cell>
          <cell r="I134">
            <v>4.7</v>
          </cell>
          <cell r="N134">
            <v>4.7</v>
          </cell>
          <cell r="O134">
            <v>0</v>
          </cell>
          <cell r="P134">
            <v>3.8</v>
          </cell>
          <cell r="Q134">
            <v>0.90000000000000036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Z134">
            <v>0</v>
          </cell>
        </row>
        <row r="135">
          <cell r="C135">
            <v>127</v>
          </cell>
          <cell r="D135" t="str">
            <v>11.K</v>
          </cell>
          <cell r="G135" t="str">
            <v>Jl. Datuk Dibanta - Bts. Kota</v>
          </cell>
          <cell r="I135">
            <v>11.9</v>
          </cell>
          <cell r="N135">
            <v>11.9</v>
          </cell>
          <cell r="O135">
            <v>0</v>
          </cell>
          <cell r="P135">
            <v>0</v>
          </cell>
          <cell r="Q135">
            <v>7.7600000000000007</v>
          </cell>
          <cell r="R135">
            <v>4</v>
          </cell>
          <cell r="S135">
            <v>0.14000000000000001</v>
          </cell>
          <cell r="T135">
            <v>0</v>
          </cell>
          <cell r="U135">
            <v>0</v>
          </cell>
          <cell r="Z135">
            <v>0</v>
          </cell>
        </row>
        <row r="136">
          <cell r="C136">
            <v>128</v>
          </cell>
          <cell r="D136" t="str">
            <v>11.K</v>
          </cell>
          <cell r="G136" t="str">
            <v xml:space="preserve"> Jln. Gatot Subroto</v>
          </cell>
          <cell r="I136">
            <v>2.5</v>
          </cell>
          <cell r="N136">
            <v>2.5</v>
          </cell>
          <cell r="O136">
            <v>0</v>
          </cell>
          <cell r="P136">
            <v>0</v>
          </cell>
          <cell r="Q136">
            <v>2.5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Z13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1_2016"/>
      <sheetName val="DD1_2015"/>
      <sheetName val="DD1_2014"/>
    </sheetNames>
    <sheetDataSet>
      <sheetData sheetId="0">
        <row r="13">
          <cell r="F13" t="str">
            <v>Selaparang</v>
          </cell>
          <cell r="H13">
            <v>6</v>
          </cell>
        </row>
        <row r="14">
          <cell r="F14" t="str">
            <v>Gunung Sari, Pemenang</v>
          </cell>
        </row>
        <row r="15">
          <cell r="F15" t="str">
            <v>Selaparang, Gunung Sari</v>
          </cell>
          <cell r="H15">
            <v>6</v>
          </cell>
        </row>
        <row r="16">
          <cell r="F16" t="str">
            <v>Ampenan</v>
          </cell>
          <cell r="H16">
            <v>9</v>
          </cell>
        </row>
        <row r="17">
          <cell r="F17" t="str">
            <v>Ampenan, Selaparang</v>
          </cell>
          <cell r="H17">
            <v>9</v>
          </cell>
        </row>
        <row r="18">
          <cell r="F18" t="str">
            <v>Cakranegara, Mataram</v>
          </cell>
          <cell r="H18">
            <v>9</v>
          </cell>
        </row>
        <row r="19">
          <cell r="F19" t="str">
            <v>Selaparang, Sandubaya</v>
          </cell>
          <cell r="H19">
            <v>9</v>
          </cell>
        </row>
        <row r="20">
          <cell r="F20" t="str">
            <v>Ampenan, Selaparang</v>
          </cell>
          <cell r="H20" t="str">
            <v>2X6</v>
          </cell>
        </row>
        <row r="21">
          <cell r="F21" t="str">
            <v>Selaparang, Mataram</v>
          </cell>
          <cell r="H21" t="str">
            <v>2X6</v>
          </cell>
        </row>
        <row r="22">
          <cell r="F22" t="str">
            <v>Mataram, Sekarbela</v>
          </cell>
          <cell r="H22" t="str">
            <v>2X6</v>
          </cell>
        </row>
        <row r="23">
          <cell r="F23" t="str">
            <v>Selaparang, Mataram</v>
          </cell>
          <cell r="H23">
            <v>6</v>
          </cell>
        </row>
        <row r="24">
          <cell r="F24" t="str">
            <v>Mataram</v>
          </cell>
          <cell r="H24">
            <v>6</v>
          </cell>
        </row>
        <row r="25">
          <cell r="F25" t="str">
            <v>Selaparang</v>
          </cell>
          <cell r="H25">
            <v>4.5</v>
          </cell>
        </row>
        <row r="26">
          <cell r="F26" t="str">
            <v>Selaparang, Cakranegara</v>
          </cell>
          <cell r="H26">
            <v>4.5</v>
          </cell>
        </row>
        <row r="27">
          <cell r="F27" t="str">
            <v>Selaparang, Mataram, Cakranegara</v>
          </cell>
          <cell r="H27">
            <v>9</v>
          </cell>
        </row>
        <row r="28">
          <cell r="F28" t="str">
            <v>Mataram, Cakranegara</v>
          </cell>
          <cell r="H28" t="str">
            <v>2X6</v>
          </cell>
        </row>
        <row r="29">
          <cell r="F29" t="str">
            <v>Cakranegara</v>
          </cell>
          <cell r="H29">
            <v>9</v>
          </cell>
        </row>
        <row r="30">
          <cell r="F30" t="str">
            <v>Cakranegara, Sandubaya</v>
          </cell>
          <cell r="H30">
            <v>8</v>
          </cell>
        </row>
        <row r="31">
          <cell r="F31" t="str">
            <v>Cakranegara</v>
          </cell>
          <cell r="H31">
            <v>6</v>
          </cell>
        </row>
        <row r="32">
          <cell r="F32" t="str">
            <v>Cakranegara</v>
          </cell>
          <cell r="H32">
            <v>4.5</v>
          </cell>
        </row>
        <row r="33">
          <cell r="F33" t="str">
            <v>Cakranegara</v>
          </cell>
          <cell r="H33">
            <v>4.5</v>
          </cell>
        </row>
        <row r="34">
          <cell r="F34" t="str">
            <v>Mataram, Sekarbela, Selaparang, Ampenan</v>
          </cell>
          <cell r="H34" t="str">
            <v>2X6</v>
          </cell>
        </row>
        <row r="35">
          <cell r="F35" t="str">
            <v>Mataram, Cakranegara</v>
          </cell>
          <cell r="H35" t="str">
            <v>2X6</v>
          </cell>
        </row>
        <row r="36">
          <cell r="F36" t="str">
            <v>Cakranegara, Sandubaya</v>
          </cell>
          <cell r="H36">
            <v>9</v>
          </cell>
        </row>
        <row r="37">
          <cell r="F37" t="str">
            <v>Ampenan, Selaparang</v>
          </cell>
          <cell r="H37">
            <v>7</v>
          </cell>
        </row>
        <row r="38">
          <cell r="F38" t="str">
            <v>Ampenan, Sekarbela</v>
          </cell>
          <cell r="H38" t="str">
            <v>2X6</v>
          </cell>
        </row>
        <row r="39">
          <cell r="F39" t="str">
            <v>Ampenan, Selaparang</v>
          </cell>
          <cell r="H39">
            <v>6</v>
          </cell>
        </row>
        <row r="40">
          <cell r="F40" t="str">
            <v>Selaparang, Mataram, Cakranegara</v>
          </cell>
          <cell r="H40">
            <v>6</v>
          </cell>
        </row>
        <row r="41">
          <cell r="F41" t="str">
            <v>Cakranegara</v>
          </cell>
          <cell r="H41">
            <v>9</v>
          </cell>
        </row>
        <row r="42">
          <cell r="F42" t="str">
            <v>Cakranegara</v>
          </cell>
          <cell r="H42">
            <v>4.5</v>
          </cell>
        </row>
        <row r="43">
          <cell r="F43" t="str">
            <v>Sekarbela</v>
          </cell>
          <cell r="H43">
            <v>4.5</v>
          </cell>
        </row>
        <row r="44">
          <cell r="F44" t="str">
            <v>Sekarbela, Mataram</v>
          </cell>
          <cell r="H44">
            <v>4.5</v>
          </cell>
        </row>
        <row r="45">
          <cell r="F45" t="str">
            <v>Mataram</v>
          </cell>
          <cell r="H45">
            <v>4.5</v>
          </cell>
        </row>
        <row r="46">
          <cell r="F46" t="str">
            <v>Mataram, Cakranegara</v>
          </cell>
          <cell r="H46">
            <v>4.5</v>
          </cell>
        </row>
        <row r="47">
          <cell r="F47" t="str">
            <v>Labuapi, Kediri</v>
          </cell>
        </row>
        <row r="48">
          <cell r="F48" t="str">
            <v>Labuapi, Kediri</v>
          </cell>
        </row>
        <row r="49">
          <cell r="F49" t="str">
            <v>Kediri, Jonggat, Praya</v>
          </cell>
        </row>
        <row r="51">
          <cell r="F51" t="str">
            <v>Praya, Praya Timur, Kruak</v>
          </cell>
        </row>
        <row r="52">
          <cell r="F52" t="str">
            <v>Kruak, Lb. Haji</v>
          </cell>
        </row>
        <row r="53">
          <cell r="F53" t="str">
            <v>Lb. Haji, Pringgabaya</v>
          </cell>
        </row>
        <row r="56">
          <cell r="F56" t="str">
            <v>Lembar, Sekotong</v>
          </cell>
        </row>
        <row r="57">
          <cell r="F57" t="str">
            <v>Sekotong, Praya Barat Daya</v>
          </cell>
          <cell r="H57">
            <v>4.5</v>
          </cell>
        </row>
        <row r="58">
          <cell r="F58" t="str">
            <v>Praya Barat Daya, Praya Barat, Pujut</v>
          </cell>
          <cell r="H58">
            <v>4.5</v>
          </cell>
        </row>
        <row r="59">
          <cell r="F59" t="str">
            <v>Pujut, Praya Timur, Jerowaru, Kruak</v>
          </cell>
        </row>
        <row r="60">
          <cell r="F60" t="str">
            <v>Kruak, Sakra Timur, Selong</v>
          </cell>
        </row>
        <row r="61">
          <cell r="F61" t="str">
            <v>Sukamulia, Selong</v>
          </cell>
        </row>
        <row r="62">
          <cell r="F62" t="str">
            <v>Selong</v>
          </cell>
        </row>
        <row r="63">
          <cell r="H63">
            <v>6</v>
          </cell>
        </row>
        <row r="64">
          <cell r="F64" t="str">
            <v>Selong, Lb. Haji</v>
          </cell>
          <cell r="H64">
            <v>6</v>
          </cell>
        </row>
        <row r="65">
          <cell r="F65" t="str">
            <v>Selong, Sukamulia</v>
          </cell>
          <cell r="H65">
            <v>4.5</v>
          </cell>
        </row>
        <row r="66">
          <cell r="H66">
            <v>4.5</v>
          </cell>
        </row>
        <row r="69">
          <cell r="F69" t="str">
            <v>Batukliang, Praya</v>
          </cell>
        </row>
        <row r="70">
          <cell r="F70" t="str">
            <v>Praya</v>
          </cell>
        </row>
        <row r="71">
          <cell r="F71" t="str">
            <v>Praya</v>
          </cell>
        </row>
        <row r="72">
          <cell r="F72" t="str">
            <v>Praya</v>
          </cell>
        </row>
        <row r="74">
          <cell r="F74" t="str">
            <v>Praya Barat</v>
          </cell>
        </row>
        <row r="77">
          <cell r="F77" t="str">
            <v>Sambelia</v>
          </cell>
        </row>
        <row r="78">
          <cell r="F78" t="str">
            <v>Aikmel, Suela</v>
          </cell>
        </row>
        <row r="79">
          <cell r="F79" t="str">
            <v>Pringgabaya, Suela, Sembalun</v>
          </cell>
        </row>
        <row r="84">
          <cell r="F84" t="str">
            <v>Poto Tano, Seteluk</v>
          </cell>
        </row>
        <row r="85">
          <cell r="F85" t="str">
            <v>Maluk, Sekongkang</v>
          </cell>
        </row>
        <row r="86">
          <cell r="F86" t="str">
            <v>Sekongkang, Lunyuk</v>
          </cell>
        </row>
        <row r="87">
          <cell r="F87" t="str">
            <v>Lunyuk</v>
          </cell>
        </row>
        <row r="88">
          <cell r="F88" t="str">
            <v>Unter Iwis, Batu Lanteh</v>
          </cell>
        </row>
        <row r="89">
          <cell r="F89" t="str">
            <v>Sumbawa</v>
          </cell>
        </row>
        <row r="90">
          <cell r="F90" t="str">
            <v>Sumbawa</v>
          </cell>
        </row>
        <row r="91">
          <cell r="F91" t="str">
            <v>Sumbawa, Moyo Utara</v>
          </cell>
        </row>
        <row r="92">
          <cell r="F92" t="str">
            <v>Moyo Hilir, Moyo Utara</v>
          </cell>
        </row>
        <row r="93">
          <cell r="F93" t="str">
            <v>Unter Iwis, Moyo Hulu, Lenangguar</v>
          </cell>
        </row>
        <row r="94">
          <cell r="F94" t="str">
            <v>Lenangguar, Lunyuk</v>
          </cell>
        </row>
        <row r="95">
          <cell r="F95" t="str">
            <v>Lenangguar, Lunyuk, Ropang</v>
          </cell>
        </row>
        <row r="96">
          <cell r="F96" t="str">
            <v>Ropang, Plampang, Sekokat</v>
          </cell>
        </row>
        <row r="97">
          <cell r="F97" t="str">
            <v>Sekokat, Plampang, Empang, Tarano</v>
          </cell>
        </row>
        <row r="98">
          <cell r="F98" t="str">
            <v>Plampang, Sekokat</v>
          </cell>
        </row>
        <row r="99">
          <cell r="F99" t="str">
            <v>Tambora</v>
          </cell>
        </row>
        <row r="100">
          <cell r="F100" t="str">
            <v>Tambora, Sanggar</v>
          </cell>
        </row>
        <row r="101">
          <cell r="F101" t="str">
            <v>Sanggar, Kilo</v>
          </cell>
        </row>
        <row r="102">
          <cell r="F102" t="str">
            <v>Kempo, Kilo</v>
          </cell>
        </row>
        <row r="103">
          <cell r="F103" t="str">
            <v>Kilo</v>
          </cell>
        </row>
        <row r="104">
          <cell r="F104" t="str">
            <v>Kilo, Soromandi</v>
          </cell>
        </row>
        <row r="107">
          <cell r="F107" t="str">
            <v>Hu'u, Parado</v>
          </cell>
        </row>
        <row r="108">
          <cell r="F108" t="str">
            <v>Rasana'E Barat, Asakota</v>
          </cell>
        </row>
        <row r="109">
          <cell r="F109" t="str">
            <v>Asakota, Wera, Tawali</v>
          </cell>
        </row>
        <row r="110">
          <cell r="F110" t="str">
            <v>Tawali, Sape</v>
          </cell>
        </row>
        <row r="111">
          <cell r="F111" t="str">
            <v>Woha, Parado</v>
          </cell>
        </row>
        <row r="112">
          <cell r="F112" t="str">
            <v>Woha</v>
          </cell>
        </row>
        <row r="113">
          <cell r="F113" t="str">
            <v>Woha</v>
          </cell>
        </row>
        <row r="114">
          <cell r="F114" t="str">
            <v>Woha, Langgudu, Lambu</v>
          </cell>
        </row>
        <row r="115">
          <cell r="F115" t="str">
            <v>Lambu, Sape</v>
          </cell>
        </row>
        <row r="116">
          <cell r="F116" t="str">
            <v>Woha, Parado</v>
          </cell>
        </row>
        <row r="117">
          <cell r="F117" t="str">
            <v>Rasana'E Barat</v>
          </cell>
        </row>
        <row r="118">
          <cell r="F118" t="str">
            <v>Rasana'E Barat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(2)"/>
      <sheetName val="TOTAL"/>
      <sheetName val="REKAP"/>
      <sheetName val="KONDISI 2015"/>
    </sheetNames>
    <sheetDataSet>
      <sheetData sheetId="0"/>
      <sheetData sheetId="1"/>
      <sheetData sheetId="2"/>
      <sheetData sheetId="3">
        <row r="59">
          <cell r="S59">
            <v>0.45000000000000129</v>
          </cell>
        </row>
        <row r="116">
          <cell r="R116">
            <v>0</v>
          </cell>
        </row>
        <row r="140">
          <cell r="R140">
            <v>0.12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1"/>
      <sheetName val="Stat2"/>
      <sheetName val="Stat3"/>
      <sheetName val="Stat4"/>
      <sheetName val="Stat5"/>
      <sheetName val="Stat6"/>
    </sheetNames>
    <sheetDataSet>
      <sheetData sheetId="0">
        <row r="7">
          <cell r="J7">
            <v>27.160001754760742</v>
          </cell>
        </row>
        <row r="8">
          <cell r="G8">
            <v>18.200000762939453</v>
          </cell>
          <cell r="K8">
            <v>14.199999809265137</v>
          </cell>
        </row>
        <row r="9">
          <cell r="G9">
            <v>0</v>
          </cell>
          <cell r="I9">
            <v>2.3000001907348633</v>
          </cell>
          <cell r="J9">
            <v>5.869999885559082</v>
          </cell>
        </row>
        <row r="11">
          <cell r="G11">
            <v>5.5999999046325684</v>
          </cell>
          <cell r="H11">
            <v>15.400002479553223</v>
          </cell>
          <cell r="I11">
            <v>1.8000003099441528</v>
          </cell>
        </row>
        <row r="12">
          <cell r="G12">
            <v>0</v>
          </cell>
        </row>
        <row r="13">
          <cell r="H13">
            <v>10.460000038146973</v>
          </cell>
          <cell r="I13">
            <v>3.5999999046325684</v>
          </cell>
          <cell r="J13">
            <v>0.20000000298023224</v>
          </cell>
        </row>
        <row r="14">
          <cell r="H14">
            <v>1.8999999761581421</v>
          </cell>
          <cell r="I14">
            <v>0.30000001192092896</v>
          </cell>
        </row>
        <row r="16">
          <cell r="H16">
            <v>6.0999999046325684</v>
          </cell>
          <cell r="I16">
            <v>0.5</v>
          </cell>
        </row>
        <row r="17">
          <cell r="H17">
            <v>2.8600001335144043</v>
          </cell>
          <cell r="I17">
            <v>0.10000000149011612</v>
          </cell>
        </row>
        <row r="18">
          <cell r="H18">
            <v>8.5299997329711914</v>
          </cell>
        </row>
        <row r="19">
          <cell r="I19">
            <v>0.40000000596046448</v>
          </cell>
        </row>
        <row r="20">
          <cell r="H20">
            <v>0.20000000298023224</v>
          </cell>
        </row>
        <row r="22">
          <cell r="H22">
            <v>1.690000057220459</v>
          </cell>
        </row>
        <row r="23">
          <cell r="G23">
            <v>0.30000001192092896</v>
          </cell>
          <cell r="H23">
            <v>5.4999971389770508</v>
          </cell>
          <cell r="I23">
            <v>5.7999968528747559</v>
          </cell>
          <cell r="J23">
            <v>0.30000001192092896</v>
          </cell>
        </row>
        <row r="24">
          <cell r="G24">
            <v>0</v>
          </cell>
          <cell r="H24">
            <v>2.9999999329447746E-2</v>
          </cell>
          <cell r="J24">
            <v>0.5</v>
          </cell>
        </row>
        <row r="37">
          <cell r="H37">
            <v>1.1000000238418579</v>
          </cell>
          <cell r="I37">
            <v>0.10000000149011612</v>
          </cell>
          <cell r="J37">
            <v>1.3999999761581421</v>
          </cell>
        </row>
        <row r="39">
          <cell r="H39">
            <v>0</v>
          </cell>
          <cell r="I39">
            <v>0.60000002384185791</v>
          </cell>
          <cell r="J39">
            <v>0</v>
          </cell>
        </row>
        <row r="40">
          <cell r="H40">
            <v>1.6000000238418579</v>
          </cell>
        </row>
        <row r="41">
          <cell r="H41">
            <v>0</v>
          </cell>
        </row>
        <row r="43">
          <cell r="H43">
            <v>15.600000381469727</v>
          </cell>
        </row>
        <row r="45">
          <cell r="H45">
            <v>0.5</v>
          </cell>
        </row>
        <row r="47">
          <cell r="H47">
            <v>0.30000001192092896</v>
          </cell>
        </row>
        <row r="49">
          <cell r="H49">
            <v>7</v>
          </cell>
          <cell r="I49">
            <v>0</v>
          </cell>
        </row>
        <row r="57">
          <cell r="H57">
            <v>4.880000114440918</v>
          </cell>
          <cell r="I57">
            <v>0.10000000149011612</v>
          </cell>
        </row>
        <row r="58">
          <cell r="H58">
            <v>3.3000001907348633</v>
          </cell>
        </row>
        <row r="59">
          <cell r="E59">
            <v>27.600000381469727</v>
          </cell>
        </row>
        <row r="73">
          <cell r="G73">
            <v>0</v>
          </cell>
        </row>
        <row r="74">
          <cell r="G74">
            <v>3.309999942779541</v>
          </cell>
        </row>
        <row r="75">
          <cell r="H75">
            <v>4.8000001907348633</v>
          </cell>
        </row>
        <row r="77">
          <cell r="H77">
            <v>0.89999997615814209</v>
          </cell>
        </row>
        <row r="78">
          <cell r="H78">
            <v>1.2000000476837158</v>
          </cell>
        </row>
        <row r="84">
          <cell r="G84">
            <v>0</v>
          </cell>
        </row>
        <row r="85">
          <cell r="G85">
            <v>0</v>
          </cell>
          <cell r="I85">
            <v>1.3000000715255737</v>
          </cell>
        </row>
        <row r="86">
          <cell r="G86">
            <v>6.0999999046325684</v>
          </cell>
        </row>
        <row r="93">
          <cell r="H93">
            <v>0.15000000596046448</v>
          </cell>
          <cell r="I93">
            <v>0.10000000149011612</v>
          </cell>
          <cell r="J93">
            <v>0.10000000149011612</v>
          </cell>
        </row>
        <row r="97">
          <cell r="G97">
            <v>5.000000074505806E-2</v>
          </cell>
          <cell r="I97">
            <v>0</v>
          </cell>
          <cell r="J97">
            <v>0</v>
          </cell>
        </row>
        <row r="98">
          <cell r="G98">
            <v>0.2199999988079071</v>
          </cell>
          <cell r="I98">
            <v>0</v>
          </cell>
          <cell r="J98">
            <v>0</v>
          </cell>
        </row>
        <row r="99">
          <cell r="G99">
            <v>2.6499993801116943</v>
          </cell>
          <cell r="I99">
            <v>0</v>
          </cell>
          <cell r="J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</row>
        <row r="101">
          <cell r="G101">
            <v>0</v>
          </cell>
          <cell r="I101">
            <v>0</v>
          </cell>
          <cell r="J101">
            <v>0</v>
          </cell>
        </row>
        <row r="102">
          <cell r="H102">
            <v>0</v>
          </cell>
          <cell r="I102">
            <v>0</v>
          </cell>
          <cell r="J102">
            <v>0</v>
          </cell>
        </row>
        <row r="103">
          <cell r="H103">
            <v>0</v>
          </cell>
          <cell r="I103">
            <v>0</v>
          </cell>
          <cell r="J103">
            <v>0</v>
          </cell>
        </row>
        <row r="104">
          <cell r="H104">
            <v>0</v>
          </cell>
          <cell r="I104">
            <v>0</v>
          </cell>
          <cell r="J104">
            <v>0</v>
          </cell>
        </row>
        <row r="105">
          <cell r="H105">
            <v>0</v>
          </cell>
          <cell r="I105">
            <v>0</v>
          </cell>
          <cell r="J105">
            <v>0</v>
          </cell>
        </row>
        <row r="106">
          <cell r="H106">
            <v>0</v>
          </cell>
          <cell r="I106">
            <v>0</v>
          </cell>
          <cell r="J106">
            <v>0</v>
          </cell>
        </row>
        <row r="107">
          <cell r="G107">
            <v>2.9999999329447746E-2</v>
          </cell>
          <cell r="I107">
            <v>0</v>
          </cell>
          <cell r="J107">
            <v>0</v>
          </cell>
        </row>
        <row r="108">
          <cell r="H108">
            <v>0</v>
          </cell>
          <cell r="I108">
            <v>0</v>
          </cell>
          <cell r="J108">
            <v>0</v>
          </cell>
        </row>
        <row r="109">
          <cell r="H109">
            <v>0</v>
          </cell>
          <cell r="I109">
            <v>0</v>
          </cell>
          <cell r="J109">
            <v>0</v>
          </cell>
        </row>
        <row r="110">
          <cell r="H110">
            <v>0</v>
          </cell>
          <cell r="I110">
            <v>0</v>
          </cell>
          <cell r="J110">
            <v>0</v>
          </cell>
        </row>
        <row r="111">
          <cell r="H111">
            <v>0.20000000298023224</v>
          </cell>
          <cell r="I111">
            <v>0.40000000596046448</v>
          </cell>
          <cell r="J111">
            <v>0</v>
          </cell>
        </row>
        <row r="112">
          <cell r="H112">
            <v>0</v>
          </cell>
          <cell r="I112">
            <v>0</v>
          </cell>
          <cell r="J112">
            <v>0</v>
          </cell>
        </row>
        <row r="113">
          <cell r="H113">
            <v>0</v>
          </cell>
          <cell r="I113">
            <v>0</v>
          </cell>
          <cell r="J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</row>
        <row r="115">
          <cell r="H115">
            <v>0</v>
          </cell>
          <cell r="I115">
            <v>0</v>
          </cell>
          <cell r="J115">
            <v>0</v>
          </cell>
        </row>
        <row r="116">
          <cell r="H116">
            <v>0</v>
          </cell>
          <cell r="I116">
            <v>0</v>
          </cell>
          <cell r="J116">
            <v>0</v>
          </cell>
        </row>
        <row r="117">
          <cell r="H117">
            <v>0</v>
          </cell>
          <cell r="I117">
            <v>0</v>
          </cell>
          <cell r="J117">
            <v>0</v>
          </cell>
        </row>
        <row r="118">
          <cell r="G118">
            <v>0</v>
          </cell>
          <cell r="H118">
            <v>5.000000074505806E-2</v>
          </cell>
          <cell r="J118">
            <v>0</v>
          </cell>
        </row>
        <row r="119">
          <cell r="G119">
            <v>0</v>
          </cell>
          <cell r="I119">
            <v>0</v>
          </cell>
          <cell r="J119">
            <v>0</v>
          </cell>
        </row>
        <row r="120">
          <cell r="G120">
            <v>0</v>
          </cell>
          <cell r="I120">
            <v>0</v>
          </cell>
          <cell r="J120">
            <v>0</v>
          </cell>
        </row>
        <row r="121">
          <cell r="G121">
            <v>0</v>
          </cell>
          <cell r="I121">
            <v>0</v>
          </cell>
          <cell r="J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</row>
        <row r="123">
          <cell r="G123">
            <v>0</v>
          </cell>
          <cell r="H123">
            <v>0.30000001192092896</v>
          </cell>
          <cell r="I123">
            <v>0</v>
          </cell>
        </row>
        <row r="124">
          <cell r="H124">
            <v>0</v>
          </cell>
          <cell r="I124">
            <v>0</v>
          </cell>
          <cell r="J124">
            <v>0</v>
          </cell>
        </row>
        <row r="125">
          <cell r="H125">
            <v>0</v>
          </cell>
          <cell r="I125">
            <v>0</v>
          </cell>
          <cell r="J125">
            <v>0</v>
          </cell>
        </row>
        <row r="126">
          <cell r="H126">
            <v>0</v>
          </cell>
          <cell r="I126">
            <v>0</v>
          </cell>
          <cell r="J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</row>
        <row r="135">
          <cell r="H135">
            <v>2.2799999713897705</v>
          </cell>
          <cell r="I135">
            <v>0</v>
          </cell>
          <cell r="J135">
            <v>0</v>
          </cell>
        </row>
        <row r="143">
          <cell r="H143">
            <v>0.26000002026557922</v>
          </cell>
          <cell r="I143">
            <v>0.13099999725818634</v>
          </cell>
        </row>
        <row r="144">
          <cell r="I144">
            <v>0.30000001192092896</v>
          </cell>
          <cell r="K144">
            <v>3.7000000476837158</v>
          </cell>
        </row>
        <row r="146">
          <cell r="H146">
            <v>4.9999990463256836</v>
          </cell>
          <cell r="I146">
            <v>0.70000004768371582</v>
          </cell>
        </row>
        <row r="147">
          <cell r="H147">
            <v>19.350004196166992</v>
          </cell>
          <cell r="I147">
            <v>0.90000009536743164</v>
          </cell>
          <cell r="J147">
            <v>0.40000000596046448</v>
          </cell>
        </row>
        <row r="148">
          <cell r="G148">
            <v>27.350000381469727</v>
          </cell>
          <cell r="H148">
            <v>20.200002670288086</v>
          </cell>
          <cell r="I148">
            <v>3.2999992370605469</v>
          </cell>
        </row>
        <row r="149">
          <cell r="E149">
            <v>12.399999618530273</v>
          </cell>
        </row>
        <row r="152">
          <cell r="G152">
            <v>0.30000001192092896</v>
          </cell>
          <cell r="I152">
            <v>1.3000000715255737</v>
          </cell>
          <cell r="K152">
            <v>7.2999997138977051</v>
          </cell>
        </row>
        <row r="159">
          <cell r="H159">
            <v>1.1000000238418579</v>
          </cell>
          <cell r="I159">
            <v>0.30000001192092896</v>
          </cell>
        </row>
        <row r="160">
          <cell r="H160">
            <v>1</v>
          </cell>
          <cell r="I160">
            <v>0.5</v>
          </cell>
        </row>
        <row r="161">
          <cell r="G161">
            <v>0</v>
          </cell>
        </row>
        <row r="162">
          <cell r="H162">
            <v>12.5</v>
          </cell>
          <cell r="I162">
            <v>1.5</v>
          </cell>
          <cell r="J162">
            <v>0</v>
          </cell>
        </row>
        <row r="163">
          <cell r="G163">
            <v>0</v>
          </cell>
          <cell r="I163">
            <v>0.30000001192092896</v>
          </cell>
          <cell r="J163">
            <v>0.43999999761581421</v>
          </cell>
        </row>
        <row r="165">
          <cell r="H165">
            <v>1.8000003099441528</v>
          </cell>
          <cell r="I165">
            <v>0</v>
          </cell>
        </row>
        <row r="167">
          <cell r="H167">
            <v>17.510000228881836</v>
          </cell>
          <cell r="I167">
            <v>0.40000000596046448</v>
          </cell>
        </row>
        <row r="168">
          <cell r="I168">
            <v>2.7999999523162842</v>
          </cell>
        </row>
        <row r="175">
          <cell r="J175">
            <v>0.5</v>
          </cell>
        </row>
        <row r="176">
          <cell r="H176">
            <v>3.2999997138977051</v>
          </cell>
          <cell r="J176">
            <v>0.30000001192092896</v>
          </cell>
        </row>
        <row r="177">
          <cell r="H177">
            <v>0.89999997615814209</v>
          </cell>
          <cell r="K177">
            <v>3.0999999046325684</v>
          </cell>
          <cell r="L177">
            <v>6.1100001335144043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57"/>
  <sheetViews>
    <sheetView view="pageBreakPreview" topLeftCell="B37" zoomScaleSheetLayoutView="100" workbookViewId="0">
      <selection activeCell="E30" sqref="E30"/>
    </sheetView>
  </sheetViews>
  <sheetFormatPr defaultColWidth="9.1796875" defaultRowHeight="14.5"/>
  <cols>
    <col min="1" max="1" width="1.7265625" style="160" customWidth="1"/>
    <col min="2" max="2" width="5.26953125" style="160" customWidth="1"/>
    <col min="3" max="3" width="4.54296875" style="160" bestFit="1" customWidth="1"/>
    <col min="4" max="4" width="5.81640625" style="160" customWidth="1"/>
    <col min="5" max="5" width="36.7265625" style="160" bestFit="1" customWidth="1"/>
    <col min="6" max="6" width="15.54296875" style="160" customWidth="1"/>
    <col min="7" max="7" width="8.7265625" style="160" bestFit="1" customWidth="1"/>
    <col min="8" max="8" width="7.26953125" style="161" customWidth="1"/>
    <col min="9" max="12" width="9.453125" style="160" customWidth="1"/>
    <col min="13" max="21" width="7.54296875" style="160" customWidth="1"/>
    <col min="22" max="22" width="7.54296875" style="161" customWidth="1"/>
    <col min="23" max="23" width="7.54296875" style="160" customWidth="1"/>
    <col min="24" max="16384" width="9.1796875" style="160"/>
  </cols>
  <sheetData>
    <row r="2" spans="2:25">
      <c r="V2" s="346" t="s">
        <v>275</v>
      </c>
      <c r="W2" s="347"/>
    </row>
    <row r="3" spans="2:25" ht="23.5">
      <c r="B3" s="348" t="s">
        <v>276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  <c r="T3" s="348"/>
      <c r="U3" s="348"/>
      <c r="V3" s="348"/>
      <c r="W3" s="348"/>
    </row>
    <row r="4" spans="2:25">
      <c r="B4" s="162"/>
      <c r="C4" s="162"/>
      <c r="D4" s="162"/>
      <c r="E4" s="162"/>
      <c r="F4" s="162"/>
      <c r="G4" s="162"/>
      <c r="H4" s="163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3"/>
      <c r="W4" s="162"/>
    </row>
    <row r="5" spans="2:25">
      <c r="B5" s="173" t="s">
        <v>277</v>
      </c>
      <c r="C5" s="173"/>
      <c r="D5" s="173"/>
      <c r="E5" s="174" t="s">
        <v>278</v>
      </c>
      <c r="F5" s="173"/>
      <c r="G5" s="173"/>
      <c r="H5" s="175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5"/>
      <c r="W5" s="173"/>
    </row>
    <row r="6" spans="2:25">
      <c r="B6" s="173" t="s">
        <v>279</v>
      </c>
      <c r="C6" s="173"/>
      <c r="D6" s="173"/>
      <c r="E6" s="174" t="s">
        <v>332</v>
      </c>
      <c r="F6" s="173"/>
      <c r="G6" s="173"/>
      <c r="H6" s="175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5"/>
      <c r="W6" s="173"/>
    </row>
    <row r="7" spans="2:25">
      <c r="B7" s="176"/>
      <c r="C7" s="176"/>
      <c r="D7" s="176"/>
      <c r="E7" s="176"/>
      <c r="F7" s="176"/>
      <c r="G7" s="176"/>
      <c r="H7" s="177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7"/>
      <c r="W7" s="176"/>
    </row>
    <row r="8" spans="2:25" ht="15" customHeight="1">
      <c r="B8" s="341" t="s">
        <v>280</v>
      </c>
      <c r="C8" s="349" t="s">
        <v>281</v>
      </c>
      <c r="D8" s="349"/>
      <c r="E8" s="341" t="s">
        <v>282</v>
      </c>
      <c r="F8" s="341" t="s">
        <v>283</v>
      </c>
      <c r="G8" s="341" t="s">
        <v>284</v>
      </c>
      <c r="H8" s="341" t="s">
        <v>285</v>
      </c>
      <c r="I8" s="349" t="s">
        <v>286</v>
      </c>
      <c r="J8" s="349"/>
      <c r="K8" s="349"/>
      <c r="L8" s="349"/>
      <c r="M8" s="344" t="s">
        <v>287</v>
      </c>
      <c r="N8" s="350"/>
      <c r="O8" s="350"/>
      <c r="P8" s="350"/>
      <c r="Q8" s="350"/>
      <c r="R8" s="350"/>
      <c r="S8" s="350"/>
      <c r="T8" s="345"/>
      <c r="U8" s="341" t="s">
        <v>288</v>
      </c>
      <c r="V8" s="341" t="s">
        <v>289</v>
      </c>
      <c r="W8" s="341" t="s">
        <v>290</v>
      </c>
    </row>
    <row r="9" spans="2:25" ht="25" customHeight="1">
      <c r="B9" s="343"/>
      <c r="C9" s="341" t="s">
        <v>291</v>
      </c>
      <c r="D9" s="341" t="s">
        <v>292</v>
      </c>
      <c r="E9" s="343"/>
      <c r="F9" s="343"/>
      <c r="G9" s="343"/>
      <c r="H9" s="343"/>
      <c r="I9" s="341" t="s">
        <v>293</v>
      </c>
      <c r="J9" s="341" t="s">
        <v>331</v>
      </c>
      <c r="K9" s="341" t="s">
        <v>294</v>
      </c>
      <c r="L9" s="341" t="s">
        <v>295</v>
      </c>
      <c r="M9" s="344" t="s">
        <v>296</v>
      </c>
      <c r="N9" s="345"/>
      <c r="O9" s="344" t="s">
        <v>297</v>
      </c>
      <c r="P9" s="345"/>
      <c r="Q9" s="344" t="s">
        <v>298</v>
      </c>
      <c r="R9" s="345"/>
      <c r="S9" s="344" t="s">
        <v>299</v>
      </c>
      <c r="T9" s="345"/>
      <c r="U9" s="343"/>
      <c r="V9" s="343"/>
      <c r="W9" s="343"/>
    </row>
    <row r="10" spans="2:25" ht="25" customHeight="1">
      <c r="B10" s="342"/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178" t="s">
        <v>266</v>
      </c>
      <c r="N10" s="178" t="s">
        <v>300</v>
      </c>
      <c r="O10" s="178" t="s">
        <v>266</v>
      </c>
      <c r="P10" s="178" t="s">
        <v>300</v>
      </c>
      <c r="Q10" s="178" t="s">
        <v>266</v>
      </c>
      <c r="R10" s="178" t="s">
        <v>300</v>
      </c>
      <c r="S10" s="178" t="s">
        <v>266</v>
      </c>
      <c r="T10" s="178" t="s">
        <v>300</v>
      </c>
      <c r="U10" s="342"/>
      <c r="V10" s="342"/>
      <c r="W10" s="342"/>
    </row>
    <row r="11" spans="2:25" s="164" customFormat="1">
      <c r="B11" s="179">
        <v>1</v>
      </c>
      <c r="C11" s="340">
        <v>2</v>
      </c>
      <c r="D11" s="340"/>
      <c r="E11" s="179">
        <v>3</v>
      </c>
      <c r="F11" s="179">
        <v>4</v>
      </c>
      <c r="G11" s="179">
        <v>5</v>
      </c>
      <c r="H11" s="179">
        <v>6</v>
      </c>
      <c r="I11" s="179">
        <v>7</v>
      </c>
      <c r="J11" s="179">
        <v>8</v>
      </c>
      <c r="K11" s="179">
        <v>9</v>
      </c>
      <c r="L11" s="179">
        <v>10</v>
      </c>
      <c r="M11" s="179">
        <v>11</v>
      </c>
      <c r="N11" s="179">
        <v>12</v>
      </c>
      <c r="O11" s="179">
        <v>13</v>
      </c>
      <c r="P11" s="179">
        <v>14</v>
      </c>
      <c r="Q11" s="179">
        <v>15</v>
      </c>
      <c r="R11" s="179">
        <v>16</v>
      </c>
      <c r="S11" s="179">
        <v>17</v>
      </c>
      <c r="T11" s="179">
        <v>18</v>
      </c>
      <c r="U11" s="179">
        <v>19</v>
      </c>
      <c r="V11" s="179">
        <v>20</v>
      </c>
      <c r="W11" s="179">
        <v>21</v>
      </c>
    </row>
    <row r="12" spans="2:25" s="164" customFormat="1">
      <c r="B12" s="180"/>
      <c r="C12" s="181"/>
      <c r="D12" s="181"/>
      <c r="E12" s="182"/>
      <c r="F12" s="181"/>
      <c r="G12" s="183"/>
      <c r="H12" s="180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5"/>
      <c r="V12" s="180"/>
      <c r="W12" s="186"/>
      <c r="X12" s="165">
        <f t="shared" ref="X12:X74" si="0">G12-SUM(I12:L12)</f>
        <v>0</v>
      </c>
      <c r="Y12" s="165">
        <f t="shared" ref="Y12:Y75" si="1">M12+O12+Q12+S12</f>
        <v>0</v>
      </c>
    </row>
    <row r="13" spans="2:25" s="164" customFormat="1">
      <c r="B13" s="180">
        <v>1</v>
      </c>
      <c r="C13" s="181" t="str">
        <f>'[1]KONDISI 2015 (2)'!C11</f>
        <v>047</v>
      </c>
      <c r="D13" s="181" t="str">
        <f>'[1]KONDISI 2015 (2)'!D11</f>
        <v>11.K</v>
      </c>
      <c r="E13" s="187" t="str">
        <f>'[1]KONDISI 2015 (2)'!G11</f>
        <v xml:space="preserve"> Jln. DR. Sutomo/Mataram - Rembiga</v>
      </c>
      <c r="F13" s="181" t="str">
        <f>[2]DD1_2016!F13</f>
        <v>Selaparang</v>
      </c>
      <c r="G13" s="183">
        <f>'[1]KONDISI 2015 (2)'!I11</f>
        <v>2.39</v>
      </c>
      <c r="H13" s="180">
        <f>[2]DD1_2016!H13</f>
        <v>6</v>
      </c>
      <c r="I13" s="184">
        <f>'[1]KONDISI 2015 (2)'!N11+'[1]KONDISI 2015 (2)'!O11</f>
        <v>2.39</v>
      </c>
      <c r="J13" s="184">
        <v>0</v>
      </c>
      <c r="K13" s="184">
        <f>'[1]KONDISI 2015 (2)'!T11</f>
        <v>0</v>
      </c>
      <c r="L13" s="184">
        <f>'[1]KONDISI 2015 (2)'!U11+'[1]KONDISI 2015 (2)'!Z11</f>
        <v>0</v>
      </c>
      <c r="M13" s="184">
        <f>N13/G13*100</f>
        <v>0</v>
      </c>
      <c r="N13" s="184">
        <f>'[1]KONDISI 2015 (2)'!P11</f>
        <v>0</v>
      </c>
      <c r="O13" s="184">
        <f>P13/G13*100</f>
        <v>25.10460251046025</v>
      </c>
      <c r="P13" s="184">
        <f>'[1]KONDISI 2015 (2)'!Q11</f>
        <v>0.6</v>
      </c>
      <c r="Q13" s="184">
        <f>R13/G13*100</f>
        <v>74.895397489539747</v>
      </c>
      <c r="R13" s="184">
        <f>'[1]KONDISI 2015 (2)'!R11</f>
        <v>1.79</v>
      </c>
      <c r="S13" s="184">
        <f>T13/G13*100</f>
        <v>0</v>
      </c>
      <c r="T13" s="184">
        <f>'[1]KONDISI 2015 (2)'!S11+'[1]KONDISI 2015 (2)'!T11+'[1]KONDISI 2015 (2)'!U11+'[1]KONDISI 2015 (2)'!Z11</f>
        <v>0</v>
      </c>
      <c r="U13" s="185"/>
      <c r="V13" s="180" t="s">
        <v>267</v>
      </c>
      <c r="W13" s="186"/>
      <c r="X13" s="165">
        <f t="shared" si="0"/>
        <v>0</v>
      </c>
      <c r="Y13" s="165">
        <f t="shared" si="1"/>
        <v>100</v>
      </c>
    </row>
    <row r="14" spans="2:25" s="164" customFormat="1">
      <c r="B14" s="180">
        <v>2</v>
      </c>
      <c r="C14" s="181" t="str">
        <f>'[1]KONDISI 2015 (2)'!C12</f>
        <v>046</v>
      </c>
      <c r="D14" s="181" t="str">
        <f>'[1]KONDISI 2015 (2)'!D12</f>
        <v>11.K</v>
      </c>
      <c r="E14" s="187" t="str">
        <f>'[1]KONDISI 2015 (2)'!G12</f>
        <v xml:space="preserve"> Jln. Saleh Sungkar 2</v>
      </c>
      <c r="F14" s="181" t="s">
        <v>175</v>
      </c>
      <c r="G14" s="183">
        <f>'[1]KONDISI 2015 (2)'!I12</f>
        <v>1.4</v>
      </c>
      <c r="H14" s="180">
        <v>9</v>
      </c>
      <c r="I14" s="184">
        <f>'[1]KONDISI 2015 (2)'!N12+'[1]KONDISI 2015 (2)'!O12</f>
        <v>1.4</v>
      </c>
      <c r="J14" s="184">
        <v>0</v>
      </c>
      <c r="K14" s="184">
        <f>'[1]KONDISI 2015 (2)'!T12</f>
        <v>0</v>
      </c>
      <c r="L14" s="184">
        <f>'[1]KONDISI 2015 (2)'!U12+'[1]KONDISI 2015 (2)'!Z12</f>
        <v>0</v>
      </c>
      <c r="M14" s="184">
        <f t="shared" ref="M14:M77" si="2">N14/G14*100</f>
        <v>100</v>
      </c>
      <c r="N14" s="184">
        <f>'[1]KONDISI 2015 (2)'!P12</f>
        <v>1.4</v>
      </c>
      <c r="O14" s="184">
        <f t="shared" ref="O14:O77" si="3">P14/G14*100</f>
        <v>0</v>
      </c>
      <c r="P14" s="184">
        <f>'[1]KONDISI 2015 (2)'!Q12</f>
        <v>0</v>
      </c>
      <c r="Q14" s="184">
        <f t="shared" ref="Q14:Q77" si="4">R14/G14*100</f>
        <v>0</v>
      </c>
      <c r="R14" s="184">
        <f>'[1]KONDISI 2015 (2)'!R12</f>
        <v>0</v>
      </c>
      <c r="S14" s="184">
        <f t="shared" ref="S14:S77" si="5">T14/G14*100</f>
        <v>0</v>
      </c>
      <c r="T14" s="184">
        <f>'[1]KONDISI 2015 (2)'!S12+'[1]KONDISI 2015 (2)'!T12+'[1]KONDISI 2015 (2)'!U12+'[1]KONDISI 2015 (2)'!Z12</f>
        <v>0</v>
      </c>
      <c r="U14" s="185"/>
      <c r="V14" s="180" t="s">
        <v>267</v>
      </c>
      <c r="W14" s="186"/>
      <c r="X14" s="165">
        <f t="shared" si="0"/>
        <v>0</v>
      </c>
      <c r="Y14" s="165">
        <f t="shared" si="1"/>
        <v>100</v>
      </c>
    </row>
    <row r="15" spans="2:25" s="164" customFormat="1" ht="26">
      <c r="B15" s="180">
        <v>3</v>
      </c>
      <c r="C15" s="181" t="str">
        <f>'[1]KONDISI 2015 (2)'!C13</f>
        <v>048</v>
      </c>
      <c r="D15" s="181" t="str">
        <f>'[1]KONDISI 2015 (2)'!D13</f>
        <v>11.K</v>
      </c>
      <c r="E15" s="187" t="str">
        <f>'[1]KONDISI 2015 (2)'!G13</f>
        <v xml:space="preserve"> Jln. DR. Wahidin (Bts. Kota)</v>
      </c>
      <c r="F15" s="181" t="str">
        <f>[2]DD1_2016!F15</f>
        <v>Selaparang, Gunung Sari</v>
      </c>
      <c r="G15" s="183">
        <f>'[1]KONDISI 2015 (2)'!I13</f>
        <v>0.7</v>
      </c>
      <c r="H15" s="180">
        <f>[2]DD1_2016!H15</f>
        <v>6</v>
      </c>
      <c r="I15" s="184">
        <f>'[1]KONDISI 2015 (2)'!N13+'[1]KONDISI 2015 (2)'!O13</f>
        <v>0.7</v>
      </c>
      <c r="J15" s="184">
        <v>0</v>
      </c>
      <c r="K15" s="184">
        <f>'[1]KONDISI 2015 (2)'!T13</f>
        <v>0</v>
      </c>
      <c r="L15" s="184">
        <f>'[1]KONDISI 2015 (2)'!U13+'[1]KONDISI 2015 (2)'!Z13</f>
        <v>0</v>
      </c>
      <c r="M15" s="184">
        <f t="shared" si="2"/>
        <v>100</v>
      </c>
      <c r="N15" s="184">
        <f>'[1]KONDISI 2015 (2)'!P13</f>
        <v>0.7</v>
      </c>
      <c r="O15" s="184">
        <f t="shared" si="3"/>
        <v>0</v>
      </c>
      <c r="P15" s="184">
        <f>'[1]KONDISI 2015 (2)'!Q13</f>
        <v>0</v>
      </c>
      <c r="Q15" s="184">
        <f t="shared" si="4"/>
        <v>0</v>
      </c>
      <c r="R15" s="184">
        <f>'[1]KONDISI 2015 (2)'!R13</f>
        <v>0</v>
      </c>
      <c r="S15" s="184">
        <f t="shared" si="5"/>
        <v>0</v>
      </c>
      <c r="T15" s="184">
        <f>'[1]KONDISI 2015 (2)'!S13+'[1]KONDISI 2015 (2)'!T13+'[1]KONDISI 2015 (2)'!U13+'[1]KONDISI 2015 (2)'!Z13</f>
        <v>0</v>
      </c>
      <c r="U15" s="185"/>
      <c r="V15" s="180" t="s">
        <v>267</v>
      </c>
      <c r="W15" s="186"/>
      <c r="X15" s="165">
        <f t="shared" si="0"/>
        <v>0</v>
      </c>
      <c r="Y15" s="165">
        <f t="shared" si="1"/>
        <v>100</v>
      </c>
    </row>
    <row r="16" spans="2:25" s="164" customFormat="1">
      <c r="B16" s="180">
        <v>4</v>
      </c>
      <c r="C16" s="181" t="str">
        <f>'[1]KONDISI 2015 (2)'!C14</f>
        <v>053</v>
      </c>
      <c r="D16" s="181" t="str">
        <f>'[1]KONDISI 2015 (2)'!D14</f>
        <v>11.K</v>
      </c>
      <c r="E16" s="187" t="str">
        <f>'[1]KONDISI 2015 (2)'!G14</f>
        <v xml:space="preserve"> Jln. Yos Sudarso</v>
      </c>
      <c r="F16" s="181" t="str">
        <f>[2]DD1_2016!F16</f>
        <v>Ampenan</v>
      </c>
      <c r="G16" s="183">
        <f>'[1]KONDISI 2015 (2)'!I14</f>
        <v>0.85</v>
      </c>
      <c r="H16" s="180">
        <f>[2]DD1_2016!H16</f>
        <v>9</v>
      </c>
      <c r="I16" s="184">
        <f>'[1]KONDISI 2015 (2)'!N14+'[1]KONDISI 2015 (2)'!O14</f>
        <v>0.85</v>
      </c>
      <c r="J16" s="184">
        <v>0</v>
      </c>
      <c r="K16" s="184">
        <f>'[1]KONDISI 2015 (2)'!T14</f>
        <v>0</v>
      </c>
      <c r="L16" s="184">
        <f>'[1]KONDISI 2015 (2)'!U14+'[1]KONDISI 2015 (2)'!Z14</f>
        <v>0</v>
      </c>
      <c r="M16" s="184">
        <f t="shared" si="2"/>
        <v>61.176470588235297</v>
      </c>
      <c r="N16" s="184">
        <f>'[1]KONDISI 2015 (2)'!P14</f>
        <v>0.52</v>
      </c>
      <c r="O16" s="184">
        <f t="shared" si="3"/>
        <v>38.823529411764703</v>
      </c>
      <c r="P16" s="184">
        <f>'[1]KONDISI 2015 (2)'!Q14</f>
        <v>0.32999999999999996</v>
      </c>
      <c r="Q16" s="184">
        <f t="shared" si="4"/>
        <v>0</v>
      </c>
      <c r="R16" s="184">
        <f>'[1]KONDISI 2015 (2)'!R14</f>
        <v>0</v>
      </c>
      <c r="S16" s="184">
        <f t="shared" si="5"/>
        <v>0</v>
      </c>
      <c r="T16" s="184">
        <f>'[1]KONDISI 2015 (2)'!S14+'[1]KONDISI 2015 (2)'!T14+'[1]KONDISI 2015 (2)'!U14+'[1]KONDISI 2015 (2)'!Z14</f>
        <v>0</v>
      </c>
      <c r="U16" s="185"/>
      <c r="V16" s="180" t="s">
        <v>267</v>
      </c>
      <c r="W16" s="186"/>
      <c r="X16" s="165">
        <f t="shared" si="0"/>
        <v>0</v>
      </c>
      <c r="Y16" s="165">
        <f t="shared" si="1"/>
        <v>100</v>
      </c>
    </row>
    <row r="17" spans="2:25" s="164" customFormat="1" ht="26">
      <c r="B17" s="180">
        <v>5</v>
      </c>
      <c r="C17" s="181" t="str">
        <f>'[1]KONDISI 2015 (2)'!C15</f>
        <v>053</v>
      </c>
      <c r="D17" s="181" t="str">
        <f>'[1]KONDISI 2015 (2)'!D15</f>
        <v>12.K</v>
      </c>
      <c r="E17" s="187" t="str">
        <f>'[1]KONDISI 2015 (2)'!G15</f>
        <v xml:space="preserve"> Jln. Langko</v>
      </c>
      <c r="F17" s="181" t="str">
        <f>[2]DD1_2016!F17</f>
        <v>Ampenan, Selaparang</v>
      </c>
      <c r="G17" s="183">
        <f>'[1]KONDISI 2015 (2)'!I15</f>
        <v>2.2999999999999998</v>
      </c>
      <c r="H17" s="180">
        <f>[2]DD1_2016!H17</f>
        <v>9</v>
      </c>
      <c r="I17" s="184">
        <f>'[1]KONDISI 2015 (2)'!N15+'[1]KONDISI 2015 (2)'!O15</f>
        <v>2.2999999999999998</v>
      </c>
      <c r="J17" s="184">
        <v>0</v>
      </c>
      <c r="K17" s="184">
        <f>'[1]KONDISI 2015 (2)'!T15</f>
        <v>0</v>
      </c>
      <c r="L17" s="184">
        <f>'[1]KONDISI 2015 (2)'!U15+'[1]KONDISI 2015 (2)'!Z15</f>
        <v>0</v>
      </c>
      <c r="M17" s="184">
        <f t="shared" si="2"/>
        <v>0</v>
      </c>
      <c r="N17" s="184">
        <f>'[1]KONDISI 2015 (2)'!P15</f>
        <v>0</v>
      </c>
      <c r="O17" s="184">
        <f t="shared" si="3"/>
        <v>100</v>
      </c>
      <c r="P17" s="184">
        <f>'[1]KONDISI 2015 (2)'!Q15</f>
        <v>2.2999999999999998</v>
      </c>
      <c r="Q17" s="184">
        <f t="shared" si="4"/>
        <v>0</v>
      </c>
      <c r="R17" s="184">
        <f>'[1]KONDISI 2015 (2)'!R15</f>
        <v>0</v>
      </c>
      <c r="S17" s="184">
        <f t="shared" si="5"/>
        <v>0</v>
      </c>
      <c r="T17" s="184">
        <f>'[1]KONDISI 2015 (2)'!S15+'[1]KONDISI 2015 (2)'!T15+'[1]KONDISI 2015 (2)'!U15+'[1]KONDISI 2015 (2)'!Z15</f>
        <v>0</v>
      </c>
      <c r="U17" s="185"/>
      <c r="V17" s="180" t="s">
        <v>267</v>
      </c>
      <c r="W17" s="186"/>
      <c r="X17" s="165">
        <f t="shared" si="0"/>
        <v>0</v>
      </c>
      <c r="Y17" s="165">
        <f t="shared" si="1"/>
        <v>100</v>
      </c>
    </row>
    <row r="18" spans="2:25" s="164" customFormat="1" ht="26">
      <c r="B18" s="180">
        <v>6</v>
      </c>
      <c r="C18" s="181" t="str">
        <f>'[1]KONDISI 2015 (2)'!C16</f>
        <v>054</v>
      </c>
      <c r="D18" s="181" t="str">
        <f>'[1]KONDISI 2015 (2)'!D16</f>
        <v>11.K</v>
      </c>
      <c r="E18" s="187" t="str">
        <f>'[1]KONDISI 2015 (2)'!G16</f>
        <v xml:space="preserve"> Jln. Pejanggik</v>
      </c>
      <c r="F18" s="181" t="str">
        <f>[2]DD1_2016!F18</f>
        <v>Cakranegara, Mataram</v>
      </c>
      <c r="G18" s="183">
        <f>'[1]KONDISI 2015 (2)'!I16</f>
        <v>3.15</v>
      </c>
      <c r="H18" s="180">
        <f>[2]DD1_2016!H18</f>
        <v>9</v>
      </c>
      <c r="I18" s="184">
        <f>'[1]KONDISI 2015 (2)'!N16+'[1]KONDISI 2015 (2)'!O16</f>
        <v>3.15</v>
      </c>
      <c r="J18" s="184">
        <v>0</v>
      </c>
      <c r="K18" s="184">
        <f>'[1]KONDISI 2015 (2)'!T16</f>
        <v>0</v>
      </c>
      <c r="L18" s="184">
        <f>'[1]KONDISI 2015 (2)'!U16+'[1]KONDISI 2015 (2)'!Z16</f>
        <v>0</v>
      </c>
      <c r="M18" s="184">
        <f t="shared" si="2"/>
        <v>0</v>
      </c>
      <c r="N18" s="184">
        <f>'[1]KONDISI 2015 (2)'!P16</f>
        <v>0</v>
      </c>
      <c r="O18" s="184">
        <f t="shared" si="3"/>
        <v>100</v>
      </c>
      <c r="P18" s="184">
        <f>'[1]KONDISI 2015 (2)'!Q16</f>
        <v>3.15</v>
      </c>
      <c r="Q18" s="184">
        <f t="shared" si="4"/>
        <v>0</v>
      </c>
      <c r="R18" s="184">
        <f>'[1]KONDISI 2015 (2)'!R16</f>
        <v>0</v>
      </c>
      <c r="S18" s="184">
        <f t="shared" si="5"/>
        <v>0</v>
      </c>
      <c r="T18" s="184">
        <f>'[1]KONDISI 2015 (2)'!S16+'[1]KONDISI 2015 (2)'!T16+'[1]KONDISI 2015 (2)'!U16+'[1]KONDISI 2015 (2)'!Z16</f>
        <v>0</v>
      </c>
      <c r="U18" s="185"/>
      <c r="V18" s="180" t="s">
        <v>267</v>
      </c>
      <c r="W18" s="186"/>
      <c r="X18" s="165">
        <f t="shared" si="0"/>
        <v>0</v>
      </c>
      <c r="Y18" s="165">
        <f t="shared" si="1"/>
        <v>100</v>
      </c>
    </row>
    <row r="19" spans="2:25" s="164" customFormat="1" ht="26">
      <c r="B19" s="180">
        <v>7</v>
      </c>
      <c r="C19" s="181" t="str">
        <f>'[1]KONDISI 2015 (2)'!C17</f>
        <v>055</v>
      </c>
      <c r="D19" s="181" t="str">
        <f>'[1]KONDISI 2015 (2)'!D17</f>
        <v>11.K</v>
      </c>
      <c r="E19" s="187" t="str">
        <f>'[1]KONDISI 2015 (2)'!G17</f>
        <v xml:space="preserve"> Jln. Selaparang</v>
      </c>
      <c r="F19" s="181" t="str">
        <f>[2]DD1_2016!F19</f>
        <v>Selaparang, Sandubaya</v>
      </c>
      <c r="G19" s="183">
        <f>'[1]KONDISI 2015 (2)'!I17</f>
        <v>2.25</v>
      </c>
      <c r="H19" s="180">
        <f>[2]DD1_2016!H19</f>
        <v>9</v>
      </c>
      <c r="I19" s="184">
        <f>'[1]KONDISI 2015 (2)'!N17+'[1]KONDISI 2015 (2)'!O17</f>
        <v>2.25</v>
      </c>
      <c r="J19" s="184">
        <v>0</v>
      </c>
      <c r="K19" s="184">
        <f>'[1]KONDISI 2015 (2)'!T17</f>
        <v>0</v>
      </c>
      <c r="L19" s="184">
        <f>'[1]KONDISI 2015 (2)'!U17+'[1]KONDISI 2015 (2)'!Z17</f>
        <v>0</v>
      </c>
      <c r="M19" s="184">
        <f t="shared" si="2"/>
        <v>0</v>
      </c>
      <c r="N19" s="184">
        <f>'[1]KONDISI 2015 (2)'!P17</f>
        <v>0</v>
      </c>
      <c r="O19" s="184">
        <f t="shared" si="3"/>
        <v>88.888888888888886</v>
      </c>
      <c r="P19" s="184">
        <f>'[1]KONDISI 2015 (2)'!Q17</f>
        <v>2</v>
      </c>
      <c r="Q19" s="184">
        <f t="shared" si="4"/>
        <v>11.111111111111111</v>
      </c>
      <c r="R19" s="184">
        <f>'[1]KONDISI 2015 (2)'!R17</f>
        <v>0.25</v>
      </c>
      <c r="S19" s="184">
        <f t="shared" si="5"/>
        <v>0</v>
      </c>
      <c r="T19" s="184">
        <f>'[1]KONDISI 2015 (2)'!S17+'[1]KONDISI 2015 (2)'!T17+'[1]KONDISI 2015 (2)'!U17+'[1]KONDISI 2015 (2)'!Z17</f>
        <v>0</v>
      </c>
      <c r="U19" s="185"/>
      <c r="V19" s="180" t="s">
        <v>267</v>
      </c>
      <c r="W19" s="186"/>
      <c r="X19" s="165">
        <f t="shared" si="0"/>
        <v>0</v>
      </c>
      <c r="Y19" s="165">
        <f t="shared" si="1"/>
        <v>100</v>
      </c>
    </row>
    <row r="20" spans="2:25" s="164" customFormat="1" ht="26">
      <c r="B20" s="180">
        <v>8</v>
      </c>
      <c r="C20" s="181" t="str">
        <f>'[1]KONDISI 2015 (2)'!C18</f>
        <v>056.</v>
      </c>
      <c r="D20" s="181" t="str">
        <f>'[1]KONDISI 2015 (2)'!D18</f>
        <v>11.K</v>
      </c>
      <c r="E20" s="187" t="str">
        <f>'[1]KONDISI 2015 (2)'!G18</f>
        <v xml:space="preserve"> Jln. Udayana/Junction - Selaparang</v>
      </c>
      <c r="F20" s="181" t="str">
        <f>[2]DD1_2016!F20</f>
        <v>Ampenan, Selaparang</v>
      </c>
      <c r="G20" s="183">
        <f>'[1]KONDISI 2015 (2)'!I18</f>
        <v>1.95</v>
      </c>
      <c r="H20" s="180" t="str">
        <f>[2]DD1_2016!H20</f>
        <v>2X6</v>
      </c>
      <c r="I20" s="184">
        <f>'[1]KONDISI 2015 (2)'!N18+'[1]KONDISI 2015 (2)'!O18</f>
        <v>1.95</v>
      </c>
      <c r="J20" s="184">
        <v>0</v>
      </c>
      <c r="K20" s="184">
        <f>'[1]KONDISI 2015 (2)'!T18</f>
        <v>0</v>
      </c>
      <c r="L20" s="184">
        <f>'[1]KONDISI 2015 (2)'!U18+'[1]KONDISI 2015 (2)'!Z18</f>
        <v>0</v>
      </c>
      <c r="M20" s="184">
        <f t="shared" si="2"/>
        <v>0</v>
      </c>
      <c r="N20" s="184">
        <f>'[1]KONDISI 2015 (2)'!P18</f>
        <v>0</v>
      </c>
      <c r="O20" s="184">
        <f t="shared" si="3"/>
        <v>92.307692307692307</v>
      </c>
      <c r="P20" s="184">
        <f>'[1]KONDISI 2015 (2)'!Q18</f>
        <v>1.8</v>
      </c>
      <c r="Q20" s="184">
        <f t="shared" si="4"/>
        <v>7.6923076923076925</v>
      </c>
      <c r="R20" s="184">
        <f>'[1]KONDISI 2015 (2)'!R18</f>
        <v>0.15</v>
      </c>
      <c r="S20" s="184">
        <f t="shared" si="5"/>
        <v>0</v>
      </c>
      <c r="T20" s="184">
        <f>'[1]KONDISI 2015 (2)'!S18+'[1]KONDISI 2015 (2)'!T18+'[1]KONDISI 2015 (2)'!U18+'[1]KONDISI 2015 (2)'!Z18</f>
        <v>0</v>
      </c>
      <c r="U20" s="185"/>
      <c r="V20" s="180" t="s">
        <v>267</v>
      </c>
      <c r="W20" s="186"/>
      <c r="X20" s="165">
        <f t="shared" si="0"/>
        <v>0</v>
      </c>
      <c r="Y20" s="165">
        <f t="shared" si="1"/>
        <v>100</v>
      </c>
    </row>
    <row r="21" spans="2:25" s="164" customFormat="1" ht="26">
      <c r="B21" s="180">
        <v>9</v>
      </c>
      <c r="C21" s="181" t="str">
        <f>'[1]KONDISI 2015 (2)'!C19</f>
        <v>057</v>
      </c>
      <c r="D21" s="181" t="str">
        <f>'[1]KONDISI 2015 (2)'!D19</f>
        <v>11.K</v>
      </c>
      <c r="E21" s="187" t="str">
        <f>'[1]KONDISI 2015 (2)'!G19</f>
        <v xml:space="preserve"> Jln. Erlangga</v>
      </c>
      <c r="F21" s="181" t="str">
        <f>[2]DD1_2016!F21</f>
        <v>Selaparang, Mataram</v>
      </c>
      <c r="G21" s="183">
        <f>'[1]KONDISI 2015 (2)'!I19</f>
        <v>1.58</v>
      </c>
      <c r="H21" s="180" t="str">
        <f>[2]DD1_2016!H21</f>
        <v>2X6</v>
      </c>
      <c r="I21" s="184">
        <f>'[1]KONDISI 2015 (2)'!N19+'[1]KONDISI 2015 (2)'!O19</f>
        <v>1.58</v>
      </c>
      <c r="J21" s="184">
        <v>0</v>
      </c>
      <c r="K21" s="184">
        <f>'[1]KONDISI 2015 (2)'!T19</f>
        <v>0</v>
      </c>
      <c r="L21" s="184">
        <f>'[1]KONDISI 2015 (2)'!U19+'[1]KONDISI 2015 (2)'!Z19</f>
        <v>0</v>
      </c>
      <c r="M21" s="184">
        <f t="shared" si="2"/>
        <v>0</v>
      </c>
      <c r="N21" s="184">
        <f>'[1]KONDISI 2015 (2)'!P19</f>
        <v>0</v>
      </c>
      <c r="O21" s="184">
        <f t="shared" si="3"/>
        <v>34.810126582278485</v>
      </c>
      <c r="P21" s="184">
        <f>'[1]KONDISI 2015 (2)'!Q19</f>
        <v>0.55000000000000004</v>
      </c>
      <c r="Q21" s="184">
        <f t="shared" si="4"/>
        <v>65.189873417721529</v>
      </c>
      <c r="R21" s="184">
        <f>'[1]KONDISI 2015 (2)'!R19</f>
        <v>1.03</v>
      </c>
      <c r="S21" s="184">
        <f t="shared" si="5"/>
        <v>0</v>
      </c>
      <c r="T21" s="184">
        <f>'[1]KONDISI 2015 (2)'!S19+'[1]KONDISI 2015 (2)'!T19+'[1]KONDISI 2015 (2)'!U19+'[1]KONDISI 2015 (2)'!Z19</f>
        <v>0</v>
      </c>
      <c r="U21" s="185"/>
      <c r="V21" s="180" t="s">
        <v>267</v>
      </c>
      <c r="W21" s="186"/>
      <c r="X21" s="165">
        <f t="shared" si="0"/>
        <v>0</v>
      </c>
      <c r="Y21" s="165">
        <f t="shared" si="1"/>
        <v>100.00000000000001</v>
      </c>
    </row>
    <row r="22" spans="2:25" s="164" customFormat="1" ht="26">
      <c r="B22" s="180">
        <v>10</v>
      </c>
      <c r="C22" s="181" t="str">
        <f>'[1]KONDISI 2015 (2)'!C20</f>
        <v>058</v>
      </c>
      <c r="D22" s="181" t="str">
        <f>'[1]KONDISI 2015 (2)'!D20</f>
        <v>11.K</v>
      </c>
      <c r="E22" s="187" t="str">
        <f>'[1]KONDISI 2015 (2)'!G20</f>
        <v xml:space="preserve"> Jln. Gajah Mada</v>
      </c>
      <c r="F22" s="181" t="str">
        <f>[2]DD1_2016!F22</f>
        <v>Mataram, Sekarbela</v>
      </c>
      <c r="G22" s="183">
        <f>'[1]KONDISI 2015 (2)'!I20</f>
        <v>3.55</v>
      </c>
      <c r="H22" s="180" t="str">
        <f>[2]DD1_2016!H22</f>
        <v>2X6</v>
      </c>
      <c r="I22" s="184">
        <f>'[1]KONDISI 2015 (2)'!N20+'[1]KONDISI 2015 (2)'!O20</f>
        <v>3.55</v>
      </c>
      <c r="J22" s="184">
        <v>0</v>
      </c>
      <c r="K22" s="184">
        <f>'[1]KONDISI 2015 (2)'!T20</f>
        <v>0</v>
      </c>
      <c r="L22" s="184">
        <f>'[1]KONDISI 2015 (2)'!U20+'[1]KONDISI 2015 (2)'!Z20</f>
        <v>0</v>
      </c>
      <c r="M22" s="184">
        <f t="shared" si="2"/>
        <v>87.323943661971839</v>
      </c>
      <c r="N22" s="184">
        <f>'[1]KONDISI 2015 (2)'!P20</f>
        <v>3.1</v>
      </c>
      <c r="O22" s="184">
        <f t="shared" si="3"/>
        <v>12.676056338028163</v>
      </c>
      <c r="P22" s="184">
        <f>'[1]KONDISI 2015 (2)'!Q20</f>
        <v>0.44999999999999973</v>
      </c>
      <c r="Q22" s="184">
        <f t="shared" si="4"/>
        <v>0</v>
      </c>
      <c r="R22" s="184">
        <f>'[1]KONDISI 2015 (2)'!R20</f>
        <v>0</v>
      </c>
      <c r="S22" s="184">
        <f t="shared" si="5"/>
        <v>0</v>
      </c>
      <c r="T22" s="184">
        <f>'[1]KONDISI 2015 (2)'!S20+'[1]KONDISI 2015 (2)'!T20+'[1]KONDISI 2015 (2)'!U20+'[1]KONDISI 2015 (2)'!Z20</f>
        <v>0</v>
      </c>
      <c r="U22" s="185"/>
      <c r="V22" s="180" t="s">
        <v>267</v>
      </c>
      <c r="W22" s="186"/>
      <c r="X22" s="165">
        <f t="shared" si="0"/>
        <v>0</v>
      </c>
      <c r="Y22" s="165">
        <f t="shared" si="1"/>
        <v>100</v>
      </c>
    </row>
    <row r="23" spans="2:25" s="164" customFormat="1" ht="26">
      <c r="B23" s="180">
        <v>11</v>
      </c>
      <c r="C23" s="181" t="str">
        <f>'[1]KONDISI 2015 (2)'!C21</f>
        <v>059</v>
      </c>
      <c r="D23" s="181" t="str">
        <f>'[1]KONDISI 2015 (2)'!D21</f>
        <v>11.K</v>
      </c>
      <c r="E23" s="187" t="str">
        <f>'[1]KONDISI 2015 (2)'!G21</f>
        <v xml:space="preserve"> Jln. W R. Supratman</v>
      </c>
      <c r="F23" s="181" t="str">
        <f>[2]DD1_2016!F23</f>
        <v>Selaparang, Mataram</v>
      </c>
      <c r="G23" s="183">
        <f>'[1]KONDISI 2015 (2)'!I21</f>
        <v>0.65</v>
      </c>
      <c r="H23" s="180">
        <f>[2]DD1_2016!H23</f>
        <v>6</v>
      </c>
      <c r="I23" s="184">
        <f>'[1]KONDISI 2015 (2)'!N21+'[1]KONDISI 2015 (2)'!O21</f>
        <v>0.65</v>
      </c>
      <c r="J23" s="184">
        <v>0</v>
      </c>
      <c r="K23" s="184">
        <f>'[1]KONDISI 2015 (2)'!T21</f>
        <v>0</v>
      </c>
      <c r="L23" s="184">
        <f>'[1]KONDISI 2015 (2)'!U21+'[1]KONDISI 2015 (2)'!Z21</f>
        <v>0</v>
      </c>
      <c r="M23" s="184">
        <f t="shared" si="2"/>
        <v>0</v>
      </c>
      <c r="N23" s="184">
        <f>'[1]KONDISI 2015 (2)'!P21</f>
        <v>0</v>
      </c>
      <c r="O23" s="184">
        <f t="shared" si="3"/>
        <v>95.384615384615373</v>
      </c>
      <c r="P23" s="184">
        <f>'[1]KONDISI 2015 (2)'!Q21</f>
        <v>0.62</v>
      </c>
      <c r="Q23" s="184">
        <f t="shared" si="4"/>
        <v>4.6153846153846194</v>
      </c>
      <c r="R23" s="184">
        <f>'[1]KONDISI 2015 (2)'!R21</f>
        <v>3.0000000000000027E-2</v>
      </c>
      <c r="S23" s="184">
        <f t="shared" si="5"/>
        <v>0</v>
      </c>
      <c r="T23" s="184">
        <f>'[1]KONDISI 2015 (2)'!S21+'[1]KONDISI 2015 (2)'!T21+'[1]KONDISI 2015 (2)'!U21+'[1]KONDISI 2015 (2)'!Z21</f>
        <v>0</v>
      </c>
      <c r="U23" s="185"/>
      <c r="V23" s="180" t="s">
        <v>267</v>
      </c>
      <c r="W23" s="186"/>
      <c r="X23" s="165">
        <f t="shared" si="0"/>
        <v>0</v>
      </c>
      <c r="Y23" s="165">
        <f t="shared" si="1"/>
        <v>99.999999999999986</v>
      </c>
    </row>
    <row r="24" spans="2:25" s="164" customFormat="1">
      <c r="B24" s="180">
        <v>12</v>
      </c>
      <c r="C24" s="181" t="str">
        <f>'[1]KONDISI 2015 (2)'!C22</f>
        <v>059</v>
      </c>
      <c r="D24" s="181" t="str">
        <f>'[1]KONDISI 2015 (2)'!D22</f>
        <v>12.K</v>
      </c>
      <c r="E24" s="187" t="str">
        <f>'[1]KONDISI 2015 (2)'!G22</f>
        <v xml:space="preserve"> Jln. A. Rahman Hakim</v>
      </c>
      <c r="F24" s="181" t="str">
        <f>[2]DD1_2016!F24</f>
        <v>Mataram</v>
      </c>
      <c r="G24" s="183">
        <f>'[1]KONDISI 2015 (2)'!I22</f>
        <v>1.1399999999999999</v>
      </c>
      <c r="H24" s="180">
        <f>[2]DD1_2016!H24</f>
        <v>6</v>
      </c>
      <c r="I24" s="184">
        <f>'[1]KONDISI 2015 (2)'!N22+'[1]KONDISI 2015 (2)'!O22</f>
        <v>1.1399999999999999</v>
      </c>
      <c r="J24" s="184">
        <v>0</v>
      </c>
      <c r="K24" s="184">
        <f>'[1]KONDISI 2015 (2)'!T22</f>
        <v>0</v>
      </c>
      <c r="L24" s="184">
        <f>'[1]KONDISI 2015 (2)'!U22+'[1]KONDISI 2015 (2)'!Z22</f>
        <v>0</v>
      </c>
      <c r="M24" s="184">
        <f t="shared" si="2"/>
        <v>0</v>
      </c>
      <c r="N24" s="184">
        <f>'[1]KONDISI 2015 (2)'!P22</f>
        <v>0</v>
      </c>
      <c r="O24" s="184">
        <f t="shared" si="3"/>
        <v>50.877192982456144</v>
      </c>
      <c r="P24" s="184">
        <f>'[1]KONDISI 2015 (2)'!Q22</f>
        <v>0.57999999999999996</v>
      </c>
      <c r="Q24" s="184">
        <f t="shared" si="4"/>
        <v>49.122807017543856</v>
      </c>
      <c r="R24" s="184">
        <f>'[1]KONDISI 2015 (2)'!R22</f>
        <v>0.55999999999999994</v>
      </c>
      <c r="S24" s="184">
        <f t="shared" si="5"/>
        <v>0</v>
      </c>
      <c r="T24" s="184">
        <f>'[1]KONDISI 2015 (2)'!S22+'[1]KONDISI 2015 (2)'!T22+'[1]KONDISI 2015 (2)'!U22+'[1]KONDISI 2015 (2)'!Z22</f>
        <v>0</v>
      </c>
      <c r="U24" s="185"/>
      <c r="V24" s="180" t="s">
        <v>267</v>
      </c>
      <c r="W24" s="186"/>
      <c r="X24" s="165">
        <f t="shared" si="0"/>
        <v>0</v>
      </c>
      <c r="Y24" s="165">
        <f t="shared" si="1"/>
        <v>100</v>
      </c>
    </row>
    <row r="25" spans="2:25" s="164" customFormat="1">
      <c r="B25" s="180">
        <v>13</v>
      </c>
      <c r="C25" s="181" t="str">
        <f>'[1]KONDISI 2015 (2)'!C23</f>
        <v>060</v>
      </c>
      <c r="D25" s="181" t="str">
        <f>'[1]KONDISI 2015 (2)'!D23</f>
        <v>11.K</v>
      </c>
      <c r="E25" s="187" t="str">
        <f>'[1]KONDISI 2015 (2)'!G23</f>
        <v xml:space="preserve"> Jln. R A. Kartini</v>
      </c>
      <c r="F25" s="181" t="str">
        <f>[2]DD1_2016!F25</f>
        <v>Selaparang</v>
      </c>
      <c r="G25" s="183">
        <f>'[1]KONDISI 2015 (2)'!I23</f>
        <v>1.05</v>
      </c>
      <c r="H25" s="180">
        <f>[2]DD1_2016!H25</f>
        <v>4.5</v>
      </c>
      <c r="I25" s="184">
        <f>'[1]KONDISI 2015 (2)'!N23+'[1]KONDISI 2015 (2)'!O23</f>
        <v>1.05</v>
      </c>
      <c r="J25" s="184">
        <v>0</v>
      </c>
      <c r="K25" s="184">
        <f>'[1]KONDISI 2015 (2)'!T23</f>
        <v>0</v>
      </c>
      <c r="L25" s="184">
        <f>'[1]KONDISI 2015 (2)'!U23+'[1]KONDISI 2015 (2)'!Z23</f>
        <v>0</v>
      </c>
      <c r="M25" s="184">
        <f t="shared" si="2"/>
        <v>100</v>
      </c>
      <c r="N25" s="184">
        <f>'[1]KONDISI 2015 (2)'!P23</f>
        <v>1.05</v>
      </c>
      <c r="O25" s="184">
        <f t="shared" si="3"/>
        <v>0</v>
      </c>
      <c r="P25" s="184">
        <f>'[1]KONDISI 2015 (2)'!Q23</f>
        <v>0</v>
      </c>
      <c r="Q25" s="184">
        <f t="shared" si="4"/>
        <v>0</v>
      </c>
      <c r="R25" s="184">
        <f>'[1]KONDISI 2015 (2)'!R23</f>
        <v>0</v>
      </c>
      <c r="S25" s="184">
        <f t="shared" si="5"/>
        <v>0</v>
      </c>
      <c r="T25" s="184">
        <f>'[1]KONDISI 2015 (2)'!S23+'[1]KONDISI 2015 (2)'!T23+'[1]KONDISI 2015 (2)'!U23+'[1]KONDISI 2015 (2)'!Z23</f>
        <v>0</v>
      </c>
      <c r="U25" s="185"/>
      <c r="V25" s="180" t="s">
        <v>267</v>
      </c>
      <c r="W25" s="186"/>
      <c r="X25" s="165">
        <f t="shared" si="0"/>
        <v>0</v>
      </c>
      <c r="Y25" s="165">
        <f t="shared" si="1"/>
        <v>100</v>
      </c>
    </row>
    <row r="26" spans="2:25" ht="26">
      <c r="B26" s="180">
        <v>14</v>
      </c>
      <c r="C26" s="181" t="str">
        <f>'[1]KONDISI 2015 (2)'!C24</f>
        <v>061</v>
      </c>
      <c r="D26" s="181" t="str">
        <f>'[1]KONDISI 2015 (2)'!D24</f>
        <v>11.K</v>
      </c>
      <c r="E26" s="187" t="str">
        <f>'[1]KONDISI 2015 (2)'!G24</f>
        <v xml:space="preserve"> Jln. Ade Irma Suryani</v>
      </c>
      <c r="F26" s="181" t="str">
        <f>[2]DD1_2016!F26</f>
        <v>Selaparang, Cakranegara</v>
      </c>
      <c r="G26" s="183">
        <f>'[1]KONDISI 2015 (2)'!I24</f>
        <v>1.33</v>
      </c>
      <c r="H26" s="180">
        <f>[2]DD1_2016!H26</f>
        <v>4.5</v>
      </c>
      <c r="I26" s="184">
        <f>'[1]KONDISI 2015 (2)'!N24+'[1]KONDISI 2015 (2)'!O24</f>
        <v>1.33</v>
      </c>
      <c r="J26" s="184">
        <v>0</v>
      </c>
      <c r="K26" s="184">
        <f>'[1]KONDISI 2015 (2)'!T24</f>
        <v>0</v>
      </c>
      <c r="L26" s="184">
        <f>'[1]KONDISI 2015 (2)'!U24+'[1]KONDISI 2015 (2)'!Z24</f>
        <v>0</v>
      </c>
      <c r="M26" s="184">
        <f t="shared" si="2"/>
        <v>0</v>
      </c>
      <c r="N26" s="184">
        <f>'[1]KONDISI 2015 (2)'!P24</f>
        <v>0</v>
      </c>
      <c r="O26" s="184">
        <f t="shared" si="3"/>
        <v>100</v>
      </c>
      <c r="P26" s="184">
        <f>'[1]KONDISI 2015 (2)'!Q24</f>
        <v>1.33</v>
      </c>
      <c r="Q26" s="184">
        <f t="shared" si="4"/>
        <v>0</v>
      </c>
      <c r="R26" s="184">
        <f>'[1]KONDISI 2015 (2)'!R24</f>
        <v>0</v>
      </c>
      <c r="S26" s="184">
        <f t="shared" si="5"/>
        <v>0</v>
      </c>
      <c r="T26" s="184">
        <f>'[1]KONDISI 2015 (2)'!S24+'[1]KONDISI 2015 (2)'!T24+'[1]KONDISI 2015 (2)'!U24+'[1]KONDISI 2015 (2)'!Z24</f>
        <v>0</v>
      </c>
      <c r="U26" s="185"/>
      <c r="V26" s="180" t="s">
        <v>267</v>
      </c>
      <c r="W26" s="186"/>
      <c r="X26" s="165">
        <f t="shared" si="0"/>
        <v>0</v>
      </c>
      <c r="Y26" s="165">
        <f t="shared" si="1"/>
        <v>100</v>
      </c>
    </row>
    <row r="27" spans="2:25" ht="39">
      <c r="B27" s="180">
        <v>15</v>
      </c>
      <c r="C27" s="181" t="str">
        <f>'[1]KONDISI 2015 (2)'!C25</f>
        <v>062</v>
      </c>
      <c r="D27" s="181" t="str">
        <f>'[1]KONDISI 2015 (2)'!D25</f>
        <v>11.K</v>
      </c>
      <c r="E27" s="187" t="str">
        <f>'[1]KONDISI 2015 (2)'!G25</f>
        <v xml:space="preserve"> Jln. Bung Hatta</v>
      </c>
      <c r="F27" s="181" t="str">
        <f>[2]DD1_2016!F27</f>
        <v>Selaparang, Mataram, Cakranegara</v>
      </c>
      <c r="G27" s="183">
        <f>'[1]KONDISI 2015 (2)'!I25</f>
        <v>1.31</v>
      </c>
      <c r="H27" s="180">
        <f>[2]DD1_2016!H27</f>
        <v>9</v>
      </c>
      <c r="I27" s="184">
        <f>'[1]KONDISI 2015 (2)'!N25+'[1]KONDISI 2015 (2)'!O25</f>
        <v>1.31</v>
      </c>
      <c r="J27" s="184">
        <v>0</v>
      </c>
      <c r="K27" s="184">
        <f>'[1]KONDISI 2015 (2)'!T25</f>
        <v>0</v>
      </c>
      <c r="L27" s="184">
        <f>'[1]KONDISI 2015 (2)'!U25+'[1]KONDISI 2015 (2)'!Z25</f>
        <v>0</v>
      </c>
      <c r="M27" s="184">
        <f t="shared" si="2"/>
        <v>100</v>
      </c>
      <c r="N27" s="184">
        <f>'[1]KONDISI 2015 (2)'!P25</f>
        <v>1.31</v>
      </c>
      <c r="O27" s="184">
        <f t="shared" si="3"/>
        <v>0</v>
      </c>
      <c r="P27" s="184">
        <f>'[1]KONDISI 2015 (2)'!Q25</f>
        <v>0</v>
      </c>
      <c r="Q27" s="184">
        <f t="shared" si="4"/>
        <v>0</v>
      </c>
      <c r="R27" s="184">
        <f>'[1]KONDISI 2015 (2)'!R25</f>
        <v>0</v>
      </c>
      <c r="S27" s="184">
        <f t="shared" si="5"/>
        <v>0</v>
      </c>
      <c r="T27" s="184">
        <f>'[1]KONDISI 2015 (2)'!S25+'[1]KONDISI 2015 (2)'!T25+'[1]KONDISI 2015 (2)'!U25+'[1]KONDISI 2015 (2)'!Z25</f>
        <v>0</v>
      </c>
      <c r="U27" s="185"/>
      <c r="V27" s="180" t="s">
        <v>267</v>
      </c>
      <c r="W27" s="186"/>
      <c r="X27" s="165">
        <f t="shared" si="0"/>
        <v>0</v>
      </c>
      <c r="Y27" s="165">
        <f t="shared" si="1"/>
        <v>100</v>
      </c>
    </row>
    <row r="28" spans="2:25" ht="26">
      <c r="B28" s="180">
        <v>16</v>
      </c>
      <c r="C28" s="181" t="str">
        <f>'[1]KONDISI 2015 (2)'!C26</f>
        <v>063</v>
      </c>
      <c r="D28" s="181" t="str">
        <f>'[1]KONDISI 2015 (2)'!D26</f>
        <v>11.K</v>
      </c>
      <c r="E28" s="187" t="str">
        <f>'[1]KONDISI 2015 (2)'!G26</f>
        <v xml:space="preserve"> Jln. Bung Karno</v>
      </c>
      <c r="F28" s="181" t="str">
        <f>[2]DD1_2016!F28</f>
        <v>Mataram, Cakranegara</v>
      </c>
      <c r="G28" s="183">
        <f>'[1]KONDISI 2015 (2)'!I26</f>
        <v>4.3499999999999996</v>
      </c>
      <c r="H28" s="180" t="str">
        <f>[2]DD1_2016!H28</f>
        <v>2X6</v>
      </c>
      <c r="I28" s="184">
        <f>'[1]KONDISI 2015 (2)'!N26+'[1]KONDISI 2015 (2)'!O26</f>
        <v>4.3499999999999996</v>
      </c>
      <c r="J28" s="184">
        <v>0</v>
      </c>
      <c r="K28" s="184">
        <f>'[1]KONDISI 2015 (2)'!T26</f>
        <v>0</v>
      </c>
      <c r="L28" s="184">
        <f>'[1]KONDISI 2015 (2)'!U26+'[1]KONDISI 2015 (2)'!Z26</f>
        <v>0</v>
      </c>
      <c r="M28" s="184">
        <f t="shared" si="2"/>
        <v>100</v>
      </c>
      <c r="N28" s="184">
        <f>'[1]KONDISI 2015 (2)'!P26</f>
        <v>4.3499999999999996</v>
      </c>
      <c r="O28" s="184">
        <f t="shared" si="3"/>
        <v>0</v>
      </c>
      <c r="P28" s="184">
        <f>'[1]KONDISI 2015 (2)'!Q26</f>
        <v>0</v>
      </c>
      <c r="Q28" s="184">
        <f t="shared" si="4"/>
        <v>0</v>
      </c>
      <c r="R28" s="184">
        <f>'[1]KONDISI 2015 (2)'!R26</f>
        <v>0</v>
      </c>
      <c r="S28" s="184">
        <f t="shared" si="5"/>
        <v>0</v>
      </c>
      <c r="T28" s="184">
        <f>'[1]KONDISI 2015 (2)'!S26+'[1]KONDISI 2015 (2)'!T26+'[1]KONDISI 2015 (2)'!U26+'[1]KONDISI 2015 (2)'!Z26</f>
        <v>0</v>
      </c>
      <c r="U28" s="185"/>
      <c r="V28" s="180" t="s">
        <v>267</v>
      </c>
      <c r="W28" s="186"/>
      <c r="X28" s="165">
        <f t="shared" si="0"/>
        <v>0</v>
      </c>
      <c r="Y28" s="165">
        <f t="shared" si="1"/>
        <v>100</v>
      </c>
    </row>
    <row r="29" spans="2:25">
      <c r="B29" s="180">
        <v>17</v>
      </c>
      <c r="C29" s="181" t="str">
        <f>'[1]KONDISI 2015 (2)'!C27</f>
        <v>064</v>
      </c>
      <c r="D29" s="181" t="str">
        <f>'[1]KONDISI 2015 (2)'!D27</f>
        <v>11.K</v>
      </c>
      <c r="E29" s="187" t="str">
        <f>'[1]KONDISI 2015 (2)'!G27</f>
        <v xml:space="preserve"> Jln.  AA. Gede Ngurah</v>
      </c>
      <c r="F29" s="181" t="str">
        <f>[2]DD1_2016!F29</f>
        <v>Cakranegara</v>
      </c>
      <c r="G29" s="183">
        <f>'[1]KONDISI 2015 (2)'!I27</f>
        <v>0.85</v>
      </c>
      <c r="H29" s="180">
        <f>[2]DD1_2016!H29</f>
        <v>9</v>
      </c>
      <c r="I29" s="184">
        <f>'[1]KONDISI 2015 (2)'!N27+'[1]KONDISI 2015 (2)'!O27</f>
        <v>0.85</v>
      </c>
      <c r="J29" s="184">
        <v>0</v>
      </c>
      <c r="K29" s="184">
        <f>'[1]KONDISI 2015 (2)'!T27</f>
        <v>0</v>
      </c>
      <c r="L29" s="184">
        <f>'[1]KONDISI 2015 (2)'!U27+'[1]KONDISI 2015 (2)'!Z27</f>
        <v>0</v>
      </c>
      <c r="M29" s="184">
        <f t="shared" si="2"/>
        <v>0</v>
      </c>
      <c r="N29" s="184">
        <f>'[1]KONDISI 2015 (2)'!P27</f>
        <v>0</v>
      </c>
      <c r="O29" s="184">
        <f t="shared" si="3"/>
        <v>100</v>
      </c>
      <c r="P29" s="184">
        <f>'[1]KONDISI 2015 (2)'!Q27</f>
        <v>0.85</v>
      </c>
      <c r="Q29" s="184">
        <f t="shared" si="4"/>
        <v>0</v>
      </c>
      <c r="R29" s="184">
        <f>'[1]KONDISI 2015 (2)'!R27</f>
        <v>0</v>
      </c>
      <c r="S29" s="184">
        <f t="shared" si="5"/>
        <v>0</v>
      </c>
      <c r="T29" s="184">
        <f>'[1]KONDISI 2015 (2)'!S27+'[1]KONDISI 2015 (2)'!T27+'[1]KONDISI 2015 (2)'!U27+'[1]KONDISI 2015 (2)'!Z27</f>
        <v>0</v>
      </c>
      <c r="U29" s="185"/>
      <c r="V29" s="180" t="s">
        <v>267</v>
      </c>
      <c r="W29" s="186"/>
      <c r="X29" s="165">
        <f t="shared" si="0"/>
        <v>0</v>
      </c>
      <c r="Y29" s="165">
        <f t="shared" si="1"/>
        <v>100</v>
      </c>
    </row>
    <row r="30" spans="2:25" ht="26">
      <c r="B30" s="180">
        <v>18</v>
      </c>
      <c r="C30" s="181" t="str">
        <f>'[1]KONDISI 2015 (2)'!C28</f>
        <v>065</v>
      </c>
      <c r="D30" s="181" t="str">
        <f>'[1]KONDISI 2015 (2)'!D28</f>
        <v>11.K</v>
      </c>
      <c r="E30" s="187" t="str">
        <f>'[1]KONDISI 2015 (2)'!G28</f>
        <v xml:space="preserve"> Jln.  Prabu Rangka Sari</v>
      </c>
      <c r="F30" s="181" t="str">
        <f>[2]DD1_2016!F30</f>
        <v>Cakranegara, Sandubaya</v>
      </c>
      <c r="G30" s="183">
        <f>'[1]KONDISI 2015 (2)'!I28</f>
        <v>2</v>
      </c>
      <c r="H30" s="180">
        <f>[2]DD1_2016!H30</f>
        <v>8</v>
      </c>
      <c r="I30" s="184">
        <f>'[1]KONDISI 2015 (2)'!N28+'[1]KONDISI 2015 (2)'!O28</f>
        <v>2</v>
      </c>
      <c r="J30" s="184">
        <v>0</v>
      </c>
      <c r="K30" s="184">
        <f>'[1]KONDISI 2015 (2)'!T28</f>
        <v>0</v>
      </c>
      <c r="L30" s="184">
        <f>'[1]KONDISI 2015 (2)'!U28+'[1]KONDISI 2015 (2)'!Z28</f>
        <v>0</v>
      </c>
      <c r="M30" s="184">
        <f t="shared" si="2"/>
        <v>0</v>
      </c>
      <c r="N30" s="184">
        <f>'[1]KONDISI 2015 (2)'!P28</f>
        <v>0</v>
      </c>
      <c r="O30" s="184">
        <f t="shared" si="3"/>
        <v>96</v>
      </c>
      <c r="P30" s="184">
        <f>'[1]KONDISI 2015 (2)'!Q28</f>
        <v>1.92</v>
      </c>
      <c r="Q30" s="184">
        <f t="shared" si="4"/>
        <v>4</v>
      </c>
      <c r="R30" s="184">
        <f>'[1]KONDISI 2015 (2)'!R28</f>
        <v>0.08</v>
      </c>
      <c r="S30" s="184">
        <f t="shared" si="5"/>
        <v>0</v>
      </c>
      <c r="T30" s="184">
        <f>'[1]KONDISI 2015 (2)'!S28+'[1]KONDISI 2015 (2)'!T28+'[1]KONDISI 2015 (2)'!U28+'[1]KONDISI 2015 (2)'!Z28</f>
        <v>0</v>
      </c>
      <c r="U30" s="185"/>
      <c r="V30" s="180" t="s">
        <v>267</v>
      </c>
      <c r="W30" s="186"/>
      <c r="X30" s="165">
        <f t="shared" si="0"/>
        <v>0</v>
      </c>
      <c r="Y30" s="165">
        <f t="shared" si="1"/>
        <v>100</v>
      </c>
    </row>
    <row r="31" spans="2:25">
      <c r="B31" s="180">
        <v>19</v>
      </c>
      <c r="C31" s="181" t="str">
        <f>'[1]KONDISI 2015 (2)'!C29</f>
        <v>066</v>
      </c>
      <c r="D31" s="181" t="str">
        <f>'[1]KONDISI 2015 (2)'!D29</f>
        <v>11.K</v>
      </c>
      <c r="E31" s="187" t="str">
        <f>'[1]KONDISI 2015 (2)'!G29</f>
        <v xml:space="preserve"> Jln. Sultan Hasanudin</v>
      </c>
      <c r="F31" s="181" t="str">
        <f>[2]DD1_2016!F31</f>
        <v>Cakranegara</v>
      </c>
      <c r="G31" s="183">
        <f>'[1]KONDISI 2015 (2)'!I29</f>
        <v>0.65</v>
      </c>
      <c r="H31" s="180">
        <f>[2]DD1_2016!H31</f>
        <v>6</v>
      </c>
      <c r="I31" s="184">
        <f>'[1]KONDISI 2015 (2)'!N29+'[1]KONDISI 2015 (2)'!O29</f>
        <v>0.65</v>
      </c>
      <c r="J31" s="184">
        <v>0</v>
      </c>
      <c r="K31" s="184">
        <f>'[1]KONDISI 2015 (2)'!T29</f>
        <v>0</v>
      </c>
      <c r="L31" s="184">
        <f>'[1]KONDISI 2015 (2)'!U29+'[1]KONDISI 2015 (2)'!Z29</f>
        <v>0</v>
      </c>
      <c r="M31" s="184">
        <f t="shared" si="2"/>
        <v>53.846153846153847</v>
      </c>
      <c r="N31" s="184">
        <f>'[1]KONDISI 2015 (2)'!P29</f>
        <v>0.35</v>
      </c>
      <c r="O31" s="184">
        <f t="shared" si="3"/>
        <v>46.153846153846153</v>
      </c>
      <c r="P31" s="184">
        <f>'[1]KONDISI 2015 (2)'!Q29</f>
        <v>0.3</v>
      </c>
      <c r="Q31" s="184">
        <f t="shared" si="4"/>
        <v>0</v>
      </c>
      <c r="R31" s="184">
        <f>'[1]KONDISI 2015 (2)'!R29</f>
        <v>0</v>
      </c>
      <c r="S31" s="184">
        <f t="shared" si="5"/>
        <v>0</v>
      </c>
      <c r="T31" s="184">
        <f>'[1]KONDISI 2015 (2)'!S29+'[1]KONDISI 2015 (2)'!T29+'[1]KONDISI 2015 (2)'!U29+'[1]KONDISI 2015 (2)'!Z29</f>
        <v>0</v>
      </c>
      <c r="U31" s="185"/>
      <c r="V31" s="180" t="s">
        <v>267</v>
      </c>
      <c r="W31" s="186"/>
      <c r="X31" s="165">
        <f t="shared" si="0"/>
        <v>0</v>
      </c>
      <c r="Y31" s="165">
        <f t="shared" si="1"/>
        <v>100</v>
      </c>
    </row>
    <row r="32" spans="2:25">
      <c r="B32" s="180">
        <v>20</v>
      </c>
      <c r="C32" s="181" t="str">
        <f>'[1]KONDISI 2015 (2)'!C30</f>
        <v>067</v>
      </c>
      <c r="D32" s="181" t="str">
        <f>'[1]KONDISI 2015 (2)'!D30</f>
        <v>11.K</v>
      </c>
      <c r="E32" s="187" t="str">
        <f>'[1]KONDISI 2015 (2)'!G30</f>
        <v xml:space="preserve"> Jln. Imam Bonjol</v>
      </c>
      <c r="F32" s="181" t="str">
        <f>[2]DD1_2016!F32</f>
        <v>Cakranegara</v>
      </c>
      <c r="G32" s="183">
        <f>'[1]KONDISI 2015 (2)'!I30</f>
        <v>1</v>
      </c>
      <c r="H32" s="180">
        <f>[2]DD1_2016!H32</f>
        <v>4.5</v>
      </c>
      <c r="I32" s="184">
        <f>'[1]KONDISI 2015 (2)'!N30+'[1]KONDISI 2015 (2)'!O30</f>
        <v>1</v>
      </c>
      <c r="J32" s="184">
        <v>0</v>
      </c>
      <c r="K32" s="184">
        <f>'[1]KONDISI 2015 (2)'!T30</f>
        <v>0</v>
      </c>
      <c r="L32" s="184">
        <f>'[1]KONDISI 2015 (2)'!U30+'[1]KONDISI 2015 (2)'!Z30</f>
        <v>0</v>
      </c>
      <c r="M32" s="184">
        <f t="shared" si="2"/>
        <v>100</v>
      </c>
      <c r="N32" s="184">
        <f>'[1]KONDISI 2015 (2)'!P30</f>
        <v>1</v>
      </c>
      <c r="O32" s="184">
        <f t="shared" si="3"/>
        <v>0</v>
      </c>
      <c r="P32" s="184">
        <f>'[1]KONDISI 2015 (2)'!Q30</f>
        <v>0</v>
      </c>
      <c r="Q32" s="184">
        <f t="shared" si="4"/>
        <v>0</v>
      </c>
      <c r="R32" s="184">
        <f>'[1]KONDISI 2015 (2)'!R30</f>
        <v>0</v>
      </c>
      <c r="S32" s="184">
        <f t="shared" si="5"/>
        <v>0</v>
      </c>
      <c r="T32" s="184">
        <f>'[1]KONDISI 2015 (2)'!S30+'[1]KONDISI 2015 (2)'!T30+'[1]KONDISI 2015 (2)'!U30+'[1]KONDISI 2015 (2)'!Z30</f>
        <v>0</v>
      </c>
      <c r="U32" s="185"/>
      <c r="V32" s="180" t="s">
        <v>267</v>
      </c>
      <c r="W32" s="186"/>
      <c r="X32" s="165">
        <f t="shared" si="0"/>
        <v>0</v>
      </c>
      <c r="Y32" s="165">
        <f t="shared" si="1"/>
        <v>100</v>
      </c>
    </row>
    <row r="33" spans="2:25">
      <c r="B33" s="180">
        <v>21</v>
      </c>
      <c r="C33" s="181" t="str">
        <f>'[1]KONDISI 2015 (2)'!C31</f>
        <v>068</v>
      </c>
      <c r="D33" s="181" t="str">
        <f>'[1]KONDISI 2015 (2)'!D31</f>
        <v>11.K</v>
      </c>
      <c r="E33" s="187" t="str">
        <f>'[1]KONDISI 2015 (2)'!G31</f>
        <v xml:space="preserve"> Jln. Diponegoro (Bts. Kota)</v>
      </c>
      <c r="F33" s="181" t="str">
        <f>[2]DD1_2016!F33</f>
        <v>Cakranegara</v>
      </c>
      <c r="G33" s="183">
        <f>'[1]KONDISI 2015 (2)'!I31</f>
        <v>0.72</v>
      </c>
      <c r="H33" s="180">
        <f>[2]DD1_2016!H33</f>
        <v>4.5</v>
      </c>
      <c r="I33" s="184">
        <f>'[1]KONDISI 2015 (2)'!N31+'[1]KONDISI 2015 (2)'!O31</f>
        <v>0.72</v>
      </c>
      <c r="J33" s="184">
        <v>0</v>
      </c>
      <c r="K33" s="184">
        <f>'[1]KONDISI 2015 (2)'!T31</f>
        <v>0</v>
      </c>
      <c r="L33" s="184">
        <f>'[1]KONDISI 2015 (2)'!U31+'[1]KONDISI 2015 (2)'!Z31</f>
        <v>0</v>
      </c>
      <c r="M33" s="184">
        <f t="shared" si="2"/>
        <v>100</v>
      </c>
      <c r="N33" s="184">
        <f>'[1]KONDISI 2015 (2)'!P31</f>
        <v>0.72</v>
      </c>
      <c r="O33" s="184">
        <f t="shared" si="3"/>
        <v>0</v>
      </c>
      <c r="P33" s="184">
        <f>'[1]KONDISI 2015 (2)'!Q31</f>
        <v>0</v>
      </c>
      <c r="Q33" s="184">
        <f t="shared" si="4"/>
        <v>0</v>
      </c>
      <c r="R33" s="184">
        <f>'[1]KONDISI 2015 (2)'!R31</f>
        <v>0</v>
      </c>
      <c r="S33" s="184">
        <f t="shared" si="5"/>
        <v>0</v>
      </c>
      <c r="T33" s="184">
        <f>'[1]KONDISI 2015 (2)'!S31+'[1]KONDISI 2015 (2)'!T31+'[1]KONDISI 2015 (2)'!U31+'[1]KONDISI 2015 (2)'!Z31</f>
        <v>0</v>
      </c>
      <c r="U33" s="185"/>
      <c r="V33" s="180" t="s">
        <v>267</v>
      </c>
      <c r="W33" s="186"/>
      <c r="X33" s="165">
        <f t="shared" si="0"/>
        <v>0</v>
      </c>
      <c r="Y33" s="165">
        <f t="shared" si="1"/>
        <v>100</v>
      </c>
    </row>
    <row r="34" spans="2:25" ht="52">
      <c r="B34" s="180">
        <v>22</v>
      </c>
      <c r="C34" s="181" t="str">
        <f>'[1]KONDISI 2015 (2)'!C32</f>
        <v>069</v>
      </c>
      <c r="D34" s="181" t="str">
        <f>'[1]KONDISI 2015 (2)'!D32</f>
        <v>11.K</v>
      </c>
      <c r="E34" s="187" t="str">
        <f>'[1]KONDISI 2015 (2)'!G32</f>
        <v xml:space="preserve"> Jln. Majapahit</v>
      </c>
      <c r="F34" s="181" t="str">
        <f>[2]DD1_2016!F34</f>
        <v>Mataram, Sekarbela, Selaparang, Ampenan</v>
      </c>
      <c r="G34" s="183">
        <f>'[1]KONDISI 2015 (2)'!I32</f>
        <v>3.05</v>
      </c>
      <c r="H34" s="180" t="str">
        <f>[2]DD1_2016!H34</f>
        <v>2X6</v>
      </c>
      <c r="I34" s="184">
        <f>'[1]KONDISI 2015 (2)'!N32+'[1]KONDISI 2015 (2)'!O32</f>
        <v>3.05</v>
      </c>
      <c r="J34" s="184">
        <v>0</v>
      </c>
      <c r="K34" s="184">
        <f>'[1]KONDISI 2015 (2)'!T32</f>
        <v>0</v>
      </c>
      <c r="L34" s="184">
        <f>'[1]KONDISI 2015 (2)'!U32+'[1]KONDISI 2015 (2)'!Z32</f>
        <v>0</v>
      </c>
      <c r="M34" s="184">
        <f t="shared" si="2"/>
        <v>0</v>
      </c>
      <c r="N34" s="184">
        <f>'[1]KONDISI 2015 (2)'!P32</f>
        <v>0</v>
      </c>
      <c r="O34" s="184">
        <f t="shared" si="3"/>
        <v>99.016393442622956</v>
      </c>
      <c r="P34" s="184">
        <f>'[1]KONDISI 2015 (2)'!Q32</f>
        <v>3.02</v>
      </c>
      <c r="Q34" s="184">
        <f t="shared" si="4"/>
        <v>0.98360655737704927</v>
      </c>
      <c r="R34" s="184">
        <f>'[1]KONDISI 2015 (2)'!R32</f>
        <v>0.03</v>
      </c>
      <c r="S34" s="184">
        <f t="shared" si="5"/>
        <v>0</v>
      </c>
      <c r="T34" s="184">
        <f>'[1]KONDISI 2015 (2)'!S32+'[1]KONDISI 2015 (2)'!T32+'[1]KONDISI 2015 (2)'!U32+'[1]KONDISI 2015 (2)'!Z32</f>
        <v>0</v>
      </c>
      <c r="U34" s="185"/>
      <c r="V34" s="180" t="s">
        <v>267</v>
      </c>
      <c r="W34" s="186"/>
      <c r="X34" s="165">
        <f t="shared" si="0"/>
        <v>0</v>
      </c>
      <c r="Y34" s="165">
        <f t="shared" si="1"/>
        <v>100</v>
      </c>
    </row>
    <row r="35" spans="2:25" ht="26">
      <c r="B35" s="180">
        <v>23</v>
      </c>
      <c r="C35" s="181" t="str">
        <f>'[1]KONDISI 2015 (2)'!C33</f>
        <v>070</v>
      </c>
      <c r="D35" s="181" t="str">
        <f>'[1]KONDISI 2015 (2)'!D33</f>
        <v>11.K</v>
      </c>
      <c r="E35" s="187" t="str">
        <f>'[1]KONDISI 2015 (2)'!G33</f>
        <v xml:space="preserve"> Jln. Sriwijaya</v>
      </c>
      <c r="F35" s="181" t="str">
        <f>[2]DD1_2016!F35</f>
        <v>Mataram, Cakranegara</v>
      </c>
      <c r="G35" s="183">
        <f>'[1]KONDISI 2015 (2)'!I33</f>
        <v>3.13</v>
      </c>
      <c r="H35" s="180" t="str">
        <f>[2]DD1_2016!H35</f>
        <v>2X6</v>
      </c>
      <c r="I35" s="184">
        <f>'[1]KONDISI 2015 (2)'!N33+'[1]KONDISI 2015 (2)'!O33</f>
        <v>3.13</v>
      </c>
      <c r="J35" s="184">
        <v>0</v>
      </c>
      <c r="K35" s="184">
        <f>'[1]KONDISI 2015 (2)'!T33</f>
        <v>0</v>
      </c>
      <c r="L35" s="184">
        <f>'[1]KONDISI 2015 (2)'!U33+'[1]KONDISI 2015 (2)'!Z33</f>
        <v>0</v>
      </c>
      <c r="M35" s="184">
        <f t="shared" si="2"/>
        <v>38.977635782747605</v>
      </c>
      <c r="N35" s="184">
        <f>'[1]KONDISI 2015 (2)'!P33</f>
        <v>1.22</v>
      </c>
      <c r="O35" s="184">
        <f t="shared" si="3"/>
        <v>31.948881789137378</v>
      </c>
      <c r="P35" s="184">
        <f>'[1]KONDISI 2015 (2)'!Q33</f>
        <v>1</v>
      </c>
      <c r="Q35" s="184">
        <f t="shared" si="4"/>
        <v>29.073482428115017</v>
      </c>
      <c r="R35" s="184">
        <f>'[1]KONDISI 2015 (2)'!R33</f>
        <v>0.90999999999999992</v>
      </c>
      <c r="S35" s="184">
        <f t="shared" si="5"/>
        <v>0</v>
      </c>
      <c r="T35" s="184">
        <f>'[1]KONDISI 2015 (2)'!S33+'[1]KONDISI 2015 (2)'!T33+'[1]KONDISI 2015 (2)'!U33+'[1]KONDISI 2015 (2)'!Z33</f>
        <v>0</v>
      </c>
      <c r="U35" s="185"/>
      <c r="V35" s="180" t="s">
        <v>267</v>
      </c>
      <c r="W35" s="186"/>
      <c r="X35" s="165">
        <f t="shared" si="0"/>
        <v>0</v>
      </c>
      <c r="Y35" s="165">
        <f t="shared" si="1"/>
        <v>100</v>
      </c>
    </row>
    <row r="36" spans="2:25" ht="26">
      <c r="B36" s="180">
        <v>24</v>
      </c>
      <c r="C36" s="181" t="str">
        <f>'[1]KONDISI 2015 (2)'!C34</f>
        <v>071</v>
      </c>
      <c r="D36" s="181" t="str">
        <f>'[1]KONDISI 2015 (2)'!D34</f>
        <v>11.K</v>
      </c>
      <c r="E36" s="187" t="str">
        <f>'[1]KONDISI 2015 (2)'!G34</f>
        <v xml:space="preserve"> Jln. Brawijaya</v>
      </c>
      <c r="F36" s="181" t="str">
        <f>[2]DD1_2016!F36</f>
        <v>Cakranegara, Sandubaya</v>
      </c>
      <c r="G36" s="183">
        <f>'[1]KONDISI 2015 (2)'!I34</f>
        <v>1.93</v>
      </c>
      <c r="H36" s="180">
        <f>[2]DD1_2016!H36</f>
        <v>9</v>
      </c>
      <c r="I36" s="184">
        <f>'[1]KONDISI 2015 (2)'!N34+'[1]KONDISI 2015 (2)'!O34</f>
        <v>1.93</v>
      </c>
      <c r="J36" s="184">
        <v>0</v>
      </c>
      <c r="K36" s="184">
        <f>'[1]KONDISI 2015 (2)'!T34</f>
        <v>0</v>
      </c>
      <c r="L36" s="184">
        <f>'[1]KONDISI 2015 (2)'!U34+'[1]KONDISI 2015 (2)'!Z34</f>
        <v>0</v>
      </c>
      <c r="M36" s="184">
        <f t="shared" si="2"/>
        <v>43.005181347150256</v>
      </c>
      <c r="N36" s="184">
        <f>'[1]KONDISI 2015 (2)'!P34</f>
        <v>0.83</v>
      </c>
      <c r="O36" s="184">
        <f t="shared" si="3"/>
        <v>56.994818652849744</v>
      </c>
      <c r="P36" s="184">
        <f>'[1]KONDISI 2015 (2)'!Q34</f>
        <v>1.1000000000000001</v>
      </c>
      <c r="Q36" s="184">
        <f t="shared" si="4"/>
        <v>0</v>
      </c>
      <c r="R36" s="184">
        <f>'[1]KONDISI 2015 (2)'!R34</f>
        <v>0</v>
      </c>
      <c r="S36" s="184">
        <f t="shared" si="5"/>
        <v>0</v>
      </c>
      <c r="T36" s="184">
        <f>'[1]KONDISI 2015 (2)'!S34+'[1]KONDISI 2015 (2)'!T34+'[1]KONDISI 2015 (2)'!U34+'[1]KONDISI 2015 (2)'!Z34</f>
        <v>0</v>
      </c>
      <c r="U36" s="185"/>
      <c r="V36" s="180" t="s">
        <v>267</v>
      </c>
      <c r="W36" s="186"/>
      <c r="X36" s="165">
        <f t="shared" si="0"/>
        <v>0</v>
      </c>
      <c r="Y36" s="165">
        <f t="shared" si="1"/>
        <v>100</v>
      </c>
    </row>
    <row r="37" spans="2:25" ht="26">
      <c r="B37" s="180">
        <v>25</v>
      </c>
      <c r="C37" s="181" t="str">
        <f>'[1]KONDISI 2015 (2)'!C35</f>
        <v>072</v>
      </c>
      <c r="D37" s="181" t="str">
        <f>'[1]KONDISI 2015 (2)'!D35</f>
        <v>11.K</v>
      </c>
      <c r="E37" s="187" t="str">
        <f>'[1]KONDISI 2015 (2)'!G35</f>
        <v xml:space="preserve"> Jln. R. Suprapto</v>
      </c>
      <c r="F37" s="181" t="str">
        <f>[2]DD1_2016!F37</f>
        <v>Ampenan, Selaparang</v>
      </c>
      <c r="G37" s="183">
        <f>'[1]KONDISI 2015 (2)'!I35</f>
        <v>0.75</v>
      </c>
      <c r="H37" s="180">
        <f>[2]DD1_2016!H37</f>
        <v>7</v>
      </c>
      <c r="I37" s="184">
        <f>'[1]KONDISI 2015 (2)'!N35+'[1]KONDISI 2015 (2)'!O35</f>
        <v>0.75</v>
      </c>
      <c r="J37" s="184">
        <v>0</v>
      </c>
      <c r="K37" s="184">
        <f>'[1]KONDISI 2015 (2)'!T35</f>
        <v>0</v>
      </c>
      <c r="L37" s="184">
        <f>'[1]KONDISI 2015 (2)'!U35+'[1]KONDISI 2015 (2)'!Z35</f>
        <v>0</v>
      </c>
      <c r="M37" s="184">
        <f t="shared" si="2"/>
        <v>0</v>
      </c>
      <c r="N37" s="184">
        <f>'[1]KONDISI 2015 (2)'!P35</f>
        <v>0</v>
      </c>
      <c r="O37" s="184">
        <f t="shared" si="3"/>
        <v>100</v>
      </c>
      <c r="P37" s="184">
        <f>'[1]KONDISI 2015 (2)'!Q35</f>
        <v>0.75</v>
      </c>
      <c r="Q37" s="184">
        <f t="shared" si="4"/>
        <v>0</v>
      </c>
      <c r="R37" s="184">
        <f>'[1]KONDISI 2015 (2)'!R35</f>
        <v>0</v>
      </c>
      <c r="S37" s="184">
        <f t="shared" si="5"/>
        <v>0</v>
      </c>
      <c r="T37" s="184">
        <f>'[1]KONDISI 2015 (2)'!S35+'[1]KONDISI 2015 (2)'!T35+'[1]KONDISI 2015 (2)'!U35+'[1]KONDISI 2015 (2)'!Z35</f>
        <v>0</v>
      </c>
      <c r="U37" s="185"/>
      <c r="V37" s="180" t="s">
        <v>267</v>
      </c>
      <c r="W37" s="186"/>
      <c r="X37" s="165">
        <f t="shared" si="0"/>
        <v>0</v>
      </c>
      <c r="Y37" s="165">
        <f t="shared" si="1"/>
        <v>100</v>
      </c>
    </row>
    <row r="38" spans="2:25" ht="26">
      <c r="B38" s="180">
        <v>26</v>
      </c>
      <c r="C38" s="181" t="str">
        <f>'[1]KONDISI 2015 (2)'!C36</f>
        <v>072</v>
      </c>
      <c r="D38" s="181" t="str">
        <f>'[1]KONDISI 2015 (2)'!D36</f>
        <v>12.K</v>
      </c>
      <c r="E38" s="187" t="str">
        <f>'[1]KONDISI 2015 (2)'!G36</f>
        <v xml:space="preserve"> Jln. Panji Tilar Negara</v>
      </c>
      <c r="F38" s="181" t="str">
        <f>[2]DD1_2016!F38</f>
        <v>Ampenan, Sekarbela</v>
      </c>
      <c r="G38" s="183">
        <f>'[1]KONDISI 2015 (2)'!I36</f>
        <v>1.91</v>
      </c>
      <c r="H38" s="180" t="str">
        <f>[2]DD1_2016!H38</f>
        <v>2X6</v>
      </c>
      <c r="I38" s="184">
        <f>'[1]KONDISI 2015 (2)'!N36+'[1]KONDISI 2015 (2)'!O36</f>
        <v>1.91</v>
      </c>
      <c r="J38" s="184">
        <v>0</v>
      </c>
      <c r="K38" s="184">
        <f>'[1]KONDISI 2015 (2)'!T36</f>
        <v>0</v>
      </c>
      <c r="L38" s="184">
        <f>'[1]KONDISI 2015 (2)'!U36+'[1]KONDISI 2015 (2)'!Z36</f>
        <v>0</v>
      </c>
      <c r="M38" s="184">
        <f t="shared" si="2"/>
        <v>0</v>
      </c>
      <c r="N38" s="184">
        <f>'[1]KONDISI 2015 (2)'!P36</f>
        <v>0</v>
      </c>
      <c r="O38" s="184">
        <f t="shared" si="3"/>
        <v>100</v>
      </c>
      <c r="P38" s="184">
        <f>'[1]KONDISI 2015 (2)'!Q36</f>
        <v>1.91</v>
      </c>
      <c r="Q38" s="184">
        <f t="shared" si="4"/>
        <v>0</v>
      </c>
      <c r="R38" s="184">
        <f>'[1]KONDISI 2015 (2)'!R36</f>
        <v>0</v>
      </c>
      <c r="S38" s="184">
        <f t="shared" si="5"/>
        <v>0</v>
      </c>
      <c r="T38" s="184">
        <f>'[1]KONDISI 2015 (2)'!S36+'[1]KONDISI 2015 (2)'!T36+'[1]KONDISI 2015 (2)'!U36+'[1]KONDISI 2015 (2)'!Z36</f>
        <v>0</v>
      </c>
      <c r="U38" s="185"/>
      <c r="V38" s="180" t="s">
        <v>267</v>
      </c>
      <c r="W38" s="186"/>
      <c r="X38" s="165">
        <f t="shared" si="0"/>
        <v>0</v>
      </c>
      <c r="Y38" s="165">
        <f t="shared" si="1"/>
        <v>100</v>
      </c>
    </row>
    <row r="39" spans="2:25" ht="26">
      <c r="B39" s="180">
        <v>27</v>
      </c>
      <c r="C39" s="181" t="str">
        <f>'[1]KONDISI 2015 (2)'!C37</f>
        <v>073</v>
      </c>
      <c r="D39" s="181" t="str">
        <f>'[1]KONDISI 2015 (2)'!D37</f>
        <v>11.K</v>
      </c>
      <c r="E39" s="187" t="str">
        <f>'[1]KONDISI 2015 (2)'!G37</f>
        <v xml:space="preserve"> Jln. Pendidikan</v>
      </c>
      <c r="F39" s="181" t="str">
        <f>[2]DD1_2016!F39</f>
        <v>Ampenan, Selaparang</v>
      </c>
      <c r="G39" s="183">
        <f>'[1]KONDISI 2015 (2)'!I37</f>
        <v>1.57</v>
      </c>
      <c r="H39" s="180">
        <f>[2]DD1_2016!H39</f>
        <v>6</v>
      </c>
      <c r="I39" s="184">
        <f>'[1]KONDISI 2015 (2)'!N37+'[1]KONDISI 2015 (2)'!O37</f>
        <v>1.57</v>
      </c>
      <c r="J39" s="184">
        <v>0</v>
      </c>
      <c r="K39" s="184">
        <f>'[1]KONDISI 2015 (2)'!T37</f>
        <v>0</v>
      </c>
      <c r="L39" s="184">
        <f>'[1]KONDISI 2015 (2)'!U37+'[1]KONDISI 2015 (2)'!Z37</f>
        <v>0</v>
      </c>
      <c r="M39" s="184">
        <f t="shared" si="2"/>
        <v>0</v>
      </c>
      <c r="N39" s="184">
        <f>'[1]KONDISI 2015 (2)'!P37</f>
        <v>0</v>
      </c>
      <c r="O39" s="184">
        <f t="shared" si="3"/>
        <v>93.630573248407629</v>
      </c>
      <c r="P39" s="184">
        <f>'[1]KONDISI 2015 (2)'!Q37</f>
        <v>1.47</v>
      </c>
      <c r="Q39" s="184">
        <f t="shared" si="4"/>
        <v>6.3694267515923624</v>
      </c>
      <c r="R39" s="184">
        <f>'[1]KONDISI 2015 (2)'!R37</f>
        <v>0.10000000000000009</v>
      </c>
      <c r="S39" s="184">
        <f t="shared" si="5"/>
        <v>0</v>
      </c>
      <c r="T39" s="184">
        <f>'[1]KONDISI 2015 (2)'!S37+'[1]KONDISI 2015 (2)'!T37+'[1]KONDISI 2015 (2)'!U37+'[1]KONDISI 2015 (2)'!Z37</f>
        <v>0</v>
      </c>
      <c r="U39" s="185"/>
      <c r="V39" s="180" t="s">
        <v>267</v>
      </c>
      <c r="W39" s="186"/>
      <c r="X39" s="165">
        <f t="shared" si="0"/>
        <v>0</v>
      </c>
      <c r="Y39" s="165">
        <f t="shared" si="1"/>
        <v>99.999999999999986</v>
      </c>
    </row>
    <row r="40" spans="2:25" ht="39">
      <c r="B40" s="180">
        <v>28</v>
      </c>
      <c r="C40" s="181" t="str">
        <f>'[1]KONDISI 2015 (2)'!C38</f>
        <v>074</v>
      </c>
      <c r="D40" s="181" t="str">
        <f>'[1]KONDISI 2015 (2)'!D38</f>
        <v>11.K</v>
      </c>
      <c r="E40" s="187" t="str">
        <f>'[1]KONDISI 2015 (2)'!G38</f>
        <v xml:space="preserve"> Jln. Caturwarga</v>
      </c>
      <c r="F40" s="181" t="str">
        <f>[2]DD1_2016!F40</f>
        <v>Selaparang, Mataram, Cakranegara</v>
      </c>
      <c r="G40" s="183">
        <f>'[1]KONDISI 2015 (2)'!I38</f>
        <v>1.9</v>
      </c>
      <c r="H40" s="180">
        <f>[2]DD1_2016!H40</f>
        <v>6</v>
      </c>
      <c r="I40" s="184">
        <f>'[1]KONDISI 2015 (2)'!N38+'[1]KONDISI 2015 (2)'!O38</f>
        <v>1.9</v>
      </c>
      <c r="J40" s="184">
        <v>0</v>
      </c>
      <c r="K40" s="184">
        <f>'[1]KONDISI 2015 (2)'!T38</f>
        <v>0</v>
      </c>
      <c r="L40" s="184">
        <f>'[1]KONDISI 2015 (2)'!U38+'[1]KONDISI 2015 (2)'!Z38</f>
        <v>0</v>
      </c>
      <c r="M40" s="184">
        <f t="shared" si="2"/>
        <v>31.578947368421051</v>
      </c>
      <c r="N40" s="184">
        <f>'[1]KONDISI 2015 (2)'!P38</f>
        <v>0.6</v>
      </c>
      <c r="O40" s="184">
        <f t="shared" si="3"/>
        <v>68.421052631578931</v>
      </c>
      <c r="P40" s="184">
        <f>'[1]KONDISI 2015 (2)'!Q38</f>
        <v>1.2999999999999998</v>
      </c>
      <c r="Q40" s="184">
        <f t="shared" si="4"/>
        <v>0</v>
      </c>
      <c r="R40" s="184">
        <f>'[1]KONDISI 2015 (2)'!R38</f>
        <v>0</v>
      </c>
      <c r="S40" s="184">
        <f t="shared" si="5"/>
        <v>0</v>
      </c>
      <c r="T40" s="184">
        <f>'[1]KONDISI 2015 (2)'!S38+'[1]KONDISI 2015 (2)'!T38+'[1]KONDISI 2015 (2)'!U38+'[1]KONDISI 2015 (2)'!Z38</f>
        <v>0</v>
      </c>
      <c r="U40" s="185"/>
      <c r="V40" s="180" t="s">
        <v>267</v>
      </c>
      <c r="W40" s="186"/>
      <c r="X40" s="165">
        <f t="shared" si="0"/>
        <v>0</v>
      </c>
      <c r="Y40" s="165">
        <f t="shared" si="1"/>
        <v>99.999999999999986</v>
      </c>
    </row>
    <row r="41" spans="2:25">
      <c r="B41" s="180">
        <v>29</v>
      </c>
      <c r="C41" s="181" t="str">
        <f>'[1]KONDISI 2015 (2)'!C39</f>
        <v>075</v>
      </c>
      <c r="D41" s="181" t="str">
        <f>'[1]KONDISI 2015 (2)'!D39</f>
        <v>11.K</v>
      </c>
      <c r="E41" s="187" t="str">
        <f>'[1]KONDISI 2015 (2)'!G39</f>
        <v xml:space="preserve"> Jln. Panca Usaha</v>
      </c>
      <c r="F41" s="181" t="str">
        <f>[2]DD1_2016!F41</f>
        <v>Cakranegara</v>
      </c>
      <c r="G41" s="183">
        <f>'[1]KONDISI 2015 (2)'!I39</f>
        <v>1.35</v>
      </c>
      <c r="H41" s="180">
        <f>[2]DD1_2016!H41</f>
        <v>9</v>
      </c>
      <c r="I41" s="184">
        <f>'[1]KONDISI 2015 (2)'!N39+'[1]KONDISI 2015 (2)'!O39</f>
        <v>1.35</v>
      </c>
      <c r="J41" s="184">
        <v>0</v>
      </c>
      <c r="K41" s="184">
        <f>'[1]KONDISI 2015 (2)'!T39</f>
        <v>0</v>
      </c>
      <c r="L41" s="184">
        <f>'[1]KONDISI 2015 (2)'!U39+'[1]KONDISI 2015 (2)'!Z39</f>
        <v>0</v>
      </c>
      <c r="M41" s="184">
        <f t="shared" si="2"/>
        <v>100</v>
      </c>
      <c r="N41" s="184">
        <f>'[1]KONDISI 2015 (2)'!P39</f>
        <v>1.35</v>
      </c>
      <c r="O41" s="184">
        <f t="shared" si="3"/>
        <v>0</v>
      </c>
      <c r="P41" s="184">
        <f>'[1]KONDISI 2015 (2)'!Q39</f>
        <v>0</v>
      </c>
      <c r="Q41" s="184">
        <f t="shared" si="4"/>
        <v>0</v>
      </c>
      <c r="R41" s="184">
        <f>'[1]KONDISI 2015 (2)'!R39</f>
        <v>0</v>
      </c>
      <c r="S41" s="184">
        <f t="shared" si="5"/>
        <v>0</v>
      </c>
      <c r="T41" s="184">
        <f>'[1]KONDISI 2015 (2)'!S39+'[1]KONDISI 2015 (2)'!T39+'[1]KONDISI 2015 (2)'!U39+'[1]KONDISI 2015 (2)'!Z39</f>
        <v>0</v>
      </c>
      <c r="U41" s="185"/>
      <c r="V41" s="180" t="s">
        <v>267</v>
      </c>
      <c r="W41" s="186"/>
      <c r="X41" s="165">
        <f t="shared" si="0"/>
        <v>0</v>
      </c>
      <c r="Y41" s="165">
        <f t="shared" si="1"/>
        <v>100</v>
      </c>
    </row>
    <row r="42" spans="2:25">
      <c r="B42" s="180">
        <v>30</v>
      </c>
      <c r="C42" s="181" t="str">
        <f>'[1]KONDISI 2015 (2)'!C40</f>
        <v>076</v>
      </c>
      <c r="D42" s="181" t="str">
        <f>'[1]KONDISI 2015 (2)'!D40</f>
        <v>11.K</v>
      </c>
      <c r="E42" s="187" t="str">
        <f>'[1]KONDISI 2015 (2)'!G40</f>
        <v xml:space="preserve"> Jln. Tumpangsari</v>
      </c>
      <c r="F42" s="181" t="str">
        <f>[2]DD1_2016!F42</f>
        <v>Cakranegara</v>
      </c>
      <c r="G42" s="183">
        <f>'[1]KONDISI 2015 (2)'!I40</f>
        <v>1.2</v>
      </c>
      <c r="H42" s="180">
        <f>[2]DD1_2016!H42</f>
        <v>4.5</v>
      </c>
      <c r="I42" s="184">
        <f>'[1]KONDISI 2015 (2)'!N40+'[1]KONDISI 2015 (2)'!O40</f>
        <v>1.2</v>
      </c>
      <c r="J42" s="184">
        <v>0</v>
      </c>
      <c r="K42" s="184">
        <f>'[1]KONDISI 2015 (2)'!T40</f>
        <v>0</v>
      </c>
      <c r="L42" s="184">
        <f>'[1]KONDISI 2015 (2)'!U40+'[1]KONDISI 2015 (2)'!Z40</f>
        <v>0</v>
      </c>
      <c r="M42" s="184">
        <f t="shared" si="2"/>
        <v>0</v>
      </c>
      <c r="N42" s="184">
        <f>'[1]KONDISI 2015 (2)'!P40</f>
        <v>0</v>
      </c>
      <c r="O42" s="184">
        <f t="shared" si="3"/>
        <v>41.666666666666671</v>
      </c>
      <c r="P42" s="188">
        <v>0.5</v>
      </c>
      <c r="Q42" s="184">
        <f t="shared" si="4"/>
        <v>58.333333333333336</v>
      </c>
      <c r="R42" s="184">
        <v>0.7</v>
      </c>
      <c r="S42" s="184">
        <f t="shared" si="5"/>
        <v>0</v>
      </c>
      <c r="T42" s="184">
        <f>'[1]KONDISI 2015 (2)'!S40+'[1]KONDISI 2015 (2)'!T40+'[1]KONDISI 2015 (2)'!U40+'[1]KONDISI 2015 (2)'!Z40</f>
        <v>0</v>
      </c>
      <c r="U42" s="185"/>
      <c r="V42" s="180" t="s">
        <v>267</v>
      </c>
      <c r="W42" s="186"/>
      <c r="X42" s="165">
        <f t="shared" si="0"/>
        <v>0</v>
      </c>
      <c r="Y42" s="165">
        <f t="shared" si="1"/>
        <v>100</v>
      </c>
    </row>
    <row r="43" spans="2:25">
      <c r="B43" s="180">
        <v>31</v>
      </c>
      <c r="C43" s="181" t="str">
        <f>'[1]KONDISI 2015 (2)'!C41</f>
        <v>077</v>
      </c>
      <c r="D43" s="181" t="str">
        <f>'[1]KONDISI 2015 (2)'!D41</f>
        <v>11.K</v>
      </c>
      <c r="E43" s="187" t="str">
        <f>'[1]KONDISI 2015 (2)'!G41</f>
        <v xml:space="preserve"> Jln. Sultan Salahudin</v>
      </c>
      <c r="F43" s="181" t="str">
        <f>[2]DD1_2016!F43</f>
        <v>Sekarbela</v>
      </c>
      <c r="G43" s="183">
        <f>'[1]KONDISI 2015 (2)'!I41</f>
        <v>1.1000000000000001</v>
      </c>
      <c r="H43" s="180">
        <f>[2]DD1_2016!H43</f>
        <v>4.5</v>
      </c>
      <c r="I43" s="184">
        <f>'[1]KONDISI 2015 (2)'!N41+'[1]KONDISI 2015 (2)'!O41</f>
        <v>1.1000000000000001</v>
      </c>
      <c r="J43" s="184">
        <v>0</v>
      </c>
      <c r="K43" s="184">
        <f>'[1]KONDISI 2015 (2)'!T41</f>
        <v>0</v>
      </c>
      <c r="L43" s="184">
        <f>'[1]KONDISI 2015 (2)'!U41+'[1]KONDISI 2015 (2)'!Z41</f>
        <v>0</v>
      </c>
      <c r="M43" s="184">
        <f t="shared" si="2"/>
        <v>0</v>
      </c>
      <c r="N43" s="184">
        <f>'[1]KONDISI 2015 (2)'!P41</f>
        <v>0</v>
      </c>
      <c r="O43" s="184">
        <f t="shared" si="3"/>
        <v>100</v>
      </c>
      <c r="P43" s="184">
        <f>'[1]KONDISI 2015 (2)'!Q41</f>
        <v>1.1000000000000001</v>
      </c>
      <c r="Q43" s="184">
        <f t="shared" si="4"/>
        <v>0</v>
      </c>
      <c r="R43" s="184">
        <f>'[1]KONDISI 2015 (2)'!R41</f>
        <v>0</v>
      </c>
      <c r="S43" s="184">
        <f t="shared" si="5"/>
        <v>0</v>
      </c>
      <c r="T43" s="184">
        <f>'[1]KONDISI 2015 (2)'!S41+'[1]KONDISI 2015 (2)'!T41+'[1]KONDISI 2015 (2)'!U41+'[1]KONDISI 2015 (2)'!Z41</f>
        <v>0</v>
      </c>
      <c r="U43" s="185"/>
      <c r="V43" s="180" t="s">
        <v>267</v>
      </c>
      <c r="W43" s="186"/>
      <c r="X43" s="165">
        <f t="shared" si="0"/>
        <v>0</v>
      </c>
      <c r="Y43" s="165">
        <f t="shared" si="1"/>
        <v>100</v>
      </c>
    </row>
    <row r="44" spans="2:25" ht="26">
      <c r="B44" s="180">
        <v>32</v>
      </c>
      <c r="C44" s="181" t="str">
        <f>'[1]KONDISI 2015 (2)'!C42</f>
        <v>077</v>
      </c>
      <c r="D44" s="181" t="str">
        <f>'[1]KONDISI 2015 (2)'!D42</f>
        <v>12.K</v>
      </c>
      <c r="E44" s="187" t="str">
        <f>'[1]KONDISI 2015 (2)'!G42</f>
        <v xml:space="preserve"> Jln. Sultan Kaharudin</v>
      </c>
      <c r="F44" s="181" t="str">
        <f>[2]DD1_2016!F44</f>
        <v>Sekarbela, Mataram</v>
      </c>
      <c r="G44" s="183">
        <f>'[1]KONDISI 2015 (2)'!I42</f>
        <v>1.85</v>
      </c>
      <c r="H44" s="180">
        <f>[2]DD1_2016!H44</f>
        <v>4.5</v>
      </c>
      <c r="I44" s="184">
        <f>'[1]KONDISI 2015 (2)'!N42+'[1]KONDISI 2015 (2)'!O42</f>
        <v>1.85</v>
      </c>
      <c r="J44" s="184">
        <v>0</v>
      </c>
      <c r="K44" s="184">
        <f>'[1]KONDISI 2015 (2)'!T42</f>
        <v>0</v>
      </c>
      <c r="L44" s="184">
        <f>'[1]KONDISI 2015 (2)'!U42+'[1]KONDISI 2015 (2)'!Z42</f>
        <v>0</v>
      </c>
      <c r="M44" s="184">
        <f t="shared" si="2"/>
        <v>100</v>
      </c>
      <c r="N44" s="184">
        <f>'[1]KONDISI 2015 (2)'!P42</f>
        <v>1.85</v>
      </c>
      <c r="O44" s="184">
        <f t="shared" si="3"/>
        <v>0</v>
      </c>
      <c r="P44" s="184">
        <f>'[1]KONDISI 2015 (2)'!Q42</f>
        <v>0</v>
      </c>
      <c r="Q44" s="184">
        <f t="shared" si="4"/>
        <v>0</v>
      </c>
      <c r="R44" s="184">
        <f>'[1]KONDISI 2015 (2)'!R42</f>
        <v>0</v>
      </c>
      <c r="S44" s="184">
        <f t="shared" si="5"/>
        <v>0</v>
      </c>
      <c r="T44" s="184">
        <f>'[1]KONDISI 2015 (2)'!S42+'[1]KONDISI 2015 (2)'!T42+'[1]KONDISI 2015 (2)'!U42+'[1]KONDISI 2015 (2)'!Z42</f>
        <v>0</v>
      </c>
      <c r="U44" s="185"/>
      <c r="V44" s="180" t="s">
        <v>267</v>
      </c>
      <c r="W44" s="186"/>
      <c r="X44" s="165">
        <f t="shared" si="0"/>
        <v>0</v>
      </c>
      <c r="Y44" s="165">
        <f t="shared" si="1"/>
        <v>100</v>
      </c>
    </row>
    <row r="45" spans="2:25">
      <c r="B45" s="180">
        <v>33</v>
      </c>
      <c r="C45" s="181" t="str">
        <f>'[1]KONDISI 2015 (2)'!C43</f>
        <v>078</v>
      </c>
      <c r="D45" s="181" t="str">
        <f>'[1]KONDISI 2015 (2)'!D43</f>
        <v>11.K</v>
      </c>
      <c r="E45" s="187" t="str">
        <f>'[1]KONDISI 2015 (2)'!G43</f>
        <v xml:space="preserve"> Jln. TGH. Bangkol</v>
      </c>
      <c r="F45" s="181" t="str">
        <f>[2]DD1_2016!F45</f>
        <v>Mataram</v>
      </c>
      <c r="G45" s="183">
        <f>'[1]KONDISI 2015 (2)'!I43</f>
        <v>1.72</v>
      </c>
      <c r="H45" s="180">
        <f>[2]DD1_2016!H45</f>
        <v>4.5</v>
      </c>
      <c r="I45" s="184">
        <f>'[1]KONDISI 2015 (2)'!N43+'[1]KONDISI 2015 (2)'!O43</f>
        <v>1.72</v>
      </c>
      <c r="J45" s="184">
        <v>0</v>
      </c>
      <c r="K45" s="184">
        <f>'[1]KONDISI 2015 (2)'!T43</f>
        <v>0</v>
      </c>
      <c r="L45" s="184">
        <f>'[1]KONDISI 2015 (2)'!U43+'[1]KONDISI 2015 (2)'!Z43</f>
        <v>0</v>
      </c>
      <c r="M45" s="184">
        <f t="shared" si="2"/>
        <v>0</v>
      </c>
      <c r="N45" s="184">
        <f>'[1]KONDISI 2015 (2)'!P43</f>
        <v>0</v>
      </c>
      <c r="O45" s="184">
        <f t="shared" si="3"/>
        <v>100</v>
      </c>
      <c r="P45" s="184">
        <f>'[1]KONDISI 2015 (2)'!Q43</f>
        <v>1.72</v>
      </c>
      <c r="Q45" s="184">
        <f t="shared" si="4"/>
        <v>0</v>
      </c>
      <c r="R45" s="184">
        <f>'[1]KONDISI 2015 (2)'!R43</f>
        <v>0</v>
      </c>
      <c r="S45" s="184">
        <f t="shared" si="5"/>
        <v>0</v>
      </c>
      <c r="T45" s="184">
        <f>'[1]KONDISI 2015 (2)'!S43+'[1]KONDISI 2015 (2)'!T43+'[1]KONDISI 2015 (2)'!U43+'[1]KONDISI 2015 (2)'!Z43</f>
        <v>0</v>
      </c>
      <c r="U45" s="185"/>
      <c r="V45" s="180" t="s">
        <v>267</v>
      </c>
      <c r="W45" s="186"/>
      <c r="X45" s="165">
        <f t="shared" si="0"/>
        <v>0</v>
      </c>
      <c r="Y45" s="165">
        <f t="shared" si="1"/>
        <v>100</v>
      </c>
    </row>
    <row r="46" spans="2:25" ht="26">
      <c r="B46" s="180">
        <v>34</v>
      </c>
      <c r="C46" s="181" t="str">
        <f>'[1]KONDISI 2015 (2)'!C44</f>
        <v>079</v>
      </c>
      <c r="D46" s="181" t="str">
        <f>'[1]KONDISI 2015 (2)'!D44</f>
        <v>11.K</v>
      </c>
      <c r="E46" s="187" t="str">
        <f>'[1]KONDISI 2015 (2)'!G44</f>
        <v xml:space="preserve"> Jln. I Gusti Ketut Jelantik Gosa</v>
      </c>
      <c r="F46" s="181" t="str">
        <f>[2]DD1_2016!F46</f>
        <v>Mataram, Cakranegara</v>
      </c>
      <c r="G46" s="183">
        <f>'[1]KONDISI 2015 (2)'!I44</f>
        <v>1.7</v>
      </c>
      <c r="H46" s="180">
        <f>[2]DD1_2016!H46</f>
        <v>4.5</v>
      </c>
      <c r="I46" s="184">
        <f>'[1]KONDISI 2015 (2)'!N44+'[1]KONDISI 2015 (2)'!O44</f>
        <v>1.7</v>
      </c>
      <c r="J46" s="184">
        <v>0</v>
      </c>
      <c r="K46" s="184">
        <f>'[1]KONDISI 2015 (2)'!T44</f>
        <v>0</v>
      </c>
      <c r="L46" s="184">
        <f>'[1]KONDISI 2015 (2)'!U44+'[1]KONDISI 2015 (2)'!Z44</f>
        <v>0</v>
      </c>
      <c r="M46" s="184">
        <f t="shared" si="2"/>
        <v>0</v>
      </c>
      <c r="N46" s="184">
        <f>'[1]KONDISI 2015 (2)'!P44</f>
        <v>0</v>
      </c>
      <c r="O46" s="184">
        <f t="shared" si="3"/>
        <v>100</v>
      </c>
      <c r="P46" s="184">
        <f>'[1]KONDISI 2015 (2)'!Q44</f>
        <v>1.7</v>
      </c>
      <c r="Q46" s="184">
        <f t="shared" si="4"/>
        <v>0</v>
      </c>
      <c r="R46" s="184">
        <f>'[1]KONDISI 2015 (2)'!R44</f>
        <v>0</v>
      </c>
      <c r="S46" s="184">
        <f t="shared" si="5"/>
        <v>0</v>
      </c>
      <c r="T46" s="184">
        <f>'[1]KONDISI 2015 (2)'!S44+'[1]KONDISI 2015 (2)'!T44+'[1]KONDISI 2015 (2)'!U44+'[1]KONDISI 2015 (2)'!Z44</f>
        <v>0</v>
      </c>
      <c r="U46" s="185"/>
      <c r="V46" s="180" t="s">
        <v>267</v>
      </c>
      <c r="W46" s="186"/>
      <c r="X46" s="165">
        <f t="shared" si="0"/>
        <v>0</v>
      </c>
      <c r="Y46" s="165">
        <f t="shared" si="1"/>
        <v>100</v>
      </c>
    </row>
    <row r="47" spans="2:25" ht="39">
      <c r="B47" s="180">
        <v>35</v>
      </c>
      <c r="C47" s="181" t="s">
        <v>85</v>
      </c>
      <c r="D47" s="181"/>
      <c r="E47" s="187" t="s">
        <v>301</v>
      </c>
      <c r="F47" s="181" t="s">
        <v>302</v>
      </c>
      <c r="G47" s="183">
        <v>16.5</v>
      </c>
      <c r="H47" s="180">
        <v>4</v>
      </c>
      <c r="I47" s="183">
        <v>16.5</v>
      </c>
      <c r="J47" s="183">
        <v>0</v>
      </c>
      <c r="K47" s="184"/>
      <c r="L47" s="184"/>
      <c r="M47" s="184">
        <v>75.757575757575751</v>
      </c>
      <c r="N47" s="183">
        <v>12.5</v>
      </c>
      <c r="O47" s="184">
        <v>20.848484848484848</v>
      </c>
      <c r="P47" s="183">
        <v>3.4399999999999995</v>
      </c>
      <c r="Q47" s="184">
        <v>0</v>
      </c>
      <c r="R47" s="183">
        <v>0</v>
      </c>
      <c r="S47" s="184">
        <v>3.3939393939393945</v>
      </c>
      <c r="T47" s="183">
        <v>0.56000000000000005</v>
      </c>
      <c r="U47" s="185"/>
      <c r="V47" s="180" t="s">
        <v>267</v>
      </c>
      <c r="W47" s="186"/>
      <c r="X47" s="165"/>
      <c r="Y47" s="165"/>
    </row>
    <row r="48" spans="2:25">
      <c r="B48" s="180">
        <v>36</v>
      </c>
      <c r="C48" s="181" t="str">
        <f>'[1]KONDISI 2015 (2)'!C46</f>
        <v>035</v>
      </c>
      <c r="D48" s="181"/>
      <c r="E48" s="187" t="str">
        <f>'[1]KONDISI 2015 (2)'!G46</f>
        <v>Sp. Gerung(Patung Sapi) - Kuripan</v>
      </c>
      <c r="F48" s="181" t="s">
        <v>303</v>
      </c>
      <c r="G48" s="183">
        <f>'[1]KONDISI 2015 (2)'!I46</f>
        <v>4</v>
      </c>
      <c r="H48" s="180" t="s">
        <v>304</v>
      </c>
      <c r="I48" s="184">
        <f>'[1]KONDISI 2015 (2)'!N46+'[1]KONDISI 2015 (2)'!O46</f>
        <v>4</v>
      </c>
      <c r="J48" s="184">
        <v>0</v>
      </c>
      <c r="K48" s="184">
        <f>'[1]KONDISI 2015 (2)'!T46</f>
        <v>0</v>
      </c>
      <c r="L48" s="184">
        <f>'[1]KONDISI 2015 (2)'!U46+'[1]KONDISI 2015 (2)'!Z46</f>
        <v>0</v>
      </c>
      <c r="M48" s="184">
        <f t="shared" si="2"/>
        <v>100</v>
      </c>
      <c r="N48" s="184">
        <f>'[1]KONDISI 2015 (2)'!P46</f>
        <v>4</v>
      </c>
      <c r="O48" s="184">
        <f t="shared" si="3"/>
        <v>0</v>
      </c>
      <c r="P48" s="184">
        <f>'[1]KONDISI 2015 (2)'!Q46</f>
        <v>0</v>
      </c>
      <c r="Q48" s="184">
        <f t="shared" si="4"/>
        <v>0</v>
      </c>
      <c r="R48" s="184">
        <f>'[1]KONDISI 2015 (2)'!R46</f>
        <v>0</v>
      </c>
      <c r="S48" s="184">
        <f t="shared" si="5"/>
        <v>0</v>
      </c>
      <c r="T48" s="184">
        <f>'[1]KONDISI 2015 (2)'!S46+'[1]KONDISI 2015 (2)'!T46+'[1]KONDISI 2015 (2)'!U46+'[1]KONDISI 2015 (2)'!Z46</f>
        <v>0</v>
      </c>
      <c r="U48" s="185"/>
      <c r="V48" s="180" t="s">
        <v>267</v>
      </c>
      <c r="W48" s="186"/>
      <c r="X48" s="165">
        <f t="shared" si="0"/>
        <v>0</v>
      </c>
      <c r="Y48" s="165">
        <f t="shared" si="1"/>
        <v>100</v>
      </c>
    </row>
    <row r="49" spans="2:25">
      <c r="B49" s="180">
        <v>37</v>
      </c>
      <c r="C49" s="181" t="str">
        <f>'[1]KONDISI 2015 (2)'!C47</f>
        <v>036</v>
      </c>
      <c r="D49" s="181"/>
      <c r="E49" s="187" t="str">
        <f>'[1]KONDISI 2015 (2)'!G47</f>
        <v>Kuripan - Sulin</v>
      </c>
      <c r="F49" s="181" t="s">
        <v>305</v>
      </c>
      <c r="G49" s="183">
        <f>'[1]KONDISI 2015 (2)'!I47</f>
        <v>2.4500000000000002</v>
      </c>
      <c r="H49" s="180" t="s">
        <v>304</v>
      </c>
      <c r="I49" s="184">
        <f>'[1]KONDISI 2015 (2)'!N47+'[1]KONDISI 2015 (2)'!O47</f>
        <v>2.4500000000000002</v>
      </c>
      <c r="J49" s="184">
        <v>0</v>
      </c>
      <c r="K49" s="184">
        <f>'[1]KONDISI 2015 (2)'!T47</f>
        <v>0</v>
      </c>
      <c r="L49" s="184">
        <f>'[1]KONDISI 2015 (2)'!U47+'[1]KONDISI 2015 (2)'!Z47</f>
        <v>0</v>
      </c>
      <c r="M49" s="184">
        <f t="shared" si="2"/>
        <v>100</v>
      </c>
      <c r="N49" s="184">
        <f>'[1]KONDISI 2015 (2)'!P47</f>
        <v>2.4500000000000002</v>
      </c>
      <c r="O49" s="184">
        <f t="shared" si="3"/>
        <v>0</v>
      </c>
      <c r="P49" s="184">
        <f>'[1]KONDISI 2015 (2)'!Q47</f>
        <v>0</v>
      </c>
      <c r="Q49" s="184">
        <f t="shared" si="4"/>
        <v>0</v>
      </c>
      <c r="R49" s="184">
        <f>'[1]KONDISI 2015 (2)'!R47</f>
        <v>0</v>
      </c>
      <c r="S49" s="184">
        <f t="shared" si="5"/>
        <v>0</v>
      </c>
      <c r="T49" s="184">
        <f>'[1]KONDISI 2015 (2)'!S47+'[1]KONDISI 2015 (2)'!T47+'[1]KONDISI 2015 (2)'!U47+'[1]KONDISI 2015 (2)'!Z47</f>
        <v>0</v>
      </c>
      <c r="U49" s="185"/>
      <c r="V49" s="180" t="s">
        <v>267</v>
      </c>
      <c r="W49" s="186"/>
      <c r="X49" s="165">
        <f t="shared" si="0"/>
        <v>0</v>
      </c>
      <c r="Y49" s="165">
        <f t="shared" si="1"/>
        <v>100</v>
      </c>
    </row>
    <row r="50" spans="2:25" ht="26">
      <c r="B50" s="180">
        <v>38</v>
      </c>
      <c r="C50" s="181" t="str">
        <f>'[1]KONDISI 2015 (2)'!C48</f>
        <v>045</v>
      </c>
      <c r="D50" s="181"/>
      <c r="E50" s="187" t="str">
        <f>'[1]KONDISI 2015 (2)'!G48</f>
        <v xml:space="preserve"> Ampenan (Bts. Kota) - Mangsit - Pemenang</v>
      </c>
      <c r="F50" s="181" t="s">
        <v>190</v>
      </c>
      <c r="G50" s="183">
        <f>'[1]KONDISI 2015 (2)'!I48</f>
        <v>31.9</v>
      </c>
      <c r="H50" s="180">
        <v>6</v>
      </c>
      <c r="I50" s="184">
        <f>'[1]KONDISI 2015 (2)'!N48+'[1]KONDISI 2015 (2)'!O48</f>
        <v>31.9</v>
      </c>
      <c r="J50" s="184">
        <v>0</v>
      </c>
      <c r="K50" s="184">
        <f>'[1]KONDISI 2015 (2)'!T48</f>
        <v>0</v>
      </c>
      <c r="L50" s="184">
        <f>'[1]KONDISI 2015 (2)'!U48+'[1]KONDISI 2015 (2)'!Z48</f>
        <v>0</v>
      </c>
      <c r="M50" s="184">
        <f t="shared" si="2"/>
        <v>100</v>
      </c>
      <c r="N50" s="184">
        <f>'[1]KONDISI 2015 (2)'!P48</f>
        <v>31.9</v>
      </c>
      <c r="O50" s="184">
        <f t="shared" si="3"/>
        <v>0</v>
      </c>
      <c r="P50" s="184">
        <f>'[1]KONDISI 2015 (2)'!Q48</f>
        <v>0</v>
      </c>
      <c r="Q50" s="184">
        <f t="shared" si="4"/>
        <v>0</v>
      </c>
      <c r="R50" s="184">
        <f>'[1]KONDISI 2015 (2)'!R48</f>
        <v>0</v>
      </c>
      <c r="S50" s="184">
        <f t="shared" si="5"/>
        <v>0</v>
      </c>
      <c r="T50" s="184">
        <f>'[1]KONDISI 2015 (2)'!S48+'[1]KONDISI 2015 (2)'!T48+'[1]KONDISI 2015 (2)'!U48+'[1]KONDISI 2015 (2)'!Z48</f>
        <v>0</v>
      </c>
      <c r="U50" s="185"/>
      <c r="V50" s="180" t="s">
        <v>267</v>
      </c>
      <c r="W50" s="186"/>
      <c r="X50" s="165">
        <f t="shared" si="0"/>
        <v>0</v>
      </c>
      <c r="Y50" s="165">
        <f t="shared" si="1"/>
        <v>100</v>
      </c>
    </row>
    <row r="51" spans="2:25" ht="26">
      <c r="B51" s="180">
        <v>39</v>
      </c>
      <c r="C51" s="181" t="str">
        <f>'[1]KONDISI 2015 (2)'!C49</f>
        <v>048</v>
      </c>
      <c r="D51" s="181">
        <f>'[1]KONDISI 2015 (2)'!D49</f>
        <v>1</v>
      </c>
      <c r="E51" s="187" t="str">
        <f>'[1]KONDISI 2015 (2)'!G49</f>
        <v xml:space="preserve"> Rembiga (Bts. Kota) - Pemenang</v>
      </c>
      <c r="F51" s="181" t="str">
        <f>[2]DD1_2016!F14</f>
        <v>Gunung Sari, Pemenang</v>
      </c>
      <c r="G51" s="183">
        <f>'[1]KONDISI 2015 (2)'!I49</f>
        <v>21.64</v>
      </c>
      <c r="H51" s="180">
        <f>[2]DD1_2016!H57</f>
        <v>4.5</v>
      </c>
      <c r="I51" s="184">
        <f>'[1]KONDISI 2015 (2)'!N49+'[1]KONDISI 2015 (2)'!O49</f>
        <v>21.64</v>
      </c>
      <c r="J51" s="184">
        <v>0</v>
      </c>
      <c r="K51" s="184">
        <f>'[1]KONDISI 2015 (2)'!T49</f>
        <v>0</v>
      </c>
      <c r="L51" s="184">
        <f>'[1]KONDISI 2015 (2)'!U49+'[1]KONDISI 2015 (2)'!Z49</f>
        <v>0</v>
      </c>
      <c r="M51" s="184">
        <f t="shared" si="2"/>
        <v>20.378927911275415</v>
      </c>
      <c r="N51" s="184">
        <f>'[1]KONDISI 2015 (2)'!P49</f>
        <v>4.41</v>
      </c>
      <c r="O51" s="184">
        <f t="shared" si="3"/>
        <v>66.219963031423291</v>
      </c>
      <c r="P51" s="184">
        <f>'[1]KONDISI 2015 (2)'!Q49</f>
        <v>14.33</v>
      </c>
      <c r="Q51" s="184">
        <f t="shared" si="4"/>
        <v>11.321626617375227</v>
      </c>
      <c r="R51" s="184">
        <f>'[1]KONDISI 2015 (2)'!R49</f>
        <v>2.4499999999999993</v>
      </c>
      <c r="S51" s="184">
        <f t="shared" si="5"/>
        <v>2.0794824399260685</v>
      </c>
      <c r="T51" s="184">
        <f>'[1]KONDISI 2015 (2)'!S49+'[1]KONDISI 2015 (2)'!T49+'[1]KONDISI 2015 (2)'!U49+'[1]KONDISI 2015 (2)'!Z49</f>
        <v>0.45000000000000129</v>
      </c>
      <c r="U51" s="185"/>
      <c r="V51" s="180" t="s">
        <v>267</v>
      </c>
      <c r="W51" s="186"/>
      <c r="X51" s="165">
        <f t="shared" si="0"/>
        <v>0</v>
      </c>
      <c r="Y51" s="165">
        <f t="shared" si="1"/>
        <v>100</v>
      </c>
    </row>
    <row r="52" spans="2:25">
      <c r="B52" s="180">
        <v>40</v>
      </c>
      <c r="C52" s="181" t="str">
        <f>'[1]KONDISI 2015 (2)'!C50</f>
        <v>080</v>
      </c>
      <c r="D52" s="181"/>
      <c r="E52" s="187" t="str">
        <f>'[1]KONDISI 2015 (2)'!G50</f>
        <v xml:space="preserve"> Bengkel - Kediri</v>
      </c>
      <c r="F52" s="181" t="str">
        <f>[2]DD1_2016!F47</f>
        <v>Labuapi, Kediri</v>
      </c>
      <c r="G52" s="183">
        <f>'[1]KONDISI 2015 (2)'!I50</f>
        <v>2.56</v>
      </c>
      <c r="H52" s="180">
        <f>[2]DD1_2016!H58</f>
        <v>4.5</v>
      </c>
      <c r="I52" s="184">
        <f>'[1]KONDISI 2015 (2)'!N50+'[1]KONDISI 2015 (2)'!O50</f>
        <v>2.56</v>
      </c>
      <c r="J52" s="184">
        <v>0</v>
      </c>
      <c r="K52" s="184">
        <f>'[1]KONDISI 2015 (2)'!T50</f>
        <v>0</v>
      </c>
      <c r="L52" s="184">
        <f>'[1]KONDISI 2015 (2)'!U50+'[1]KONDISI 2015 (2)'!Z50</f>
        <v>0</v>
      </c>
      <c r="M52" s="184">
        <f t="shared" si="2"/>
        <v>0</v>
      </c>
      <c r="N52" s="184">
        <f>'[1]KONDISI 2015 (2)'!P50</f>
        <v>0</v>
      </c>
      <c r="O52" s="184">
        <f t="shared" si="3"/>
        <v>91.406249999999986</v>
      </c>
      <c r="P52" s="184">
        <f>'[1]KONDISI 2015 (2)'!Q50</f>
        <v>2.34</v>
      </c>
      <c r="Q52" s="184">
        <f t="shared" si="4"/>
        <v>8.5937500000000071</v>
      </c>
      <c r="R52" s="184">
        <f>'[1]KONDISI 2015 (2)'!R50</f>
        <v>0.2200000000000002</v>
      </c>
      <c r="S52" s="184">
        <f t="shared" si="5"/>
        <v>0</v>
      </c>
      <c r="T52" s="184">
        <f>'[1]KONDISI 2015 (2)'!S50+'[1]KONDISI 2015 (2)'!T50+'[1]KONDISI 2015 (2)'!U50+'[1]KONDISI 2015 (2)'!Z50</f>
        <v>0</v>
      </c>
      <c r="U52" s="185"/>
      <c r="V52" s="180" t="s">
        <v>267</v>
      </c>
      <c r="W52" s="186"/>
      <c r="X52" s="165">
        <f t="shared" si="0"/>
        <v>0</v>
      </c>
      <c r="Y52" s="165">
        <f t="shared" si="1"/>
        <v>100</v>
      </c>
    </row>
    <row r="53" spans="2:25">
      <c r="B53" s="180">
        <v>41</v>
      </c>
      <c r="C53" s="181" t="str">
        <f>'[1]KONDISI 2015 (2)'!C51</f>
        <v>081</v>
      </c>
      <c r="D53" s="181"/>
      <c r="E53" s="187" t="str">
        <f>'[1]KONDISI 2015 (2)'!G51</f>
        <v xml:space="preserve"> Kediri - Rumak</v>
      </c>
      <c r="F53" s="181" t="str">
        <f>[2]DD1_2016!F48</f>
        <v>Labuapi, Kediri</v>
      </c>
      <c r="G53" s="183">
        <f>'[1]KONDISI 2015 (2)'!I51</f>
        <v>3</v>
      </c>
      <c r="H53" s="180">
        <v>6</v>
      </c>
      <c r="I53" s="184">
        <f>'[1]KONDISI 2015 (2)'!N51+'[1]KONDISI 2015 (2)'!O51</f>
        <v>3</v>
      </c>
      <c r="J53" s="184">
        <v>0</v>
      </c>
      <c r="K53" s="184">
        <f>'[1]KONDISI 2015 (2)'!T51</f>
        <v>0</v>
      </c>
      <c r="L53" s="184">
        <f>'[1]KONDISI 2015 (2)'!U51+'[1]KONDISI 2015 (2)'!Z51</f>
        <v>0</v>
      </c>
      <c r="M53" s="184">
        <f t="shared" si="2"/>
        <v>100</v>
      </c>
      <c r="N53" s="184">
        <f>'[1]KONDISI 2015 (2)'!P51</f>
        <v>3</v>
      </c>
      <c r="O53" s="184">
        <f t="shared" si="3"/>
        <v>0</v>
      </c>
      <c r="P53" s="184">
        <f>'[1]KONDISI 2015 (2)'!Q51</f>
        <v>0</v>
      </c>
      <c r="Q53" s="184">
        <f t="shared" si="4"/>
        <v>0</v>
      </c>
      <c r="R53" s="184">
        <f>'[1]KONDISI 2015 (2)'!R51</f>
        <v>0</v>
      </c>
      <c r="S53" s="184">
        <f t="shared" si="5"/>
        <v>0</v>
      </c>
      <c r="T53" s="184">
        <f>'[1]KONDISI 2015 (2)'!S51+'[1]KONDISI 2015 (2)'!T51+'[1]KONDISI 2015 (2)'!U51+'[1]KONDISI 2015 (2)'!Z51</f>
        <v>0</v>
      </c>
      <c r="U53" s="185"/>
      <c r="V53" s="180" t="s">
        <v>267</v>
      </c>
      <c r="W53" s="186"/>
      <c r="X53" s="165">
        <f t="shared" si="0"/>
        <v>0</v>
      </c>
      <c r="Y53" s="165">
        <f t="shared" si="1"/>
        <v>100</v>
      </c>
    </row>
    <row r="54" spans="2:25" ht="26">
      <c r="B54" s="180">
        <v>42</v>
      </c>
      <c r="C54" s="181" t="str">
        <f>'[1]KONDISI 2015 (2)'!C52</f>
        <v>082</v>
      </c>
      <c r="D54" s="181"/>
      <c r="E54" s="187" t="str">
        <f>'[1]KONDISI 2015 (2)'!G52</f>
        <v xml:space="preserve"> Kediri - Praya</v>
      </c>
      <c r="F54" s="181" t="str">
        <f>[2]DD1_2016!F49</f>
        <v>Kediri, Jonggat, Praya</v>
      </c>
      <c r="G54" s="183">
        <f>'[1]KONDISI 2015 (2)'!I52</f>
        <v>14.46</v>
      </c>
      <c r="H54" s="180">
        <v>5.5</v>
      </c>
      <c r="I54" s="184">
        <f>'[1]KONDISI 2015 (2)'!N52+'[1]KONDISI 2015 (2)'!O52</f>
        <v>14.46</v>
      </c>
      <c r="J54" s="184">
        <v>0</v>
      </c>
      <c r="K54" s="184">
        <f>'[1]KONDISI 2015 (2)'!T52</f>
        <v>0</v>
      </c>
      <c r="L54" s="184">
        <f>'[1]KONDISI 2015 (2)'!U52+'[1]KONDISI 2015 (2)'!Z52</f>
        <v>0</v>
      </c>
      <c r="M54" s="184">
        <f t="shared" si="2"/>
        <v>26.832641770401107</v>
      </c>
      <c r="N54" s="184">
        <f>'[1]KONDISI 2015 (2)'!P52</f>
        <v>3.88</v>
      </c>
      <c r="O54" s="184">
        <f t="shared" si="3"/>
        <v>70.816044260027653</v>
      </c>
      <c r="P54" s="184">
        <f>'[1]KONDISI 2015 (2)'!Q52</f>
        <v>10.24</v>
      </c>
      <c r="Q54" s="184">
        <f t="shared" si="4"/>
        <v>2.3513139695712346</v>
      </c>
      <c r="R54" s="184">
        <f>'[1]KONDISI 2015 (2)'!R52</f>
        <v>0.34000000000000052</v>
      </c>
      <c r="S54" s="184">
        <f t="shared" si="5"/>
        <v>0</v>
      </c>
      <c r="T54" s="184">
        <f>'[1]KONDISI 2015 (2)'!S52+'[1]KONDISI 2015 (2)'!T52+'[1]KONDISI 2015 (2)'!U52+'[1]KONDISI 2015 (2)'!Z52</f>
        <v>0</v>
      </c>
      <c r="U54" s="185"/>
      <c r="V54" s="180" t="s">
        <v>267</v>
      </c>
      <c r="W54" s="186"/>
      <c r="X54" s="165">
        <f t="shared" si="0"/>
        <v>0</v>
      </c>
      <c r="Y54" s="165">
        <f t="shared" si="1"/>
        <v>100</v>
      </c>
    </row>
    <row r="55" spans="2:25">
      <c r="B55" s="180">
        <v>44</v>
      </c>
      <c r="C55" s="181" t="str">
        <f>'[1]KONDISI 2015 (2)'!C54</f>
        <v>087</v>
      </c>
      <c r="D55" s="181"/>
      <c r="E55" s="187" t="str">
        <f>'[1]KONDISI 2015 (2)'!G54</f>
        <v xml:space="preserve"> Lembar - Sekotong - Pelangan</v>
      </c>
      <c r="F55" s="181" t="str">
        <f>[2]DD1_2016!F56</f>
        <v>Lembar, Sekotong</v>
      </c>
      <c r="G55" s="183">
        <f>'[1]KONDISI 2015 (2)'!I54</f>
        <v>41</v>
      </c>
      <c r="H55" s="180">
        <v>6</v>
      </c>
      <c r="I55" s="184">
        <f>'[1]KONDISI 2015 (2)'!N54+'[1]KONDISI 2015 (2)'!O54</f>
        <v>41</v>
      </c>
      <c r="J55" s="184">
        <v>0</v>
      </c>
      <c r="K55" s="184">
        <f>'[1]KONDISI 2015 (2)'!T54</f>
        <v>0</v>
      </c>
      <c r="L55" s="184">
        <f>'[1]KONDISI 2015 (2)'!U54+'[1]KONDISI 2015 (2)'!Z54</f>
        <v>0</v>
      </c>
      <c r="M55" s="184">
        <f t="shared" si="2"/>
        <v>69.512195121951208</v>
      </c>
      <c r="N55" s="184">
        <f>'[1]KONDISI 2015 (2)'!P54</f>
        <v>28.5</v>
      </c>
      <c r="O55" s="184">
        <f t="shared" si="3"/>
        <v>30.487804878048781</v>
      </c>
      <c r="P55" s="184">
        <f>'[1]KONDISI 2015 (2)'!Q54</f>
        <v>12.5</v>
      </c>
      <c r="Q55" s="184">
        <f t="shared" si="4"/>
        <v>0</v>
      </c>
      <c r="R55" s="184">
        <f>'[1]KONDISI 2015 (2)'!R54</f>
        <v>0</v>
      </c>
      <c r="S55" s="184">
        <f t="shared" si="5"/>
        <v>0</v>
      </c>
      <c r="T55" s="184">
        <f>'[1]KONDISI 2015 (2)'!S54+'[1]KONDISI 2015 (2)'!T54+'[1]KONDISI 2015 (2)'!U54+'[1]KONDISI 2015 (2)'!Z54</f>
        <v>0</v>
      </c>
      <c r="U55" s="185"/>
      <c r="V55" s="180" t="s">
        <v>267</v>
      </c>
      <c r="W55" s="186"/>
      <c r="X55" s="165">
        <f t="shared" si="0"/>
        <v>0</v>
      </c>
      <c r="Y55" s="165">
        <f t="shared" si="1"/>
        <v>99.999999999999986</v>
      </c>
    </row>
    <row r="56" spans="2:25" ht="26">
      <c r="B56" s="180">
        <v>45</v>
      </c>
      <c r="C56" s="181" t="str">
        <f>'[1]KONDISI 2015 (2)'!C55</f>
        <v>088</v>
      </c>
      <c r="D56" s="181"/>
      <c r="E56" s="187" t="str">
        <f>'[1]KONDISI 2015 (2)'!G55</f>
        <v xml:space="preserve"> Pelangan - Sp. Pengantap</v>
      </c>
      <c r="F56" s="181" t="str">
        <f>[2]DD1_2016!F57</f>
        <v>Sekotong, Praya Barat Daya</v>
      </c>
      <c r="G56" s="183">
        <f>'[1]KONDISI 2015 (2)'!I55</f>
        <v>36.380000000000003</v>
      </c>
      <c r="H56" s="180">
        <f>[2]DD1_2016!H63</f>
        <v>6</v>
      </c>
      <c r="I56" s="184">
        <f>'[1]KONDISI 2015 (2)'!N55+'[1]KONDISI 2015 (2)'!O55</f>
        <v>21.160000000000004</v>
      </c>
      <c r="J56" s="184">
        <v>0</v>
      </c>
      <c r="K56" s="184">
        <f>'[1]KONDISI 2015 (2)'!T55</f>
        <v>0</v>
      </c>
      <c r="L56" s="184">
        <f>'[1]KONDISI 2015 (2)'!U55+'[1]KONDISI 2015 (2)'!Z55</f>
        <v>15.22</v>
      </c>
      <c r="M56" s="184">
        <f t="shared" si="2"/>
        <v>37.025838372732267</v>
      </c>
      <c r="N56" s="184">
        <f>'[1]KONDISI 2015 (2)'!P55</f>
        <v>13.47</v>
      </c>
      <c r="O56" s="184">
        <f t="shared" si="3"/>
        <v>6.3221550302363925</v>
      </c>
      <c r="P56" s="184">
        <f>'[1]KONDISI 2015 (2)'!Q55</f>
        <v>2.2999999999999998</v>
      </c>
      <c r="Q56" s="184">
        <f t="shared" si="4"/>
        <v>3.5733919736118747</v>
      </c>
      <c r="R56" s="184">
        <f>'[1]KONDISI 2015 (2)'!R55</f>
        <v>1.3</v>
      </c>
      <c r="S56" s="184">
        <f t="shared" si="5"/>
        <v>53.078614623419462</v>
      </c>
      <c r="T56" s="184">
        <f>'[1]KONDISI 2015 (2)'!S55+'[1]KONDISI 2015 (2)'!T55+'[1]KONDISI 2015 (2)'!U55+'[1]KONDISI 2015 (2)'!Z55</f>
        <v>19.310000000000002</v>
      </c>
      <c r="U56" s="185"/>
      <c r="V56" s="180" t="s">
        <v>267</v>
      </c>
      <c r="W56" s="186"/>
      <c r="X56" s="165">
        <f t="shared" si="0"/>
        <v>0</v>
      </c>
      <c r="Y56" s="165">
        <f t="shared" si="1"/>
        <v>100</v>
      </c>
    </row>
    <row r="57" spans="2:25" ht="26">
      <c r="B57" s="180">
        <v>46</v>
      </c>
      <c r="C57" s="181" t="str">
        <f>'[1]KONDISI 2015 (2)'!C56</f>
        <v>048</v>
      </c>
      <c r="D57" s="181">
        <f>'[1]KONDISI 2015 (2)'!D56</f>
        <v>2</v>
      </c>
      <c r="E57" s="187" t="str">
        <f>'[1]KONDISI 2015 (2)'!G56</f>
        <v xml:space="preserve"> Pemenang - Tanjung</v>
      </c>
      <c r="F57" s="181" t="s">
        <v>306</v>
      </c>
      <c r="G57" s="183">
        <f>'[1]KONDISI 2015 (2)'!I56</f>
        <v>9.5</v>
      </c>
      <c r="H57" s="180">
        <f>[2]DD1_2016!H64</f>
        <v>6</v>
      </c>
      <c r="I57" s="184">
        <f>'[1]KONDISI 2015 (2)'!N56+'[1]KONDISI 2015 (2)'!O56</f>
        <v>9.5</v>
      </c>
      <c r="J57" s="184">
        <v>0</v>
      </c>
      <c r="K57" s="184">
        <f>'[1]KONDISI 2015 (2)'!T56</f>
        <v>0</v>
      </c>
      <c r="L57" s="184">
        <f>'[1]KONDISI 2015 (2)'!U56+'[1]KONDISI 2015 (2)'!Z56</f>
        <v>0</v>
      </c>
      <c r="M57" s="184">
        <f t="shared" si="2"/>
        <v>40.10526315789474</v>
      </c>
      <c r="N57" s="184">
        <f>'[1]KONDISI 2015 (2)'!P56</f>
        <v>3.81</v>
      </c>
      <c r="O57" s="184">
        <f t="shared" si="3"/>
        <v>59.894736842105267</v>
      </c>
      <c r="P57" s="184">
        <f>'[1]KONDISI 2015 (2)'!Q56</f>
        <v>5.69</v>
      </c>
      <c r="Q57" s="184">
        <f t="shared" si="4"/>
        <v>0</v>
      </c>
      <c r="R57" s="184">
        <f>'[1]KONDISI 2015 (2)'!R56</f>
        <v>0</v>
      </c>
      <c r="S57" s="184">
        <f t="shared" si="5"/>
        <v>0</v>
      </c>
      <c r="T57" s="184">
        <f>'[1]KONDISI 2015 (2)'!S56+'[1]KONDISI 2015 (2)'!T56+'[1]KONDISI 2015 (2)'!U56+'[1]KONDISI 2015 (2)'!Z56</f>
        <v>0</v>
      </c>
      <c r="U57" s="189"/>
      <c r="V57" s="180" t="s">
        <v>267</v>
      </c>
      <c r="W57" s="186"/>
      <c r="X57" s="165">
        <f t="shared" si="0"/>
        <v>0</v>
      </c>
      <c r="Y57" s="165">
        <f t="shared" si="1"/>
        <v>100</v>
      </c>
    </row>
    <row r="58" spans="2:25" ht="26">
      <c r="B58" s="180">
        <v>47</v>
      </c>
      <c r="C58" s="181" t="str">
        <f>'[1]KONDISI 2015 (2)'!C57</f>
        <v>049</v>
      </c>
      <c r="D58" s="181"/>
      <c r="E58" s="187" t="str">
        <f>'[1]KONDISI 2015 (2)'!G57</f>
        <v xml:space="preserve"> Tanjung - Bayan</v>
      </c>
      <c r="F58" s="181" t="s">
        <v>307</v>
      </c>
      <c r="G58" s="183">
        <f>'[1]KONDISI 2015 (2)'!I57</f>
        <v>49.12</v>
      </c>
      <c r="H58" s="180">
        <f>[2]DD1_2016!H65</f>
        <v>4.5</v>
      </c>
      <c r="I58" s="184">
        <f>'[1]KONDISI 2015 (2)'!N57+'[1]KONDISI 2015 (2)'!O57</f>
        <v>49.12</v>
      </c>
      <c r="J58" s="184">
        <v>0</v>
      </c>
      <c r="K58" s="184">
        <f>'[1]KONDISI 2015 (2)'!T57</f>
        <v>0</v>
      </c>
      <c r="L58" s="184">
        <f>'[1]KONDISI 2015 (2)'!U57+'[1]KONDISI 2015 (2)'!Z57</f>
        <v>0</v>
      </c>
      <c r="M58" s="184">
        <f t="shared" si="2"/>
        <v>70.928338762214977</v>
      </c>
      <c r="N58" s="184">
        <f>G58-P58</f>
        <v>34.839999999999996</v>
      </c>
      <c r="O58" s="184">
        <f t="shared" si="3"/>
        <v>29.071661237785019</v>
      </c>
      <c r="P58" s="184">
        <f>'[1]KONDISI 2015 (2)'!Q57</f>
        <v>14.28</v>
      </c>
      <c r="Q58" s="184">
        <f t="shared" si="4"/>
        <v>0</v>
      </c>
      <c r="R58" s="184">
        <v>0</v>
      </c>
      <c r="S58" s="184">
        <f t="shared" si="5"/>
        <v>0</v>
      </c>
      <c r="T58" s="184">
        <f>'[1]KONDISI 2015 (2)'!S57+'[1]KONDISI 2015 (2)'!T57+'[1]KONDISI 2015 (2)'!U57+'[1]KONDISI 2015 (2)'!Z57</f>
        <v>0</v>
      </c>
      <c r="U58" s="185"/>
      <c r="V58" s="180" t="s">
        <v>267</v>
      </c>
      <c r="W58" s="186"/>
      <c r="X58" s="165">
        <f t="shared" si="0"/>
        <v>0</v>
      </c>
      <c r="Y58" s="165">
        <f t="shared" si="1"/>
        <v>100</v>
      </c>
    </row>
    <row r="59" spans="2:25">
      <c r="B59" s="180">
        <v>48</v>
      </c>
      <c r="C59" s="181" t="str">
        <f>'[1]KONDISI 2015 (2)'!C58</f>
        <v>050</v>
      </c>
      <c r="D59" s="181"/>
      <c r="E59" s="187" t="str">
        <f>'[1]KONDISI 2015 (2)'!G58</f>
        <v xml:space="preserve"> Bayan - Ds. Biluk</v>
      </c>
      <c r="F59" s="181" t="s">
        <v>308</v>
      </c>
      <c r="G59" s="183">
        <f>'[1]KONDISI 2015 (2)'!I58</f>
        <v>6.4</v>
      </c>
      <c r="H59" s="180">
        <f>[2]DD1_2016!H66</f>
        <v>4.5</v>
      </c>
      <c r="I59" s="184">
        <f>'[1]KONDISI 2015 (2)'!N58+'[1]KONDISI 2015 (2)'!O58</f>
        <v>6.4</v>
      </c>
      <c r="J59" s="184">
        <v>0</v>
      </c>
      <c r="K59" s="184">
        <f>'[1]KONDISI 2015 (2)'!T58</f>
        <v>0</v>
      </c>
      <c r="L59" s="184">
        <f>'[1]KONDISI 2015 (2)'!U58+'[1]KONDISI 2015 (2)'!Z58</f>
        <v>0</v>
      </c>
      <c r="M59" s="184">
        <f t="shared" si="2"/>
        <v>58.906249999999993</v>
      </c>
      <c r="N59" s="184">
        <f>'[1]KONDISI 2015 (2)'!P58</f>
        <v>3.77</v>
      </c>
      <c r="O59" s="184">
        <f t="shared" si="3"/>
        <v>34.843749999999993</v>
      </c>
      <c r="P59" s="184">
        <f>'[1]KONDISI 2015 (2)'!Q58</f>
        <v>2.23</v>
      </c>
      <c r="Q59" s="184">
        <f t="shared" si="4"/>
        <v>6.25</v>
      </c>
      <c r="R59" s="184">
        <f>'[1]KONDISI 2015 (2)'!R58</f>
        <v>0.4</v>
      </c>
      <c r="S59" s="184">
        <f t="shared" si="5"/>
        <v>0</v>
      </c>
      <c r="T59" s="184">
        <f>'[1]KONDISI 2015 (2)'!S58+'[1]KONDISI 2015 (2)'!T58+'[1]KONDISI 2015 (2)'!U58+'[1]KONDISI 2015 (2)'!Z58</f>
        <v>0</v>
      </c>
      <c r="U59" s="185"/>
      <c r="V59" s="180" t="s">
        <v>267</v>
      </c>
      <c r="W59" s="186"/>
      <c r="X59" s="165">
        <f t="shared" si="0"/>
        <v>0</v>
      </c>
      <c r="Y59" s="165">
        <f t="shared" si="1"/>
        <v>99.999999999999986</v>
      </c>
    </row>
    <row r="60" spans="2:25">
      <c r="B60" s="180">
        <v>49</v>
      </c>
      <c r="C60" s="181" t="str">
        <f>'[1]KONDISI 2015 (2)'!C59</f>
        <v>031</v>
      </c>
      <c r="D60" s="181"/>
      <c r="E60" s="187" t="str">
        <f>'[1]KONDISI 2015 (2)'!G59</f>
        <v>Praya - Sp. Penujak</v>
      </c>
      <c r="F60" s="181" t="s">
        <v>309</v>
      </c>
      <c r="G60" s="183">
        <f>'[1]KONDISI 2015 (2)'!I59</f>
        <v>4.0279999999999996</v>
      </c>
      <c r="H60" s="180" t="s">
        <v>304</v>
      </c>
      <c r="I60" s="184">
        <f>'[1]KONDISI 2015 (2)'!N59+'[1]KONDISI 2015 (2)'!O59</f>
        <v>4.0279999999999996</v>
      </c>
      <c r="J60" s="184">
        <v>0</v>
      </c>
      <c r="K60" s="184">
        <f>'[1]KONDISI 2015 (2)'!T59</f>
        <v>0</v>
      </c>
      <c r="L60" s="184">
        <f>'[1]KONDISI 2015 (2)'!U59+'[1]KONDISI 2015 (2)'!Z59</f>
        <v>0</v>
      </c>
      <c r="M60" s="184">
        <f t="shared" si="2"/>
        <v>100</v>
      </c>
      <c r="N60" s="184">
        <f>'[1]KONDISI 2015 (2)'!P59</f>
        <v>4.0279999999999996</v>
      </c>
      <c r="O60" s="184">
        <f t="shared" si="3"/>
        <v>0</v>
      </c>
      <c r="P60" s="184">
        <f>'[1]KONDISI 2015 (2)'!Q59</f>
        <v>0</v>
      </c>
      <c r="Q60" s="184">
        <f t="shared" si="4"/>
        <v>0</v>
      </c>
      <c r="R60" s="184">
        <f>'[1]KONDISI 2015 (2)'!R59</f>
        <v>0</v>
      </c>
      <c r="S60" s="184">
        <f t="shared" si="5"/>
        <v>0</v>
      </c>
      <c r="T60" s="184">
        <f>'[1]KONDISI 2015 (2)'!S59+'[1]KONDISI 2015 (2)'!T59+'[1]KONDISI 2015 (2)'!U59+'[1]KONDISI 2015 (2)'!Z59</f>
        <v>0</v>
      </c>
      <c r="U60" s="185"/>
      <c r="V60" s="180" t="s">
        <v>267</v>
      </c>
      <c r="W60" s="186"/>
      <c r="X60" s="165">
        <f t="shared" si="0"/>
        <v>0</v>
      </c>
      <c r="Y60" s="165">
        <f t="shared" si="1"/>
        <v>100</v>
      </c>
    </row>
    <row r="61" spans="2:25">
      <c r="B61" s="180">
        <v>50</v>
      </c>
      <c r="C61" s="181" t="str">
        <f>'[1]KONDISI 2015 (2)'!C60</f>
        <v>031</v>
      </c>
      <c r="D61" s="181" t="str">
        <f>'[1]KONDISI 2015 (2)'!D60</f>
        <v>11.K</v>
      </c>
      <c r="E61" s="187" t="str">
        <f>'[1]KONDISI 2015 (2)'!G60</f>
        <v>Jl. Mandalika</v>
      </c>
      <c r="F61" s="181" t="s">
        <v>201</v>
      </c>
      <c r="G61" s="183">
        <f>'[1]KONDISI 2015 (2)'!I60</f>
        <v>1.2070000000000001</v>
      </c>
      <c r="H61" s="180" t="s">
        <v>304</v>
      </c>
      <c r="I61" s="184">
        <f>'[1]KONDISI 2015 (2)'!N60+'[1]KONDISI 2015 (2)'!O60</f>
        <v>1.2070000000000001</v>
      </c>
      <c r="J61" s="184">
        <v>0</v>
      </c>
      <c r="K61" s="184">
        <f>'[1]KONDISI 2015 (2)'!T60</f>
        <v>0</v>
      </c>
      <c r="L61" s="184">
        <f>'[1]KONDISI 2015 (2)'!U60+'[1]KONDISI 2015 (2)'!Z60</f>
        <v>0</v>
      </c>
      <c r="M61" s="184">
        <f t="shared" si="2"/>
        <v>100</v>
      </c>
      <c r="N61" s="184">
        <f>'[1]KONDISI 2015 (2)'!P60</f>
        <v>1.2070000000000001</v>
      </c>
      <c r="O61" s="184">
        <f t="shared" si="3"/>
        <v>0</v>
      </c>
      <c r="P61" s="184">
        <f>'[1]KONDISI 2015 (2)'!Q60</f>
        <v>0</v>
      </c>
      <c r="Q61" s="184">
        <f t="shared" si="4"/>
        <v>0</v>
      </c>
      <c r="R61" s="184">
        <f>'[1]KONDISI 2015 (2)'!R60</f>
        <v>0</v>
      </c>
      <c r="S61" s="184">
        <f t="shared" si="5"/>
        <v>0</v>
      </c>
      <c r="T61" s="184">
        <f>'[1]KONDISI 2015 (2)'!S60+'[1]KONDISI 2015 (2)'!T60+'[1]KONDISI 2015 (2)'!U60+'[1]KONDISI 2015 (2)'!Z60</f>
        <v>0</v>
      </c>
      <c r="U61" s="185"/>
      <c r="V61" s="180" t="s">
        <v>267</v>
      </c>
      <c r="W61" s="186"/>
      <c r="X61" s="165">
        <f t="shared" si="0"/>
        <v>0</v>
      </c>
      <c r="Y61" s="165">
        <f t="shared" si="1"/>
        <v>100</v>
      </c>
    </row>
    <row r="62" spans="2:25">
      <c r="B62" s="180">
        <v>51</v>
      </c>
      <c r="C62" s="181" t="str">
        <f>'[1]KONDISI 2015 (2)'!C61</f>
        <v>032</v>
      </c>
      <c r="D62" s="181"/>
      <c r="E62" s="187" t="str">
        <f>'[1]KONDISI 2015 (2)'!G61</f>
        <v>Sp. Penujak - Tanah Awu</v>
      </c>
      <c r="F62" s="181" t="s">
        <v>310</v>
      </c>
      <c r="G62" s="183">
        <f>'[1]KONDISI 2015 (2)'!I61</f>
        <v>7.17</v>
      </c>
      <c r="H62" s="180" t="s">
        <v>304</v>
      </c>
      <c r="I62" s="184">
        <f>'[1]KONDISI 2015 (2)'!N61+'[1]KONDISI 2015 (2)'!O61</f>
        <v>7.17</v>
      </c>
      <c r="J62" s="184">
        <v>0</v>
      </c>
      <c r="K62" s="184">
        <f>'[1]KONDISI 2015 (2)'!T61</f>
        <v>0</v>
      </c>
      <c r="L62" s="184">
        <f>'[1]KONDISI 2015 (2)'!U61+'[1]KONDISI 2015 (2)'!Z61</f>
        <v>0</v>
      </c>
      <c r="M62" s="184">
        <f t="shared" si="2"/>
        <v>45.327754532775458</v>
      </c>
      <c r="N62" s="184">
        <f>'[1]KONDISI 2015 (2)'!P61</f>
        <v>3.25</v>
      </c>
      <c r="O62" s="184">
        <f t="shared" si="3"/>
        <v>25.662482566248258</v>
      </c>
      <c r="P62" s="184">
        <f>'[1]KONDISI 2015 (2)'!Q61</f>
        <v>1.84</v>
      </c>
      <c r="Q62" s="184">
        <f t="shared" si="4"/>
        <v>9.4839609483960956</v>
      </c>
      <c r="R62" s="184">
        <f>'[1]KONDISI 2015 (2)'!R61</f>
        <v>0.68</v>
      </c>
      <c r="S62" s="184">
        <f t="shared" si="5"/>
        <v>19.525801952580192</v>
      </c>
      <c r="T62" s="184">
        <f>'[1]KONDISI 2015 (2)'!S61+'[1]KONDISI 2015 (2)'!T61+'[1]KONDISI 2015 (2)'!U61+'[1]KONDISI 2015 (2)'!Z61</f>
        <v>1.4</v>
      </c>
      <c r="U62" s="185"/>
      <c r="V62" s="180" t="s">
        <v>267</v>
      </c>
      <c r="W62" s="186"/>
      <c r="X62" s="165">
        <f t="shared" si="0"/>
        <v>0</v>
      </c>
      <c r="Y62" s="165">
        <f t="shared" si="1"/>
        <v>100</v>
      </c>
    </row>
    <row r="63" spans="2:25">
      <c r="B63" s="180">
        <v>52</v>
      </c>
      <c r="C63" s="181" t="str">
        <f>'[1]KONDISI 2015 (2)'!C62</f>
        <v>033</v>
      </c>
      <c r="D63" s="181"/>
      <c r="E63" s="187" t="str">
        <f>'[1]KONDISI 2015 (2)'!G62</f>
        <v>Tanah Awu - Sengkol</v>
      </c>
      <c r="F63" s="181" t="s">
        <v>311</v>
      </c>
      <c r="G63" s="183">
        <f>'[1]KONDISI 2015 (2)'!I62</f>
        <v>6.97</v>
      </c>
      <c r="H63" s="180" t="s">
        <v>304</v>
      </c>
      <c r="I63" s="184">
        <f>'[1]KONDISI 2015 (2)'!N62+'[1]KONDISI 2015 (2)'!O62</f>
        <v>6.97</v>
      </c>
      <c r="J63" s="184">
        <v>0</v>
      </c>
      <c r="K63" s="184">
        <f>'[1]KONDISI 2015 (2)'!T62</f>
        <v>0</v>
      </c>
      <c r="L63" s="184">
        <f>'[1]KONDISI 2015 (2)'!U62+'[1]KONDISI 2015 (2)'!Z62</f>
        <v>0</v>
      </c>
      <c r="M63" s="184">
        <f t="shared" si="2"/>
        <v>100</v>
      </c>
      <c r="N63" s="184">
        <f>'[1]KONDISI 2015 (2)'!P62</f>
        <v>6.97</v>
      </c>
      <c r="O63" s="184">
        <f t="shared" si="3"/>
        <v>0</v>
      </c>
      <c r="P63" s="184">
        <f>'[1]KONDISI 2015 (2)'!Q62</f>
        <v>0</v>
      </c>
      <c r="Q63" s="184">
        <f t="shared" si="4"/>
        <v>0</v>
      </c>
      <c r="R63" s="184">
        <f>'[1]KONDISI 2015 (2)'!R62</f>
        <v>0</v>
      </c>
      <c r="S63" s="184">
        <f t="shared" si="5"/>
        <v>0</v>
      </c>
      <c r="T63" s="184">
        <f>'[1]KONDISI 2015 (2)'!S62+'[1]KONDISI 2015 (2)'!T62+'[1]KONDISI 2015 (2)'!U62+'[1]KONDISI 2015 (2)'!Z62</f>
        <v>0</v>
      </c>
      <c r="U63" s="185"/>
      <c r="V63" s="180" t="s">
        <v>267</v>
      </c>
      <c r="W63" s="186"/>
      <c r="X63" s="165">
        <f t="shared" si="0"/>
        <v>0</v>
      </c>
      <c r="Y63" s="165">
        <f t="shared" si="1"/>
        <v>100</v>
      </c>
    </row>
    <row r="64" spans="2:25">
      <c r="B64" s="180">
        <v>53</v>
      </c>
      <c r="C64" s="181" t="str">
        <f>'[1]KONDISI 2015 (2)'!C63</f>
        <v>034</v>
      </c>
      <c r="D64" s="181"/>
      <c r="E64" s="187" t="str">
        <f>'[1]KONDISI 2015 (2)'!G63</f>
        <v>Sengkol - Kuta</v>
      </c>
      <c r="F64" s="181" t="s">
        <v>312</v>
      </c>
      <c r="G64" s="183">
        <f>'[1]KONDISI 2015 (2)'!I63</f>
        <v>11.74</v>
      </c>
      <c r="H64" s="180">
        <v>7</v>
      </c>
      <c r="I64" s="184">
        <f>'[1]KONDISI 2015 (2)'!N63+'[1]KONDISI 2015 (2)'!O63</f>
        <v>11.74</v>
      </c>
      <c r="J64" s="184">
        <v>0</v>
      </c>
      <c r="K64" s="184">
        <f>'[1]KONDISI 2015 (2)'!T63</f>
        <v>0</v>
      </c>
      <c r="L64" s="184">
        <f>'[1]KONDISI 2015 (2)'!U63+'[1]KONDISI 2015 (2)'!Z63</f>
        <v>0</v>
      </c>
      <c r="M64" s="184">
        <f t="shared" si="2"/>
        <v>42.58943781942078</v>
      </c>
      <c r="N64" s="184">
        <f>'[1]KONDISI 2015 (2)'!P63</f>
        <v>5</v>
      </c>
      <c r="O64" s="184">
        <f t="shared" si="3"/>
        <v>57.41056218057922</v>
      </c>
      <c r="P64" s="184">
        <f>'[1]KONDISI 2015 (2)'!Q63</f>
        <v>6.74</v>
      </c>
      <c r="Q64" s="184">
        <f t="shared" si="4"/>
        <v>0</v>
      </c>
      <c r="R64" s="184">
        <f>'[1]KONDISI 2015 (2)'!R63</f>
        <v>0</v>
      </c>
      <c r="S64" s="184">
        <f t="shared" si="5"/>
        <v>0</v>
      </c>
      <c r="T64" s="184">
        <f>'[1]KONDISI 2015 (2)'!S63+'[1]KONDISI 2015 (2)'!T63+'[1]KONDISI 2015 (2)'!U63+'[1]KONDISI 2015 (2)'!Z63</f>
        <v>0</v>
      </c>
      <c r="U64" s="185"/>
      <c r="V64" s="180" t="s">
        <v>267</v>
      </c>
      <c r="W64" s="186"/>
      <c r="X64" s="165">
        <f t="shared" si="0"/>
        <v>0</v>
      </c>
      <c r="Y64" s="165">
        <f t="shared" si="1"/>
        <v>100</v>
      </c>
    </row>
    <row r="65" spans="2:26" ht="26">
      <c r="B65" s="180">
        <v>54</v>
      </c>
      <c r="C65" s="181" t="str">
        <f>'[1]KONDISI 2015 (2)'!C64</f>
        <v>037</v>
      </c>
      <c r="D65" s="181"/>
      <c r="E65" s="187" t="str">
        <f>'[1]KONDISI 2015 (2)'!G64</f>
        <v>Sulin - Sp. Penujak</v>
      </c>
      <c r="F65" s="181" t="s">
        <v>313</v>
      </c>
      <c r="G65" s="183">
        <f>'[1]KONDISI 2015 (2)'!I64</f>
        <v>10.5</v>
      </c>
      <c r="H65" s="180" t="s">
        <v>304</v>
      </c>
      <c r="I65" s="184">
        <f>'[1]KONDISI 2015 (2)'!N64+'[1]KONDISI 2015 (2)'!O64</f>
        <v>10.5</v>
      </c>
      <c r="J65" s="184">
        <v>0</v>
      </c>
      <c r="K65" s="184">
        <f>'[1]KONDISI 2015 (2)'!T64</f>
        <v>0</v>
      </c>
      <c r="L65" s="184">
        <f>'[1]KONDISI 2015 (2)'!U64+'[1]KONDISI 2015 (2)'!Z64</f>
        <v>0</v>
      </c>
      <c r="M65" s="184">
        <f t="shared" si="2"/>
        <v>100</v>
      </c>
      <c r="N65" s="184">
        <f>'[1]KONDISI 2015 (2)'!P64</f>
        <v>10.5</v>
      </c>
      <c r="O65" s="184">
        <f t="shared" si="3"/>
        <v>0</v>
      </c>
      <c r="P65" s="184">
        <f>'[1]KONDISI 2015 (2)'!Q64</f>
        <v>0</v>
      </c>
      <c r="Q65" s="184">
        <f t="shared" si="4"/>
        <v>0</v>
      </c>
      <c r="R65" s="184">
        <f>'[1]KONDISI 2015 (2)'!R64</f>
        <v>0</v>
      </c>
      <c r="S65" s="184">
        <f t="shared" si="5"/>
        <v>0</v>
      </c>
      <c r="T65" s="184">
        <f>'[1]KONDISI 2015 (2)'!S64+'[1]KONDISI 2015 (2)'!T64+'[1]KONDISI 2015 (2)'!U64+'[1]KONDISI 2015 (2)'!Z64</f>
        <v>0</v>
      </c>
      <c r="U65" s="185"/>
      <c r="V65" s="180" t="s">
        <v>267</v>
      </c>
      <c r="W65" s="186"/>
      <c r="X65" s="165">
        <f t="shared" si="0"/>
        <v>0</v>
      </c>
      <c r="Y65" s="165">
        <f t="shared" si="1"/>
        <v>100</v>
      </c>
    </row>
    <row r="66" spans="2:26">
      <c r="B66" s="180">
        <v>55</v>
      </c>
      <c r="C66" s="181" t="str">
        <f>'[1]KONDISI 2015 (2)'!C65</f>
        <v>082</v>
      </c>
      <c r="D66" s="181" t="str">
        <f>'[1]KONDISI 2015 (2)'!D65</f>
        <v>11.K</v>
      </c>
      <c r="E66" s="187" t="str">
        <f>'[1]KONDISI 2015 (2)'!G65</f>
        <v xml:space="preserve"> Jln. Gajah Mada</v>
      </c>
      <c r="F66" s="181" t="s">
        <v>201</v>
      </c>
      <c r="G66" s="183">
        <f>'[1]KONDISI 2015 (2)'!I65</f>
        <v>2.95</v>
      </c>
      <c r="H66" s="180" t="s">
        <v>314</v>
      </c>
      <c r="I66" s="184">
        <f>'[1]KONDISI 2015 (2)'!N65+'[1]KONDISI 2015 (2)'!O65</f>
        <v>2.95</v>
      </c>
      <c r="J66" s="184">
        <v>0</v>
      </c>
      <c r="K66" s="184">
        <f>'[1]KONDISI 2015 (2)'!T65</f>
        <v>0</v>
      </c>
      <c r="L66" s="184">
        <f>'[1]KONDISI 2015 (2)'!U65+'[1]KONDISI 2015 (2)'!Z65</f>
        <v>0</v>
      </c>
      <c r="M66" s="184">
        <f t="shared" si="2"/>
        <v>61.016949152542367</v>
      </c>
      <c r="N66" s="184">
        <f>'[1]KONDISI 2015 (2)'!P65</f>
        <v>1.8</v>
      </c>
      <c r="O66" s="184">
        <f t="shared" si="3"/>
        <v>38.983050847457626</v>
      </c>
      <c r="P66" s="184">
        <f>'[1]KONDISI 2015 (2)'!Q65</f>
        <v>1.1500000000000001</v>
      </c>
      <c r="Q66" s="184">
        <f t="shared" si="4"/>
        <v>0</v>
      </c>
      <c r="R66" s="184">
        <f>'[1]KONDISI 2015 (2)'!R65</f>
        <v>0</v>
      </c>
      <c r="S66" s="184">
        <f t="shared" si="5"/>
        <v>0</v>
      </c>
      <c r="T66" s="184">
        <f>'[1]KONDISI 2015 (2)'!S65+'[1]KONDISI 2015 (2)'!T65+'[1]KONDISI 2015 (2)'!U65+'[1]KONDISI 2015 (2)'!Z65</f>
        <v>0</v>
      </c>
      <c r="U66" s="185"/>
      <c r="V66" s="180" t="s">
        <v>267</v>
      </c>
      <c r="W66" s="186"/>
      <c r="X66" s="165">
        <f t="shared" si="0"/>
        <v>0</v>
      </c>
      <c r="Y66" s="165">
        <f t="shared" si="1"/>
        <v>100</v>
      </c>
    </row>
    <row r="67" spans="2:26" ht="26">
      <c r="B67" s="180">
        <v>56</v>
      </c>
      <c r="C67" s="181" t="str">
        <f>'[1]KONDISI 2015 (2)'!C66</f>
        <v>083</v>
      </c>
      <c r="D67" s="181"/>
      <c r="E67" s="187" t="str">
        <f>'[1]KONDISI 2015 (2)'!G66</f>
        <v xml:space="preserve"> Praya - Kruak </v>
      </c>
      <c r="F67" s="181" t="str">
        <f>[2]DD1_2016!F51</f>
        <v>Praya, Praya Timur, Kruak</v>
      </c>
      <c r="G67" s="183">
        <f>'[1]KONDISI 2015 (2)'!I66</f>
        <v>20.75</v>
      </c>
      <c r="H67" s="180">
        <v>6</v>
      </c>
      <c r="I67" s="184">
        <f>'[1]KONDISI 2015 (2)'!N66+'[1]KONDISI 2015 (2)'!O66</f>
        <v>20.75</v>
      </c>
      <c r="J67" s="184">
        <v>0</v>
      </c>
      <c r="K67" s="184">
        <f>'[1]KONDISI 2015 (2)'!T66</f>
        <v>0</v>
      </c>
      <c r="L67" s="184">
        <f>'[1]KONDISI 2015 (2)'!U66+'[1]KONDISI 2015 (2)'!Z66</f>
        <v>0</v>
      </c>
      <c r="M67" s="184">
        <f t="shared" si="2"/>
        <v>72.048192771084345</v>
      </c>
      <c r="N67" s="184">
        <f>I67-P67-R67-T67</f>
        <v>14.950000000000003</v>
      </c>
      <c r="O67" s="184">
        <f t="shared" si="3"/>
        <v>27.469879518072286</v>
      </c>
      <c r="P67" s="184">
        <v>5.7</v>
      </c>
      <c r="Q67" s="184">
        <f t="shared" si="4"/>
        <v>0.48192771084336644</v>
      </c>
      <c r="R67" s="184">
        <f>'[1]KONDISI 2015 (2)'!R66</f>
        <v>9.9999999999998535E-2</v>
      </c>
      <c r="S67" s="184">
        <f t="shared" si="5"/>
        <v>0</v>
      </c>
      <c r="T67" s="184">
        <f>'[1]KONDISI 2015 (2)'!S66+'[1]KONDISI 2015 (2)'!T66+'[1]KONDISI 2015 (2)'!U66+'[1]KONDISI 2015 (2)'!Z66</f>
        <v>0</v>
      </c>
      <c r="U67" s="185"/>
      <c r="V67" s="180" t="s">
        <v>267</v>
      </c>
      <c r="W67" s="186"/>
      <c r="X67" s="165">
        <f t="shared" si="0"/>
        <v>0</v>
      </c>
      <c r="Y67" s="165">
        <f t="shared" si="1"/>
        <v>100</v>
      </c>
    </row>
    <row r="68" spans="2:26">
      <c r="B68" s="180">
        <v>57</v>
      </c>
      <c r="C68" s="181" t="str">
        <f>'[1]KONDISI 2015 (2)'!C67</f>
        <v>083</v>
      </c>
      <c r="D68" s="181" t="str">
        <f>'[1]KONDISI 2015 (2)'!D67</f>
        <v>11.K</v>
      </c>
      <c r="E68" s="187" t="str">
        <f>'[1]KONDISI 2015 (2)'!G67</f>
        <v>Jl. Pejanggik</v>
      </c>
      <c r="F68" s="181" t="s">
        <v>201</v>
      </c>
      <c r="G68" s="183">
        <f>'[1]KONDISI 2015 (2)'!I67</f>
        <v>0.75</v>
      </c>
      <c r="H68" s="180">
        <v>6</v>
      </c>
      <c r="I68" s="184">
        <f>'[1]KONDISI 2015 (2)'!N67+'[1]KONDISI 2015 (2)'!O67</f>
        <v>0.75</v>
      </c>
      <c r="J68" s="184">
        <v>0</v>
      </c>
      <c r="K68" s="184">
        <f>'[1]KONDISI 2015 (2)'!T67</f>
        <v>0</v>
      </c>
      <c r="L68" s="184">
        <f>'[1]KONDISI 2015 (2)'!U67+'[1]KONDISI 2015 (2)'!Z67</f>
        <v>0</v>
      </c>
      <c r="M68" s="184">
        <f t="shared" si="2"/>
        <v>100</v>
      </c>
      <c r="N68" s="184">
        <f>'[1]KONDISI 2015 (2)'!P67</f>
        <v>0.75</v>
      </c>
      <c r="O68" s="184">
        <f t="shared" si="3"/>
        <v>0</v>
      </c>
      <c r="P68" s="184">
        <f>'[1]KONDISI 2015 (2)'!Q67</f>
        <v>0</v>
      </c>
      <c r="Q68" s="184">
        <f t="shared" si="4"/>
        <v>0</v>
      </c>
      <c r="R68" s="184">
        <f>'[1]KONDISI 2015 (2)'!R67</f>
        <v>0</v>
      </c>
      <c r="S68" s="184">
        <f t="shared" si="5"/>
        <v>0</v>
      </c>
      <c r="T68" s="184">
        <f>'[1]KONDISI 2015 (2)'!S67+'[1]KONDISI 2015 (2)'!T67+'[1]KONDISI 2015 (2)'!U67+'[1]KONDISI 2015 (2)'!Z67</f>
        <v>0</v>
      </c>
      <c r="U68" s="185"/>
      <c r="V68" s="180" t="s">
        <v>267</v>
      </c>
      <c r="W68" s="186"/>
      <c r="X68" s="165">
        <f t="shared" si="0"/>
        <v>0</v>
      </c>
      <c r="Y68" s="165">
        <f t="shared" si="1"/>
        <v>100</v>
      </c>
    </row>
    <row r="69" spans="2:26" ht="26">
      <c r="B69" s="180">
        <v>58</v>
      </c>
      <c r="C69" s="181" t="str">
        <f>'[1]KONDISI 2015 (2)'!C68</f>
        <v>089</v>
      </c>
      <c r="D69" s="181"/>
      <c r="E69" s="187" t="str">
        <f>'[1]KONDISI 2015 (2)'!G68</f>
        <v xml:space="preserve"> Sp. Pengantap - Mt.Ajan - Kuta</v>
      </c>
      <c r="F69" s="181" t="str">
        <f>[2]DD1_2016!F58</f>
        <v>Praya Barat Daya, Praya Barat, Pujut</v>
      </c>
      <c r="G69" s="183">
        <f>'[1]KONDISI 2015 (2)'!I68</f>
        <v>36.44</v>
      </c>
      <c r="H69" s="180">
        <v>4.5</v>
      </c>
      <c r="I69" s="184">
        <f>'[1]KONDISI 2015 (2)'!N68+'[1]KONDISI 2015 (2)'!O68</f>
        <v>32.239999999999995</v>
      </c>
      <c r="J69" s="184">
        <v>0</v>
      </c>
      <c r="K69" s="184">
        <f>'[1]KONDISI 2015 (2)'!T68</f>
        <v>0</v>
      </c>
      <c r="L69" s="184">
        <f>'[1]KONDISI 2015 (2)'!U68+'[1]KONDISI 2015 (2)'!Z68</f>
        <v>4.2000000000000028</v>
      </c>
      <c r="M69" s="184">
        <f t="shared" si="2"/>
        <v>66.245883644346875</v>
      </c>
      <c r="N69" s="184">
        <f>G69-P69-R69-T69</f>
        <v>24.139999999999997</v>
      </c>
      <c r="O69" s="184">
        <f t="shared" si="3"/>
        <v>10.702524698133919</v>
      </c>
      <c r="P69" s="184">
        <v>3.9</v>
      </c>
      <c r="Q69" s="184">
        <f t="shared" si="4"/>
        <v>6.0373216245883654</v>
      </c>
      <c r="R69" s="184">
        <v>2.2000000000000002</v>
      </c>
      <c r="S69" s="184">
        <f t="shared" si="5"/>
        <v>17.014270032930852</v>
      </c>
      <c r="T69" s="184">
        <f>'[1]KONDISI 2015 (2)'!S68+'[1]KONDISI 2015 (2)'!T68+'[1]KONDISI 2015 (2)'!U68+'[1]KONDISI 2015 (2)'!Z68</f>
        <v>6.2000000000000028</v>
      </c>
      <c r="U69" s="185"/>
      <c r="V69" s="180" t="s">
        <v>267</v>
      </c>
      <c r="W69" s="186"/>
      <c r="X69" s="165">
        <f t="shared" si="0"/>
        <v>0</v>
      </c>
      <c r="Y69" s="165">
        <f t="shared" si="1"/>
        <v>100</v>
      </c>
    </row>
    <row r="70" spans="2:26" ht="26">
      <c r="B70" s="180">
        <v>59</v>
      </c>
      <c r="C70" s="181" t="str">
        <f>'[1]KONDISI 2015 (2)'!C69</f>
        <v>090</v>
      </c>
      <c r="D70" s="181"/>
      <c r="E70" s="187" t="str">
        <f>'[1]KONDISI 2015 (2)'!G69</f>
        <v xml:space="preserve"> Kuta - Kruak</v>
      </c>
      <c r="F70" s="181" t="str">
        <f>[2]DD1_2016!F59</f>
        <v>Pujut, Praya Timur, Jerowaru, Kruak</v>
      </c>
      <c r="G70" s="183">
        <f>'[1]KONDISI 2015 (2)'!I69</f>
        <v>37.950000000000003</v>
      </c>
      <c r="H70" s="180">
        <v>4.5</v>
      </c>
      <c r="I70" s="184">
        <f>'[1]KONDISI 2015 (2)'!N69+'[1]KONDISI 2015 (2)'!O69</f>
        <v>37.950000000000003</v>
      </c>
      <c r="J70" s="184">
        <v>0</v>
      </c>
      <c r="K70" s="184">
        <f>'[1]KONDISI 2015 (2)'!T69</f>
        <v>0</v>
      </c>
      <c r="L70" s="184">
        <f>'[1]KONDISI 2015 (2)'!U69+'[1]KONDISI 2015 (2)'!Z69</f>
        <v>0</v>
      </c>
      <c r="M70" s="184">
        <f t="shared" si="2"/>
        <v>81.554677206851125</v>
      </c>
      <c r="N70" s="184">
        <v>30.950000000000003</v>
      </c>
      <c r="O70" s="184">
        <f t="shared" si="3"/>
        <v>11.594202898550725</v>
      </c>
      <c r="P70" s="184">
        <v>4.4000000000000004</v>
      </c>
      <c r="Q70" s="184">
        <f t="shared" si="4"/>
        <v>0.3162055335968379</v>
      </c>
      <c r="R70" s="184">
        <f>'[3]KONDISI 2015'!R116+'[3]KONDISI 2015'!R140</f>
        <v>0.12</v>
      </c>
      <c r="S70" s="184">
        <f t="shared" si="5"/>
        <v>6.5349143610013165</v>
      </c>
      <c r="T70" s="184">
        <f>2.6-0.12</f>
        <v>2.48</v>
      </c>
      <c r="U70" s="185"/>
      <c r="V70" s="180" t="s">
        <v>267</v>
      </c>
      <c r="W70" s="186"/>
      <c r="X70" s="165">
        <f t="shared" si="0"/>
        <v>0</v>
      </c>
      <c r="Y70" s="165">
        <f t="shared" si="1"/>
        <v>100</v>
      </c>
      <c r="Z70" s="166">
        <f>G70-N70-P70-R70-T70</f>
        <v>0</v>
      </c>
    </row>
    <row r="71" spans="2:26">
      <c r="B71" s="180">
        <v>60</v>
      </c>
      <c r="C71" s="181" t="str">
        <f>'[1]KONDISI 2015 (2)'!C70</f>
        <v>094</v>
      </c>
      <c r="D71" s="181"/>
      <c r="E71" s="187" t="str">
        <f>'[1]KONDISI 2015 (2)'!G70</f>
        <v xml:space="preserve"> Mantang - Praya</v>
      </c>
      <c r="F71" s="181" t="str">
        <f>[2]DD1_2016!F69</f>
        <v>Batukliang, Praya</v>
      </c>
      <c r="G71" s="183">
        <f>'[1]KONDISI 2015 (2)'!I70</f>
        <v>11.27</v>
      </c>
      <c r="H71" s="180">
        <v>6</v>
      </c>
      <c r="I71" s="184">
        <f>'[1]KONDISI 2015 (2)'!N70+'[1]KONDISI 2015 (2)'!O70</f>
        <v>11.27</v>
      </c>
      <c r="J71" s="184">
        <v>0</v>
      </c>
      <c r="K71" s="184">
        <f>'[1]KONDISI 2015 (2)'!T70</f>
        <v>0</v>
      </c>
      <c r="L71" s="184">
        <f>'[1]KONDISI 2015 (2)'!U70+'[1]KONDISI 2015 (2)'!Z70</f>
        <v>0</v>
      </c>
      <c r="M71" s="184">
        <f t="shared" si="2"/>
        <v>72.759538598047911</v>
      </c>
      <c r="N71" s="184">
        <f>'[1]KONDISI 2015 (2)'!P70</f>
        <v>8.1999999999999993</v>
      </c>
      <c r="O71" s="184">
        <f t="shared" si="3"/>
        <v>12.422360248447205</v>
      </c>
      <c r="P71" s="184">
        <f>'[1]KONDISI 2015 (2)'!Q70</f>
        <v>1.4</v>
      </c>
      <c r="Q71" s="184">
        <f t="shared" si="4"/>
        <v>14.818101153504884</v>
      </c>
      <c r="R71" s="184">
        <f>'[1]KONDISI 2015 (2)'!R70</f>
        <v>1.6700000000000004</v>
      </c>
      <c r="S71" s="184">
        <f t="shared" si="5"/>
        <v>0</v>
      </c>
      <c r="T71" s="184">
        <f>'[1]KONDISI 2015 (2)'!S70+'[1]KONDISI 2015 (2)'!T70+'[1]KONDISI 2015 (2)'!U70+'[1]KONDISI 2015 (2)'!Z70</f>
        <v>0</v>
      </c>
      <c r="U71" s="185"/>
      <c r="V71" s="180" t="s">
        <v>267</v>
      </c>
      <c r="W71" s="186"/>
      <c r="X71" s="165">
        <f t="shared" si="0"/>
        <v>0</v>
      </c>
      <c r="Y71" s="165">
        <f t="shared" si="1"/>
        <v>100</v>
      </c>
    </row>
    <row r="72" spans="2:26">
      <c r="B72" s="180">
        <v>61</v>
      </c>
      <c r="C72" s="181" t="str">
        <f>'[1]KONDISI 2015 (2)'!C71</f>
        <v>095</v>
      </c>
      <c r="D72" s="181" t="str">
        <f>'[1]KONDISI 2015 (2)'!D71</f>
        <v>11.K</v>
      </c>
      <c r="E72" s="187" t="str">
        <f>'[1]KONDISI 2015 (2)'!G71</f>
        <v xml:space="preserve"> Wakul - Ketejer</v>
      </c>
      <c r="F72" s="181" t="str">
        <f>[2]DD1_2016!F71</f>
        <v>Praya</v>
      </c>
      <c r="G72" s="183">
        <f>'[1]KONDISI 2015 (2)'!I71</f>
        <v>3.53</v>
      </c>
      <c r="H72" s="180">
        <v>6</v>
      </c>
      <c r="I72" s="184">
        <f>'[1]KONDISI 2015 (2)'!N71+'[1]KONDISI 2015 (2)'!O71</f>
        <v>3.53</v>
      </c>
      <c r="J72" s="184">
        <v>0</v>
      </c>
      <c r="K72" s="184">
        <f>'[1]KONDISI 2015 (2)'!T71</f>
        <v>0</v>
      </c>
      <c r="L72" s="184">
        <f>'[1]KONDISI 2015 (2)'!U71+'[1]KONDISI 2015 (2)'!Z71</f>
        <v>0</v>
      </c>
      <c r="M72" s="184">
        <f t="shared" si="2"/>
        <v>100</v>
      </c>
      <c r="N72" s="184">
        <f>'[1]KONDISI 2015 (2)'!P71</f>
        <v>3.53</v>
      </c>
      <c r="O72" s="184">
        <f t="shared" si="3"/>
        <v>0</v>
      </c>
      <c r="P72" s="184">
        <f>'[1]KONDISI 2015 (2)'!Q71</f>
        <v>0</v>
      </c>
      <c r="Q72" s="184">
        <f t="shared" si="4"/>
        <v>0</v>
      </c>
      <c r="R72" s="184">
        <f>'[1]KONDISI 2015 (2)'!R71</f>
        <v>0</v>
      </c>
      <c r="S72" s="184">
        <f t="shared" si="5"/>
        <v>0</v>
      </c>
      <c r="T72" s="184">
        <f>'[1]KONDISI 2015 (2)'!S71+'[1]KONDISI 2015 (2)'!T71+'[1]KONDISI 2015 (2)'!U71+'[1]KONDISI 2015 (2)'!Z71</f>
        <v>0</v>
      </c>
      <c r="U72" s="185"/>
      <c r="V72" s="180" t="s">
        <v>274</v>
      </c>
      <c r="W72" s="186"/>
      <c r="X72" s="165">
        <f t="shared" si="0"/>
        <v>0</v>
      </c>
      <c r="Y72" s="165">
        <f t="shared" si="1"/>
        <v>100</v>
      </c>
    </row>
    <row r="73" spans="2:26">
      <c r="B73" s="180">
        <v>62</v>
      </c>
      <c r="C73" s="181" t="str">
        <f>'[1]KONDISI 2015 (2)'!C72</f>
        <v>095</v>
      </c>
      <c r="D73" s="181" t="str">
        <f>'[1]KONDISI 2015 (2)'!D72</f>
        <v>12.K</v>
      </c>
      <c r="E73" s="187" t="str">
        <f>'[1]KONDISI 2015 (2)'!G72</f>
        <v xml:space="preserve"> Ketejer - Jontlak</v>
      </c>
      <c r="F73" s="181" t="str">
        <f>[2]DD1_2016!F72</f>
        <v>Praya</v>
      </c>
      <c r="G73" s="183">
        <f>'[1]KONDISI 2015 (2)'!I72</f>
        <v>2.93</v>
      </c>
      <c r="H73" s="180">
        <v>4.5</v>
      </c>
      <c r="I73" s="184">
        <f>'[1]KONDISI 2015 (2)'!N72+'[1]KONDISI 2015 (2)'!O72</f>
        <v>2.93</v>
      </c>
      <c r="J73" s="184">
        <v>0</v>
      </c>
      <c r="K73" s="184">
        <f>'[1]KONDISI 2015 (2)'!T72</f>
        <v>0</v>
      </c>
      <c r="L73" s="184">
        <f>'[1]KONDISI 2015 (2)'!U72+'[1]KONDISI 2015 (2)'!Z72</f>
        <v>0</v>
      </c>
      <c r="M73" s="184">
        <f t="shared" si="2"/>
        <v>64.846416382252556</v>
      </c>
      <c r="N73" s="184">
        <f>'[1]KONDISI 2015 (2)'!P72</f>
        <v>1.9</v>
      </c>
      <c r="O73" s="184">
        <f t="shared" si="3"/>
        <v>23.890784982935152</v>
      </c>
      <c r="P73" s="184">
        <f>'[1]KONDISI 2015 (2)'!Q72</f>
        <v>0.7</v>
      </c>
      <c r="Q73" s="184">
        <f t="shared" si="4"/>
        <v>11.262798634812286</v>
      </c>
      <c r="R73" s="184">
        <v>0.33</v>
      </c>
      <c r="S73" s="184">
        <f t="shared" si="5"/>
        <v>0</v>
      </c>
      <c r="T73" s="184">
        <v>0</v>
      </c>
      <c r="U73" s="185"/>
      <c r="V73" s="180" t="s">
        <v>274</v>
      </c>
      <c r="W73" s="186"/>
      <c r="X73" s="165">
        <f t="shared" si="0"/>
        <v>0</v>
      </c>
      <c r="Y73" s="165">
        <f t="shared" si="1"/>
        <v>99.999999999999986</v>
      </c>
    </row>
    <row r="74" spans="2:26">
      <c r="B74" s="180">
        <v>63</v>
      </c>
      <c r="C74" s="181" t="str">
        <f>'[1]KONDISI 2015 (2)'!C73</f>
        <v>096</v>
      </c>
      <c r="D74" s="181" t="str">
        <f>'[1]KONDISI 2015 (2)'!D73</f>
        <v>11.K</v>
      </c>
      <c r="E74" s="187" t="str">
        <f>'[1]KONDISI 2015 (2)'!G73</f>
        <v>Jl. Basuki Rahmat</v>
      </c>
      <c r="F74" s="181" t="str">
        <f>[2]DD1_2016!F70</f>
        <v>Praya</v>
      </c>
      <c r="G74" s="183">
        <f>'[1]KONDISI 2015 (2)'!I73</f>
        <v>1</v>
      </c>
      <c r="H74" s="180">
        <v>6</v>
      </c>
      <c r="I74" s="184">
        <f>'[1]KONDISI 2015 (2)'!N73+'[1]KONDISI 2015 (2)'!O73</f>
        <v>1</v>
      </c>
      <c r="J74" s="184">
        <v>0</v>
      </c>
      <c r="K74" s="184">
        <f>'[1]KONDISI 2015 (2)'!T73</f>
        <v>0</v>
      </c>
      <c r="L74" s="184">
        <f>'[1]KONDISI 2015 (2)'!U73+'[1]KONDISI 2015 (2)'!Z73</f>
        <v>0</v>
      </c>
      <c r="M74" s="184">
        <f t="shared" si="2"/>
        <v>100</v>
      </c>
      <c r="N74" s="184">
        <f>'[1]KONDISI 2015 (2)'!P73</f>
        <v>1</v>
      </c>
      <c r="O74" s="184">
        <f t="shared" si="3"/>
        <v>0</v>
      </c>
      <c r="P74" s="184">
        <f>'[1]KONDISI 2015 (2)'!Q73</f>
        <v>0</v>
      </c>
      <c r="Q74" s="184">
        <f t="shared" si="4"/>
        <v>0</v>
      </c>
      <c r="R74" s="184">
        <f>'[1]KONDISI 2015 (2)'!R73</f>
        <v>0</v>
      </c>
      <c r="S74" s="184">
        <f t="shared" si="5"/>
        <v>0</v>
      </c>
      <c r="T74" s="184">
        <f>'[1]KONDISI 2015 (2)'!S73+'[1]KONDISI 2015 (2)'!T73+'[1]KONDISI 2015 (2)'!U73+'[1]KONDISI 2015 (2)'!Z73</f>
        <v>0</v>
      </c>
      <c r="U74" s="185"/>
      <c r="V74" s="180" t="s">
        <v>267</v>
      </c>
      <c r="W74" s="186"/>
      <c r="X74" s="165">
        <f t="shared" si="0"/>
        <v>0</v>
      </c>
      <c r="Y74" s="165">
        <f t="shared" si="1"/>
        <v>100</v>
      </c>
    </row>
    <row r="75" spans="2:26">
      <c r="B75" s="180">
        <v>64</v>
      </c>
      <c r="C75" s="181" t="str">
        <f>'[1]KONDISI 2015 (2)'!C74</f>
        <v>097</v>
      </c>
      <c r="D75" s="181"/>
      <c r="E75" s="187" t="str">
        <f>'[1]KONDISI 2015 (2)'!G74</f>
        <v xml:space="preserve"> Mt. Ajan - Penujak</v>
      </c>
      <c r="F75" s="181" t="str">
        <f>[2]DD1_2016!F74</f>
        <v>Praya Barat</v>
      </c>
      <c r="G75" s="183">
        <f>'[1]KONDISI 2015 (2)'!I74</f>
        <v>23</v>
      </c>
      <c r="H75" s="180">
        <v>4.5</v>
      </c>
      <c r="I75" s="184">
        <f>'[1]KONDISI 2015 (2)'!N74+'[1]KONDISI 2015 (2)'!O74</f>
        <v>23</v>
      </c>
      <c r="J75" s="184">
        <v>0</v>
      </c>
      <c r="K75" s="184">
        <f>'[1]KONDISI 2015 (2)'!T74</f>
        <v>0</v>
      </c>
      <c r="L75" s="184">
        <f>'[1]KONDISI 2015 (2)'!U74+'[1]KONDISI 2015 (2)'!Z74</f>
        <v>0</v>
      </c>
      <c r="M75" s="184">
        <f t="shared" si="2"/>
        <v>86.08695652173914</v>
      </c>
      <c r="N75" s="184">
        <f>I75-P75-R75</f>
        <v>19.8</v>
      </c>
      <c r="O75" s="184">
        <f t="shared" si="3"/>
        <v>7.8260869565217401</v>
      </c>
      <c r="P75" s="184">
        <v>1.8</v>
      </c>
      <c r="Q75" s="184">
        <f t="shared" si="4"/>
        <v>6.0869565217391299</v>
      </c>
      <c r="R75" s="184">
        <v>1.4</v>
      </c>
      <c r="S75" s="184">
        <f t="shared" si="5"/>
        <v>0</v>
      </c>
      <c r="T75" s="184">
        <f>'[1]KONDISI 2015 (2)'!S74+'[1]KONDISI 2015 (2)'!T74+'[1]KONDISI 2015 (2)'!U74+'[1]KONDISI 2015 (2)'!Z74</f>
        <v>0</v>
      </c>
      <c r="U75" s="185"/>
      <c r="V75" s="180" t="s">
        <v>267</v>
      </c>
      <c r="W75" s="186"/>
      <c r="X75" s="165">
        <f t="shared" ref="X75:X138" si="6">G75-SUM(I75:L75)</f>
        <v>0</v>
      </c>
      <c r="Y75" s="165">
        <f t="shared" si="1"/>
        <v>100</v>
      </c>
    </row>
    <row r="76" spans="2:26" ht="26">
      <c r="B76" s="180">
        <v>65</v>
      </c>
      <c r="C76" s="181" t="str">
        <f>'[1]KONDISI 2015 (2)'!C75</f>
        <v>099</v>
      </c>
      <c r="D76" s="181"/>
      <c r="E76" s="187" t="str">
        <f>'[1]KONDISI 2015 (2)'!G75</f>
        <v xml:space="preserve"> Pringgabaya - Sembalun Bumbung</v>
      </c>
      <c r="F76" s="181" t="str">
        <f>[2]DD1_2016!F79</f>
        <v>Pringgabaya, Suela, Sembalun</v>
      </c>
      <c r="G76" s="183">
        <f>'[1]KONDISI 2015 (2)'!I75</f>
        <v>26.9</v>
      </c>
      <c r="H76" s="180">
        <v>4.5</v>
      </c>
      <c r="I76" s="184">
        <f>'[1]KONDISI 2015 (2)'!N75+'[1]KONDISI 2015 (2)'!O75</f>
        <v>26.9</v>
      </c>
      <c r="J76" s="184">
        <v>0</v>
      </c>
      <c r="K76" s="184">
        <f>'[1]KONDISI 2015 (2)'!T75</f>
        <v>0</v>
      </c>
      <c r="L76" s="184">
        <f>'[1]KONDISI 2015 (2)'!U75+'[1]KONDISI 2015 (2)'!Z75</f>
        <v>0</v>
      </c>
      <c r="M76" s="184">
        <f t="shared" si="2"/>
        <v>28.475836431226771</v>
      </c>
      <c r="N76" s="184">
        <f>'[1]KONDISI 2015 (2)'!P75</f>
        <v>7.66</v>
      </c>
      <c r="O76" s="184">
        <f t="shared" si="3"/>
        <v>47.732342007434944</v>
      </c>
      <c r="P76" s="184">
        <f>'[1]KONDISI 2015 (2)'!Q75</f>
        <v>12.839999999999998</v>
      </c>
      <c r="Q76" s="184">
        <f t="shared" si="4"/>
        <v>20.074349442379187</v>
      </c>
      <c r="R76" s="184">
        <f>'[1]KONDISI 2015 (2)'!R75</f>
        <v>5.4</v>
      </c>
      <c r="S76" s="184">
        <f t="shared" si="5"/>
        <v>3.7174721189591078</v>
      </c>
      <c r="T76" s="184">
        <f>'[1]KONDISI 2015 (2)'!S75+'[1]KONDISI 2015 (2)'!T75+'[1]KONDISI 2015 (2)'!U75+'[1]KONDISI 2015 (2)'!Z75</f>
        <v>1</v>
      </c>
      <c r="U76" s="185"/>
      <c r="V76" s="180" t="s">
        <v>267</v>
      </c>
      <c r="W76" s="186"/>
      <c r="X76" s="165">
        <f t="shared" si="6"/>
        <v>0</v>
      </c>
      <c r="Y76" s="165">
        <f t="shared" ref="Y76:Y138" si="7">M76+O76+Q76+S76</f>
        <v>100.00000000000001</v>
      </c>
    </row>
    <row r="77" spans="2:26">
      <c r="B77" s="180">
        <v>66</v>
      </c>
      <c r="C77" s="181">
        <f>'[1]KONDISI 2015 (2)'!C76</f>
        <v>100</v>
      </c>
      <c r="D77" s="181"/>
      <c r="E77" s="187" t="str">
        <f>'[1]KONDISI 2015 (2)'!G76</f>
        <v xml:space="preserve"> Sembalun Bumbung - Dasan Biluk</v>
      </c>
      <c r="F77" s="181" t="s">
        <v>315</v>
      </c>
      <c r="G77" s="183">
        <f>'[1]KONDISI 2015 (2)'!I76</f>
        <v>24.2</v>
      </c>
      <c r="H77" s="180">
        <v>4.5</v>
      </c>
      <c r="I77" s="184">
        <f>'[1]KONDISI 2015 (2)'!N76+'[1]KONDISI 2015 (2)'!O76</f>
        <v>24.2</v>
      </c>
      <c r="J77" s="184">
        <v>0</v>
      </c>
      <c r="K77" s="184">
        <f>'[1]KONDISI 2015 (2)'!T76</f>
        <v>0</v>
      </c>
      <c r="L77" s="184">
        <f>'[1]KONDISI 2015 (2)'!U76+'[1]KONDISI 2015 (2)'!Z76</f>
        <v>0</v>
      </c>
      <c r="M77" s="184">
        <f t="shared" si="2"/>
        <v>29.297520661157023</v>
      </c>
      <c r="N77" s="184">
        <f>'[1]KONDISI 2015 (2)'!P76</f>
        <v>7.09</v>
      </c>
      <c r="O77" s="184">
        <f t="shared" si="3"/>
        <v>52.107438016528931</v>
      </c>
      <c r="P77" s="184">
        <f>'[1]KONDISI 2015 (2)'!Q76</f>
        <v>12.61</v>
      </c>
      <c r="Q77" s="184">
        <f t="shared" si="4"/>
        <v>4.9586776859504136</v>
      </c>
      <c r="R77" s="184">
        <f>'[1]KONDISI 2015 (2)'!R76</f>
        <v>1.2</v>
      </c>
      <c r="S77" s="184">
        <f t="shared" si="5"/>
        <v>13.636363636363635</v>
      </c>
      <c r="T77" s="184">
        <f>'[1]KONDISI 2015 (2)'!S76+'[1]KONDISI 2015 (2)'!T76+'[1]KONDISI 2015 (2)'!U76+'[1]KONDISI 2015 (2)'!Z76</f>
        <v>3.3</v>
      </c>
      <c r="U77" s="185"/>
      <c r="V77" s="180" t="s">
        <v>267</v>
      </c>
      <c r="W77" s="186"/>
      <c r="X77" s="165">
        <f t="shared" si="6"/>
        <v>0</v>
      </c>
      <c r="Y77" s="165">
        <f t="shared" si="7"/>
        <v>100.00000000000001</v>
      </c>
    </row>
    <row r="78" spans="2:26">
      <c r="B78" s="180">
        <v>67</v>
      </c>
      <c r="C78" s="181" t="str">
        <f>'[1]KONDISI 2015 (2)'!C77</f>
        <v>051</v>
      </c>
      <c r="D78" s="181"/>
      <c r="E78" s="187" t="str">
        <f>'[1]KONDISI 2015 (2)'!G77</f>
        <v xml:space="preserve"> Sambalia - Ds. Biluk</v>
      </c>
      <c r="F78" s="181" t="s">
        <v>316</v>
      </c>
      <c r="G78" s="183">
        <f>'[1]KONDISI 2015 (2)'!I77</f>
        <v>23.52</v>
      </c>
      <c r="H78" s="180">
        <v>4.5</v>
      </c>
      <c r="I78" s="184">
        <f>'[1]KONDISI 2015 (2)'!N77+'[1]KONDISI 2015 (2)'!O77</f>
        <v>23.52</v>
      </c>
      <c r="J78" s="184">
        <v>0</v>
      </c>
      <c r="K78" s="184">
        <f>'[1]KONDISI 2015 (2)'!T77</f>
        <v>0</v>
      </c>
      <c r="L78" s="184">
        <f>'[1]KONDISI 2015 (2)'!U77+'[1]KONDISI 2015 (2)'!Z77</f>
        <v>0</v>
      </c>
      <c r="M78" s="184">
        <f t="shared" ref="M78:M134" si="8">N78/G78*100</f>
        <v>32.738095238095241</v>
      </c>
      <c r="N78" s="184">
        <f>'[1]KONDISI 2015 (2)'!P77</f>
        <v>7.7</v>
      </c>
      <c r="O78" s="184">
        <f t="shared" ref="O78:O134" si="9">P78/G78*100</f>
        <v>67.261904761904773</v>
      </c>
      <c r="P78" s="184">
        <f>'[1]KONDISI 2015 (2)'!Q77</f>
        <v>15.82</v>
      </c>
      <c r="Q78" s="184">
        <f t="shared" ref="Q78:Q134" si="10">R78/G78*100</f>
        <v>0</v>
      </c>
      <c r="R78" s="184">
        <f>'[1]KONDISI 2015 (2)'!R77</f>
        <v>0</v>
      </c>
      <c r="S78" s="184">
        <f t="shared" ref="S78:S134" si="11">T78/G78*100</f>
        <v>0</v>
      </c>
      <c r="T78" s="184">
        <f>'[1]KONDISI 2015 (2)'!S77+'[1]KONDISI 2015 (2)'!T77+'[1]KONDISI 2015 (2)'!U77+'[1]KONDISI 2015 (2)'!Z77</f>
        <v>0</v>
      </c>
      <c r="U78" s="185"/>
      <c r="V78" s="180" t="s">
        <v>267</v>
      </c>
      <c r="W78" s="186"/>
      <c r="X78" s="165">
        <f t="shared" si="6"/>
        <v>0</v>
      </c>
      <c r="Y78" s="165">
        <f t="shared" si="7"/>
        <v>100.00000000000001</v>
      </c>
    </row>
    <row r="79" spans="2:26">
      <c r="B79" s="180">
        <v>68</v>
      </c>
      <c r="C79" s="181" t="str">
        <f>'[1]KONDISI 2015 (2)'!C78</f>
        <v>052</v>
      </c>
      <c r="D79" s="181"/>
      <c r="E79" s="187" t="str">
        <f>'[1]KONDISI 2015 (2)'!G78</f>
        <v xml:space="preserve"> Lb. Lombok - Sambalia</v>
      </c>
      <c r="F79" s="181" t="str">
        <f>[2]DD1_2016!F77</f>
        <v>Sambelia</v>
      </c>
      <c r="G79" s="183">
        <f>'[1]KONDISI 2015 (2)'!I78</f>
        <v>29.73</v>
      </c>
      <c r="H79" s="180">
        <v>4.5</v>
      </c>
      <c r="I79" s="184">
        <f>'[1]KONDISI 2015 (2)'!N78+'[1]KONDISI 2015 (2)'!O78</f>
        <v>29.73</v>
      </c>
      <c r="J79" s="184">
        <v>0</v>
      </c>
      <c r="K79" s="184">
        <f>'[1]KONDISI 2015 (2)'!T78</f>
        <v>0</v>
      </c>
      <c r="L79" s="184">
        <f>'[1]KONDISI 2015 (2)'!U78+'[1]KONDISI 2015 (2)'!Z78</f>
        <v>0</v>
      </c>
      <c r="M79" s="184">
        <f t="shared" si="8"/>
        <v>28.254288597376387</v>
      </c>
      <c r="N79" s="184">
        <v>8.4</v>
      </c>
      <c r="O79" s="184">
        <f t="shared" si="9"/>
        <v>67.709384460141266</v>
      </c>
      <c r="P79" s="184">
        <f>I79-N79-R79</f>
        <v>20.13</v>
      </c>
      <c r="Q79" s="184">
        <f t="shared" si="10"/>
        <v>4.0363269424823409</v>
      </c>
      <c r="R79" s="184">
        <v>1.2</v>
      </c>
      <c r="S79" s="184">
        <f t="shared" si="11"/>
        <v>0</v>
      </c>
      <c r="T79" s="184">
        <f>'[1]KONDISI 2015 (2)'!S78+'[1]KONDISI 2015 (2)'!T78+'[1]KONDISI 2015 (2)'!U78+'[1]KONDISI 2015 (2)'!Z78</f>
        <v>0</v>
      </c>
      <c r="U79" s="185"/>
      <c r="V79" s="180" t="s">
        <v>267</v>
      </c>
      <c r="W79" s="186"/>
      <c r="X79" s="165">
        <f t="shared" si="6"/>
        <v>0</v>
      </c>
      <c r="Y79" s="165">
        <f t="shared" si="7"/>
        <v>100</v>
      </c>
    </row>
    <row r="80" spans="2:26">
      <c r="B80" s="180">
        <v>69</v>
      </c>
      <c r="C80" s="181" t="str">
        <f>'[1]KONDISI 2015 (2)'!C79</f>
        <v>084</v>
      </c>
      <c r="D80" s="181"/>
      <c r="E80" s="187" t="str">
        <f>'[1]KONDISI 2015 (2)'!G79</f>
        <v xml:space="preserve"> Kruak - Lb. Haji</v>
      </c>
      <c r="F80" s="181" t="str">
        <f>+[2]DD1_2016!F52</f>
        <v>Kruak, Lb. Haji</v>
      </c>
      <c r="G80" s="183">
        <f>'[1]KONDISI 2015 (2)'!I79</f>
        <v>15.05</v>
      </c>
      <c r="H80" s="180">
        <v>4.5</v>
      </c>
      <c r="I80" s="184">
        <f>'[1]KONDISI 2015 (2)'!N79+'[1]KONDISI 2015 (2)'!O79</f>
        <v>15.05</v>
      </c>
      <c r="J80" s="184">
        <v>0</v>
      </c>
      <c r="K80" s="184">
        <f>'[1]KONDISI 2015 (2)'!T79</f>
        <v>0</v>
      </c>
      <c r="L80" s="184">
        <f>'[1]KONDISI 2015 (2)'!U79+'[1]KONDISI 2015 (2)'!Z79</f>
        <v>0</v>
      </c>
      <c r="M80" s="184">
        <f t="shared" si="8"/>
        <v>45.182724252491688</v>
      </c>
      <c r="N80" s="184">
        <f>'[1]KONDISI 2015 (2)'!P79</f>
        <v>6.8</v>
      </c>
      <c r="O80" s="184">
        <f t="shared" si="9"/>
        <v>54.817275747508297</v>
      </c>
      <c r="P80" s="184">
        <f>'[1]KONDISI 2015 (2)'!Q79</f>
        <v>8.25</v>
      </c>
      <c r="Q80" s="184">
        <f t="shared" si="10"/>
        <v>0</v>
      </c>
      <c r="R80" s="184">
        <f>'[1]KONDISI 2015 (2)'!R79</f>
        <v>0</v>
      </c>
      <c r="S80" s="184">
        <f t="shared" si="11"/>
        <v>0</v>
      </c>
      <c r="T80" s="184">
        <f>'[1]KONDISI 2015 (2)'!S79+'[1]KONDISI 2015 (2)'!T79+'[1]KONDISI 2015 (2)'!U79+'[1]KONDISI 2015 (2)'!Z79</f>
        <v>0</v>
      </c>
      <c r="U80" s="185"/>
      <c r="V80" s="180" t="s">
        <v>267</v>
      </c>
      <c r="W80" s="186"/>
      <c r="X80" s="165">
        <f t="shared" si="6"/>
        <v>0</v>
      </c>
      <c r="Y80" s="165">
        <f t="shared" si="7"/>
        <v>99.999999999999986</v>
      </c>
    </row>
    <row r="81" spans="2:25" ht="26">
      <c r="B81" s="180">
        <v>70</v>
      </c>
      <c r="C81" s="181" t="str">
        <f>'[1]KONDISI 2015 (2)'!C80</f>
        <v>085</v>
      </c>
      <c r="D81" s="181"/>
      <c r="E81" s="187" t="str">
        <f>'[1]KONDISI 2015 (2)'!G80</f>
        <v xml:space="preserve"> Tanjung Geres - Pohgading - Pringgabaya</v>
      </c>
      <c r="F81" s="181" t="str">
        <f>[2]DD1_2016!F53</f>
        <v>Lb. Haji, Pringgabaya</v>
      </c>
      <c r="G81" s="183">
        <f>'[1]KONDISI 2015 (2)'!I80</f>
        <v>15.23</v>
      </c>
      <c r="H81" s="180">
        <v>4.5</v>
      </c>
      <c r="I81" s="184">
        <f>'[1]KONDISI 2015 (2)'!N80+'[1]KONDISI 2015 (2)'!O80</f>
        <v>15.23</v>
      </c>
      <c r="J81" s="184">
        <v>0</v>
      </c>
      <c r="K81" s="184">
        <f>'[1]KONDISI 2015 (2)'!T80</f>
        <v>0</v>
      </c>
      <c r="L81" s="184">
        <f>'[1]KONDISI 2015 (2)'!U80+'[1]KONDISI 2015 (2)'!Z80</f>
        <v>0</v>
      </c>
      <c r="M81" s="184">
        <f t="shared" si="8"/>
        <v>45.502298095863431</v>
      </c>
      <c r="N81" s="184">
        <f>I81-P81-R81-T81</f>
        <v>6.9300000000000006</v>
      </c>
      <c r="O81" s="184">
        <f t="shared" si="9"/>
        <v>51.214707813525926</v>
      </c>
      <c r="P81" s="184">
        <v>7.8</v>
      </c>
      <c r="Q81" s="184">
        <f t="shared" si="10"/>
        <v>1.969796454366382</v>
      </c>
      <c r="R81" s="184">
        <v>0.3</v>
      </c>
      <c r="S81" s="184">
        <f t="shared" si="11"/>
        <v>1.3131976362442548</v>
      </c>
      <c r="T81" s="184">
        <v>0.2</v>
      </c>
      <c r="U81" s="185"/>
      <c r="V81" s="180" t="s">
        <v>267</v>
      </c>
      <c r="W81" s="186"/>
      <c r="X81" s="165">
        <f t="shared" si="6"/>
        <v>0</v>
      </c>
      <c r="Y81" s="165">
        <f t="shared" si="7"/>
        <v>100</v>
      </c>
    </row>
    <row r="82" spans="2:25" ht="26">
      <c r="B82" s="180">
        <v>71</v>
      </c>
      <c r="C82" s="181" t="str">
        <f>'[1]KONDISI 2015 (2)'!C81</f>
        <v>091</v>
      </c>
      <c r="D82" s="181"/>
      <c r="E82" s="187" t="str">
        <f>'[1]KONDISI 2015 (2)'!G81</f>
        <v xml:space="preserve"> Kruak - Pancor</v>
      </c>
      <c r="F82" s="181" t="str">
        <f>[2]DD1_2016!F60</f>
        <v>Kruak, Sakra Timur, Selong</v>
      </c>
      <c r="G82" s="183">
        <f>'[1]KONDISI 2015 (2)'!I81</f>
        <v>22.46</v>
      </c>
      <c r="H82" s="180">
        <v>4.5</v>
      </c>
      <c r="I82" s="184">
        <f>'[1]KONDISI 2015 (2)'!N81+'[1]KONDISI 2015 (2)'!O81</f>
        <v>22.46</v>
      </c>
      <c r="J82" s="184">
        <v>0</v>
      </c>
      <c r="K82" s="184">
        <f>'[1]KONDISI 2015 (2)'!T81</f>
        <v>0</v>
      </c>
      <c r="L82" s="184">
        <f>'[1]KONDISI 2015 (2)'!U81+'[1]KONDISI 2015 (2)'!Z81</f>
        <v>0</v>
      </c>
      <c r="M82" s="184">
        <f t="shared" si="8"/>
        <v>68.833481745325017</v>
      </c>
      <c r="N82" s="184">
        <f>'[1]KONDISI 2015 (2)'!P81</f>
        <v>15.46</v>
      </c>
      <c r="O82" s="184">
        <f t="shared" si="9"/>
        <v>31.166518254674973</v>
      </c>
      <c r="P82" s="184">
        <f>'[1]KONDISI 2015 (2)'!Q81</f>
        <v>7</v>
      </c>
      <c r="Q82" s="184">
        <f t="shared" si="10"/>
        <v>0</v>
      </c>
      <c r="R82" s="184">
        <f>'[1]KONDISI 2015 (2)'!R81</f>
        <v>0</v>
      </c>
      <c r="S82" s="184">
        <f t="shared" si="11"/>
        <v>0</v>
      </c>
      <c r="T82" s="184">
        <f>'[1]KONDISI 2015 (2)'!S81+'[1]KONDISI 2015 (2)'!T81+'[1]KONDISI 2015 (2)'!U81+'[1]KONDISI 2015 (2)'!Z81</f>
        <v>0</v>
      </c>
      <c r="U82" s="185"/>
      <c r="V82" s="180" t="s">
        <v>267</v>
      </c>
      <c r="W82" s="186"/>
      <c r="X82" s="165">
        <f t="shared" si="6"/>
        <v>0</v>
      </c>
      <c r="Y82" s="165">
        <f t="shared" si="7"/>
        <v>99.999999999999986</v>
      </c>
    </row>
    <row r="83" spans="2:25">
      <c r="B83" s="180">
        <v>72</v>
      </c>
      <c r="C83" s="181" t="str">
        <f>'[1]KONDISI 2015 (2)'!C82</f>
        <v>098</v>
      </c>
      <c r="D83" s="181">
        <f>'[1]KONDISI 2015 (2)'!D82</f>
        <v>1</v>
      </c>
      <c r="E83" s="187" t="str">
        <f>'[1]KONDISI 2015 (2)'!G82</f>
        <v xml:space="preserve"> Pancor - Rempung</v>
      </c>
      <c r="F83" s="181" t="str">
        <f>[2]DD1_2016!F65</f>
        <v>Selong, Sukamulia</v>
      </c>
      <c r="G83" s="183">
        <f>'[1]KONDISI 2015 (2)'!I82</f>
        <v>4.72</v>
      </c>
      <c r="H83" s="180">
        <v>4.5</v>
      </c>
      <c r="I83" s="184">
        <f>'[1]KONDISI 2015 (2)'!N82+'[1]KONDISI 2015 (2)'!O82</f>
        <v>4.72</v>
      </c>
      <c r="J83" s="184">
        <v>0</v>
      </c>
      <c r="K83" s="184">
        <f>'[1]KONDISI 2015 (2)'!T82</f>
        <v>0</v>
      </c>
      <c r="L83" s="184">
        <f>'[1]KONDISI 2015 (2)'!U82+'[1]KONDISI 2015 (2)'!Z82</f>
        <v>0</v>
      </c>
      <c r="M83" s="184">
        <f t="shared" si="8"/>
        <v>82.627118644067792</v>
      </c>
      <c r="N83" s="184">
        <f>'[1]KONDISI 2015 (2)'!P82</f>
        <v>3.9</v>
      </c>
      <c r="O83" s="184">
        <f t="shared" si="9"/>
        <v>17.372881355932201</v>
      </c>
      <c r="P83" s="184">
        <f>'[1]KONDISI 2015 (2)'!Q82</f>
        <v>0.81999999999999984</v>
      </c>
      <c r="Q83" s="184">
        <f t="shared" si="10"/>
        <v>0</v>
      </c>
      <c r="R83" s="184">
        <f>'[1]KONDISI 2015 (2)'!R82</f>
        <v>0</v>
      </c>
      <c r="S83" s="184">
        <f t="shared" si="11"/>
        <v>0</v>
      </c>
      <c r="T83" s="184">
        <f>'[1]KONDISI 2015 (2)'!S82+'[1]KONDISI 2015 (2)'!T82+'[1]KONDISI 2015 (2)'!U82+'[1]KONDISI 2015 (2)'!Z82</f>
        <v>0</v>
      </c>
      <c r="U83" s="185"/>
      <c r="V83" s="180" t="s">
        <v>267</v>
      </c>
      <c r="W83" s="186"/>
      <c r="X83" s="165">
        <f t="shared" si="6"/>
        <v>0</v>
      </c>
      <c r="Y83" s="165">
        <f t="shared" si="7"/>
        <v>100</v>
      </c>
    </row>
    <row r="84" spans="2:25">
      <c r="B84" s="180">
        <v>73</v>
      </c>
      <c r="C84" s="181" t="str">
        <f>'[1]KONDISI 2015 (2)'!C83</f>
        <v>092</v>
      </c>
      <c r="D84" s="181">
        <f>'[1]KONDISI 2015 (2)'!D83</f>
        <v>2</v>
      </c>
      <c r="E84" s="187" t="str">
        <f>'[1]KONDISI 2015 (2)'!G83</f>
        <v xml:space="preserve"> Masbagik - Pancor</v>
      </c>
      <c r="F84" s="181" t="str">
        <f>[2]DD1_2016!F61</f>
        <v>Sukamulia, Selong</v>
      </c>
      <c r="G84" s="183">
        <f>'[1]KONDISI 2015 (2)'!I83</f>
        <v>6.3</v>
      </c>
      <c r="H84" s="180">
        <v>6</v>
      </c>
      <c r="I84" s="184">
        <f>'[1]KONDISI 2015 (2)'!N83+'[1]KONDISI 2015 (2)'!O83</f>
        <v>6.3</v>
      </c>
      <c r="J84" s="184">
        <v>0</v>
      </c>
      <c r="K84" s="184">
        <f>'[1]KONDISI 2015 (2)'!T83</f>
        <v>0</v>
      </c>
      <c r="L84" s="184">
        <f>'[1]KONDISI 2015 (2)'!U83+'[1]KONDISI 2015 (2)'!Z83</f>
        <v>0</v>
      </c>
      <c r="M84" s="184">
        <f t="shared" si="8"/>
        <v>100</v>
      </c>
      <c r="N84" s="184">
        <f>'[1]KONDISI 2015 (2)'!P83</f>
        <v>6.3</v>
      </c>
      <c r="O84" s="184">
        <f t="shared" si="9"/>
        <v>0</v>
      </c>
      <c r="P84" s="184">
        <f>'[1]KONDISI 2015 (2)'!Q83</f>
        <v>0</v>
      </c>
      <c r="Q84" s="184">
        <f t="shared" si="10"/>
        <v>0</v>
      </c>
      <c r="R84" s="184">
        <f>'[1]KONDISI 2015 (2)'!R83</f>
        <v>0</v>
      </c>
      <c r="S84" s="184">
        <f t="shared" si="11"/>
        <v>0</v>
      </c>
      <c r="T84" s="184">
        <f>'[1]KONDISI 2015 (2)'!S83+'[1]KONDISI 2015 (2)'!T83+'[1]KONDISI 2015 (2)'!U83+'[1]KONDISI 2015 (2)'!Z83</f>
        <v>0</v>
      </c>
      <c r="U84" s="185"/>
      <c r="V84" s="180" t="s">
        <v>267</v>
      </c>
      <c r="W84" s="186"/>
      <c r="X84" s="165">
        <f t="shared" si="6"/>
        <v>0</v>
      </c>
      <c r="Y84" s="165">
        <f t="shared" si="7"/>
        <v>100</v>
      </c>
    </row>
    <row r="85" spans="2:25">
      <c r="B85" s="180">
        <v>74</v>
      </c>
      <c r="C85" s="181" t="str">
        <f>'[1]KONDISI 2015 (2)'!C84</f>
        <v>092</v>
      </c>
      <c r="D85" s="181" t="str">
        <f>'[1]KONDISI 2015 (2)'!D84</f>
        <v>11.K</v>
      </c>
      <c r="E85" s="187" t="str">
        <f>'[1]KONDISI 2015 (2)'!G84</f>
        <v xml:space="preserve"> Jln. Sudirman</v>
      </c>
      <c r="F85" s="181" t="str">
        <f>[2]DD1_2016!F62</f>
        <v>Selong</v>
      </c>
      <c r="G85" s="183">
        <f>'[1]KONDISI 2015 (2)'!I84</f>
        <v>1.49</v>
      </c>
      <c r="H85" s="180">
        <v>6</v>
      </c>
      <c r="I85" s="184">
        <f>'[1]KONDISI 2015 (2)'!N84+'[1]KONDISI 2015 (2)'!O84</f>
        <v>1.49</v>
      </c>
      <c r="J85" s="184">
        <v>0</v>
      </c>
      <c r="K85" s="184">
        <f>'[1]KONDISI 2015 (2)'!T84</f>
        <v>0</v>
      </c>
      <c r="L85" s="184">
        <f>'[1]KONDISI 2015 (2)'!U84+'[1]KONDISI 2015 (2)'!Z84</f>
        <v>0</v>
      </c>
      <c r="M85" s="184">
        <f t="shared" si="8"/>
        <v>100</v>
      </c>
      <c r="N85" s="184">
        <f>'[1]KONDISI 2015 (2)'!P84</f>
        <v>1.49</v>
      </c>
      <c r="O85" s="184">
        <f t="shared" si="9"/>
        <v>0</v>
      </c>
      <c r="P85" s="184">
        <f>'[1]KONDISI 2015 (2)'!Q84</f>
        <v>0</v>
      </c>
      <c r="Q85" s="184">
        <f t="shared" si="10"/>
        <v>0</v>
      </c>
      <c r="R85" s="184">
        <f>'[1]KONDISI 2015 (2)'!R84</f>
        <v>0</v>
      </c>
      <c r="S85" s="184">
        <f t="shared" si="11"/>
        <v>0</v>
      </c>
      <c r="T85" s="184">
        <f>'[1]KONDISI 2015 (2)'!S84+'[1]KONDISI 2015 (2)'!T84+'[1]KONDISI 2015 (2)'!U84+'[1]KONDISI 2015 (2)'!Z84</f>
        <v>0</v>
      </c>
      <c r="U85" s="185"/>
      <c r="V85" s="180" t="s">
        <v>267</v>
      </c>
      <c r="W85" s="186"/>
      <c r="X85" s="165">
        <f t="shared" si="6"/>
        <v>0</v>
      </c>
      <c r="Y85" s="165">
        <f t="shared" si="7"/>
        <v>100</v>
      </c>
    </row>
    <row r="86" spans="2:25">
      <c r="B86" s="180">
        <v>75</v>
      </c>
      <c r="C86" s="181" t="str">
        <f>'[1]KONDISI 2015 (2)'!C85</f>
        <v>092</v>
      </c>
      <c r="D86" s="181" t="str">
        <f>'[1]KONDISI 2015 (2)'!D85</f>
        <v>12.K</v>
      </c>
      <c r="E86" s="187" t="str">
        <f>'[1]KONDISI 2015 (2)'!G85</f>
        <v xml:space="preserve"> Jln. Pahlawan (Pancor - Selong)</v>
      </c>
      <c r="F86" s="181" t="s">
        <v>213</v>
      </c>
      <c r="G86" s="183">
        <f>'[1]KONDISI 2015 (2)'!I85</f>
        <v>1.96</v>
      </c>
      <c r="H86" s="180">
        <v>6</v>
      </c>
      <c r="I86" s="184">
        <f>'[1]KONDISI 2015 (2)'!N85+'[1]KONDISI 2015 (2)'!O85</f>
        <v>1.96</v>
      </c>
      <c r="J86" s="184">
        <v>0</v>
      </c>
      <c r="K86" s="184">
        <f>'[1]KONDISI 2015 (2)'!T85</f>
        <v>0</v>
      </c>
      <c r="L86" s="184">
        <f>'[1]KONDISI 2015 (2)'!U85+'[1]KONDISI 2015 (2)'!Z85</f>
        <v>0</v>
      </c>
      <c r="M86" s="184">
        <f t="shared" si="8"/>
        <v>100</v>
      </c>
      <c r="N86" s="184">
        <f>'[1]KONDISI 2015 (2)'!P85</f>
        <v>1.96</v>
      </c>
      <c r="O86" s="184">
        <f t="shared" si="9"/>
        <v>0</v>
      </c>
      <c r="P86" s="184">
        <f>'[1]KONDISI 2015 (2)'!Q85</f>
        <v>0</v>
      </c>
      <c r="Q86" s="184">
        <f t="shared" si="10"/>
        <v>0</v>
      </c>
      <c r="R86" s="184">
        <f>'[1]KONDISI 2015 (2)'!R85</f>
        <v>0</v>
      </c>
      <c r="S86" s="184">
        <f t="shared" si="11"/>
        <v>0</v>
      </c>
      <c r="T86" s="184">
        <f>'[1]KONDISI 2015 (2)'!S85+'[1]KONDISI 2015 (2)'!T85+'[1]KONDISI 2015 (2)'!U85+'[1]KONDISI 2015 (2)'!Z85</f>
        <v>0</v>
      </c>
      <c r="U86" s="185"/>
      <c r="V86" s="180" t="s">
        <v>267</v>
      </c>
      <c r="W86" s="186"/>
      <c r="X86" s="165">
        <f t="shared" si="6"/>
        <v>0</v>
      </c>
      <c r="Y86" s="165">
        <f t="shared" si="7"/>
        <v>100</v>
      </c>
    </row>
    <row r="87" spans="2:25">
      <c r="B87" s="180">
        <v>76</v>
      </c>
      <c r="C87" s="181" t="str">
        <f>'[1]KONDISI 2015 (2)'!C86</f>
        <v>092</v>
      </c>
      <c r="D87" s="181" t="str">
        <f>'[1]KONDISI 2015 (2)'!D86</f>
        <v>13.K</v>
      </c>
      <c r="E87" s="187" t="str">
        <f>'[1]KONDISI 2015 (2)'!G86</f>
        <v xml:space="preserve"> Jln. Cokroaminoto</v>
      </c>
      <c r="F87" s="181" t="s">
        <v>213</v>
      </c>
      <c r="G87" s="183">
        <f>'[1]KONDISI 2015 (2)'!I86</f>
        <v>1.92</v>
      </c>
      <c r="H87" s="180">
        <v>6</v>
      </c>
      <c r="I87" s="184">
        <f>'[1]KONDISI 2015 (2)'!N86+'[1]KONDISI 2015 (2)'!O86</f>
        <v>1.92</v>
      </c>
      <c r="J87" s="184">
        <v>0</v>
      </c>
      <c r="K87" s="184">
        <f>'[1]KONDISI 2015 (2)'!T86</f>
        <v>0</v>
      </c>
      <c r="L87" s="184">
        <f>'[1]KONDISI 2015 (2)'!U86+'[1]KONDISI 2015 (2)'!Z86</f>
        <v>0</v>
      </c>
      <c r="M87" s="184">
        <f t="shared" si="8"/>
        <v>78.125</v>
      </c>
      <c r="N87" s="184">
        <f>'[1]KONDISI 2015 (2)'!P86</f>
        <v>1.5</v>
      </c>
      <c r="O87" s="184">
        <f t="shared" si="9"/>
        <v>21.874999999999996</v>
      </c>
      <c r="P87" s="184">
        <f>'[1]KONDISI 2015 (2)'!Q86</f>
        <v>0.41999999999999993</v>
      </c>
      <c r="Q87" s="184">
        <f t="shared" si="10"/>
        <v>0</v>
      </c>
      <c r="R87" s="184">
        <f>'[1]KONDISI 2015 (2)'!R86</f>
        <v>0</v>
      </c>
      <c r="S87" s="184">
        <f t="shared" si="11"/>
        <v>0</v>
      </c>
      <c r="T87" s="184">
        <f>'[1]KONDISI 2015 (2)'!S86+'[1]KONDISI 2015 (2)'!T86+'[1]KONDISI 2015 (2)'!U86+'[1]KONDISI 2015 (2)'!Z86</f>
        <v>0</v>
      </c>
      <c r="U87" s="185"/>
      <c r="V87" s="180" t="s">
        <v>267</v>
      </c>
      <c r="W87" s="186"/>
      <c r="X87" s="165">
        <f t="shared" si="6"/>
        <v>0</v>
      </c>
      <c r="Y87" s="165">
        <f t="shared" si="7"/>
        <v>100</v>
      </c>
    </row>
    <row r="88" spans="2:25">
      <c r="B88" s="180">
        <v>77</v>
      </c>
      <c r="C88" s="181" t="str">
        <f>'[1]KONDISI 2015 (2)'!C87</f>
        <v>093</v>
      </c>
      <c r="D88" s="181"/>
      <c r="E88" s="187" t="str">
        <f>'[1]KONDISI 2015 (2)'!G87</f>
        <v xml:space="preserve"> Selong - Lb. Haji</v>
      </c>
      <c r="F88" s="181" t="str">
        <f>[2]DD1_2016!F64</f>
        <v>Selong, Lb. Haji</v>
      </c>
      <c r="G88" s="183">
        <f>'[1]KONDISI 2015 (2)'!I87</f>
        <v>5.45</v>
      </c>
      <c r="H88" s="180">
        <v>4.5</v>
      </c>
      <c r="I88" s="184">
        <f>'[1]KONDISI 2015 (2)'!N87+'[1]KONDISI 2015 (2)'!O87</f>
        <v>5.45</v>
      </c>
      <c r="J88" s="184">
        <v>0</v>
      </c>
      <c r="K88" s="184">
        <f>'[1]KONDISI 2015 (2)'!T87</f>
        <v>0</v>
      </c>
      <c r="L88" s="184">
        <f>'[1]KONDISI 2015 (2)'!U87+'[1]KONDISI 2015 (2)'!Z87</f>
        <v>0</v>
      </c>
      <c r="M88" s="184">
        <f t="shared" si="8"/>
        <v>1.834862385321101</v>
      </c>
      <c r="N88" s="184">
        <f>'[1]KONDISI 2015 (2)'!P87</f>
        <v>0.1</v>
      </c>
      <c r="O88" s="184">
        <f t="shared" si="9"/>
        <v>98.165137614678912</v>
      </c>
      <c r="P88" s="184">
        <f>'[1]KONDISI 2015 (2)'!Q87</f>
        <v>5.3500000000000005</v>
      </c>
      <c r="Q88" s="184">
        <f t="shared" si="10"/>
        <v>0</v>
      </c>
      <c r="R88" s="184">
        <f>'[1]KONDISI 2015 (2)'!R87</f>
        <v>0</v>
      </c>
      <c r="S88" s="184">
        <f t="shared" si="11"/>
        <v>0</v>
      </c>
      <c r="T88" s="184">
        <f>'[1]KONDISI 2015 (2)'!S87+'[1]KONDISI 2015 (2)'!T87+'[1]KONDISI 2015 (2)'!U87+'[1]KONDISI 2015 (2)'!Z87</f>
        <v>0</v>
      </c>
      <c r="U88" s="185"/>
      <c r="V88" s="180" t="s">
        <v>267</v>
      </c>
      <c r="W88" s="186"/>
      <c r="X88" s="165">
        <f t="shared" si="6"/>
        <v>0</v>
      </c>
      <c r="Y88" s="165">
        <f t="shared" si="7"/>
        <v>100.00000000000001</v>
      </c>
    </row>
    <row r="89" spans="2:25">
      <c r="B89" s="180">
        <v>78</v>
      </c>
      <c r="C89" s="181" t="str">
        <f>'[1]KONDISI 2015 (2)'!C88</f>
        <v>098</v>
      </c>
      <c r="D89" s="181"/>
      <c r="E89" s="187" t="str">
        <f>'[1]KONDISI 2015 (2)'!G88</f>
        <v xml:space="preserve"> Aikmal - Swela </v>
      </c>
      <c r="F89" s="181" t="str">
        <f>[2]DD1_2016!F78</f>
        <v>Aikmel, Suela</v>
      </c>
      <c r="G89" s="183">
        <f>'[1]KONDISI 2015 (2)'!I88</f>
        <v>8.4</v>
      </c>
      <c r="H89" s="180">
        <v>4.5</v>
      </c>
      <c r="I89" s="184">
        <f>'[1]KONDISI 2015 (2)'!N88+'[1]KONDISI 2015 (2)'!O88</f>
        <v>8.4</v>
      </c>
      <c r="J89" s="184">
        <v>0</v>
      </c>
      <c r="K89" s="184">
        <f>'[1]KONDISI 2015 (2)'!T88</f>
        <v>0</v>
      </c>
      <c r="L89" s="184">
        <f>'[1]KONDISI 2015 (2)'!U88+'[1]KONDISI 2015 (2)'!Z88</f>
        <v>0</v>
      </c>
      <c r="M89" s="184">
        <v>19.047619047619047</v>
      </c>
      <c r="N89" s="184">
        <v>1.6</v>
      </c>
      <c r="O89" s="184">
        <v>72.61904761904762</v>
      </c>
      <c r="P89" s="184">
        <v>6.1000000000000005</v>
      </c>
      <c r="Q89" s="184">
        <v>8.3333333333333321</v>
      </c>
      <c r="R89" s="184">
        <v>0.7</v>
      </c>
      <c r="S89" s="184">
        <f t="shared" si="11"/>
        <v>0</v>
      </c>
      <c r="T89" s="184">
        <f>'[1]KONDISI 2015 (2)'!S88+'[1]KONDISI 2015 (2)'!T88+'[1]KONDISI 2015 (2)'!U88+'[1]KONDISI 2015 (2)'!Z88</f>
        <v>0</v>
      </c>
      <c r="U89" s="185"/>
      <c r="V89" s="180" t="s">
        <v>267</v>
      </c>
      <c r="W89" s="186"/>
      <c r="X89" s="165">
        <f t="shared" si="6"/>
        <v>0</v>
      </c>
      <c r="Y89" s="165">
        <f t="shared" si="7"/>
        <v>100</v>
      </c>
    </row>
    <row r="90" spans="2:25">
      <c r="B90" s="180">
        <v>79</v>
      </c>
      <c r="C90" s="181">
        <f>'[1]KONDISI 2015 (2)'!C89</f>
        <v>101</v>
      </c>
      <c r="D90" s="181" t="str">
        <f>'[1]KONDISI 2015 (2)'!D89</f>
        <v>11.K</v>
      </c>
      <c r="E90" s="187" t="str">
        <f>'[1]KONDISI 2015 (2)'!G89</f>
        <v xml:space="preserve"> Jln. R A. Kartini</v>
      </c>
      <c r="F90" s="181" t="s">
        <v>213</v>
      </c>
      <c r="G90" s="183">
        <f>'[1]KONDISI 2015 (2)'!I89</f>
        <v>0.95</v>
      </c>
      <c r="H90" s="180">
        <v>4.5</v>
      </c>
      <c r="I90" s="184">
        <f>'[1]KONDISI 2015 (2)'!N89+'[1]KONDISI 2015 (2)'!O89</f>
        <v>0.95</v>
      </c>
      <c r="J90" s="184">
        <v>0</v>
      </c>
      <c r="K90" s="184">
        <f>'[1]KONDISI 2015 (2)'!T89</f>
        <v>0</v>
      </c>
      <c r="L90" s="184">
        <f>'[1]KONDISI 2015 (2)'!U89+'[1]KONDISI 2015 (2)'!Z89</f>
        <v>0</v>
      </c>
      <c r="M90" s="184">
        <f t="shared" si="8"/>
        <v>10.526315789473685</v>
      </c>
      <c r="N90" s="184">
        <f>'[1]KONDISI 2015 (2)'!P89</f>
        <v>0.1</v>
      </c>
      <c r="O90" s="184">
        <f t="shared" si="9"/>
        <v>52.631578947368418</v>
      </c>
      <c r="P90" s="184">
        <f>'[1]KONDISI 2015 (2)'!Q89</f>
        <v>0.5</v>
      </c>
      <c r="Q90" s="184">
        <f t="shared" si="10"/>
        <v>31.578947368421051</v>
      </c>
      <c r="R90" s="184">
        <f>'[1]KONDISI 2015 (2)'!R89</f>
        <v>0.3</v>
      </c>
      <c r="S90" s="184">
        <f t="shared" si="11"/>
        <v>5.2631578947368425</v>
      </c>
      <c r="T90" s="184">
        <f>'[1]KONDISI 2015 (2)'!S89+'[1]KONDISI 2015 (2)'!T89+'[1]KONDISI 2015 (2)'!U89+'[1]KONDISI 2015 (2)'!Z89</f>
        <v>0.05</v>
      </c>
      <c r="U90" s="185"/>
      <c r="V90" s="180" t="s">
        <v>274</v>
      </c>
      <c r="W90" s="186"/>
      <c r="X90" s="165">
        <f t="shared" si="6"/>
        <v>0</v>
      </c>
      <c r="Y90" s="165">
        <f t="shared" si="7"/>
        <v>100</v>
      </c>
    </row>
    <row r="91" spans="2:25">
      <c r="B91" s="180">
        <v>80</v>
      </c>
      <c r="C91" s="181">
        <f>'[1]KONDISI 2015 (2)'!C90</f>
        <v>102</v>
      </c>
      <c r="D91" s="181" t="str">
        <f>'[1]KONDISI 2015 (2)'!D90</f>
        <v>11.K</v>
      </c>
      <c r="E91" s="187" t="str">
        <f>'[1]KONDISI 2015 (2)'!G90</f>
        <v xml:space="preserve"> Jln. Sultan Agung</v>
      </c>
      <c r="F91" s="181" t="s">
        <v>213</v>
      </c>
      <c r="G91" s="183">
        <f>'[1]KONDISI 2015 (2)'!I90</f>
        <v>2.04</v>
      </c>
      <c r="H91" s="180">
        <v>4.5</v>
      </c>
      <c r="I91" s="184">
        <f>'[1]KONDISI 2015 (2)'!N90+'[1]KONDISI 2015 (2)'!O90</f>
        <v>2.04</v>
      </c>
      <c r="J91" s="184">
        <v>0</v>
      </c>
      <c r="K91" s="184">
        <f>'[1]KONDISI 2015 (2)'!T90</f>
        <v>0</v>
      </c>
      <c r="L91" s="184">
        <f>'[1]KONDISI 2015 (2)'!U90+'[1]KONDISI 2015 (2)'!Z90</f>
        <v>0</v>
      </c>
      <c r="M91" s="184">
        <f t="shared" si="8"/>
        <v>0</v>
      </c>
      <c r="N91" s="184">
        <f>'[1]KONDISI 2015 (2)'!P90</f>
        <v>0</v>
      </c>
      <c r="O91" s="184">
        <f t="shared" si="9"/>
        <v>82.843137254901961</v>
      </c>
      <c r="P91" s="184">
        <f>'[1]KONDISI 2015 (2)'!Q90</f>
        <v>1.69</v>
      </c>
      <c r="Q91" s="184">
        <f t="shared" si="10"/>
        <v>17.156862745098035</v>
      </c>
      <c r="R91" s="184">
        <f>'[1]KONDISI 2015 (2)'!R90</f>
        <v>0.35</v>
      </c>
      <c r="S91" s="184">
        <f t="shared" si="11"/>
        <v>0</v>
      </c>
      <c r="T91" s="184">
        <f>'[1]KONDISI 2015 (2)'!S90+'[1]KONDISI 2015 (2)'!T90+'[1]KONDISI 2015 (2)'!U90+'[1]KONDISI 2015 (2)'!Z90</f>
        <v>0</v>
      </c>
      <c r="U91" s="185"/>
      <c r="V91" s="180" t="s">
        <v>274</v>
      </c>
      <c r="W91" s="186"/>
      <c r="X91" s="165">
        <f t="shared" si="6"/>
        <v>0</v>
      </c>
      <c r="Y91" s="165">
        <f t="shared" si="7"/>
        <v>100</v>
      </c>
    </row>
    <row r="92" spans="2:25">
      <c r="B92" s="180">
        <v>81</v>
      </c>
      <c r="C92" s="181">
        <f>'[1]KONDISI 2015 (2)'!C91</f>
        <v>103</v>
      </c>
      <c r="D92" s="181" t="str">
        <f>'[1]KONDISI 2015 (2)'!D91</f>
        <v>11.K</v>
      </c>
      <c r="E92" s="187" t="str">
        <f>'[1]KONDISI 2015 (2)'!G91</f>
        <v xml:space="preserve"> Jln. Diponegoro</v>
      </c>
      <c r="F92" s="181" t="s">
        <v>213</v>
      </c>
      <c r="G92" s="183">
        <f>'[1]KONDISI 2015 (2)'!I91</f>
        <v>1.82</v>
      </c>
      <c r="H92" s="180">
        <v>4.5</v>
      </c>
      <c r="I92" s="184">
        <f>'[1]KONDISI 2015 (2)'!N91+'[1]KONDISI 2015 (2)'!O91</f>
        <v>1.82</v>
      </c>
      <c r="J92" s="184">
        <v>0</v>
      </c>
      <c r="K92" s="184">
        <f>'[1]KONDISI 2015 (2)'!T91</f>
        <v>0</v>
      </c>
      <c r="L92" s="184">
        <f>'[1]KONDISI 2015 (2)'!U91+'[1]KONDISI 2015 (2)'!Z91</f>
        <v>0</v>
      </c>
      <c r="M92" s="184">
        <f t="shared" si="8"/>
        <v>0</v>
      </c>
      <c r="N92" s="184">
        <f>'[1]KONDISI 2015 (2)'!P91</f>
        <v>0</v>
      </c>
      <c r="O92" s="184">
        <f t="shared" si="9"/>
        <v>93.406593406593402</v>
      </c>
      <c r="P92" s="184">
        <f>'[1]KONDISI 2015 (2)'!Q91</f>
        <v>1.7</v>
      </c>
      <c r="Q92" s="184">
        <f t="shared" si="10"/>
        <v>6.593406593406594</v>
      </c>
      <c r="R92" s="184">
        <f>'[1]KONDISI 2015 (2)'!R91</f>
        <v>0.12</v>
      </c>
      <c r="S92" s="184">
        <f t="shared" si="11"/>
        <v>0</v>
      </c>
      <c r="T92" s="184">
        <f>'[1]KONDISI 2015 (2)'!S91+'[1]KONDISI 2015 (2)'!T91+'[1]KONDISI 2015 (2)'!U91+'[1]KONDISI 2015 (2)'!Z91</f>
        <v>0</v>
      </c>
      <c r="U92" s="185"/>
      <c r="V92" s="180" t="s">
        <v>274</v>
      </c>
      <c r="W92" s="186"/>
      <c r="X92" s="165">
        <f t="shared" si="6"/>
        <v>0</v>
      </c>
      <c r="Y92" s="165">
        <f t="shared" si="7"/>
        <v>100</v>
      </c>
    </row>
    <row r="93" spans="2:25">
      <c r="B93" s="180">
        <v>82</v>
      </c>
      <c r="C93" s="181">
        <f>'[1]KONDISI 2015 (2)'!C92</f>
        <v>104</v>
      </c>
      <c r="D93" s="181" t="str">
        <f>'[1]KONDISI 2015 (2)'!D92</f>
        <v>11.K</v>
      </c>
      <c r="E93" s="187" t="str">
        <f>'[1]KONDISI 2015 (2)'!G92</f>
        <v>Jln. Sedau</v>
      </c>
      <c r="F93" s="181" t="s">
        <v>213</v>
      </c>
      <c r="G93" s="183">
        <f>'[1]KONDISI 2015 (2)'!I92</f>
        <v>1.2</v>
      </c>
      <c r="H93" s="180">
        <v>4.5</v>
      </c>
      <c r="I93" s="184">
        <f>'[1]KONDISI 2015 (2)'!N92+'[1]KONDISI 2015 (2)'!O92</f>
        <v>1.2</v>
      </c>
      <c r="J93" s="184">
        <v>0</v>
      </c>
      <c r="K93" s="184">
        <f>'[1]KONDISI 2015 (2)'!T92</f>
        <v>0</v>
      </c>
      <c r="L93" s="184">
        <f>'[1]KONDISI 2015 (2)'!U92+'[1]KONDISI 2015 (2)'!Z92</f>
        <v>0</v>
      </c>
      <c r="M93" s="184">
        <f t="shared" si="8"/>
        <v>0</v>
      </c>
      <c r="N93" s="184">
        <f>'[1]KONDISI 2015 (2)'!P92</f>
        <v>0</v>
      </c>
      <c r="O93" s="184">
        <f t="shared" si="9"/>
        <v>100</v>
      </c>
      <c r="P93" s="184">
        <f>'[1]KONDISI 2015 (2)'!Q92</f>
        <v>1.2</v>
      </c>
      <c r="Q93" s="184">
        <f t="shared" si="10"/>
        <v>0</v>
      </c>
      <c r="R93" s="184">
        <f>'[1]KONDISI 2015 (2)'!R92</f>
        <v>0</v>
      </c>
      <c r="S93" s="184">
        <f t="shared" si="11"/>
        <v>0</v>
      </c>
      <c r="T93" s="184">
        <f>'[1]KONDISI 2015 (2)'!S92+'[1]KONDISI 2015 (2)'!T92+'[1]KONDISI 2015 (2)'!U92+'[1]KONDISI 2015 (2)'!Z92</f>
        <v>0</v>
      </c>
      <c r="U93" s="185"/>
      <c r="V93" s="180" t="s">
        <v>274</v>
      </c>
      <c r="W93" s="186"/>
      <c r="X93" s="165">
        <f t="shared" si="6"/>
        <v>0</v>
      </c>
      <c r="Y93" s="165">
        <f t="shared" si="7"/>
        <v>100</v>
      </c>
    </row>
    <row r="94" spans="2:25">
      <c r="B94" s="180">
        <v>83</v>
      </c>
      <c r="C94" s="181" t="str">
        <f>'[1]KONDISI 2015 (2)'!C93</f>
        <v>041</v>
      </c>
      <c r="D94" s="181"/>
      <c r="E94" s="187" t="str">
        <f>'[1]KONDISI 2015 (2)'!G93</f>
        <v xml:space="preserve"> Benete -  Sejorong </v>
      </c>
      <c r="F94" s="181" t="str">
        <f>[2]DD1_2016!F85</f>
        <v>Maluk, Sekongkang</v>
      </c>
      <c r="G94" s="183">
        <f>'[1]KONDISI 2015 (2)'!I93</f>
        <v>30.25</v>
      </c>
      <c r="H94" s="180">
        <v>6</v>
      </c>
      <c r="I94" s="184">
        <f>'[1]KONDISI 2015 (2)'!N93+'[1]KONDISI 2015 (2)'!O93</f>
        <v>30.25</v>
      </c>
      <c r="J94" s="184">
        <v>0</v>
      </c>
      <c r="K94" s="184">
        <f>'[1]KONDISI 2015 (2)'!T93</f>
        <v>0</v>
      </c>
      <c r="L94" s="184">
        <f>'[1]KONDISI 2015 (2)'!U93+'[1]KONDISI 2015 (2)'!Z93</f>
        <v>0</v>
      </c>
      <c r="M94" s="184">
        <f t="shared" si="8"/>
        <v>100</v>
      </c>
      <c r="N94" s="184">
        <f>'[1]KONDISI 2015 (2)'!P93</f>
        <v>30.25</v>
      </c>
      <c r="O94" s="184">
        <f t="shared" si="9"/>
        <v>0</v>
      </c>
      <c r="P94" s="184">
        <f>'[1]KONDISI 2015 (2)'!Q93</f>
        <v>0</v>
      </c>
      <c r="Q94" s="184">
        <f t="shared" si="10"/>
        <v>0</v>
      </c>
      <c r="R94" s="184">
        <f>'[1]KONDISI 2015 (2)'!R93</f>
        <v>0</v>
      </c>
      <c r="S94" s="184">
        <f t="shared" si="11"/>
        <v>0</v>
      </c>
      <c r="T94" s="184">
        <f>'[1]KONDISI 2015 (2)'!S93+'[1]KONDISI 2015 (2)'!T93+'[1]KONDISI 2015 (2)'!U93+'[1]KONDISI 2015 (2)'!Z93</f>
        <v>0</v>
      </c>
      <c r="U94" s="185"/>
      <c r="V94" s="180" t="s">
        <v>267</v>
      </c>
      <c r="W94" s="186"/>
      <c r="X94" s="165">
        <f t="shared" si="6"/>
        <v>0</v>
      </c>
      <c r="Y94" s="165">
        <f t="shared" si="7"/>
        <v>100</v>
      </c>
    </row>
    <row r="95" spans="2:25" ht="26">
      <c r="B95" s="180">
        <v>84</v>
      </c>
      <c r="C95" s="181" t="str">
        <f>'[1]KONDISI 2015 (2)'!C94</f>
        <v>042</v>
      </c>
      <c r="D95" s="181"/>
      <c r="E95" s="187" t="str">
        <f>'[1]KONDISI 2015 (2)'!G94</f>
        <v xml:space="preserve"> Sejorong - Tetar - Bts. KSB</v>
      </c>
      <c r="F95" s="181" t="str">
        <f>[2]DD1_2016!F86</f>
        <v>Sekongkang, Lunyuk</v>
      </c>
      <c r="G95" s="183">
        <f>'[1]KONDISI 2015 (2)'!I94</f>
        <v>42.1</v>
      </c>
      <c r="H95" s="180">
        <v>6</v>
      </c>
      <c r="I95" s="184">
        <f>'[1]KONDISI 2015 (2)'!N94+'[1]KONDISI 2015 (2)'!O94</f>
        <v>27.650000000000002</v>
      </c>
      <c r="J95" s="184">
        <v>0</v>
      </c>
      <c r="K95" s="184">
        <f>'[1]KONDISI 2015 (2)'!T94</f>
        <v>14.45</v>
      </c>
      <c r="L95" s="184">
        <f>'[1]KONDISI 2015 (2)'!U94+'[1]KONDISI 2015 (2)'!Z94</f>
        <v>0</v>
      </c>
      <c r="M95" s="184">
        <f t="shared" si="8"/>
        <v>52.874109263657957</v>
      </c>
      <c r="N95" s="184">
        <f>'[1]KONDISI 2015 (2)'!P94</f>
        <v>22.259999999999998</v>
      </c>
      <c r="O95" s="184">
        <f t="shared" si="9"/>
        <v>12.802850356294545</v>
      </c>
      <c r="P95" s="184">
        <f>'[1]KONDISI 2015 (2)'!Q94</f>
        <v>5.3900000000000041</v>
      </c>
      <c r="Q95" s="184">
        <f t="shared" si="10"/>
        <v>0</v>
      </c>
      <c r="R95" s="184">
        <f>'[1]KONDISI 2015 (2)'!R94</f>
        <v>0</v>
      </c>
      <c r="S95" s="184">
        <f t="shared" si="11"/>
        <v>34.323040380047502</v>
      </c>
      <c r="T95" s="184">
        <f>'[1]KONDISI 2015 (2)'!S94+'[1]KONDISI 2015 (2)'!T94+'[1]KONDISI 2015 (2)'!U94+'[1]KONDISI 2015 (2)'!Z94</f>
        <v>14.45</v>
      </c>
      <c r="U95" s="185"/>
      <c r="V95" s="180" t="s">
        <v>267</v>
      </c>
      <c r="W95" s="186"/>
      <c r="X95" s="165">
        <f t="shared" si="6"/>
        <v>0</v>
      </c>
      <c r="Y95" s="165">
        <f t="shared" si="7"/>
        <v>100</v>
      </c>
    </row>
    <row r="96" spans="2:25">
      <c r="B96" s="180">
        <v>85</v>
      </c>
      <c r="C96" s="181">
        <f>'[1]KONDISI 2015 (2)'!C95</f>
        <v>105</v>
      </c>
      <c r="D96" s="181"/>
      <c r="E96" s="187" t="str">
        <f>'[1]KONDISI 2015 (2)'!G95</f>
        <v xml:space="preserve"> Simpang Tano - Simpang Seteluk</v>
      </c>
      <c r="F96" s="181" t="str">
        <f>[2]DD1_2016!F84</f>
        <v>Poto Tano, Seteluk</v>
      </c>
      <c r="G96" s="183">
        <f>'[1]KONDISI 2015 (2)'!I95</f>
        <v>3.85</v>
      </c>
      <c r="H96" s="180">
        <v>6</v>
      </c>
      <c r="I96" s="184">
        <f>'[1]KONDISI 2015 (2)'!N95+'[1]KONDISI 2015 (2)'!O95</f>
        <v>3.85</v>
      </c>
      <c r="J96" s="184">
        <v>0</v>
      </c>
      <c r="K96" s="184">
        <f>'[1]KONDISI 2015 (2)'!T95</f>
        <v>0</v>
      </c>
      <c r="L96" s="184">
        <f>'[1]KONDISI 2015 (2)'!U95+'[1]KONDISI 2015 (2)'!Z95</f>
        <v>0</v>
      </c>
      <c r="M96" s="184">
        <f t="shared" si="8"/>
        <v>100</v>
      </c>
      <c r="N96" s="184">
        <f>'[1]KONDISI 2015 (2)'!P95</f>
        <v>3.85</v>
      </c>
      <c r="O96" s="184">
        <f t="shared" si="9"/>
        <v>0</v>
      </c>
      <c r="P96" s="184">
        <f>'[1]KONDISI 2015 (2)'!Q95</f>
        <v>0</v>
      </c>
      <c r="Q96" s="184">
        <f t="shared" si="10"/>
        <v>0</v>
      </c>
      <c r="R96" s="184">
        <f>'[1]KONDISI 2015 (2)'!R95</f>
        <v>0</v>
      </c>
      <c r="S96" s="184">
        <f t="shared" si="11"/>
        <v>0</v>
      </c>
      <c r="T96" s="184">
        <f>'[1]KONDISI 2015 (2)'!S95+'[1]KONDISI 2015 (2)'!T95+'[1]KONDISI 2015 (2)'!U95+'[1]KONDISI 2015 (2)'!Z95</f>
        <v>0</v>
      </c>
      <c r="U96" s="185"/>
      <c r="V96" s="180" t="s">
        <v>267</v>
      </c>
      <c r="W96" s="186"/>
      <c r="X96" s="165">
        <f t="shared" si="6"/>
        <v>0</v>
      </c>
      <c r="Y96" s="165">
        <f t="shared" si="7"/>
        <v>100</v>
      </c>
    </row>
    <row r="97" spans="2:26">
      <c r="B97" s="180">
        <v>86</v>
      </c>
      <c r="C97" s="181" t="str">
        <f>'[1]KONDISI 2015 (2)'!C96</f>
        <v>043</v>
      </c>
      <c r="D97" s="181"/>
      <c r="E97" s="187" t="str">
        <f>'[1]KONDISI 2015 (2)'!G96</f>
        <v xml:space="preserve"> Tetar (Bts. KSB) - Lunyuk </v>
      </c>
      <c r="F97" s="181" t="str">
        <f>[2]DD1_2016!F87</f>
        <v>Lunyuk</v>
      </c>
      <c r="G97" s="183">
        <f>'[1]KONDISI 2015 (2)'!I96</f>
        <v>32.4</v>
      </c>
      <c r="H97" s="180">
        <v>6</v>
      </c>
      <c r="I97" s="184">
        <f>'[1]KONDISI 2015 (2)'!N96+'[1]KONDISI 2015 (2)'!O96</f>
        <v>21.75</v>
      </c>
      <c r="J97" s="184">
        <v>0</v>
      </c>
      <c r="K97" s="184">
        <f>'[1]KONDISI 2015 (2)'!T96</f>
        <v>10.649999999999999</v>
      </c>
      <c r="L97" s="184">
        <f>'[1]KONDISI 2015 (2)'!U96+'[1]KONDISI 2015 (2)'!Z96</f>
        <v>0</v>
      </c>
      <c r="M97" s="184">
        <f t="shared" si="8"/>
        <v>67.129629629629633</v>
      </c>
      <c r="N97" s="184">
        <f>'[1]KONDISI 2015 (2)'!P96</f>
        <v>21.75</v>
      </c>
      <c r="O97" s="184">
        <f t="shared" si="9"/>
        <v>0</v>
      </c>
      <c r="P97" s="184">
        <f>'[1]KONDISI 2015 (2)'!Q96</f>
        <v>0</v>
      </c>
      <c r="Q97" s="184">
        <f t="shared" si="10"/>
        <v>0</v>
      </c>
      <c r="R97" s="184">
        <f>'[1]KONDISI 2015 (2)'!R96</f>
        <v>0</v>
      </c>
      <c r="S97" s="184">
        <f t="shared" si="11"/>
        <v>32.870370370370367</v>
      </c>
      <c r="T97" s="184">
        <f>'[1]KONDISI 2015 (2)'!S96+'[1]KONDISI 2015 (2)'!T96+'[1]KONDISI 2015 (2)'!U96+'[1]KONDISI 2015 (2)'!Z96</f>
        <v>10.649999999999999</v>
      </c>
      <c r="U97" s="185"/>
      <c r="V97" s="180" t="s">
        <v>267</v>
      </c>
      <c r="W97" s="186"/>
      <c r="X97" s="165">
        <f t="shared" si="6"/>
        <v>0</v>
      </c>
      <c r="Y97" s="165">
        <f t="shared" si="7"/>
        <v>100</v>
      </c>
    </row>
    <row r="98" spans="2:26" ht="26">
      <c r="B98" s="180">
        <v>87</v>
      </c>
      <c r="C98" s="181">
        <f>'[1]KONDISI 2015 (2)'!C97</f>
        <v>106</v>
      </c>
      <c r="D98" s="181"/>
      <c r="E98" s="187" t="str">
        <f>'[1]KONDISI 2015 (2)'!G97</f>
        <v xml:space="preserve"> Sumbawa Besar - Semongkat - Batu Dulang</v>
      </c>
      <c r="F98" s="181" t="str">
        <f>[2]DD1_2016!F88</f>
        <v>Unter Iwis, Batu Lanteh</v>
      </c>
      <c r="G98" s="183">
        <f>'[1]KONDISI 2015 (2)'!I97</f>
        <v>24.9</v>
      </c>
      <c r="H98" s="180">
        <v>4.5</v>
      </c>
      <c r="I98" s="184">
        <f>'[1]KONDISI 2015 (2)'!N97+'[1]KONDISI 2015 (2)'!O97</f>
        <v>24.9</v>
      </c>
      <c r="J98" s="184">
        <v>0</v>
      </c>
      <c r="K98" s="184">
        <f>'[1]KONDISI 2015 (2)'!T97</f>
        <v>0</v>
      </c>
      <c r="L98" s="184">
        <f>'[1]KONDISI 2015 (2)'!U97+'[1]KONDISI 2015 (2)'!Z97</f>
        <v>0</v>
      </c>
      <c r="M98" s="184">
        <f t="shared" si="8"/>
        <v>12.449799196787149</v>
      </c>
      <c r="N98" s="184">
        <f>'[1]KONDISI 2015 (2)'!P97</f>
        <v>3.1</v>
      </c>
      <c r="O98" s="184">
        <f t="shared" si="9"/>
        <v>51.004016064257016</v>
      </c>
      <c r="P98" s="184">
        <f>I98-N98-R98</f>
        <v>12.699999999999998</v>
      </c>
      <c r="Q98" s="184">
        <f t="shared" si="10"/>
        <v>36.546184738955823</v>
      </c>
      <c r="R98" s="184">
        <v>9.1</v>
      </c>
      <c r="S98" s="184">
        <f t="shared" si="11"/>
        <v>0</v>
      </c>
      <c r="T98" s="184">
        <f>'[1]KONDISI 2015 (2)'!S97+'[1]KONDISI 2015 (2)'!T97+'[1]KONDISI 2015 (2)'!U97+'[1]KONDISI 2015 (2)'!Z97</f>
        <v>0</v>
      </c>
      <c r="U98" s="185"/>
      <c r="V98" s="180" t="s">
        <v>267</v>
      </c>
      <c r="W98" s="186"/>
      <c r="X98" s="165">
        <f t="shared" si="6"/>
        <v>0</v>
      </c>
      <c r="Y98" s="165">
        <f t="shared" si="7"/>
        <v>99.999999999999986</v>
      </c>
    </row>
    <row r="99" spans="2:26">
      <c r="B99" s="180">
        <v>88</v>
      </c>
      <c r="C99" s="181">
        <f>'[1]KONDISI 2015 (2)'!C98</f>
        <v>106</v>
      </c>
      <c r="D99" s="181" t="str">
        <f>'[1]KONDISI 2015 (2)'!D98</f>
        <v>11.K</v>
      </c>
      <c r="E99" s="187" t="str">
        <f>'[1]KONDISI 2015 (2)'!G98</f>
        <v>Jl. Sltn. Kaharudin</v>
      </c>
      <c r="F99" s="181" t="str">
        <f>[2]DD1_2016!F89</f>
        <v>Sumbawa</v>
      </c>
      <c r="G99" s="183">
        <f>'[1]KONDISI 2015 (2)'!I98</f>
        <v>1.75</v>
      </c>
      <c r="H99" s="180">
        <v>4.5</v>
      </c>
      <c r="I99" s="184">
        <f>'[1]KONDISI 2015 (2)'!N98+'[1]KONDISI 2015 (2)'!O98</f>
        <v>1.75</v>
      </c>
      <c r="J99" s="184">
        <v>0</v>
      </c>
      <c r="K99" s="184">
        <f>'[1]KONDISI 2015 (2)'!T98</f>
        <v>0</v>
      </c>
      <c r="L99" s="184">
        <f>'[1]KONDISI 2015 (2)'!U98+'[1]KONDISI 2015 (2)'!Z98</f>
        <v>0</v>
      </c>
      <c r="M99" s="184">
        <f t="shared" si="8"/>
        <v>100</v>
      </c>
      <c r="N99" s="184">
        <f>'[1]KONDISI 2015 (2)'!P98</f>
        <v>1.75</v>
      </c>
      <c r="O99" s="184">
        <f t="shared" si="9"/>
        <v>0</v>
      </c>
      <c r="P99" s="184">
        <f>'[1]KONDISI 2015 (2)'!Q98</f>
        <v>0</v>
      </c>
      <c r="Q99" s="184">
        <f t="shared" si="10"/>
        <v>0</v>
      </c>
      <c r="R99" s="184">
        <f>'[1]KONDISI 2015 (2)'!R98</f>
        <v>0</v>
      </c>
      <c r="S99" s="184">
        <f t="shared" si="11"/>
        <v>0</v>
      </c>
      <c r="T99" s="184">
        <f>'[1]KONDISI 2015 (2)'!S98+'[1]KONDISI 2015 (2)'!T98+'[1]KONDISI 2015 (2)'!U98+'[1]KONDISI 2015 (2)'!Z98</f>
        <v>0</v>
      </c>
      <c r="U99" s="185"/>
      <c r="V99" s="180" t="s">
        <v>267</v>
      </c>
      <c r="W99" s="186"/>
      <c r="X99" s="165">
        <f t="shared" si="6"/>
        <v>0</v>
      </c>
      <c r="Y99" s="165">
        <f t="shared" si="7"/>
        <v>100</v>
      </c>
    </row>
    <row r="100" spans="2:26">
      <c r="B100" s="180">
        <v>89</v>
      </c>
      <c r="C100" s="181">
        <f>'[1]KONDISI 2015 (2)'!C99</f>
        <v>107</v>
      </c>
      <c r="D100" s="181"/>
      <c r="E100" s="187" t="str">
        <f>'[1]KONDISI 2015 (2)'!G99</f>
        <v xml:space="preserve"> Sumbawa - Sebewe - Lua Air</v>
      </c>
      <c r="F100" s="181" t="str">
        <f>[2]DD1_2016!F90</f>
        <v>Sumbawa</v>
      </c>
      <c r="G100" s="183">
        <f>'[1]KONDISI 2015 (2)'!I99</f>
        <v>20.5</v>
      </c>
      <c r="H100" s="180">
        <v>4.5</v>
      </c>
      <c r="I100" s="184">
        <f>'[1]KONDISI 2015 (2)'!N99+'[1]KONDISI 2015 (2)'!O99</f>
        <v>16.899999999999999</v>
      </c>
      <c r="J100" s="184">
        <v>0</v>
      </c>
      <c r="K100" s="184">
        <f>'[1]KONDISI 2015 (2)'!T99</f>
        <v>3.6000000000000014</v>
      </c>
      <c r="L100" s="184">
        <f>'[1]KONDISI 2015 (2)'!U99+'[1]KONDISI 2015 (2)'!Z99</f>
        <v>0</v>
      </c>
      <c r="M100" s="184">
        <f t="shared" si="8"/>
        <v>80.975609756097555</v>
      </c>
      <c r="N100" s="184">
        <f>G100-P100-R100-T100</f>
        <v>16.599999999999998</v>
      </c>
      <c r="O100" s="184">
        <f t="shared" si="9"/>
        <v>1.4634146341463414</v>
      </c>
      <c r="P100" s="184">
        <v>0.3</v>
      </c>
      <c r="Q100" s="184">
        <f t="shared" si="10"/>
        <v>0</v>
      </c>
      <c r="R100" s="184">
        <f>'[1]KONDISI 2015 (2)'!R99</f>
        <v>0</v>
      </c>
      <c r="S100" s="184">
        <f t="shared" si="11"/>
        <v>17.560975609756106</v>
      </c>
      <c r="T100" s="184">
        <f>'[1]KONDISI 2015 (2)'!S99+'[1]KONDISI 2015 (2)'!T99+'[1]KONDISI 2015 (2)'!U99+'[1]KONDISI 2015 (2)'!Z99</f>
        <v>3.6000000000000014</v>
      </c>
      <c r="U100" s="185"/>
      <c r="V100" s="180" t="s">
        <v>267</v>
      </c>
      <c r="W100" s="186"/>
      <c r="X100" s="165">
        <f t="shared" si="6"/>
        <v>0</v>
      </c>
      <c r="Y100" s="165">
        <f t="shared" si="7"/>
        <v>100</v>
      </c>
    </row>
    <row r="101" spans="2:26" ht="26">
      <c r="B101" s="180">
        <v>90</v>
      </c>
      <c r="C101" s="181">
        <f>'[1]KONDISI 2015 (2)'!C100</f>
        <v>107</v>
      </c>
      <c r="D101" s="181" t="str">
        <f>'[1]KONDISI 2015 (2)'!D100</f>
        <v>11.K</v>
      </c>
      <c r="E101" s="187" t="str">
        <f>'[1]KONDISI 2015 (2)'!G100</f>
        <v xml:space="preserve"> Jln. Sudirman</v>
      </c>
      <c r="F101" s="181" t="str">
        <f>[2]DD1_2016!F91</f>
        <v>Sumbawa, Moyo Utara</v>
      </c>
      <c r="G101" s="183">
        <f>'[1]KONDISI 2015 (2)'!I100</f>
        <v>1</v>
      </c>
      <c r="H101" s="180">
        <v>4.5</v>
      </c>
      <c r="I101" s="184">
        <f>'[1]KONDISI 2015 (2)'!N100+'[1]KONDISI 2015 (2)'!O100</f>
        <v>1</v>
      </c>
      <c r="J101" s="184">
        <v>0</v>
      </c>
      <c r="K101" s="184">
        <f>'[1]KONDISI 2015 (2)'!T100</f>
        <v>0</v>
      </c>
      <c r="L101" s="184">
        <f>'[1]KONDISI 2015 (2)'!U100+'[1]KONDISI 2015 (2)'!Z100</f>
        <v>0</v>
      </c>
      <c r="M101" s="184">
        <f t="shared" si="8"/>
        <v>40</v>
      </c>
      <c r="N101" s="184">
        <v>0.4</v>
      </c>
      <c r="O101" s="184">
        <f t="shared" si="9"/>
        <v>60</v>
      </c>
      <c r="P101" s="184">
        <v>0.6</v>
      </c>
      <c r="Q101" s="184">
        <f t="shared" si="10"/>
        <v>0</v>
      </c>
      <c r="R101" s="184">
        <f>'[1]KONDISI 2015 (2)'!R100</f>
        <v>0</v>
      </c>
      <c r="S101" s="184">
        <f t="shared" si="11"/>
        <v>0</v>
      </c>
      <c r="T101" s="184">
        <f>'[1]KONDISI 2015 (2)'!S100+'[1]KONDISI 2015 (2)'!T100+'[1]KONDISI 2015 (2)'!U100+'[1]KONDISI 2015 (2)'!Z100</f>
        <v>0</v>
      </c>
      <c r="U101" s="185"/>
      <c r="V101" s="180" t="s">
        <v>267</v>
      </c>
      <c r="W101" s="186"/>
      <c r="X101" s="165">
        <f t="shared" si="6"/>
        <v>0</v>
      </c>
      <c r="Y101" s="165">
        <f t="shared" si="7"/>
        <v>100</v>
      </c>
    </row>
    <row r="102" spans="2:26" ht="26">
      <c r="B102" s="180">
        <v>91</v>
      </c>
      <c r="C102" s="181">
        <f>'[1]KONDISI 2015 (2)'!C101</f>
        <v>108</v>
      </c>
      <c r="D102" s="181"/>
      <c r="E102" s="187" t="str">
        <f>'[1]KONDISI 2015 (2)'!G101</f>
        <v xml:space="preserve"> Simpang Negara - Moyo - Lua Air</v>
      </c>
      <c r="F102" s="181" t="str">
        <f>[2]DD1_2016!F92</f>
        <v>Moyo Hilir, Moyo Utara</v>
      </c>
      <c r="G102" s="183">
        <f>'[1]KONDISI 2015 (2)'!I101</f>
        <v>25.86</v>
      </c>
      <c r="H102" s="180">
        <v>4.5</v>
      </c>
      <c r="I102" s="184">
        <f>'[1]KONDISI 2015 (2)'!N101+'[1]KONDISI 2015 (2)'!O101</f>
        <v>19.3</v>
      </c>
      <c r="J102" s="184">
        <v>0</v>
      </c>
      <c r="K102" s="184">
        <f>'[1]KONDISI 2015 (2)'!T101</f>
        <v>0</v>
      </c>
      <c r="L102" s="184">
        <f>'[1]KONDISI 2015 (2)'!U101+'[1]KONDISI 2015 (2)'!Z101</f>
        <v>6.56</v>
      </c>
      <c r="M102" s="184">
        <f t="shared" si="8"/>
        <v>55.916473317865425</v>
      </c>
      <c r="N102" s="184">
        <f>G102-P102-R102-T102</f>
        <v>14.459999999999999</v>
      </c>
      <c r="O102" s="184">
        <f t="shared" si="9"/>
        <v>12.761020881670534</v>
      </c>
      <c r="P102" s="184">
        <v>3.3</v>
      </c>
      <c r="Q102" s="184">
        <f t="shared" si="10"/>
        <v>1.9334880123743232</v>
      </c>
      <c r="R102" s="184">
        <f>'[1]KONDISI 2015 (2)'!R101</f>
        <v>0.5</v>
      </c>
      <c r="S102" s="184">
        <f t="shared" si="11"/>
        <v>29.38901778808971</v>
      </c>
      <c r="T102" s="184">
        <v>7.6</v>
      </c>
      <c r="U102" s="185"/>
      <c r="V102" s="180" t="s">
        <v>267</v>
      </c>
      <c r="W102" s="186"/>
      <c r="X102" s="165">
        <f t="shared" si="6"/>
        <v>0</v>
      </c>
      <c r="Y102" s="165">
        <f t="shared" si="7"/>
        <v>100</v>
      </c>
    </row>
    <row r="103" spans="2:26" ht="26">
      <c r="B103" s="180">
        <v>92</v>
      </c>
      <c r="C103" s="181">
        <f>'[1]KONDISI 2015 (2)'!C102</f>
        <v>109</v>
      </c>
      <c r="D103" s="181">
        <f>'[1]KONDISI 2015 (2)'!D102</f>
        <v>1</v>
      </c>
      <c r="E103" s="187" t="str">
        <f>'[1]KONDISI 2015 (2)'!G102</f>
        <v xml:space="preserve"> Pal. IV - Lenangguar</v>
      </c>
      <c r="F103" s="181" t="str">
        <f>[2]DD1_2016!F93</f>
        <v>Unter Iwis, Moyo Hulu, Lenangguar</v>
      </c>
      <c r="G103" s="183">
        <f>'[1]KONDISI 2015 (2)'!I102</f>
        <v>35.369999999999997</v>
      </c>
      <c r="H103" s="180">
        <v>4.5</v>
      </c>
      <c r="I103" s="184">
        <f>'[1]KONDISI 2015 (2)'!N102+'[1]KONDISI 2015 (2)'!O102</f>
        <v>35.369999999999997</v>
      </c>
      <c r="J103" s="184">
        <v>0</v>
      </c>
      <c r="K103" s="184">
        <f>'[1]KONDISI 2015 (2)'!T102</f>
        <v>0</v>
      </c>
      <c r="L103" s="184">
        <f>'[1]KONDISI 2015 (2)'!U102+'[1]KONDISI 2015 (2)'!Z102</f>
        <v>0</v>
      </c>
      <c r="M103" s="184">
        <f t="shared" si="8"/>
        <v>79.502403166525312</v>
      </c>
      <c r="N103" s="184">
        <f>'[1]KONDISI 2015 (2)'!P102</f>
        <v>28.12</v>
      </c>
      <c r="O103" s="184">
        <f t="shared" si="9"/>
        <v>9.6126661012157193</v>
      </c>
      <c r="P103" s="184">
        <v>3.4</v>
      </c>
      <c r="Q103" s="184">
        <f t="shared" si="10"/>
        <v>10.884930732258967</v>
      </c>
      <c r="R103" s="184">
        <f>G103-N103-P103</f>
        <v>3.8499999999999965</v>
      </c>
      <c r="S103" s="184">
        <f t="shared" si="11"/>
        <v>0</v>
      </c>
      <c r="T103" s="184">
        <f>'[1]KONDISI 2015 (2)'!S102+'[1]KONDISI 2015 (2)'!T102+'[1]KONDISI 2015 (2)'!U102+'[1]KONDISI 2015 (2)'!Z102</f>
        <v>0</v>
      </c>
      <c r="U103" s="185"/>
      <c r="V103" s="180" t="s">
        <v>267</v>
      </c>
      <c r="W103" s="186"/>
      <c r="X103" s="165">
        <f t="shared" si="6"/>
        <v>0</v>
      </c>
      <c r="Y103" s="165">
        <f t="shared" si="7"/>
        <v>100</v>
      </c>
      <c r="Z103" s="166"/>
    </row>
    <row r="104" spans="2:26" ht="26">
      <c r="B104" s="180">
        <v>93</v>
      </c>
      <c r="C104" s="181">
        <f>'[1]KONDISI 2015 (2)'!C103</f>
        <v>109</v>
      </c>
      <c r="D104" s="181">
        <f>'[1]KONDISI 2015 (2)'!D103</f>
        <v>2</v>
      </c>
      <c r="E104" s="190" t="str">
        <f>'[1]KONDISI 2015 (2)'!G103</f>
        <v xml:space="preserve"> Lenangguar - Lunyuk</v>
      </c>
      <c r="F104" s="181" t="str">
        <f>[2]DD1_2016!F94</f>
        <v>Lenangguar, Lunyuk</v>
      </c>
      <c r="G104" s="183">
        <f>'[1]KONDISI 2015 (2)'!I103</f>
        <v>56.2</v>
      </c>
      <c r="H104" s="180">
        <v>4.5</v>
      </c>
      <c r="I104" s="184">
        <f>'[1]KONDISI 2015 (2)'!N103+'[1]KONDISI 2015 (2)'!O103</f>
        <v>56.2</v>
      </c>
      <c r="J104" s="184">
        <v>0</v>
      </c>
      <c r="K104" s="184">
        <f>'[1]KONDISI 2015 (2)'!T103</f>
        <v>0</v>
      </c>
      <c r="L104" s="184">
        <f>'[1]KONDISI 2015 (2)'!U103+'[1]KONDISI 2015 (2)'!Z103</f>
        <v>0</v>
      </c>
      <c r="M104" s="184">
        <f t="shared" si="8"/>
        <v>56.761565836298921</v>
      </c>
      <c r="N104" s="184">
        <f>G104-P104-R104-T104</f>
        <v>31.9</v>
      </c>
      <c r="O104" s="184">
        <f t="shared" si="9"/>
        <v>43.060498220640561</v>
      </c>
      <c r="P104" s="184">
        <v>24.2</v>
      </c>
      <c r="Q104" s="184">
        <f t="shared" si="10"/>
        <v>0.1779359430604982</v>
      </c>
      <c r="R104" s="184">
        <v>0.1</v>
      </c>
      <c r="S104" s="184">
        <f t="shared" si="11"/>
        <v>0</v>
      </c>
      <c r="T104" s="184">
        <f>'[1]KONDISI 2015 (2)'!S103+'[1]KONDISI 2015 (2)'!T103+'[1]KONDISI 2015 (2)'!U103+'[1]KONDISI 2015 (2)'!Z103</f>
        <v>0</v>
      </c>
      <c r="U104" s="185"/>
      <c r="V104" s="180" t="s">
        <v>267</v>
      </c>
      <c r="W104" s="186"/>
      <c r="X104" s="165">
        <f t="shared" si="6"/>
        <v>0</v>
      </c>
      <c r="Y104" s="165">
        <f t="shared" si="7"/>
        <v>99.999999999999986</v>
      </c>
      <c r="Z104" s="166"/>
    </row>
    <row r="105" spans="2:26" ht="26">
      <c r="B105" s="180">
        <v>94</v>
      </c>
      <c r="C105" s="181">
        <f>'[1]KONDISI 2015 (2)'!C104</f>
        <v>110</v>
      </c>
      <c r="D105" s="181"/>
      <c r="E105" s="187" t="str">
        <f>'[1]KONDISI 2015 (2)'!G104</f>
        <v xml:space="preserve"> Lunyuk - Ropang</v>
      </c>
      <c r="F105" s="181" t="str">
        <f>[2]DD1_2016!F95</f>
        <v>Lenangguar, Lunyuk, Ropang</v>
      </c>
      <c r="G105" s="183">
        <f>'[1]KONDISI 2015 (2)'!I104</f>
        <v>45</v>
      </c>
      <c r="H105" s="180">
        <v>4.5</v>
      </c>
      <c r="I105" s="184">
        <f>'[1]KONDISI 2015 (2)'!N104+'[1]KONDISI 2015 (2)'!O104</f>
        <v>0</v>
      </c>
      <c r="J105" s="184">
        <v>0</v>
      </c>
      <c r="K105" s="184">
        <f>'[1]KONDISI 2015 (2)'!T104</f>
        <v>10.88</v>
      </c>
      <c r="L105" s="184">
        <f>'[1]KONDISI 2015 (2)'!U104+'[1]KONDISI 2015 (2)'!Z104</f>
        <v>34.119999999999997</v>
      </c>
      <c r="M105" s="184">
        <f t="shared" si="8"/>
        <v>0</v>
      </c>
      <c r="N105" s="184">
        <f>'[1]KONDISI 2015 (2)'!P104</f>
        <v>0</v>
      </c>
      <c r="O105" s="184">
        <f t="shared" si="9"/>
        <v>0</v>
      </c>
      <c r="P105" s="184">
        <f>'[1]KONDISI 2015 (2)'!Q104</f>
        <v>0</v>
      </c>
      <c r="Q105" s="184">
        <f t="shared" si="10"/>
        <v>0</v>
      </c>
      <c r="R105" s="184">
        <f>'[1]KONDISI 2015 (2)'!R104</f>
        <v>0</v>
      </c>
      <c r="S105" s="184">
        <f t="shared" si="11"/>
        <v>100</v>
      </c>
      <c r="T105" s="184">
        <f>'[1]KONDISI 2015 (2)'!S104+'[1]KONDISI 2015 (2)'!T104+'[1]KONDISI 2015 (2)'!U104+'[1]KONDISI 2015 (2)'!Z104</f>
        <v>45</v>
      </c>
      <c r="U105" s="185"/>
      <c r="V105" s="180" t="s">
        <v>267</v>
      </c>
      <c r="W105" s="186"/>
      <c r="X105" s="165">
        <f t="shared" si="6"/>
        <v>0</v>
      </c>
      <c r="Y105" s="165">
        <f t="shared" si="7"/>
        <v>100</v>
      </c>
    </row>
    <row r="106" spans="2:26" ht="26">
      <c r="B106" s="180">
        <v>95</v>
      </c>
      <c r="C106" s="181">
        <f>'[1]KONDISI 2015 (2)'!C105</f>
        <v>111</v>
      </c>
      <c r="D106" s="181">
        <f>'[1]KONDISI 2015 (2)'!D105</f>
        <v>1</v>
      </c>
      <c r="E106" s="187" t="str">
        <f>'[1]KONDISI 2015 (2)'!G105</f>
        <v xml:space="preserve"> Ropang - Sekokat</v>
      </c>
      <c r="F106" s="181" t="str">
        <f>[2]DD1_2016!F96</f>
        <v>Ropang, Plampang, Sekokat</v>
      </c>
      <c r="G106" s="183">
        <f>'[1]KONDISI 2015 (2)'!I105</f>
        <v>47.9</v>
      </c>
      <c r="H106" s="180">
        <v>4.5</v>
      </c>
      <c r="I106" s="184">
        <f>'[1]KONDISI 2015 (2)'!N105+'[1]KONDISI 2015 (2)'!O105</f>
        <v>2</v>
      </c>
      <c r="J106" s="184">
        <v>0</v>
      </c>
      <c r="K106" s="184">
        <f>'[1]KONDISI 2015 (2)'!T105</f>
        <v>3</v>
      </c>
      <c r="L106" s="184">
        <f>'[1]KONDISI 2015 (2)'!U105+'[1]KONDISI 2015 (2)'!Z105</f>
        <v>42.9</v>
      </c>
      <c r="M106" s="184">
        <f t="shared" si="8"/>
        <v>0</v>
      </c>
      <c r="N106" s="184">
        <f>'[1]KONDISI 2015 (2)'!P105</f>
        <v>0</v>
      </c>
      <c r="O106" s="184">
        <f t="shared" si="9"/>
        <v>0</v>
      </c>
      <c r="P106" s="184">
        <f>'[1]KONDISI 2015 (2)'!Q105</f>
        <v>0</v>
      </c>
      <c r="Q106" s="184">
        <f t="shared" si="10"/>
        <v>0</v>
      </c>
      <c r="R106" s="184">
        <f>'[1]KONDISI 2015 (2)'!R105</f>
        <v>0</v>
      </c>
      <c r="S106" s="184">
        <f t="shared" si="11"/>
        <v>100</v>
      </c>
      <c r="T106" s="184">
        <f>'[1]KONDISI 2015 (2)'!S105+'[1]KONDISI 2015 (2)'!T105+'[1]KONDISI 2015 (2)'!U105+'[1]KONDISI 2015 (2)'!Z105</f>
        <v>47.9</v>
      </c>
      <c r="U106" s="185"/>
      <c r="V106" s="180" t="s">
        <v>267</v>
      </c>
      <c r="W106" s="186"/>
      <c r="X106" s="165">
        <f t="shared" si="6"/>
        <v>0</v>
      </c>
      <c r="Y106" s="165">
        <f t="shared" si="7"/>
        <v>100</v>
      </c>
    </row>
    <row r="107" spans="2:26" ht="39">
      <c r="B107" s="180">
        <v>96</v>
      </c>
      <c r="C107" s="181">
        <f>'[1]KONDISI 2015 (2)'!C106</f>
        <v>111</v>
      </c>
      <c r="D107" s="181">
        <f>'[1]KONDISI 2015 (2)'!D106</f>
        <v>2</v>
      </c>
      <c r="E107" s="187" t="str">
        <f>'[1]KONDISI 2015 (2)'!G106</f>
        <v xml:space="preserve"> Sekokat - Bawi</v>
      </c>
      <c r="F107" s="181" t="str">
        <f>[2]DD1_2016!F97</f>
        <v>Sekokat, Plampang, Empang, Tarano</v>
      </c>
      <c r="G107" s="183">
        <f>'[1]KONDISI 2015 (2)'!I106</f>
        <v>91</v>
      </c>
      <c r="H107" s="180">
        <v>4.5</v>
      </c>
      <c r="I107" s="184">
        <f>'[1]KONDISI 2015 (2)'!N106+'[1]KONDISI 2015 (2)'!O106</f>
        <v>0</v>
      </c>
      <c r="J107" s="184">
        <v>0</v>
      </c>
      <c r="K107" s="184">
        <f>'[1]KONDISI 2015 (2)'!T106</f>
        <v>12</v>
      </c>
      <c r="L107" s="184">
        <f>'[1]KONDISI 2015 (2)'!U106+'[1]KONDISI 2015 (2)'!Z106</f>
        <v>79</v>
      </c>
      <c r="M107" s="184">
        <f t="shared" si="8"/>
        <v>0</v>
      </c>
      <c r="N107" s="184">
        <f>'[1]KONDISI 2015 (2)'!P106</f>
        <v>0</v>
      </c>
      <c r="O107" s="184">
        <f t="shared" si="9"/>
        <v>0</v>
      </c>
      <c r="P107" s="184">
        <f>'[1]KONDISI 2015 (2)'!Q106</f>
        <v>0</v>
      </c>
      <c r="Q107" s="184">
        <f t="shared" si="10"/>
        <v>0</v>
      </c>
      <c r="R107" s="184">
        <f>'[1]KONDISI 2015 (2)'!R106</f>
        <v>0</v>
      </c>
      <c r="S107" s="184">
        <f t="shared" si="11"/>
        <v>100</v>
      </c>
      <c r="T107" s="184">
        <f>'[1]KONDISI 2015 (2)'!S106+'[1]KONDISI 2015 (2)'!T106+'[1]KONDISI 2015 (2)'!U106+'[1]KONDISI 2015 (2)'!Z106</f>
        <v>91</v>
      </c>
      <c r="U107" s="185"/>
      <c r="V107" s="180" t="s">
        <v>267</v>
      </c>
      <c r="W107" s="186"/>
      <c r="X107" s="165">
        <f t="shared" si="6"/>
        <v>0</v>
      </c>
      <c r="Y107" s="165">
        <f t="shared" si="7"/>
        <v>100</v>
      </c>
    </row>
    <row r="108" spans="2:26">
      <c r="B108" s="180">
        <v>97</v>
      </c>
      <c r="C108" s="181">
        <f>'[1]KONDISI 2015 (2)'!C107</f>
        <v>112</v>
      </c>
      <c r="D108" s="181"/>
      <c r="E108" s="187" t="str">
        <f>'[1]KONDISI 2015 (2)'!G107</f>
        <v xml:space="preserve"> Plampang - Sekokat</v>
      </c>
      <c r="F108" s="181" t="str">
        <f>[2]DD1_2016!F98</f>
        <v>Plampang, Sekokat</v>
      </c>
      <c r="G108" s="183">
        <f>'[1]KONDISI 2015 (2)'!I107</f>
        <v>25</v>
      </c>
      <c r="H108" s="180">
        <v>4.5</v>
      </c>
      <c r="I108" s="184">
        <f>'[1]KONDISI 2015 (2)'!N107+'[1]KONDISI 2015 (2)'!O107</f>
        <v>25</v>
      </c>
      <c r="J108" s="184">
        <v>0</v>
      </c>
      <c r="K108" s="184">
        <f>'[1]KONDISI 2015 (2)'!T107</f>
        <v>0</v>
      </c>
      <c r="L108" s="184">
        <f>'[1]KONDISI 2015 (2)'!U107+'[1]KONDISI 2015 (2)'!Z107</f>
        <v>0</v>
      </c>
      <c r="M108" s="184">
        <f t="shared" si="8"/>
        <v>61.199999999999996</v>
      </c>
      <c r="N108" s="184">
        <f>I108-P108-R108-T108</f>
        <v>15.299999999999999</v>
      </c>
      <c r="O108" s="184">
        <f t="shared" si="9"/>
        <v>34.4</v>
      </c>
      <c r="P108" s="184">
        <v>8.6</v>
      </c>
      <c r="Q108" s="184">
        <f t="shared" si="10"/>
        <v>4.4000000000000004</v>
      </c>
      <c r="R108" s="184">
        <v>1.1000000000000001</v>
      </c>
      <c r="S108" s="184">
        <f t="shared" si="11"/>
        <v>0</v>
      </c>
      <c r="T108" s="184">
        <f>'[1]KONDISI 2015 (2)'!S107+'[1]KONDISI 2015 (2)'!T107+'[1]KONDISI 2015 (2)'!U107+'[1]KONDISI 2015 (2)'!Z107</f>
        <v>0</v>
      </c>
      <c r="U108" s="185"/>
      <c r="V108" s="180" t="s">
        <v>267</v>
      </c>
      <c r="W108" s="186"/>
      <c r="X108" s="165">
        <f t="shared" si="6"/>
        <v>0</v>
      </c>
      <c r="Y108" s="165">
        <f t="shared" si="7"/>
        <v>100</v>
      </c>
    </row>
    <row r="109" spans="2:26">
      <c r="B109" s="180">
        <v>98</v>
      </c>
      <c r="C109" s="181" t="str">
        <f>'[1]KONDISI 2015 (2)'!C108</f>
        <v>044</v>
      </c>
      <c r="D109" s="181"/>
      <c r="E109" s="187" t="str">
        <f>'[1]KONDISI 2015 (2)'!G108</f>
        <v xml:space="preserve"> Dompu - H u' u</v>
      </c>
      <c r="F109" s="181" t="s">
        <v>317</v>
      </c>
      <c r="G109" s="183">
        <f>'[1]KONDISI 2015 (2)'!I108</f>
        <v>34.6</v>
      </c>
      <c r="H109" s="180">
        <v>6</v>
      </c>
      <c r="I109" s="184">
        <f>'[1]KONDISI 2015 (2)'!N108+'[1]KONDISI 2015 (2)'!O108</f>
        <v>34.6</v>
      </c>
      <c r="J109" s="184">
        <v>0</v>
      </c>
      <c r="K109" s="184">
        <f>'[1]KONDISI 2015 (2)'!T108</f>
        <v>0</v>
      </c>
      <c r="L109" s="184">
        <f>'[1]KONDISI 2015 (2)'!U108+'[1]KONDISI 2015 (2)'!Z108</f>
        <v>0</v>
      </c>
      <c r="M109" s="184">
        <f t="shared" si="8"/>
        <v>85.664739884393057</v>
      </c>
      <c r="N109" s="184">
        <f>'[1]KONDISI 2015 (2)'!P108</f>
        <v>29.64</v>
      </c>
      <c r="O109" s="184">
        <f t="shared" si="9"/>
        <v>6.5895953757225429</v>
      </c>
      <c r="P109" s="184">
        <f>'[1]KONDISI 2015 (2)'!Q108</f>
        <v>2.2799999999999998</v>
      </c>
      <c r="Q109" s="184">
        <f t="shared" si="10"/>
        <v>5.3757225433526017</v>
      </c>
      <c r="R109" s="184">
        <f>'[1]KONDISI 2015 (2)'!R108</f>
        <v>1.86</v>
      </c>
      <c r="S109" s="184">
        <f t="shared" si="11"/>
        <v>2.3699421965317917</v>
      </c>
      <c r="T109" s="184">
        <v>0.82</v>
      </c>
      <c r="U109" s="185"/>
      <c r="V109" s="180" t="s">
        <v>267</v>
      </c>
      <c r="W109" s="186"/>
      <c r="X109" s="165">
        <f t="shared" si="6"/>
        <v>0</v>
      </c>
      <c r="Y109" s="165">
        <f t="shared" si="7"/>
        <v>99.999999999999986</v>
      </c>
      <c r="Z109" s="166"/>
    </row>
    <row r="110" spans="2:26">
      <c r="B110" s="180">
        <v>99</v>
      </c>
      <c r="C110" s="181" t="str">
        <f>'[1]KONDISI 2015 (2)'!C109</f>
        <v>044</v>
      </c>
      <c r="D110" s="181" t="str">
        <f>'[1]KONDISI 2015 (2)'!D109</f>
        <v>11.K</v>
      </c>
      <c r="E110" s="187" t="str">
        <f>'[1]KONDISI 2015 (2)'!G109</f>
        <v xml:space="preserve"> Jln. Bayangkara</v>
      </c>
      <c r="F110" s="181" t="s">
        <v>318</v>
      </c>
      <c r="G110" s="183">
        <f>'[1]KONDISI 2015 (2)'!I109</f>
        <v>0.5</v>
      </c>
      <c r="H110" s="180">
        <v>6</v>
      </c>
      <c r="I110" s="184">
        <f>'[1]KONDISI 2015 (2)'!N109+'[1]KONDISI 2015 (2)'!O109</f>
        <v>0.5</v>
      </c>
      <c r="J110" s="184">
        <v>0</v>
      </c>
      <c r="K110" s="184">
        <f>'[1]KONDISI 2015 (2)'!T109</f>
        <v>0</v>
      </c>
      <c r="L110" s="184">
        <f>'[1]KONDISI 2015 (2)'!U109+'[1]KONDISI 2015 (2)'!Z109</f>
        <v>0</v>
      </c>
      <c r="M110" s="184">
        <f t="shared" si="8"/>
        <v>0</v>
      </c>
      <c r="N110" s="184">
        <f>'[1]KONDISI 2015 (2)'!P109</f>
        <v>0</v>
      </c>
      <c r="O110" s="184">
        <f t="shared" si="9"/>
        <v>100</v>
      </c>
      <c r="P110" s="184">
        <f>'[1]KONDISI 2015 (2)'!Q109</f>
        <v>0.5</v>
      </c>
      <c r="Q110" s="184">
        <f t="shared" si="10"/>
        <v>0</v>
      </c>
      <c r="R110" s="184">
        <f>'[1]KONDISI 2015 (2)'!R109</f>
        <v>0</v>
      </c>
      <c r="S110" s="184">
        <f t="shared" si="11"/>
        <v>0</v>
      </c>
      <c r="T110" s="184">
        <f>'[1]KONDISI 2015 (2)'!S109+'[1]KONDISI 2015 (2)'!T109+'[1]KONDISI 2015 (2)'!U109+'[1]KONDISI 2015 (2)'!Z109</f>
        <v>0</v>
      </c>
      <c r="U110" s="185"/>
      <c r="V110" s="180" t="s">
        <v>267</v>
      </c>
      <c r="W110" s="186"/>
      <c r="X110" s="165">
        <f t="shared" si="6"/>
        <v>0</v>
      </c>
      <c r="Y110" s="165">
        <f t="shared" si="7"/>
        <v>100</v>
      </c>
      <c r="Z110" s="166"/>
    </row>
    <row r="111" spans="2:26">
      <c r="B111" s="180">
        <v>100</v>
      </c>
      <c r="C111" s="181" t="str">
        <f>'[1]KONDISI 2015 (2)'!C110</f>
        <v>044</v>
      </c>
      <c r="D111" s="181" t="str">
        <f>'[1]KONDISI 2015 (2)'!D110</f>
        <v>12.K</v>
      </c>
      <c r="E111" s="187" t="str">
        <f>'[1]KONDISI 2015 (2)'!G110</f>
        <v>Jl. Kesehatan</v>
      </c>
      <c r="F111" s="181" t="s">
        <v>318</v>
      </c>
      <c r="G111" s="183">
        <f>'[1]KONDISI 2015 (2)'!I110</f>
        <v>0.8</v>
      </c>
      <c r="H111" s="180">
        <v>6</v>
      </c>
      <c r="I111" s="184">
        <f>'[1]KONDISI 2015 (2)'!N110+'[1]KONDISI 2015 (2)'!O110</f>
        <v>0.8</v>
      </c>
      <c r="J111" s="184">
        <v>0</v>
      </c>
      <c r="K111" s="184">
        <f>'[1]KONDISI 2015 (2)'!T110</f>
        <v>0</v>
      </c>
      <c r="L111" s="184">
        <f>'[1]KONDISI 2015 (2)'!U110+'[1]KONDISI 2015 (2)'!Z110</f>
        <v>0</v>
      </c>
      <c r="M111" s="184">
        <f t="shared" si="8"/>
        <v>81.25</v>
      </c>
      <c r="N111" s="184">
        <f>'[1]KONDISI 2015 (2)'!P110</f>
        <v>0.65</v>
      </c>
      <c r="O111" s="184">
        <f t="shared" si="9"/>
        <v>18.749999999999996</v>
      </c>
      <c r="P111" s="184">
        <f>'[1]KONDISI 2015 (2)'!Q110</f>
        <v>0.15</v>
      </c>
      <c r="Q111" s="184">
        <f t="shared" si="10"/>
        <v>0</v>
      </c>
      <c r="R111" s="184">
        <f>'[1]KONDISI 2015 (2)'!R110</f>
        <v>0</v>
      </c>
      <c r="S111" s="184">
        <f t="shared" si="11"/>
        <v>0</v>
      </c>
      <c r="T111" s="184">
        <f>'[1]KONDISI 2015 (2)'!S110+'[1]KONDISI 2015 (2)'!T110+'[1]KONDISI 2015 (2)'!U110+'[1]KONDISI 2015 (2)'!Z110</f>
        <v>0</v>
      </c>
      <c r="U111" s="185"/>
      <c r="V111" s="180" t="s">
        <v>267</v>
      </c>
      <c r="W111" s="186"/>
      <c r="X111" s="165">
        <f t="shared" si="6"/>
        <v>0</v>
      </c>
      <c r="Y111" s="165">
        <f t="shared" si="7"/>
        <v>100</v>
      </c>
    </row>
    <row r="112" spans="2:26">
      <c r="B112" s="180">
        <v>101</v>
      </c>
      <c r="C112" s="181" t="str">
        <f>'[1]KONDISI 2015 (2)'!C111</f>
        <v>044</v>
      </c>
      <c r="D112" s="181" t="str">
        <f>'[1]KONDISI 2015 (2)'!D111</f>
        <v>13.K</v>
      </c>
      <c r="E112" s="187" t="str">
        <f>'[1]KONDISI 2015 (2)'!G111</f>
        <v>Jl. Lintas Lakey</v>
      </c>
      <c r="F112" s="181" t="s">
        <v>318</v>
      </c>
      <c r="G112" s="183">
        <f>'[1]KONDISI 2015 (2)'!I111</f>
        <v>2.8</v>
      </c>
      <c r="H112" s="180">
        <v>6</v>
      </c>
      <c r="I112" s="184">
        <f>'[1]KONDISI 2015 (2)'!N111+'[1]KONDISI 2015 (2)'!O111</f>
        <v>2.8</v>
      </c>
      <c r="J112" s="184">
        <v>0</v>
      </c>
      <c r="K112" s="184">
        <f>'[1]KONDISI 2015 (2)'!T111</f>
        <v>0</v>
      </c>
      <c r="L112" s="184">
        <f>'[1]KONDISI 2015 (2)'!U111+'[1]KONDISI 2015 (2)'!Z111</f>
        <v>0</v>
      </c>
      <c r="M112" s="184">
        <f t="shared" si="8"/>
        <v>100</v>
      </c>
      <c r="N112" s="184">
        <f>'[1]KONDISI 2015 (2)'!P111</f>
        <v>2.8</v>
      </c>
      <c r="O112" s="184">
        <f t="shared" si="9"/>
        <v>0</v>
      </c>
      <c r="P112" s="184">
        <f>'[1]KONDISI 2015 (2)'!Q111</f>
        <v>0</v>
      </c>
      <c r="Q112" s="184">
        <f t="shared" si="10"/>
        <v>0</v>
      </c>
      <c r="R112" s="184">
        <f>'[1]KONDISI 2015 (2)'!R111</f>
        <v>0</v>
      </c>
      <c r="S112" s="184">
        <f t="shared" si="11"/>
        <v>0</v>
      </c>
      <c r="T112" s="184">
        <f>'[1]KONDISI 2015 (2)'!S111+'[1]KONDISI 2015 (2)'!T111+'[1]KONDISI 2015 (2)'!U111+'[1]KONDISI 2015 (2)'!Z111</f>
        <v>0</v>
      </c>
      <c r="U112" s="185"/>
      <c r="V112" s="180" t="s">
        <v>267</v>
      </c>
      <c r="W112" s="186"/>
      <c r="X112" s="165">
        <f t="shared" si="6"/>
        <v>0</v>
      </c>
      <c r="Y112" s="165">
        <f t="shared" si="7"/>
        <v>100</v>
      </c>
    </row>
    <row r="113" spans="2:26" ht="26">
      <c r="B113" s="180">
        <v>102</v>
      </c>
      <c r="C113" s="181">
        <f>'[1]KONDISI 2015 (2)'!C112</f>
        <v>113</v>
      </c>
      <c r="D113" s="181"/>
      <c r="E113" s="187" t="str">
        <f>'[1]KONDISI 2015 (2)'!G112</f>
        <v xml:space="preserve"> Simpang Banggo - Kempo</v>
      </c>
      <c r="F113" s="181" t="s">
        <v>319</v>
      </c>
      <c r="G113" s="183">
        <f>'[1]KONDISI 2015 (2)'!I112</f>
        <v>15.23</v>
      </c>
      <c r="H113" s="180">
        <v>4.5</v>
      </c>
      <c r="I113" s="184">
        <f>'[1]KONDISI 2015 (2)'!N112+'[1]KONDISI 2015 (2)'!O112</f>
        <v>15.23</v>
      </c>
      <c r="J113" s="184">
        <v>0</v>
      </c>
      <c r="K113" s="184">
        <f>'[1]KONDISI 2015 (2)'!T112</f>
        <v>0</v>
      </c>
      <c r="L113" s="184">
        <f>'[1]KONDISI 2015 (2)'!U112+'[1]KONDISI 2015 (2)'!Z112</f>
        <v>0</v>
      </c>
      <c r="M113" s="184">
        <f t="shared" si="8"/>
        <v>92.12081418253446</v>
      </c>
      <c r="N113" s="184">
        <f>'[1]KONDISI 2015 (2)'!P112</f>
        <v>14.03</v>
      </c>
      <c r="O113" s="184">
        <f t="shared" si="9"/>
        <v>7.8791858174655278</v>
      </c>
      <c r="P113" s="184">
        <f>'[1]KONDISI 2015 (2)'!Q112</f>
        <v>1.2</v>
      </c>
      <c r="Q113" s="184">
        <f t="shared" si="10"/>
        <v>0</v>
      </c>
      <c r="R113" s="184">
        <f>'[1]KONDISI 2015 (2)'!R112</f>
        <v>0</v>
      </c>
      <c r="S113" s="184">
        <f t="shared" si="11"/>
        <v>0</v>
      </c>
      <c r="T113" s="184">
        <f>'[1]KONDISI 2015 (2)'!S112+'[1]KONDISI 2015 (2)'!T112+'[1]KONDISI 2015 (2)'!U112+'[1]KONDISI 2015 (2)'!Z112</f>
        <v>0</v>
      </c>
      <c r="U113" s="185"/>
      <c r="V113" s="180" t="s">
        <v>267</v>
      </c>
      <c r="W113" s="186"/>
      <c r="X113" s="165">
        <f t="shared" si="6"/>
        <v>0</v>
      </c>
      <c r="Y113" s="165">
        <f t="shared" si="7"/>
        <v>99.999999999999986</v>
      </c>
    </row>
    <row r="114" spans="2:26">
      <c r="B114" s="180">
        <v>103</v>
      </c>
      <c r="C114" s="181">
        <f>'[1]KONDISI 2015 (2)'!C113</f>
        <v>114</v>
      </c>
      <c r="D114" s="181">
        <f>'[1]KONDISI 2015 (2)'!D113</f>
        <v>1</v>
      </c>
      <c r="E114" s="187" t="str">
        <f>'[1]KONDISI 2015 (2)'!G113</f>
        <v xml:space="preserve"> Kempo - Kesi - Hodo</v>
      </c>
      <c r="F114" s="181" t="s">
        <v>320</v>
      </c>
      <c r="G114" s="183">
        <f>'[1]KONDISI 2015 (2)'!I113</f>
        <v>26.2</v>
      </c>
      <c r="H114" s="180">
        <v>4.5</v>
      </c>
      <c r="I114" s="184">
        <f>'[1]KONDISI 2015 (2)'!N113+'[1]KONDISI 2015 (2)'!O113</f>
        <v>26.2</v>
      </c>
      <c r="J114" s="184">
        <v>0</v>
      </c>
      <c r="K114" s="184">
        <f>'[1]KONDISI 2015 (2)'!T113</f>
        <v>0</v>
      </c>
      <c r="L114" s="184">
        <f>'[1]KONDISI 2015 (2)'!U113+'[1]KONDISI 2015 (2)'!Z113</f>
        <v>0</v>
      </c>
      <c r="M114" s="184">
        <f t="shared" si="8"/>
        <v>87.709923664122144</v>
      </c>
      <c r="N114" s="184">
        <f>'[1]KONDISI 2015 (2)'!P113</f>
        <v>22.98</v>
      </c>
      <c r="O114" s="184">
        <f t="shared" si="9"/>
        <v>12.290076335877863</v>
      </c>
      <c r="P114" s="184">
        <f>'[1]KONDISI 2015 (2)'!Q113</f>
        <v>3.22</v>
      </c>
      <c r="Q114" s="184">
        <f t="shared" si="10"/>
        <v>0</v>
      </c>
      <c r="R114" s="184">
        <f>'[1]KONDISI 2015 (2)'!R113</f>
        <v>0</v>
      </c>
      <c r="S114" s="184">
        <f t="shared" si="11"/>
        <v>0</v>
      </c>
      <c r="T114" s="184">
        <f>'[1]KONDISI 2015 (2)'!S113+'[1]KONDISI 2015 (2)'!T113+'[1]KONDISI 2015 (2)'!U113+'[1]KONDISI 2015 (2)'!Z113</f>
        <v>0</v>
      </c>
      <c r="U114" s="185"/>
      <c r="V114" s="180" t="s">
        <v>267</v>
      </c>
      <c r="W114" s="186"/>
      <c r="X114" s="165">
        <f t="shared" si="6"/>
        <v>0</v>
      </c>
      <c r="Y114" s="165">
        <f t="shared" si="7"/>
        <v>100</v>
      </c>
    </row>
    <row r="115" spans="2:26">
      <c r="B115" s="180">
        <v>104</v>
      </c>
      <c r="C115" s="181">
        <f>'[1]KONDISI 2015 (2)'!C114</f>
        <v>114</v>
      </c>
      <c r="D115" s="181">
        <f>'[1]KONDISI 2015 (2)'!D114</f>
        <v>2</v>
      </c>
      <c r="E115" s="187" t="str">
        <f>'[1]KONDISI 2015 (2)'!G114</f>
        <v xml:space="preserve"> Hodo - Doropeti</v>
      </c>
      <c r="F115" s="181" t="s">
        <v>321</v>
      </c>
      <c r="G115" s="183">
        <f>'[1]KONDISI 2015 (2)'!I114</f>
        <v>32.22</v>
      </c>
      <c r="H115" s="180">
        <v>4.5</v>
      </c>
      <c r="I115" s="184">
        <f>'[1]KONDISI 2015 (2)'!N114+'[1]KONDISI 2015 (2)'!O114</f>
        <v>32.22</v>
      </c>
      <c r="J115" s="184">
        <v>0</v>
      </c>
      <c r="K115" s="184">
        <f>'[1]KONDISI 2015 (2)'!T114</f>
        <v>0</v>
      </c>
      <c r="L115" s="184">
        <f>'[1]KONDISI 2015 (2)'!U114+'[1]KONDISI 2015 (2)'!Z114</f>
        <v>0</v>
      </c>
      <c r="M115" s="184">
        <f t="shared" si="8"/>
        <v>90.037243947858485</v>
      </c>
      <c r="N115" s="184">
        <f>'[1]KONDISI 2015 (2)'!P114</f>
        <v>29.01</v>
      </c>
      <c r="O115" s="184">
        <f t="shared" si="9"/>
        <v>9.9627560521415273</v>
      </c>
      <c r="P115" s="184">
        <f>'[1]KONDISI 2015 (2)'!Q114</f>
        <v>3.21</v>
      </c>
      <c r="Q115" s="184">
        <f t="shared" si="10"/>
        <v>0</v>
      </c>
      <c r="R115" s="184">
        <f>'[1]KONDISI 2015 (2)'!R114</f>
        <v>0</v>
      </c>
      <c r="S115" s="184">
        <f t="shared" si="11"/>
        <v>0</v>
      </c>
      <c r="T115" s="184">
        <f>'[1]KONDISI 2015 (2)'!S114+'[1]KONDISI 2015 (2)'!T114+'[1]KONDISI 2015 (2)'!U114+'[1]KONDISI 2015 (2)'!Z114</f>
        <v>0</v>
      </c>
      <c r="U115" s="185"/>
      <c r="V115" s="180" t="s">
        <v>267</v>
      </c>
      <c r="W115" s="186"/>
      <c r="X115" s="165">
        <f t="shared" si="6"/>
        <v>0</v>
      </c>
      <c r="Y115" s="165">
        <f t="shared" si="7"/>
        <v>100.00000000000001</v>
      </c>
    </row>
    <row r="116" spans="2:26">
      <c r="B116" s="180">
        <v>105</v>
      </c>
      <c r="C116" s="181">
        <f>'[1]KONDISI 2015 (2)'!C115</f>
        <v>114</v>
      </c>
      <c r="D116" s="181">
        <f>'[1]KONDISI 2015 (2)'!D115</f>
        <v>3</v>
      </c>
      <c r="E116" s="187" t="str">
        <f>'[1]KONDISI 2015 (2)'!G115</f>
        <v xml:space="preserve"> Doropeti - Lb. Kenanga (Bts. Dompu)</v>
      </c>
      <c r="F116" s="181" t="s">
        <v>321</v>
      </c>
      <c r="G116" s="183">
        <f>'[1]KONDISI 2015 (2)'!I115</f>
        <v>35.47</v>
      </c>
      <c r="H116" s="180">
        <v>4.5</v>
      </c>
      <c r="I116" s="184">
        <f>'[1]KONDISI 2015 (2)'!N115+'[1]KONDISI 2015 (2)'!O115</f>
        <v>35.47</v>
      </c>
      <c r="J116" s="184">
        <v>0</v>
      </c>
      <c r="K116" s="184">
        <f>'[1]KONDISI 2015 (2)'!T115</f>
        <v>0</v>
      </c>
      <c r="L116" s="184">
        <f>'[1]KONDISI 2015 (2)'!U115+'[1]KONDISI 2015 (2)'!Z115</f>
        <v>0</v>
      </c>
      <c r="M116" s="184">
        <f t="shared" si="8"/>
        <v>78.57344234564421</v>
      </c>
      <c r="N116" s="184">
        <f>G116-P116</f>
        <v>27.869999999999997</v>
      </c>
      <c r="O116" s="184">
        <f t="shared" si="9"/>
        <v>21.426557654355793</v>
      </c>
      <c r="P116" s="184">
        <f>'[1]KONDISI 2015 (2)'!Q115</f>
        <v>7.6</v>
      </c>
      <c r="Q116" s="184">
        <f t="shared" si="10"/>
        <v>0</v>
      </c>
      <c r="R116" s="184">
        <v>0</v>
      </c>
      <c r="S116" s="184">
        <f t="shared" si="11"/>
        <v>0</v>
      </c>
      <c r="T116" s="184">
        <v>0</v>
      </c>
      <c r="U116" s="185"/>
      <c r="V116" s="180" t="s">
        <v>267</v>
      </c>
      <c r="W116" s="186"/>
      <c r="X116" s="165">
        <f t="shared" si="6"/>
        <v>0</v>
      </c>
      <c r="Y116" s="165">
        <f t="shared" si="7"/>
        <v>100</v>
      </c>
    </row>
    <row r="117" spans="2:26">
      <c r="B117" s="180">
        <v>106</v>
      </c>
      <c r="C117" s="181">
        <f>'[1]KONDISI 2015 (2)'!C116</f>
        <v>117</v>
      </c>
      <c r="D117" s="181"/>
      <c r="E117" s="187" t="str">
        <f>'[1]KONDISI 2015 (2)'!G116</f>
        <v xml:space="preserve"> Simpang Kempo - Simpang Kore</v>
      </c>
      <c r="F117" s="181" t="str">
        <f>[2]DD1_2016!F102</f>
        <v>Kempo, Kilo</v>
      </c>
      <c r="G117" s="183">
        <f>'[1]KONDISI 2015 (2)'!I116</f>
        <v>18.190000000000001</v>
      </c>
      <c r="H117" s="180">
        <v>4.5</v>
      </c>
      <c r="I117" s="184">
        <f>'[1]KONDISI 2015 (2)'!N116+'[1]KONDISI 2015 (2)'!O116</f>
        <v>18.190000000000001</v>
      </c>
      <c r="J117" s="184">
        <v>0</v>
      </c>
      <c r="K117" s="184">
        <f>'[1]KONDISI 2015 (2)'!T116</f>
        <v>0</v>
      </c>
      <c r="L117" s="184">
        <f>'[1]KONDISI 2015 (2)'!U116+'[1]KONDISI 2015 (2)'!Z116</f>
        <v>0</v>
      </c>
      <c r="M117" s="184">
        <f t="shared" si="8"/>
        <v>81.913139087410656</v>
      </c>
      <c r="N117" s="184">
        <f>'[1]KONDISI 2015 (2)'!P116</f>
        <v>14.9</v>
      </c>
      <c r="O117" s="184">
        <f t="shared" si="9"/>
        <v>14.733369983507421</v>
      </c>
      <c r="P117" s="184">
        <f>'[1]KONDISI 2015 (2)'!Q116</f>
        <v>2.68</v>
      </c>
      <c r="Q117" s="184">
        <f t="shared" si="10"/>
        <v>2.8037383177570137</v>
      </c>
      <c r="R117" s="184">
        <f>'[1]KONDISI 2015 (2)'!R116</f>
        <v>0.51000000000000079</v>
      </c>
      <c r="S117" s="184">
        <f t="shared" si="11"/>
        <v>0.54975261132490383</v>
      </c>
      <c r="T117" s="184">
        <f>'[1]KONDISI 2015 (2)'!S116+'[1]KONDISI 2015 (2)'!T116+'[1]KONDISI 2015 (2)'!U116+'[1]KONDISI 2015 (2)'!Z116</f>
        <v>0.1</v>
      </c>
      <c r="U117" s="185"/>
      <c r="V117" s="180" t="s">
        <v>267</v>
      </c>
      <c r="W117" s="191"/>
      <c r="X117" s="165">
        <f t="shared" si="6"/>
        <v>0</v>
      </c>
      <c r="Y117" s="165">
        <f t="shared" si="7"/>
        <v>99.999999999999986</v>
      </c>
    </row>
    <row r="118" spans="2:26">
      <c r="B118" s="180">
        <v>107</v>
      </c>
      <c r="C118" s="181">
        <f>'[1]KONDISI 2015 (2)'!C117</f>
        <v>118</v>
      </c>
      <c r="D118" s="181">
        <f>'[1]KONDISI 2015 (2)'!D117</f>
        <v>1</v>
      </c>
      <c r="E118" s="187" t="str">
        <f>'[1]KONDISI 2015 (2)'!G117</f>
        <v xml:space="preserve"> Simpang Kore -  Kiwu  </v>
      </c>
      <c r="F118" s="181" t="str">
        <f>[2]DD1_2016!F103</f>
        <v>Kilo</v>
      </c>
      <c r="G118" s="183">
        <f>'[1]KONDISI 2015 (2)'!I117</f>
        <v>29.05</v>
      </c>
      <c r="H118" s="180">
        <v>4.5</v>
      </c>
      <c r="I118" s="184">
        <f>'[1]KONDISI 2015 (2)'!N117+'[1]KONDISI 2015 (2)'!O117</f>
        <v>25.700000000000003</v>
      </c>
      <c r="J118" s="184">
        <v>0</v>
      </c>
      <c r="K118" s="184">
        <f>'[1]KONDISI 2015 (2)'!T117</f>
        <v>3.3499999999999996</v>
      </c>
      <c r="L118" s="184">
        <f>'[1]KONDISI 2015 (2)'!U117+'[1]KONDISI 2015 (2)'!Z117</f>
        <v>0</v>
      </c>
      <c r="M118" s="184">
        <f t="shared" si="8"/>
        <v>59.793459552495698</v>
      </c>
      <c r="N118" s="184">
        <f>'[1]KONDISI 2015 (2)'!P117</f>
        <v>17.37</v>
      </c>
      <c r="O118" s="184">
        <f t="shared" si="9"/>
        <v>13.425129087779689</v>
      </c>
      <c r="P118" s="184">
        <f>'[1]KONDISI 2015 (2)'!Q117</f>
        <v>3.9</v>
      </c>
      <c r="Q118" s="184">
        <f t="shared" si="10"/>
        <v>6.9191049913941471</v>
      </c>
      <c r="R118" s="184">
        <f>'[1]KONDISI 2015 (2)'!R117</f>
        <v>2.0099999999999998</v>
      </c>
      <c r="S118" s="184">
        <f t="shared" si="11"/>
        <v>19.862306368330469</v>
      </c>
      <c r="T118" s="184">
        <f>'[1]KONDISI 2015 (2)'!S117+'[1]KONDISI 2015 (2)'!T117+'[1]KONDISI 2015 (2)'!U117+'[1]KONDISI 2015 (2)'!Z117</f>
        <v>5.7700000000000014</v>
      </c>
      <c r="U118" s="185"/>
      <c r="V118" s="180" t="s">
        <v>267</v>
      </c>
      <c r="W118" s="191"/>
      <c r="X118" s="165">
        <f t="shared" si="6"/>
        <v>0</v>
      </c>
      <c r="Y118" s="165">
        <f t="shared" si="7"/>
        <v>100</v>
      </c>
    </row>
    <row r="119" spans="2:26">
      <c r="B119" s="180">
        <v>108</v>
      </c>
      <c r="C119" s="181">
        <f>'[1]KONDISI 2015 (2)'!C118</f>
        <v>123</v>
      </c>
      <c r="D119" s="181"/>
      <c r="E119" s="187" t="str">
        <f>'[1]KONDISI 2015 (2)'!G118</f>
        <v xml:space="preserve"> H u' u - Parado</v>
      </c>
      <c r="F119" s="181" t="str">
        <f>[2]DD1_2016!F107</f>
        <v>Hu'u, Parado</v>
      </c>
      <c r="G119" s="183">
        <f>'[1]KONDISI 2015 (2)'!I118</f>
        <v>36.14</v>
      </c>
      <c r="H119" s="180">
        <v>4.5</v>
      </c>
      <c r="I119" s="184">
        <f>'[1]KONDISI 2015 (2)'!N118+'[1]KONDISI 2015 (2)'!O118</f>
        <v>34.14</v>
      </c>
      <c r="J119" s="184">
        <v>0</v>
      </c>
      <c r="K119" s="184">
        <f>'[1]KONDISI 2015 (2)'!T118</f>
        <v>0</v>
      </c>
      <c r="L119" s="184">
        <f>'[1]KONDISI 2015 (2)'!U118+'[1]KONDISI 2015 (2)'!Z118</f>
        <v>2</v>
      </c>
      <c r="M119" s="184">
        <f t="shared" si="8"/>
        <v>54.427227448810186</v>
      </c>
      <c r="N119" s="184">
        <f>'[1]KONDISI 2015 (2)'!P118</f>
        <v>19.670000000000002</v>
      </c>
      <c r="O119" s="184">
        <f t="shared" si="9"/>
        <v>21.638074156059766</v>
      </c>
      <c r="P119" s="184">
        <f>'[1]KONDISI 2015 (2)'!Q118</f>
        <v>7.8199999999999985</v>
      </c>
      <c r="Q119" s="184">
        <f t="shared" si="10"/>
        <v>12.700608743774211</v>
      </c>
      <c r="R119" s="184">
        <f>'[1]KONDISI 2015 (2)'!R118</f>
        <v>4.59</v>
      </c>
      <c r="S119" s="184">
        <f t="shared" si="11"/>
        <v>11.234089651355839</v>
      </c>
      <c r="T119" s="184">
        <f>'[1]KONDISI 2015 (2)'!S118+'[1]KONDISI 2015 (2)'!T118+'[1]KONDISI 2015 (2)'!U118+'[1]KONDISI 2015 (2)'!Z118</f>
        <v>4.0600000000000005</v>
      </c>
      <c r="U119" s="185"/>
      <c r="V119" s="180" t="s">
        <v>267</v>
      </c>
      <c r="W119" s="191"/>
      <c r="X119" s="165">
        <f t="shared" si="6"/>
        <v>0</v>
      </c>
      <c r="Y119" s="165">
        <f t="shared" si="7"/>
        <v>100</v>
      </c>
    </row>
    <row r="120" spans="2:26">
      <c r="B120" s="180">
        <v>109</v>
      </c>
      <c r="C120" s="181">
        <f>'[1]KONDISI 2015 (2)'!C119</f>
        <v>115</v>
      </c>
      <c r="D120" s="181">
        <f>'[1]KONDISI 2015 (2)'!D119</f>
        <v>1</v>
      </c>
      <c r="E120" s="187" t="str">
        <f>'[1]KONDISI 2015 (2)'!G119</f>
        <v>Lb. Kenanga (Bts. Dompu) - Kawinda To'i</v>
      </c>
      <c r="F120" s="181" t="str">
        <f>[2]DD1_2016!F99</f>
        <v>Tambora</v>
      </c>
      <c r="G120" s="183">
        <f>'[1]KONDISI 2015 (2)'!I119</f>
        <v>41.26</v>
      </c>
      <c r="H120" s="180">
        <v>4.5</v>
      </c>
      <c r="I120" s="184">
        <f>'[1]KONDISI 2015 (2)'!N119+'[1]KONDISI 2015 (2)'!O119</f>
        <v>20.8</v>
      </c>
      <c r="J120" s="184">
        <v>0</v>
      </c>
      <c r="K120" s="184">
        <f>'[1]KONDISI 2015 (2)'!T119</f>
        <v>20.459999999999997</v>
      </c>
      <c r="L120" s="184">
        <f>'[1]KONDISI 2015 (2)'!U119+'[1]KONDISI 2015 (2)'!Z119</f>
        <v>0</v>
      </c>
      <c r="M120" s="184">
        <f t="shared" si="8"/>
        <v>0</v>
      </c>
      <c r="N120" s="184">
        <f>'[1]KONDISI 2015 (2)'!P119</f>
        <v>0</v>
      </c>
      <c r="O120" s="184">
        <f t="shared" si="9"/>
        <v>22.782355792535146</v>
      </c>
      <c r="P120" s="184">
        <f>'[1]KONDISI 2015 (2)'!Q119</f>
        <v>9.4</v>
      </c>
      <c r="Q120" s="184">
        <f t="shared" si="10"/>
        <v>20.358700920988852</v>
      </c>
      <c r="R120" s="184">
        <f>'[1]KONDISI 2015 (2)'!R119</f>
        <v>8.4</v>
      </c>
      <c r="S120" s="184">
        <f t="shared" si="11"/>
        <v>56.858943286476006</v>
      </c>
      <c r="T120" s="184">
        <f>'[1]KONDISI 2015 (2)'!S119+'[1]KONDISI 2015 (2)'!T119+'[1]KONDISI 2015 (2)'!U119+'[1]KONDISI 2015 (2)'!Z119</f>
        <v>23.459999999999997</v>
      </c>
      <c r="U120" s="185"/>
      <c r="V120" s="180" t="s">
        <v>267</v>
      </c>
      <c r="W120" s="191"/>
      <c r="X120" s="165">
        <f t="shared" si="6"/>
        <v>0</v>
      </c>
      <c r="Y120" s="165">
        <f t="shared" si="7"/>
        <v>100</v>
      </c>
    </row>
    <row r="121" spans="2:26">
      <c r="B121" s="180">
        <v>110</v>
      </c>
      <c r="C121" s="181">
        <f>'[1]KONDISI 2015 (2)'!C120</f>
        <v>115</v>
      </c>
      <c r="D121" s="181">
        <f>'[1]KONDISI 2015 (2)'!D120</f>
        <v>2</v>
      </c>
      <c r="E121" s="187" t="str">
        <f>'[1]KONDISI 2015 (2)'!G120</f>
        <v>Kawinda To'I - Piong</v>
      </c>
      <c r="F121" s="181" t="str">
        <f>[2]DD1_2016!F100</f>
        <v>Tambora, Sanggar</v>
      </c>
      <c r="G121" s="183">
        <f>'[1]KONDISI 2015 (2)'!I120</f>
        <v>35.57</v>
      </c>
      <c r="H121" s="180">
        <v>4.5</v>
      </c>
      <c r="I121" s="184">
        <f>'[1]KONDISI 2015 (2)'!N120+'[1]KONDISI 2015 (2)'!O120</f>
        <v>31.020000000000003</v>
      </c>
      <c r="J121" s="184">
        <v>0</v>
      </c>
      <c r="K121" s="184">
        <f>'[1]KONDISI 2015 (2)'!T120</f>
        <v>4.5499999999999989</v>
      </c>
      <c r="L121" s="184">
        <f>'[1]KONDISI 2015 (2)'!U120+'[1]KONDISI 2015 (2)'!Z120</f>
        <v>0</v>
      </c>
      <c r="M121" s="184">
        <f t="shared" si="8"/>
        <v>48.158560584762427</v>
      </c>
      <c r="N121" s="184">
        <f>G121-P121-R121-T121</f>
        <v>17.129999999999995</v>
      </c>
      <c r="O121" s="184">
        <f t="shared" si="9"/>
        <v>7.4219848186674184</v>
      </c>
      <c r="P121" s="184">
        <f>'[1]KONDISI 2015 (2)'!Q120</f>
        <v>2.6400000000000006</v>
      </c>
      <c r="Q121" s="184">
        <f t="shared" si="10"/>
        <v>1.9679505201012089</v>
      </c>
      <c r="R121" s="184">
        <v>0.7</v>
      </c>
      <c r="S121" s="184">
        <f t="shared" si="11"/>
        <v>42.451504076468929</v>
      </c>
      <c r="T121" s="188">
        <v>15.1</v>
      </c>
      <c r="U121" s="185"/>
      <c r="V121" s="180" t="s">
        <v>267</v>
      </c>
      <c r="W121" s="191"/>
      <c r="X121" s="165">
        <f t="shared" si="6"/>
        <v>0</v>
      </c>
      <c r="Y121" s="165">
        <f t="shared" si="7"/>
        <v>99.999999999999986</v>
      </c>
    </row>
    <row r="122" spans="2:26">
      <c r="B122" s="180">
        <v>111</v>
      </c>
      <c r="C122" s="181">
        <f>'[1]KONDISI 2015 (2)'!C121</f>
        <v>116</v>
      </c>
      <c r="D122" s="181"/>
      <c r="E122" s="187" t="str">
        <f>'[1]KONDISI 2015 (2)'!G121</f>
        <v>Piong - Simpang Kore</v>
      </c>
      <c r="F122" s="181" t="str">
        <f>[2]DD1_2016!F101</f>
        <v>Sanggar, Kilo</v>
      </c>
      <c r="G122" s="183">
        <f>'[1]KONDISI 2015 (2)'!I121</f>
        <v>14.75</v>
      </c>
      <c r="H122" s="180">
        <v>4.5</v>
      </c>
      <c r="I122" s="184">
        <f>'[1]KONDISI 2015 (2)'!N121+'[1]KONDISI 2015 (2)'!O121</f>
        <v>14.75</v>
      </c>
      <c r="J122" s="184">
        <v>0</v>
      </c>
      <c r="K122" s="184">
        <f>'[1]KONDISI 2015 (2)'!T121</f>
        <v>0</v>
      </c>
      <c r="L122" s="184">
        <f>'[1]KONDISI 2015 (2)'!U121+'[1]KONDISI 2015 (2)'!Z121</f>
        <v>0</v>
      </c>
      <c r="M122" s="184">
        <f t="shared" si="8"/>
        <v>9.4915254237288131</v>
      </c>
      <c r="N122" s="184">
        <f>'[1]KONDISI 2015 (2)'!P121</f>
        <v>1.4</v>
      </c>
      <c r="O122" s="184">
        <f t="shared" si="9"/>
        <v>33.898305084745758</v>
      </c>
      <c r="P122" s="184">
        <f>'[1]KONDISI 2015 (2)'!Q121</f>
        <v>5</v>
      </c>
      <c r="Q122" s="184">
        <f t="shared" si="10"/>
        <v>20.33898305084746</v>
      </c>
      <c r="R122" s="184">
        <f>'[1]KONDISI 2015 (2)'!R121</f>
        <v>3</v>
      </c>
      <c r="S122" s="184">
        <f t="shared" si="11"/>
        <v>36.271186440677965</v>
      </c>
      <c r="T122" s="184">
        <f>'[1]KONDISI 2015 (2)'!S121+'[1]KONDISI 2015 (2)'!T121+'[1]KONDISI 2015 (2)'!U121+'[1]KONDISI 2015 (2)'!Z121</f>
        <v>5.35</v>
      </c>
      <c r="U122" s="185"/>
      <c r="V122" s="180" t="s">
        <v>267</v>
      </c>
      <c r="W122" s="191"/>
      <c r="X122" s="165">
        <f t="shared" si="6"/>
        <v>0</v>
      </c>
      <c r="Y122" s="165">
        <f t="shared" si="7"/>
        <v>100</v>
      </c>
    </row>
    <row r="123" spans="2:26">
      <c r="B123" s="180">
        <v>112</v>
      </c>
      <c r="C123" s="181">
        <f>'[1]KONDISI 2015 (2)'!C122</f>
        <v>118</v>
      </c>
      <c r="D123" s="181">
        <f>'[1]KONDISI 2015 (2)'!D122</f>
        <v>2</v>
      </c>
      <c r="E123" s="187" t="str">
        <f>'[1]KONDISI 2015 (2)'!G122</f>
        <v xml:space="preserve"> Kiwu - Sampungu</v>
      </c>
      <c r="F123" s="181" t="str">
        <f>[2]DD1_2016!F102</f>
        <v>Kempo, Kilo</v>
      </c>
      <c r="G123" s="183">
        <f>'[1]KONDISI 2015 (2)'!I122</f>
        <v>16.22</v>
      </c>
      <c r="H123" s="180">
        <v>4.5</v>
      </c>
      <c r="I123" s="184">
        <f>'[1]KONDISI 2015 (2)'!N122+'[1]KONDISI 2015 (2)'!O122</f>
        <v>0</v>
      </c>
      <c r="J123" s="184">
        <v>0</v>
      </c>
      <c r="K123" s="184">
        <f>'[1]KONDISI 2015 (2)'!T122</f>
        <v>16.22</v>
      </c>
      <c r="L123" s="184">
        <f>'[1]KONDISI 2015 (2)'!U122+'[1]KONDISI 2015 (2)'!Z122</f>
        <v>0</v>
      </c>
      <c r="M123" s="184">
        <f t="shared" si="8"/>
        <v>0</v>
      </c>
      <c r="N123" s="184">
        <f>'[1]KONDISI 2015 (2)'!P122</f>
        <v>0</v>
      </c>
      <c r="O123" s="184">
        <f t="shared" si="9"/>
        <v>0</v>
      </c>
      <c r="P123" s="184">
        <f>'[1]KONDISI 2015 (2)'!Q122</f>
        <v>0</v>
      </c>
      <c r="Q123" s="184">
        <f t="shared" si="10"/>
        <v>0</v>
      </c>
      <c r="R123" s="184">
        <f>'[1]KONDISI 2015 (2)'!R122</f>
        <v>0</v>
      </c>
      <c r="S123" s="184">
        <f t="shared" si="11"/>
        <v>100</v>
      </c>
      <c r="T123" s="184">
        <f>'[1]KONDISI 2015 (2)'!S122+'[1]KONDISI 2015 (2)'!T122+'[1]KONDISI 2015 (2)'!U122+'[1]KONDISI 2015 (2)'!Z122</f>
        <v>16.22</v>
      </c>
      <c r="U123" s="185"/>
      <c r="V123" s="180" t="s">
        <v>267</v>
      </c>
      <c r="W123" s="191"/>
      <c r="X123" s="165">
        <f t="shared" si="6"/>
        <v>0</v>
      </c>
      <c r="Y123" s="165">
        <f t="shared" si="7"/>
        <v>100</v>
      </c>
    </row>
    <row r="124" spans="2:26">
      <c r="B124" s="180">
        <v>113</v>
      </c>
      <c r="C124" s="181">
        <f>'[1]KONDISI 2015 (2)'!C123</f>
        <v>118</v>
      </c>
      <c r="D124" s="181">
        <f>'[1]KONDISI 2015 (2)'!D123</f>
        <v>3</v>
      </c>
      <c r="E124" s="187" t="str">
        <f>'[1]KONDISI 2015 (2)'!G123</f>
        <v>Sampungu - Bajo</v>
      </c>
      <c r="F124" s="181" t="str">
        <f>[2]DD1_2016!F103</f>
        <v>Kilo</v>
      </c>
      <c r="G124" s="183">
        <f>'[1]KONDISI 2015 (2)'!I123</f>
        <v>41.6</v>
      </c>
      <c r="H124" s="180">
        <v>4.5</v>
      </c>
      <c r="I124" s="184">
        <f>'[1]KONDISI 2015 (2)'!N123+'[1]KONDISI 2015 (2)'!O123</f>
        <v>18.95</v>
      </c>
      <c r="J124" s="184">
        <v>0</v>
      </c>
      <c r="K124" s="184">
        <f>'[1]KONDISI 2015 (2)'!T123</f>
        <v>0</v>
      </c>
      <c r="L124" s="184">
        <f>'[1]KONDISI 2015 (2)'!U123+'[1]KONDISI 2015 (2)'!Z123</f>
        <v>22.650000000000002</v>
      </c>
      <c r="M124" s="184">
        <f t="shared" si="8"/>
        <v>27.23557692307692</v>
      </c>
      <c r="N124" s="184">
        <f>'[1]KONDISI 2015 (2)'!P123</f>
        <v>11.33</v>
      </c>
      <c r="O124" s="184">
        <f t="shared" si="9"/>
        <v>18.31730769230769</v>
      </c>
      <c r="P124" s="184">
        <f>'[1]KONDISI 2015 (2)'!Q123</f>
        <v>7.62</v>
      </c>
      <c r="Q124" s="184">
        <f t="shared" si="10"/>
        <v>0</v>
      </c>
      <c r="R124" s="184">
        <f>'[1]KONDISI 2015 (2)'!R123</f>
        <v>0</v>
      </c>
      <c r="S124" s="184">
        <f t="shared" si="11"/>
        <v>54.447115384615387</v>
      </c>
      <c r="T124" s="184">
        <f>'[1]KONDISI 2015 (2)'!S123+'[1]KONDISI 2015 (2)'!T123+'[1]KONDISI 2015 (2)'!U123+'[1]KONDISI 2015 (2)'!Z123</f>
        <v>22.650000000000002</v>
      </c>
      <c r="U124" s="185"/>
      <c r="V124" s="180" t="s">
        <v>267</v>
      </c>
      <c r="W124" s="191"/>
      <c r="X124" s="165">
        <f t="shared" si="6"/>
        <v>0</v>
      </c>
      <c r="Y124" s="165">
        <f t="shared" si="7"/>
        <v>100</v>
      </c>
    </row>
    <row r="125" spans="2:26">
      <c r="B125" s="180">
        <v>114</v>
      </c>
      <c r="C125" s="181">
        <f>'[1]KONDISI 2015 (2)'!C124</f>
        <v>119</v>
      </c>
      <c r="D125" s="181"/>
      <c r="E125" s="187" t="str">
        <f>'[1]KONDISI 2015 (2)'!G124</f>
        <v xml:space="preserve"> Sila - Bajo</v>
      </c>
      <c r="F125" s="181" t="str">
        <f>[2]DD1_2016!F104</f>
        <v>Kilo, Soromandi</v>
      </c>
      <c r="G125" s="183">
        <f>'[1]KONDISI 2015 (2)'!I124</f>
        <v>10</v>
      </c>
      <c r="H125" s="180">
        <v>4.5</v>
      </c>
      <c r="I125" s="184">
        <f>'[1]KONDISI 2015 (2)'!N124+'[1]KONDISI 2015 (2)'!O124</f>
        <v>10</v>
      </c>
      <c r="J125" s="184">
        <v>0</v>
      </c>
      <c r="K125" s="184">
        <f>'[1]KONDISI 2015 (2)'!T124</f>
        <v>0</v>
      </c>
      <c r="L125" s="184">
        <f>'[1]KONDISI 2015 (2)'!U124+'[1]KONDISI 2015 (2)'!Z124</f>
        <v>0</v>
      </c>
      <c r="M125" s="184">
        <f t="shared" si="8"/>
        <v>98.000000000000014</v>
      </c>
      <c r="N125" s="184">
        <f>'[1]KONDISI 2015 (2)'!P124</f>
        <v>9.8000000000000007</v>
      </c>
      <c r="O125" s="184">
        <f t="shared" si="9"/>
        <v>1.9999999999999927</v>
      </c>
      <c r="P125" s="184">
        <f>'[1]KONDISI 2015 (2)'!Q124</f>
        <v>0.19999999999999929</v>
      </c>
      <c r="Q125" s="184">
        <f t="shared" si="10"/>
        <v>0</v>
      </c>
      <c r="R125" s="184">
        <f>'[1]KONDISI 2015 (2)'!R124</f>
        <v>0</v>
      </c>
      <c r="S125" s="184">
        <f t="shared" si="11"/>
        <v>0</v>
      </c>
      <c r="T125" s="184">
        <f>'[1]KONDISI 2015 (2)'!S124+'[1]KONDISI 2015 (2)'!T124+'[1]KONDISI 2015 (2)'!U124+'[1]KONDISI 2015 (2)'!Z124</f>
        <v>0</v>
      </c>
      <c r="U125" s="185"/>
      <c r="V125" s="180" t="s">
        <v>267</v>
      </c>
      <c r="W125" s="191"/>
      <c r="X125" s="165">
        <f t="shared" si="6"/>
        <v>0</v>
      </c>
      <c r="Y125" s="165">
        <f t="shared" si="7"/>
        <v>100</v>
      </c>
    </row>
    <row r="126" spans="2:26" ht="26">
      <c r="B126" s="180">
        <v>115</v>
      </c>
      <c r="C126" s="181">
        <f>'[1]KONDISI 2015 (2)'!C125</f>
        <v>120</v>
      </c>
      <c r="D126" s="181"/>
      <c r="E126" s="187" t="str">
        <f>'[1]KONDISI 2015 (2)'!G125</f>
        <v xml:space="preserve"> Bima - Tawali</v>
      </c>
      <c r="F126" s="181" t="str">
        <f>[2]DD1_2016!F109</f>
        <v>Asakota, Wera, Tawali</v>
      </c>
      <c r="G126" s="183">
        <f>'[1]KONDISI 2015 (2)'!I125</f>
        <v>42.32</v>
      </c>
      <c r="H126" s="180">
        <v>4.5</v>
      </c>
      <c r="I126" s="184">
        <f>'[1]KONDISI 2015 (2)'!N125+'[1]KONDISI 2015 (2)'!O125</f>
        <v>42.32</v>
      </c>
      <c r="J126" s="184">
        <v>0</v>
      </c>
      <c r="K126" s="184">
        <f>'[1]KONDISI 2015 (2)'!T125</f>
        <v>0</v>
      </c>
      <c r="L126" s="184">
        <f>'[1]KONDISI 2015 (2)'!U125+'[1]KONDISI 2015 (2)'!Z125</f>
        <v>0</v>
      </c>
      <c r="M126" s="184">
        <f t="shared" si="8"/>
        <v>60.396975425330815</v>
      </c>
      <c r="N126" s="184">
        <f>'[1]KONDISI 2015 (2)'!P125</f>
        <v>25.56</v>
      </c>
      <c r="O126" s="184">
        <f t="shared" si="9"/>
        <v>27.930056710775048</v>
      </c>
      <c r="P126" s="184">
        <f>'[1]KONDISI 2015 (2)'!Q125</f>
        <v>11.82</v>
      </c>
      <c r="Q126" s="184">
        <f t="shared" si="10"/>
        <v>4.1115311909262759</v>
      </c>
      <c r="R126" s="184">
        <f>'[1]KONDISI 2015 (2)'!R125</f>
        <v>1.74</v>
      </c>
      <c r="S126" s="184">
        <f t="shared" si="11"/>
        <v>7.5614366729678641</v>
      </c>
      <c r="T126" s="184">
        <f>'[1]KONDISI 2015 (2)'!S125+'[1]KONDISI 2015 (2)'!T125+'[1]KONDISI 2015 (2)'!U125+'[1]KONDISI 2015 (2)'!Z125</f>
        <v>3.2</v>
      </c>
      <c r="U126" s="185"/>
      <c r="V126" s="180" t="s">
        <v>267</v>
      </c>
      <c r="W126" s="191"/>
      <c r="X126" s="165">
        <f t="shared" si="6"/>
        <v>0</v>
      </c>
      <c r="Y126" s="165">
        <f t="shared" si="7"/>
        <v>99.999999999999986</v>
      </c>
    </row>
    <row r="127" spans="2:26">
      <c r="B127" s="180">
        <v>116</v>
      </c>
      <c r="C127" s="181">
        <f>'[1]KONDISI 2015 (2)'!C126</f>
        <v>121</v>
      </c>
      <c r="D127" s="181"/>
      <c r="E127" s="187" t="str">
        <f>'[1]KONDISI 2015 (2)'!G126</f>
        <v xml:space="preserve"> Tawali - Sape</v>
      </c>
      <c r="F127" s="181" t="str">
        <f>[2]DD1_2016!F110</f>
        <v>Tawali, Sape</v>
      </c>
      <c r="G127" s="183">
        <f>'[1]KONDISI 2015 (2)'!I126</f>
        <v>46.71</v>
      </c>
      <c r="H127" s="180">
        <v>4.5</v>
      </c>
      <c r="I127" s="184">
        <f>'[1]KONDISI 2015 (2)'!N126+'[1]KONDISI 2015 (2)'!O126</f>
        <v>46.71</v>
      </c>
      <c r="J127" s="184">
        <v>0</v>
      </c>
      <c r="K127" s="184">
        <f>'[1]KONDISI 2015 (2)'!T126</f>
        <v>0</v>
      </c>
      <c r="L127" s="184">
        <f>'[1]KONDISI 2015 (2)'!U126+'[1]KONDISI 2015 (2)'!Z126</f>
        <v>0</v>
      </c>
      <c r="M127" s="184">
        <f t="shared" si="8"/>
        <v>21.15178762577607</v>
      </c>
      <c r="N127" s="184">
        <f>G127-P127-R127-T127</f>
        <v>9.8800000000000026</v>
      </c>
      <c r="O127" s="184">
        <f t="shared" si="9"/>
        <v>1.0490259045172339</v>
      </c>
      <c r="P127" s="184">
        <v>0.49</v>
      </c>
      <c r="Q127" s="184">
        <f t="shared" si="10"/>
        <v>0.3211303789338471</v>
      </c>
      <c r="R127" s="184">
        <v>0.15</v>
      </c>
      <c r="S127" s="184">
        <f t="shared" si="11"/>
        <v>77.478056090772853</v>
      </c>
      <c r="T127" s="184">
        <v>36.19</v>
      </c>
      <c r="U127" s="185"/>
      <c r="V127" s="180" t="s">
        <v>267</v>
      </c>
      <c r="W127" s="191"/>
      <c r="X127" s="165">
        <f t="shared" si="6"/>
        <v>0</v>
      </c>
      <c r="Y127" s="165">
        <f t="shared" si="7"/>
        <v>100</v>
      </c>
      <c r="Z127" s="166">
        <f>G127-N127-P127-R127-T127</f>
        <v>0</v>
      </c>
    </row>
    <row r="128" spans="2:26">
      <c r="B128" s="180">
        <v>117</v>
      </c>
      <c r="C128" s="181">
        <f>'[1]KONDISI 2015 (2)'!C127</f>
        <v>122</v>
      </c>
      <c r="D128" s="181">
        <f>'[1]KONDISI 2015 (2)'!D127</f>
        <v>1</v>
      </c>
      <c r="E128" s="187" t="str">
        <f>'[1]KONDISI 2015 (2)'!G127</f>
        <v xml:space="preserve"> Talabiu - Simpasai</v>
      </c>
      <c r="F128" s="181" t="str">
        <f>[2]DD1_2016!F111</f>
        <v>Woha, Parado</v>
      </c>
      <c r="G128" s="183">
        <f>'[1]KONDISI 2015 (2)'!I127</f>
        <v>16.5</v>
      </c>
      <c r="H128" s="180">
        <v>4.5</v>
      </c>
      <c r="I128" s="184">
        <f>'[1]KONDISI 2015 (2)'!N127+'[1]KONDISI 2015 (2)'!O127</f>
        <v>16.5</v>
      </c>
      <c r="J128" s="184">
        <v>0</v>
      </c>
      <c r="K128" s="184">
        <f>'[1]KONDISI 2015 (2)'!T127</f>
        <v>0</v>
      </c>
      <c r="L128" s="184">
        <f>'[1]KONDISI 2015 (2)'!U127+'[1]KONDISI 2015 (2)'!Z127</f>
        <v>0</v>
      </c>
      <c r="M128" s="184">
        <f t="shared" si="8"/>
        <v>68.484848484848484</v>
      </c>
      <c r="N128" s="184">
        <f>G128-P128-R128-T128</f>
        <v>11.299999999999999</v>
      </c>
      <c r="O128" s="184">
        <f t="shared" si="9"/>
        <v>21.09090909090909</v>
      </c>
      <c r="P128" s="184">
        <v>3.48</v>
      </c>
      <c r="Q128" s="184">
        <f t="shared" si="10"/>
        <v>9.8181818181818183</v>
      </c>
      <c r="R128" s="184">
        <v>1.62</v>
      </c>
      <c r="S128" s="184">
        <f t="shared" si="11"/>
        <v>0.60606060606060608</v>
      </c>
      <c r="T128" s="184">
        <v>0.1</v>
      </c>
      <c r="U128" s="185"/>
      <c r="V128" s="180" t="s">
        <v>267</v>
      </c>
      <c r="W128" s="191"/>
      <c r="X128" s="165">
        <f t="shared" si="6"/>
        <v>0</v>
      </c>
      <c r="Y128" s="165">
        <f t="shared" si="7"/>
        <v>100</v>
      </c>
    </row>
    <row r="129" spans="2:25">
      <c r="B129" s="180">
        <v>118</v>
      </c>
      <c r="C129" s="181">
        <f>'[1]KONDISI 2015 (2)'!C128</f>
        <v>122</v>
      </c>
      <c r="D129" s="181">
        <f>'[1]KONDISI 2015 (2)'!D128</f>
        <v>2</v>
      </c>
      <c r="E129" s="187" t="str">
        <f>'[1]KONDISI 2015 (2)'!G128</f>
        <v>Simpasai - Parado</v>
      </c>
      <c r="F129" s="181" t="str">
        <f>[2]DD1_2016!F112</f>
        <v>Woha</v>
      </c>
      <c r="G129" s="183">
        <f>'[1]KONDISI 2015 (2)'!I128</f>
        <v>17.600000000000001</v>
      </c>
      <c r="H129" s="180">
        <v>4.5</v>
      </c>
      <c r="I129" s="184">
        <f>'[1]KONDISI 2015 (2)'!N128+'[1]KONDISI 2015 (2)'!O128</f>
        <v>17.600000000000001</v>
      </c>
      <c r="J129" s="184">
        <v>0</v>
      </c>
      <c r="K129" s="184">
        <f>'[1]KONDISI 2015 (2)'!T128</f>
        <v>0</v>
      </c>
      <c r="L129" s="184">
        <f>'[1]KONDISI 2015 (2)'!U128+'[1]KONDISI 2015 (2)'!Z128</f>
        <v>0</v>
      </c>
      <c r="M129" s="184">
        <f t="shared" si="8"/>
        <v>48.92045454545454</v>
      </c>
      <c r="N129" s="184">
        <f>'[1]KONDISI 2015 (2)'!P128</f>
        <v>8.61</v>
      </c>
      <c r="O129" s="184">
        <f t="shared" si="9"/>
        <v>31.647727272727284</v>
      </c>
      <c r="P129" s="184">
        <f>'[1]KONDISI 2015 (2)'!Q128</f>
        <v>5.5700000000000021</v>
      </c>
      <c r="Q129" s="184">
        <f t="shared" si="10"/>
        <v>19.43181818181818</v>
      </c>
      <c r="R129" s="184">
        <f>G129-N129-P129</f>
        <v>3.42</v>
      </c>
      <c r="S129" s="184">
        <f t="shared" si="11"/>
        <v>0</v>
      </c>
      <c r="T129" s="184">
        <v>0</v>
      </c>
      <c r="U129" s="185"/>
      <c r="V129" s="180" t="s">
        <v>267</v>
      </c>
      <c r="W129" s="191"/>
      <c r="X129" s="165">
        <f t="shared" si="6"/>
        <v>0</v>
      </c>
      <c r="Y129" s="165">
        <f t="shared" si="7"/>
        <v>100</v>
      </c>
    </row>
    <row r="130" spans="2:25">
      <c r="B130" s="180">
        <v>119</v>
      </c>
      <c r="C130" s="181">
        <f>'[1]KONDISI 2015 (2)'!C129</f>
        <v>124</v>
      </c>
      <c r="D130" s="181">
        <f>'[1]KONDISI 2015 (2)'!D129</f>
        <v>1</v>
      </c>
      <c r="E130" s="187" t="str">
        <f>'[1]KONDISI 2015 (2)'!G129</f>
        <v xml:space="preserve"> Simpasai - Wilamaci</v>
      </c>
      <c r="F130" s="181" t="str">
        <f>[2]DD1_2016!F113</f>
        <v>Woha</v>
      </c>
      <c r="G130" s="183">
        <f>'[1]KONDISI 2015 (2)'!I129</f>
        <v>4.7</v>
      </c>
      <c r="H130" s="180">
        <v>4.5</v>
      </c>
      <c r="I130" s="184">
        <f>'[1]KONDISI 2015 (2)'!N129+'[1]KONDISI 2015 (2)'!O129</f>
        <v>4.7</v>
      </c>
      <c r="J130" s="184">
        <v>0</v>
      </c>
      <c r="K130" s="184">
        <f>'[1]KONDISI 2015 (2)'!T129</f>
        <v>0</v>
      </c>
      <c r="L130" s="184">
        <f>'[1]KONDISI 2015 (2)'!U129+'[1]KONDISI 2015 (2)'!Z129</f>
        <v>0</v>
      </c>
      <c r="M130" s="184">
        <f t="shared" si="8"/>
        <v>52.765957446808507</v>
      </c>
      <c r="N130" s="184">
        <f>'[1]KONDISI 2015 (2)'!P129</f>
        <v>2.48</v>
      </c>
      <c r="O130" s="184">
        <f t="shared" si="9"/>
        <v>47.234042553191493</v>
      </c>
      <c r="P130" s="184">
        <f>'[1]KONDISI 2015 (2)'!Q129</f>
        <v>2.2200000000000002</v>
      </c>
      <c r="Q130" s="184">
        <f t="shared" si="10"/>
        <v>0</v>
      </c>
      <c r="R130" s="184">
        <f>'[1]KONDISI 2015 (2)'!R129</f>
        <v>0</v>
      </c>
      <c r="S130" s="184">
        <f t="shared" si="11"/>
        <v>0</v>
      </c>
      <c r="T130" s="184">
        <f>'[1]KONDISI 2015 (2)'!S129+'[1]KONDISI 2015 (2)'!T129+'[1]KONDISI 2015 (2)'!U129+'[1]KONDISI 2015 (2)'!Z129</f>
        <v>0</v>
      </c>
      <c r="U130" s="185"/>
      <c r="V130" s="180" t="s">
        <v>267</v>
      </c>
      <c r="W130" s="191"/>
      <c r="X130" s="165">
        <f t="shared" si="6"/>
        <v>0</v>
      </c>
      <c r="Y130" s="165">
        <f t="shared" si="7"/>
        <v>100</v>
      </c>
    </row>
    <row r="131" spans="2:25" ht="26">
      <c r="B131" s="180">
        <v>120</v>
      </c>
      <c r="C131" s="181">
        <f>'[1]KONDISI 2015 (2)'!C130</f>
        <v>124</v>
      </c>
      <c r="D131" s="181">
        <f>'[1]KONDISI 2015 (2)'!D130</f>
        <v>2</v>
      </c>
      <c r="E131" s="187" t="str">
        <f>'[1]KONDISI 2015 (2)'!G130</f>
        <v xml:space="preserve"> Wilamaci - Karumbu</v>
      </c>
      <c r="F131" s="181" t="str">
        <f>[2]DD1_2016!F114</f>
        <v>Woha, Langgudu, Lambu</v>
      </c>
      <c r="G131" s="183">
        <f>'[1]KONDISI 2015 (2)'!I130</f>
        <v>24.5</v>
      </c>
      <c r="H131" s="180">
        <v>4.5</v>
      </c>
      <c r="I131" s="184">
        <f>'[1]KONDISI 2015 (2)'!N130+'[1]KONDISI 2015 (2)'!O130</f>
        <v>24.5</v>
      </c>
      <c r="J131" s="184">
        <v>0</v>
      </c>
      <c r="K131" s="184">
        <f>'[1]KONDISI 2015 (2)'!T130</f>
        <v>0</v>
      </c>
      <c r="L131" s="184">
        <f>'[1]KONDISI 2015 (2)'!U130+'[1]KONDISI 2015 (2)'!Z130</f>
        <v>0</v>
      </c>
      <c r="M131" s="184">
        <f t="shared" si="8"/>
        <v>76.979591836734699</v>
      </c>
      <c r="N131" s="184">
        <f>'[1]KONDISI 2015 (2)'!P130</f>
        <v>18.86</v>
      </c>
      <c r="O131" s="184">
        <f t="shared" si="9"/>
        <v>22.285714285714285</v>
      </c>
      <c r="P131" s="184">
        <f>'[1]KONDISI 2015 (2)'!Q130</f>
        <v>5.46</v>
      </c>
      <c r="Q131" s="184">
        <f t="shared" si="10"/>
        <v>0</v>
      </c>
      <c r="R131" s="184">
        <f>'[1]KONDISI 2015 (2)'!R130</f>
        <v>0</v>
      </c>
      <c r="S131" s="184">
        <f t="shared" si="11"/>
        <v>0.73469387755102034</v>
      </c>
      <c r="T131" s="184">
        <f>'[1]KONDISI 2015 (2)'!S130+'[1]KONDISI 2015 (2)'!T130+'[1]KONDISI 2015 (2)'!U130+'[1]KONDISI 2015 (2)'!Z130</f>
        <v>0.18</v>
      </c>
      <c r="U131" s="185"/>
      <c r="V131" s="180" t="s">
        <v>267</v>
      </c>
      <c r="W131" s="191"/>
      <c r="X131" s="165">
        <f t="shared" si="6"/>
        <v>0</v>
      </c>
      <c r="Y131" s="165">
        <f t="shared" si="7"/>
        <v>100</v>
      </c>
    </row>
    <row r="132" spans="2:25">
      <c r="B132" s="180">
        <v>121</v>
      </c>
      <c r="C132" s="181">
        <f>'[1]KONDISI 2015 (2)'!C131</f>
        <v>124</v>
      </c>
      <c r="D132" s="181">
        <f>'[1]KONDISI 2015 (2)'!D131</f>
        <v>3</v>
      </c>
      <c r="E132" s="187" t="str">
        <f>'[1]KONDISI 2015 (2)'!G131</f>
        <v xml:space="preserve"> Karumbu - Sape</v>
      </c>
      <c r="F132" s="181" t="str">
        <f>[2]DD1_2016!F115</f>
        <v>Lambu, Sape</v>
      </c>
      <c r="G132" s="183">
        <f>'[1]KONDISI 2015 (2)'!I131</f>
        <v>37</v>
      </c>
      <c r="H132" s="180">
        <v>4.5</v>
      </c>
      <c r="I132" s="184">
        <f>'[1]KONDISI 2015 (2)'!N131+'[1]KONDISI 2015 (2)'!O131</f>
        <v>37</v>
      </c>
      <c r="J132" s="184">
        <v>0</v>
      </c>
      <c r="K132" s="184">
        <f>'[1]KONDISI 2015 (2)'!T131</f>
        <v>0</v>
      </c>
      <c r="L132" s="184">
        <f>'[1]KONDISI 2015 (2)'!U131+'[1]KONDISI 2015 (2)'!Z131</f>
        <v>0</v>
      </c>
      <c r="M132" s="184">
        <f t="shared" si="8"/>
        <v>27.027027027027028</v>
      </c>
      <c r="N132" s="184">
        <f>'[1]KONDISI 2015 (2)'!P131</f>
        <v>10</v>
      </c>
      <c r="O132" s="184">
        <f t="shared" si="9"/>
        <v>27.837837837837842</v>
      </c>
      <c r="P132" s="184">
        <f>'[1]KONDISI 2015 (2)'!Q131</f>
        <v>10.3</v>
      </c>
      <c r="Q132" s="184">
        <f t="shared" si="10"/>
        <v>1.4054054054054042</v>
      </c>
      <c r="R132" s="184">
        <f>'[1]KONDISI 2015 (2)'!R131</f>
        <v>0.51999999999999957</v>
      </c>
      <c r="S132" s="184">
        <f t="shared" si="11"/>
        <v>43.729729729729726</v>
      </c>
      <c r="T132" s="184">
        <f>'[1]KONDISI 2015 (2)'!S131+'[1]KONDISI 2015 (2)'!T131+'[1]KONDISI 2015 (2)'!U131+'[1]KONDISI 2015 (2)'!Z131</f>
        <v>16.18</v>
      </c>
      <c r="U132" s="185"/>
      <c r="V132" s="180" t="s">
        <v>267</v>
      </c>
      <c r="W132" s="191"/>
      <c r="X132" s="165">
        <f t="shared" si="6"/>
        <v>0</v>
      </c>
      <c r="Y132" s="165">
        <f t="shared" si="7"/>
        <v>100</v>
      </c>
    </row>
    <row r="133" spans="2:25">
      <c r="B133" s="180">
        <v>122</v>
      </c>
      <c r="C133" s="181">
        <f>'[1]KONDISI 2015 (2)'!C132</f>
        <v>124</v>
      </c>
      <c r="D133" s="181">
        <f>'[1]KONDISI 2015 (2)'!D132</f>
        <v>4</v>
      </c>
      <c r="E133" s="187" t="str">
        <f>'[1]KONDISI 2015 (2)'!G132</f>
        <v>Wilamaci - Parado</v>
      </c>
      <c r="F133" s="181" t="str">
        <f>[2]DD1_2016!F116</f>
        <v>Woha, Parado</v>
      </c>
      <c r="G133" s="183">
        <f>'[1]KONDISI 2015 (2)'!I132</f>
        <v>16.3</v>
      </c>
      <c r="H133" s="180">
        <v>4.5</v>
      </c>
      <c r="I133" s="184">
        <f>'[1]KONDISI 2015 (2)'!N132+'[1]KONDISI 2015 (2)'!O132</f>
        <v>8</v>
      </c>
      <c r="J133" s="184">
        <v>0</v>
      </c>
      <c r="K133" s="184">
        <f>'[1]KONDISI 2015 (2)'!T132</f>
        <v>0</v>
      </c>
      <c r="L133" s="184">
        <f>'[1]KONDISI 2015 (2)'!U132+'[1]KONDISI 2015 (2)'!Z132</f>
        <v>8.3000000000000007</v>
      </c>
      <c r="M133" s="184">
        <f t="shared" si="8"/>
        <v>18.834355828220858</v>
      </c>
      <c r="N133" s="184">
        <f>'[1]KONDISI 2015 (2)'!P132</f>
        <v>3.07</v>
      </c>
      <c r="O133" s="184">
        <f t="shared" si="9"/>
        <v>11.226993865030675</v>
      </c>
      <c r="P133" s="184">
        <f>'[1]KONDISI 2015 (2)'!Q132</f>
        <v>1.83</v>
      </c>
      <c r="Q133" s="184">
        <f t="shared" si="10"/>
        <v>0.61349693251533743</v>
      </c>
      <c r="R133" s="184">
        <f>'[1]KONDISI 2015 (2)'!R132</f>
        <v>0.1</v>
      </c>
      <c r="S133" s="184">
        <f t="shared" si="11"/>
        <v>69.325153374233125</v>
      </c>
      <c r="T133" s="184">
        <f>'[1]KONDISI 2015 (2)'!S132+'[1]KONDISI 2015 (2)'!T132+'[1]KONDISI 2015 (2)'!U132+'[1]KONDISI 2015 (2)'!Z132</f>
        <v>11.3</v>
      </c>
      <c r="U133" s="185"/>
      <c r="V133" s="180" t="s">
        <v>274</v>
      </c>
      <c r="W133" s="191"/>
      <c r="X133" s="165">
        <f t="shared" si="6"/>
        <v>0</v>
      </c>
      <c r="Y133" s="165">
        <f t="shared" si="7"/>
        <v>100</v>
      </c>
    </row>
    <row r="134" spans="2:25">
      <c r="B134" s="180">
        <v>123</v>
      </c>
      <c r="C134" s="181">
        <f>'[1]KONDISI 2015 (2)'!C133</f>
        <v>125</v>
      </c>
      <c r="D134" s="181" t="str">
        <f>'[1]KONDISI 2015 (2)'!D133</f>
        <v>11.K</v>
      </c>
      <c r="E134" s="187" t="str">
        <f>'[1]KONDISI 2015 (2)'!G133</f>
        <v>Jln. Hasanudin</v>
      </c>
      <c r="F134" s="181" t="str">
        <f>[2]DD1_2016!F117</f>
        <v>Rasana'E Barat</v>
      </c>
      <c r="G134" s="183">
        <f>'[1]KONDISI 2015 (2)'!I133</f>
        <v>1.0900000000000001</v>
      </c>
      <c r="H134" s="180">
        <v>9</v>
      </c>
      <c r="I134" s="184">
        <f>'[1]KONDISI 2015 (2)'!N133+'[1]KONDISI 2015 (2)'!O133</f>
        <v>1.0900000000000001</v>
      </c>
      <c r="J134" s="184">
        <v>0</v>
      </c>
      <c r="K134" s="184">
        <f>'[1]KONDISI 2015 (2)'!T133</f>
        <v>0</v>
      </c>
      <c r="L134" s="184">
        <f>'[1]KONDISI 2015 (2)'!U133+'[1]KONDISI 2015 (2)'!Z133</f>
        <v>0</v>
      </c>
      <c r="M134" s="184">
        <f t="shared" si="8"/>
        <v>100</v>
      </c>
      <c r="N134" s="184">
        <f>'[1]KONDISI 2015 (2)'!P133</f>
        <v>1.0900000000000001</v>
      </c>
      <c r="O134" s="184">
        <f t="shared" si="9"/>
        <v>0</v>
      </c>
      <c r="P134" s="184">
        <f>'[1]KONDISI 2015 (2)'!Q133</f>
        <v>0</v>
      </c>
      <c r="Q134" s="184">
        <f t="shared" si="10"/>
        <v>0</v>
      </c>
      <c r="R134" s="184">
        <f>'[1]KONDISI 2015 (2)'!R133</f>
        <v>0</v>
      </c>
      <c r="S134" s="184">
        <f t="shared" si="11"/>
        <v>0</v>
      </c>
      <c r="T134" s="184">
        <f>'[1]KONDISI 2015 (2)'!S133+'[1]KONDISI 2015 (2)'!T133+'[1]KONDISI 2015 (2)'!U133+'[1]KONDISI 2015 (2)'!Z133</f>
        <v>0</v>
      </c>
      <c r="U134" s="185"/>
      <c r="V134" s="180" t="s">
        <v>267</v>
      </c>
      <c r="W134" s="191"/>
      <c r="X134" s="165">
        <f t="shared" si="6"/>
        <v>0</v>
      </c>
      <c r="Y134" s="165">
        <f t="shared" si="7"/>
        <v>100</v>
      </c>
    </row>
    <row r="135" spans="2:25">
      <c r="B135" s="180">
        <v>124</v>
      </c>
      <c r="C135" s="181">
        <f>'[1]KONDISI 2015 (2)'!C134</f>
        <v>126</v>
      </c>
      <c r="D135" s="181" t="str">
        <f>'[1]KONDISI 2015 (2)'!D134</f>
        <v>11.K</v>
      </c>
      <c r="E135" s="187" t="str">
        <f>'[1]KONDISI 2015 (2)'!G134</f>
        <v xml:space="preserve"> Jln. Gajah Mada</v>
      </c>
      <c r="F135" s="181" t="str">
        <f>[2]DD1_2016!F118</f>
        <v>Rasana'E Barat</v>
      </c>
      <c r="G135" s="183">
        <f>'[1]KONDISI 2015 (2)'!I134</f>
        <v>4.7</v>
      </c>
      <c r="H135" s="180">
        <v>4.5</v>
      </c>
      <c r="I135" s="184">
        <f>'[1]KONDISI 2015 (2)'!N134+'[1]KONDISI 2015 (2)'!O134</f>
        <v>4.7</v>
      </c>
      <c r="J135" s="184">
        <v>0</v>
      </c>
      <c r="K135" s="184">
        <f>'[1]KONDISI 2015 (2)'!T134</f>
        <v>0</v>
      </c>
      <c r="L135" s="184">
        <f>'[1]KONDISI 2015 (2)'!U134+'[1]KONDISI 2015 (2)'!Z134</f>
        <v>0</v>
      </c>
      <c r="M135" s="184">
        <f>N135/G135*100</f>
        <v>80.851063829787222</v>
      </c>
      <c r="N135" s="184">
        <f>'[1]KONDISI 2015 (2)'!P134</f>
        <v>3.8</v>
      </c>
      <c r="O135" s="184">
        <f>P135/G135*100</f>
        <v>19.148936170212774</v>
      </c>
      <c r="P135" s="184">
        <f>'[1]KONDISI 2015 (2)'!Q134</f>
        <v>0.90000000000000036</v>
      </c>
      <c r="Q135" s="184">
        <f>R135/G135*100</f>
        <v>0</v>
      </c>
      <c r="R135" s="184">
        <f>'[1]KONDISI 2015 (2)'!R134</f>
        <v>0</v>
      </c>
      <c r="S135" s="184">
        <f>T135/G135*100</f>
        <v>0</v>
      </c>
      <c r="T135" s="184">
        <f>'[1]KONDISI 2015 (2)'!S134+'[1]KONDISI 2015 (2)'!T134+'[1]KONDISI 2015 (2)'!U134+'[1]KONDISI 2015 (2)'!Z134</f>
        <v>0</v>
      </c>
      <c r="U135" s="185"/>
      <c r="V135" s="180" t="s">
        <v>267</v>
      </c>
      <c r="W135" s="191"/>
      <c r="X135" s="165">
        <f t="shared" si="6"/>
        <v>0</v>
      </c>
      <c r="Y135" s="165">
        <f t="shared" si="7"/>
        <v>100</v>
      </c>
    </row>
    <row r="136" spans="2:25" ht="26">
      <c r="B136" s="180">
        <v>125</v>
      </c>
      <c r="C136" s="181">
        <f>'[1]KONDISI 2015 (2)'!C135</f>
        <v>127</v>
      </c>
      <c r="D136" s="181" t="str">
        <f>'[1]KONDISI 2015 (2)'!D135</f>
        <v>11.K</v>
      </c>
      <c r="E136" s="187" t="str">
        <f>'[1]KONDISI 2015 (2)'!G135</f>
        <v>Jl. Datuk Dibanta - Bts. Kota</v>
      </c>
      <c r="F136" s="181" t="str">
        <f>[2]DD1_2016!F108</f>
        <v>Rasana'E Barat, Asakota</v>
      </c>
      <c r="G136" s="183">
        <f>'[1]KONDISI 2015 (2)'!I135</f>
        <v>11.9</v>
      </c>
      <c r="H136" s="180">
        <v>4.5</v>
      </c>
      <c r="I136" s="184">
        <f>'[1]KONDISI 2015 (2)'!N135+'[1]KONDISI 2015 (2)'!O135</f>
        <v>11.9</v>
      </c>
      <c r="J136" s="184">
        <v>0</v>
      </c>
      <c r="K136" s="184">
        <f>'[1]KONDISI 2015 (2)'!T135</f>
        <v>0</v>
      </c>
      <c r="L136" s="184">
        <f>'[1]KONDISI 2015 (2)'!U135+'[1]KONDISI 2015 (2)'!Z135</f>
        <v>0</v>
      </c>
      <c r="M136" s="184">
        <f>N136/G136*100</f>
        <v>0</v>
      </c>
      <c r="N136" s="184">
        <f>'[1]KONDISI 2015 (2)'!P135</f>
        <v>0</v>
      </c>
      <c r="O136" s="184">
        <f>P136/G136*100</f>
        <v>65.210084033613441</v>
      </c>
      <c r="P136" s="184">
        <f>'[1]KONDISI 2015 (2)'!Q135</f>
        <v>7.7600000000000007</v>
      </c>
      <c r="Q136" s="184">
        <f>R136/G136*100</f>
        <v>33.613445378151255</v>
      </c>
      <c r="R136" s="184">
        <f>'[1]KONDISI 2015 (2)'!R135</f>
        <v>4</v>
      </c>
      <c r="S136" s="184">
        <f>T136/G136*100</f>
        <v>1.1764705882352944</v>
      </c>
      <c r="T136" s="184">
        <f>'[1]KONDISI 2015 (2)'!S135+'[1]KONDISI 2015 (2)'!T135+'[1]KONDISI 2015 (2)'!U135+'[1]KONDISI 2015 (2)'!Z135</f>
        <v>0.14000000000000001</v>
      </c>
      <c r="U136" s="185"/>
      <c r="V136" s="180" t="s">
        <v>267</v>
      </c>
      <c r="W136" s="191"/>
      <c r="X136" s="165">
        <f t="shared" si="6"/>
        <v>0</v>
      </c>
      <c r="Y136" s="165">
        <f t="shared" si="7"/>
        <v>99.999999999999986</v>
      </c>
    </row>
    <row r="137" spans="2:25">
      <c r="B137" s="180">
        <v>126</v>
      </c>
      <c r="C137" s="181">
        <f>'[1]KONDISI 2015 (2)'!C136</f>
        <v>128</v>
      </c>
      <c r="D137" s="181" t="str">
        <f>'[1]KONDISI 2015 (2)'!D136</f>
        <v>11.K</v>
      </c>
      <c r="E137" s="187" t="str">
        <f>'[1]KONDISI 2015 (2)'!G136</f>
        <v xml:space="preserve"> Jln. Gatot Subroto</v>
      </c>
      <c r="F137" s="181" t="s">
        <v>322</v>
      </c>
      <c r="G137" s="183">
        <f>'[1]KONDISI 2015 (2)'!I136</f>
        <v>2.5</v>
      </c>
      <c r="H137" s="180" t="s">
        <v>314</v>
      </c>
      <c r="I137" s="184">
        <f>'[1]KONDISI 2015 (2)'!N136+'[1]KONDISI 2015 (2)'!O136</f>
        <v>2.5</v>
      </c>
      <c r="J137" s="184">
        <v>0</v>
      </c>
      <c r="K137" s="184">
        <f>'[1]KONDISI 2015 (2)'!T136</f>
        <v>0</v>
      </c>
      <c r="L137" s="184">
        <f>'[1]KONDISI 2015 (2)'!U136+'[1]KONDISI 2015 (2)'!Z136</f>
        <v>0</v>
      </c>
      <c r="M137" s="184">
        <f>N137/G137*100</f>
        <v>0</v>
      </c>
      <c r="N137" s="184">
        <f>'[1]KONDISI 2015 (2)'!P136</f>
        <v>0</v>
      </c>
      <c r="O137" s="184">
        <f>P137/G137*100</f>
        <v>100</v>
      </c>
      <c r="P137" s="184">
        <f>'[1]KONDISI 2015 (2)'!Q136</f>
        <v>2.5</v>
      </c>
      <c r="Q137" s="184">
        <f>R137/G137*100</f>
        <v>0</v>
      </c>
      <c r="R137" s="184">
        <f>'[1]KONDISI 2015 (2)'!R136</f>
        <v>0</v>
      </c>
      <c r="S137" s="184">
        <f>T137/G137*100</f>
        <v>0</v>
      </c>
      <c r="T137" s="184">
        <f>'[1]KONDISI 2015 (2)'!S136+'[1]KONDISI 2015 (2)'!T136+'[1]KONDISI 2015 (2)'!U136+'[1]KONDISI 2015 (2)'!Z136</f>
        <v>0</v>
      </c>
      <c r="U137" s="185"/>
      <c r="V137" s="180" t="s">
        <v>267</v>
      </c>
      <c r="W137" s="191"/>
      <c r="X137" s="165">
        <f t="shared" si="6"/>
        <v>0</v>
      </c>
      <c r="Y137" s="165">
        <f t="shared" si="7"/>
        <v>100</v>
      </c>
    </row>
    <row r="138" spans="2:25">
      <c r="B138" s="192"/>
      <c r="C138" s="193"/>
      <c r="D138" s="193"/>
      <c r="E138" s="194"/>
      <c r="F138" s="193"/>
      <c r="G138" s="195"/>
      <c r="H138" s="192"/>
      <c r="I138" s="196"/>
      <c r="J138" s="196"/>
      <c r="K138" s="196"/>
      <c r="L138" s="196"/>
      <c r="M138" s="184"/>
      <c r="N138" s="196"/>
      <c r="O138" s="184"/>
      <c r="P138" s="196"/>
      <c r="Q138" s="184"/>
      <c r="R138" s="196"/>
      <c r="S138" s="184"/>
      <c r="T138" s="196"/>
      <c r="U138" s="197"/>
      <c r="V138" s="192"/>
      <c r="W138" s="198"/>
      <c r="X138" s="165">
        <f t="shared" si="6"/>
        <v>0</v>
      </c>
      <c r="Y138" s="165">
        <f t="shared" si="7"/>
        <v>0</v>
      </c>
    </row>
    <row r="139" spans="2:25">
      <c r="B139" s="199"/>
      <c r="C139" s="178"/>
      <c r="D139" s="178"/>
      <c r="E139" s="200" t="s">
        <v>323</v>
      </c>
      <c r="F139" s="178"/>
      <c r="G139" s="201">
        <f>SUM(G12:G138)</f>
        <v>1772.2650000000001</v>
      </c>
      <c r="H139" s="202"/>
      <c r="I139" s="203">
        <f>SUM(I12:I138)</f>
        <v>1458.1550000000002</v>
      </c>
      <c r="J139" s="203"/>
      <c r="K139" s="203">
        <f>SUM(K12:K138)</f>
        <v>99.16</v>
      </c>
      <c r="L139" s="203">
        <f>SUM(L12:L138)</f>
        <v>214.95000000000002</v>
      </c>
      <c r="M139" s="203"/>
      <c r="N139" s="203">
        <f>SUM(N12:N138)</f>
        <v>884.81499999999971</v>
      </c>
      <c r="O139" s="203"/>
      <c r="P139" s="203">
        <f>SUM(P12:P138)</f>
        <v>397.7999999999999</v>
      </c>
      <c r="Q139" s="203"/>
      <c r="R139" s="203">
        <f>SUM(R12:R138)</f>
        <v>73.679999999999993</v>
      </c>
      <c r="S139" s="203"/>
      <c r="T139" s="203">
        <f>SUM(T12:T138)</f>
        <v>415.96999999999997</v>
      </c>
      <c r="U139" s="199"/>
      <c r="V139" s="202"/>
      <c r="W139" s="199"/>
    </row>
    <row r="140" spans="2:25">
      <c r="B140" s="199"/>
      <c r="C140" s="178"/>
      <c r="D140" s="178"/>
      <c r="E140" s="200" t="s">
        <v>324</v>
      </c>
      <c r="F140" s="178"/>
      <c r="G140" s="201">
        <f>SUM(M140:S140)</f>
        <v>99.999999999999972</v>
      </c>
      <c r="H140" s="202"/>
      <c r="I140" s="203"/>
      <c r="J140" s="203"/>
      <c r="K140" s="203"/>
      <c r="L140" s="203"/>
      <c r="M140" s="203">
        <f>N139/$G$139*100</f>
        <v>49.925660101621354</v>
      </c>
      <c r="N140" s="203"/>
      <c r="O140" s="203">
        <f>P139/$G$139*100</f>
        <v>22.445853187869751</v>
      </c>
      <c r="P140" s="203"/>
      <c r="Q140" s="203">
        <f>R139/$G$139*100</f>
        <v>4.1573918121725582</v>
      </c>
      <c r="R140" s="203"/>
      <c r="S140" s="203">
        <f>T139/$G$139*100</f>
        <v>23.471094898336307</v>
      </c>
      <c r="T140" s="203"/>
      <c r="U140" s="199"/>
      <c r="V140" s="202"/>
      <c r="W140" s="199"/>
    </row>
    <row r="141" spans="2:25">
      <c r="B141" s="176"/>
      <c r="C141" s="204"/>
      <c r="D141" s="204"/>
      <c r="E141" s="205"/>
      <c r="F141" s="204"/>
      <c r="G141" s="206"/>
      <c r="H141" s="177"/>
      <c r="I141" s="176"/>
      <c r="J141" s="176"/>
      <c r="K141" s="176"/>
      <c r="L141" s="176"/>
      <c r="M141" s="207"/>
      <c r="N141" s="207"/>
      <c r="O141" s="207"/>
      <c r="P141" s="176"/>
      <c r="Q141" s="176"/>
      <c r="R141" s="176"/>
      <c r="S141" s="176"/>
      <c r="T141" s="176"/>
      <c r="U141" s="176"/>
      <c r="V141" s="177"/>
      <c r="W141" s="176"/>
    </row>
    <row r="142" spans="2:25">
      <c r="C142" s="167"/>
      <c r="D142" s="167"/>
      <c r="E142" s="168"/>
      <c r="F142" s="167"/>
      <c r="G142" s="169"/>
      <c r="L142" s="166"/>
      <c r="M142" s="166">
        <f>M140+O140</f>
        <v>72.371513289491105</v>
      </c>
      <c r="N142" s="166"/>
      <c r="T142" s="170" t="s">
        <v>325</v>
      </c>
    </row>
    <row r="143" spans="2:25">
      <c r="C143" s="167"/>
      <c r="D143" s="167"/>
      <c r="E143" s="168"/>
      <c r="F143" s="167"/>
      <c r="G143" s="169"/>
      <c r="L143" s="166">
        <f>L139-134.2</f>
        <v>80.750000000000028</v>
      </c>
      <c r="M143" s="166"/>
      <c r="T143" s="170"/>
    </row>
    <row r="144" spans="2:25">
      <c r="C144" s="167"/>
      <c r="D144" s="167"/>
      <c r="E144" s="168"/>
      <c r="F144" s="167"/>
      <c r="G144" s="169"/>
      <c r="L144" s="166">
        <f>L143+K139</f>
        <v>179.91000000000003</v>
      </c>
      <c r="M144" s="166"/>
      <c r="T144" s="170" t="s">
        <v>326</v>
      </c>
    </row>
    <row r="145" spans="2:26">
      <c r="C145" s="167"/>
      <c r="D145" s="167"/>
      <c r="E145" s="168"/>
      <c r="F145" s="167"/>
      <c r="G145" s="169"/>
      <c r="M145" s="166"/>
      <c r="T145" s="170" t="s">
        <v>327</v>
      </c>
    </row>
    <row r="146" spans="2:26">
      <c r="C146" s="167"/>
      <c r="D146" s="167"/>
      <c r="E146" s="168"/>
      <c r="F146" s="167"/>
      <c r="G146" s="169"/>
      <c r="T146" s="170"/>
    </row>
    <row r="147" spans="2:26" s="161" customFormat="1">
      <c r="B147" s="160"/>
      <c r="C147" s="167"/>
      <c r="D147" s="167"/>
      <c r="E147" s="168"/>
      <c r="F147" s="167"/>
      <c r="G147" s="169"/>
      <c r="I147" s="160"/>
      <c r="J147" s="160"/>
      <c r="K147" s="160"/>
      <c r="L147" s="160"/>
      <c r="M147" s="166"/>
      <c r="N147" s="160"/>
      <c r="O147" s="160"/>
      <c r="P147" s="160"/>
      <c r="Q147" s="160"/>
      <c r="R147" s="160"/>
      <c r="S147" s="160"/>
      <c r="T147" s="170"/>
      <c r="U147" s="160"/>
      <c r="W147" s="160"/>
      <c r="X147" s="160"/>
      <c r="Y147" s="160"/>
      <c r="Z147" s="160"/>
    </row>
    <row r="148" spans="2:26" s="161" customFormat="1">
      <c r="B148" s="160"/>
      <c r="C148" s="167"/>
      <c r="D148" s="167"/>
      <c r="E148" s="168"/>
      <c r="F148" s="167"/>
      <c r="G148" s="169"/>
      <c r="I148" s="160"/>
      <c r="J148" s="160"/>
      <c r="K148" s="160"/>
      <c r="L148" s="160"/>
      <c r="M148" s="160"/>
      <c r="N148" s="160"/>
      <c r="O148" s="160"/>
      <c r="P148" s="160"/>
      <c r="Q148" s="160"/>
      <c r="R148" s="160"/>
      <c r="S148" s="160"/>
      <c r="T148" s="170"/>
      <c r="U148" s="160"/>
      <c r="W148" s="160"/>
      <c r="X148" s="160"/>
      <c r="Y148" s="160"/>
      <c r="Z148" s="160"/>
    </row>
    <row r="149" spans="2:26" s="161" customFormat="1">
      <c r="B149" s="160"/>
      <c r="C149" s="167"/>
      <c r="D149" s="167"/>
      <c r="E149" s="168"/>
      <c r="F149" s="167"/>
      <c r="G149" s="169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71" t="s">
        <v>328</v>
      </c>
      <c r="U149" s="160"/>
      <c r="W149" s="160"/>
      <c r="X149" s="160"/>
      <c r="Y149" s="160"/>
      <c r="Z149" s="160"/>
    </row>
    <row r="150" spans="2:26" s="161" customFormat="1">
      <c r="B150" s="160"/>
      <c r="C150" s="167"/>
      <c r="D150" s="167"/>
      <c r="E150" s="168"/>
      <c r="F150" s="167"/>
      <c r="G150" s="169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72" t="s">
        <v>329</v>
      </c>
      <c r="U150" s="160"/>
      <c r="W150" s="160"/>
      <c r="X150" s="160"/>
      <c r="Y150" s="160"/>
      <c r="Z150" s="160"/>
    </row>
    <row r="151" spans="2:26" s="161" customFormat="1">
      <c r="B151" s="160"/>
      <c r="C151" s="167"/>
      <c r="D151" s="167"/>
      <c r="E151" s="168"/>
      <c r="F151" s="167"/>
      <c r="G151" s="169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72" t="s">
        <v>330</v>
      </c>
      <c r="U151" s="160"/>
      <c r="W151" s="160"/>
      <c r="X151" s="160"/>
      <c r="Y151" s="160"/>
      <c r="Z151" s="160"/>
    </row>
    <row r="152" spans="2:26" s="161" customFormat="1">
      <c r="B152" s="160"/>
      <c r="C152" s="167"/>
      <c r="D152" s="167"/>
      <c r="E152" s="168"/>
      <c r="F152" s="167"/>
      <c r="G152" s="169"/>
      <c r="I152" s="160"/>
      <c r="J152" s="160"/>
      <c r="K152" s="160"/>
      <c r="L152" s="160"/>
      <c r="M152" s="160"/>
      <c r="N152" s="160"/>
      <c r="O152" s="160"/>
      <c r="P152" s="160"/>
      <c r="Q152" s="160"/>
      <c r="R152" s="160"/>
      <c r="S152" s="160"/>
      <c r="T152" s="160"/>
      <c r="U152" s="160"/>
      <c r="W152" s="160"/>
      <c r="X152" s="160"/>
      <c r="Y152" s="160"/>
      <c r="Z152" s="160"/>
    </row>
    <row r="153" spans="2:26" s="161" customFormat="1">
      <c r="B153" s="160"/>
      <c r="C153" s="167"/>
      <c r="D153" s="167"/>
      <c r="E153" s="168"/>
      <c r="F153" s="167"/>
      <c r="G153" s="169"/>
      <c r="I153" s="160"/>
      <c r="J153" s="160"/>
      <c r="K153" s="160"/>
      <c r="L153" s="160"/>
      <c r="M153" s="160"/>
      <c r="N153" s="160"/>
      <c r="O153" s="160"/>
      <c r="P153" s="160"/>
      <c r="Q153" s="160"/>
      <c r="R153" s="160"/>
      <c r="S153" s="160"/>
      <c r="T153" s="160"/>
      <c r="U153" s="160"/>
      <c r="W153" s="160"/>
      <c r="X153" s="160"/>
      <c r="Y153" s="160"/>
      <c r="Z153" s="160"/>
    </row>
    <row r="154" spans="2:26" s="161" customFormat="1">
      <c r="B154" s="160"/>
      <c r="C154" s="167"/>
      <c r="D154" s="167"/>
      <c r="E154" s="168"/>
      <c r="F154" s="167"/>
      <c r="G154" s="169"/>
      <c r="I154" s="160"/>
      <c r="J154" s="160"/>
      <c r="K154" s="160"/>
      <c r="L154" s="160"/>
      <c r="M154" s="160"/>
      <c r="N154" s="160"/>
      <c r="O154" s="160"/>
      <c r="P154" s="160"/>
      <c r="Q154" s="160"/>
      <c r="R154" s="160"/>
      <c r="S154" s="160"/>
      <c r="T154" s="160"/>
      <c r="U154" s="160"/>
      <c r="W154" s="160"/>
      <c r="X154" s="160"/>
      <c r="Y154" s="160"/>
      <c r="Z154" s="160"/>
    </row>
    <row r="155" spans="2:26" s="161" customFormat="1">
      <c r="B155" s="160"/>
      <c r="C155" s="167"/>
      <c r="D155" s="167"/>
      <c r="E155" s="168"/>
      <c r="F155" s="167"/>
      <c r="G155" s="169"/>
      <c r="I155" s="160"/>
      <c r="J155" s="160"/>
      <c r="K155" s="160"/>
      <c r="L155" s="160"/>
      <c r="M155" s="160"/>
      <c r="N155" s="160"/>
      <c r="O155" s="160"/>
      <c r="P155" s="160"/>
      <c r="Q155" s="160"/>
      <c r="R155" s="160"/>
      <c r="S155" s="160"/>
      <c r="T155" s="160"/>
      <c r="U155" s="160"/>
      <c r="W155" s="160"/>
      <c r="X155" s="160"/>
      <c r="Y155" s="160"/>
      <c r="Z155" s="160"/>
    </row>
    <row r="156" spans="2:26" s="161" customFormat="1">
      <c r="B156" s="160"/>
      <c r="C156" s="167"/>
      <c r="D156" s="167"/>
      <c r="E156" s="168"/>
      <c r="F156" s="167"/>
      <c r="G156" s="169"/>
      <c r="I156" s="160"/>
      <c r="J156" s="160"/>
      <c r="K156" s="160"/>
      <c r="L156" s="160"/>
      <c r="M156" s="160"/>
      <c r="N156" s="160"/>
      <c r="O156" s="160"/>
      <c r="P156" s="160"/>
      <c r="Q156" s="160"/>
      <c r="R156" s="160"/>
      <c r="S156" s="160"/>
      <c r="T156" s="160"/>
      <c r="U156" s="160"/>
      <c r="W156" s="160"/>
      <c r="X156" s="160"/>
      <c r="Y156" s="160"/>
      <c r="Z156" s="160"/>
    </row>
    <row r="157" spans="2:26" s="161" customFormat="1">
      <c r="B157" s="160"/>
      <c r="C157" s="167"/>
      <c r="D157" s="167"/>
      <c r="E157" s="168"/>
      <c r="F157" s="167"/>
      <c r="G157" s="169"/>
      <c r="I157" s="160"/>
      <c r="J157" s="160"/>
      <c r="K157" s="160"/>
      <c r="L157" s="160"/>
      <c r="M157" s="160"/>
      <c r="N157" s="160"/>
      <c r="O157" s="160"/>
      <c r="P157" s="160"/>
      <c r="Q157" s="160"/>
      <c r="R157" s="160"/>
      <c r="S157" s="160"/>
      <c r="T157" s="160"/>
      <c r="U157" s="160"/>
      <c r="W157" s="160"/>
      <c r="X157" s="160"/>
      <c r="Y157" s="160"/>
      <c r="Z157" s="160"/>
    </row>
  </sheetData>
  <mergeCells count="24">
    <mergeCell ref="V2:W2"/>
    <mergeCell ref="B3:W3"/>
    <mergeCell ref="B8:B10"/>
    <mergeCell ref="C8:D8"/>
    <mergeCell ref="E8:E10"/>
    <mergeCell ref="F8:F10"/>
    <mergeCell ref="G8:G10"/>
    <mergeCell ref="H8:H10"/>
    <mergeCell ref="I8:L8"/>
    <mergeCell ref="M8:T8"/>
    <mergeCell ref="V8:V10"/>
    <mergeCell ref="W8:W10"/>
    <mergeCell ref="C9:C10"/>
    <mergeCell ref="D9:D10"/>
    <mergeCell ref="I9:I10"/>
    <mergeCell ref="K9:K10"/>
    <mergeCell ref="C11:D11"/>
    <mergeCell ref="J9:J10"/>
    <mergeCell ref="U8:U10"/>
    <mergeCell ref="L9:L10"/>
    <mergeCell ref="M9:N9"/>
    <mergeCell ref="O9:P9"/>
    <mergeCell ref="Q9:R9"/>
    <mergeCell ref="S9:T9"/>
  </mergeCells>
  <printOptions horizontalCentered="1"/>
  <pageMargins left="0.19685039370078741" right="0.19685039370078741" top="0.59055118110236227" bottom="0.19685039370078741" header="0.31496062992125984" footer="0.31496062992125984"/>
  <pageSetup paperSize="9" scale="67" orientation="landscape" horizontalDpi="4294967293" verticalDpi="4294967293" r:id="rId1"/>
  <colBreaks count="1" manualBreakCount="1">
    <brk id="2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0"/>
  </sheetPr>
  <dimension ref="B2:AG148"/>
  <sheetViews>
    <sheetView view="pageBreakPreview" topLeftCell="A85" zoomScale="90" zoomScaleNormal="100" zoomScaleSheetLayoutView="90" workbookViewId="0">
      <selection activeCell="K133" sqref="K133"/>
    </sheetView>
  </sheetViews>
  <sheetFormatPr defaultColWidth="12.54296875" defaultRowHeight="16.5"/>
  <cols>
    <col min="1" max="1" width="1.54296875" style="4" customWidth="1"/>
    <col min="2" max="2" width="5.54296875" style="94" customWidth="1"/>
    <col min="3" max="4" width="7.54296875" style="4" customWidth="1"/>
    <col min="5" max="5" width="38.26953125" style="4" customWidth="1"/>
    <col min="6" max="6" width="29.81640625" style="14" customWidth="1"/>
    <col min="7" max="7" width="10.7265625" style="4" customWidth="1"/>
    <col min="8" max="8" width="9.453125" style="4" customWidth="1"/>
    <col min="9" max="9" width="12.1796875" style="4" customWidth="1"/>
    <col min="10" max="10" width="7.26953125" style="4" customWidth="1"/>
    <col min="11" max="12" width="10.1796875" style="4" customWidth="1"/>
    <col min="13" max="14" width="10.81640625" style="4" bestFit="1" customWidth="1"/>
    <col min="15" max="15" width="9.7265625" style="4" bestFit="1" customWidth="1"/>
    <col min="16" max="16" width="9.1796875" style="4" bestFit="1" customWidth="1"/>
    <col min="17" max="17" width="9.7265625" style="4" customWidth="1"/>
    <col min="18" max="20" width="8.54296875" style="4" customWidth="1"/>
    <col min="21" max="22" width="8.26953125" style="4" customWidth="1"/>
    <col min="23" max="23" width="4.81640625" style="4" bestFit="1" customWidth="1"/>
    <col min="24" max="24" width="15" style="8" hidden="1" customWidth="1"/>
    <col min="25" max="25" width="1.7265625" style="5" customWidth="1"/>
    <col min="26" max="27" width="2.26953125" style="5" customWidth="1"/>
    <col min="28" max="28" width="11.26953125" style="5" customWidth="1"/>
    <col min="29" max="29" width="14.453125" style="5" customWidth="1"/>
    <col min="30" max="30" width="16" style="5" customWidth="1"/>
    <col min="31" max="31" width="23" style="4" customWidth="1"/>
    <col min="32" max="32" width="7.81640625" style="4" customWidth="1"/>
    <col min="33" max="33" width="6.453125" style="4" customWidth="1"/>
    <col min="34" max="16384" width="12.54296875" style="4"/>
  </cols>
  <sheetData>
    <row r="2" spans="2:33" ht="25">
      <c r="B2" s="351" t="s">
        <v>348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</row>
    <row r="3" spans="2:33" ht="23.25" customHeight="1">
      <c r="B3" s="352" t="s">
        <v>349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2:33">
      <c r="B4" s="233"/>
      <c r="C4" s="263"/>
      <c r="D4" s="263"/>
      <c r="E4" s="263"/>
      <c r="F4" s="262"/>
      <c r="S4" s="7"/>
      <c r="T4" s="7"/>
      <c r="U4" s="7"/>
      <c r="V4" s="7"/>
      <c r="W4" s="7"/>
      <c r="X4" s="9"/>
      <c r="Y4" s="35"/>
      <c r="AA4" s="13"/>
      <c r="AB4" s="11"/>
      <c r="AC4" s="12"/>
      <c r="AD4" s="13"/>
      <c r="AE4" s="9"/>
    </row>
    <row r="5" spans="2:33" ht="6" customHeight="1" thickBot="1">
      <c r="E5" s="10"/>
      <c r="F5" s="90"/>
      <c r="G5" s="10"/>
      <c r="H5" s="10"/>
    </row>
    <row r="6" spans="2:33">
      <c r="B6" s="361" t="s">
        <v>169</v>
      </c>
      <c r="C6" s="54" t="s">
        <v>1</v>
      </c>
      <c r="D6" s="52"/>
      <c r="E6" s="88" t="s">
        <v>2</v>
      </c>
      <c r="F6" s="55" t="s">
        <v>170</v>
      </c>
      <c r="G6" s="95" t="s">
        <v>3</v>
      </c>
      <c r="H6" s="363" t="s">
        <v>268</v>
      </c>
      <c r="I6" s="53" t="s">
        <v>253</v>
      </c>
      <c r="J6" s="53"/>
      <c r="K6" s="53"/>
      <c r="L6" s="53"/>
      <c r="M6" s="53"/>
      <c r="N6" s="53"/>
      <c r="O6" s="53"/>
      <c r="P6" s="53"/>
      <c r="Q6" s="54"/>
      <c r="R6" s="53"/>
      <c r="S6" s="96"/>
      <c r="T6" s="128"/>
      <c r="U6" s="365" t="s">
        <v>257</v>
      </c>
      <c r="V6" s="367" t="s">
        <v>258</v>
      </c>
      <c r="W6" s="56"/>
      <c r="X6" s="40" t="s">
        <v>4</v>
      </c>
      <c r="Y6" s="20"/>
      <c r="Z6" s="35"/>
    </row>
    <row r="7" spans="2:33">
      <c r="B7" s="362"/>
      <c r="C7" s="1" t="s">
        <v>5</v>
      </c>
      <c r="D7" s="3" t="s">
        <v>6</v>
      </c>
      <c r="E7" s="89" t="s">
        <v>7</v>
      </c>
      <c r="F7" s="2" t="s">
        <v>171</v>
      </c>
      <c r="G7" s="39" t="s">
        <v>5</v>
      </c>
      <c r="H7" s="364"/>
      <c r="I7" s="369" t="s">
        <v>252</v>
      </c>
      <c r="J7" s="371" t="s">
        <v>254</v>
      </c>
      <c r="K7" s="371" t="s">
        <v>255</v>
      </c>
      <c r="L7" s="371" t="s">
        <v>256</v>
      </c>
      <c r="M7" s="372" t="s">
        <v>261</v>
      </c>
      <c r="N7" s="373"/>
      <c r="O7" s="372" t="s">
        <v>262</v>
      </c>
      <c r="P7" s="373"/>
      <c r="Q7" s="372" t="s">
        <v>263</v>
      </c>
      <c r="R7" s="373"/>
      <c r="S7" s="378" t="s">
        <v>264</v>
      </c>
      <c r="T7" s="379"/>
      <c r="U7" s="366"/>
      <c r="V7" s="368"/>
      <c r="W7" s="57" t="s">
        <v>8</v>
      </c>
      <c r="X7" s="41" t="s">
        <v>9</v>
      </c>
      <c r="Y7" s="20"/>
      <c r="Z7" s="35"/>
    </row>
    <row r="8" spans="2:33" ht="21.75" customHeight="1" thickBot="1">
      <c r="B8" s="362"/>
      <c r="C8" s="1"/>
      <c r="D8" s="112" t="s">
        <v>5</v>
      </c>
      <c r="E8" s="89"/>
      <c r="F8" s="2" t="s">
        <v>172</v>
      </c>
      <c r="G8" s="39" t="s">
        <v>10</v>
      </c>
      <c r="H8" s="138" t="s">
        <v>269</v>
      </c>
      <c r="I8" s="370"/>
      <c r="J8" s="368"/>
      <c r="K8" s="368"/>
      <c r="L8" s="368"/>
      <c r="M8" s="39" t="s">
        <v>265</v>
      </c>
      <c r="N8" s="39" t="s">
        <v>266</v>
      </c>
      <c r="O8" s="39" t="s">
        <v>265</v>
      </c>
      <c r="P8" s="39" t="s">
        <v>266</v>
      </c>
      <c r="Q8" s="39" t="s">
        <v>265</v>
      </c>
      <c r="R8" s="39" t="s">
        <v>266</v>
      </c>
      <c r="S8" s="39" t="s">
        <v>265</v>
      </c>
      <c r="T8" s="39" t="s">
        <v>266</v>
      </c>
      <c r="U8" s="366"/>
      <c r="V8" s="368"/>
      <c r="W8" s="57" t="s">
        <v>2</v>
      </c>
      <c r="X8" s="42" t="s">
        <v>11</v>
      </c>
      <c r="Y8" s="17"/>
    </row>
    <row r="9" spans="2:33">
      <c r="B9" s="146">
        <v>1</v>
      </c>
      <c r="C9" s="380">
        <v>2</v>
      </c>
      <c r="D9" s="381"/>
      <c r="E9" s="147">
        <v>3</v>
      </c>
      <c r="F9" s="148">
        <v>4</v>
      </c>
      <c r="G9" s="149">
        <v>5</v>
      </c>
      <c r="H9" s="150">
        <v>6</v>
      </c>
      <c r="I9" s="151">
        <v>7</v>
      </c>
      <c r="J9" s="151">
        <v>8</v>
      </c>
      <c r="K9" s="151">
        <v>9</v>
      </c>
      <c r="L9" s="151">
        <v>10</v>
      </c>
      <c r="M9" s="149">
        <v>11</v>
      </c>
      <c r="N9" s="149">
        <v>12</v>
      </c>
      <c r="O9" s="149">
        <v>13</v>
      </c>
      <c r="P9" s="149">
        <v>14</v>
      </c>
      <c r="Q9" s="149">
        <v>15</v>
      </c>
      <c r="R9" s="152">
        <v>16</v>
      </c>
      <c r="S9" s="153">
        <v>17</v>
      </c>
      <c r="T9" s="154">
        <v>18</v>
      </c>
      <c r="U9" s="148">
        <v>19</v>
      </c>
      <c r="V9" s="155">
        <v>20</v>
      </c>
      <c r="W9" s="156">
        <v>21</v>
      </c>
      <c r="X9" s="113"/>
      <c r="Y9" s="17"/>
    </row>
    <row r="10" spans="2:33" ht="20.25" customHeight="1">
      <c r="B10" s="158"/>
      <c r="C10" s="114"/>
      <c r="D10" s="115"/>
      <c r="E10" s="116"/>
      <c r="F10" s="117"/>
      <c r="G10" s="118"/>
      <c r="H10" s="118"/>
      <c r="I10" s="118"/>
      <c r="J10" s="118"/>
      <c r="K10" s="118"/>
      <c r="L10" s="118"/>
      <c r="M10" s="119"/>
      <c r="N10" s="119"/>
      <c r="O10" s="119"/>
      <c r="P10" s="119"/>
      <c r="Q10" s="118"/>
      <c r="R10" s="123"/>
      <c r="S10" s="120"/>
      <c r="T10" s="131"/>
      <c r="U10" s="114"/>
      <c r="V10" s="121"/>
      <c r="W10" s="122"/>
      <c r="X10" s="43"/>
      <c r="Y10" s="17"/>
    </row>
    <row r="11" spans="2:33" s="16" customFormat="1" ht="20.25" customHeight="1">
      <c r="B11" s="157">
        <v>1</v>
      </c>
      <c r="C11" s="84" t="s">
        <v>12</v>
      </c>
      <c r="D11" s="58" t="s">
        <v>13</v>
      </c>
      <c r="E11" s="59" t="s">
        <v>14</v>
      </c>
      <c r="F11" s="62" t="s">
        <v>173</v>
      </c>
      <c r="G11" s="60">
        <v>1.7</v>
      </c>
      <c r="H11" s="60" t="s">
        <v>270</v>
      </c>
      <c r="I11" s="60">
        <f>G11</f>
        <v>1.7</v>
      </c>
      <c r="J11" s="60"/>
      <c r="K11" s="60">
        <v>0</v>
      </c>
      <c r="L11" s="60">
        <v>0</v>
      </c>
      <c r="M11" s="60">
        <f>I11-O11-Q11-S11</f>
        <v>1.3499999910593032</v>
      </c>
      <c r="N11" s="61">
        <f>M11/G11*100</f>
        <v>79.411764179959022</v>
      </c>
      <c r="O11" s="61">
        <f>[4]Stat1!$H$93</f>
        <v>0.15000000596046448</v>
      </c>
      <c r="P11" s="61">
        <f>O11/G11*100</f>
        <v>8.8235297623802644</v>
      </c>
      <c r="Q11" s="61">
        <f>[4]Stat1!$I$93</f>
        <v>0.10000000149011612</v>
      </c>
      <c r="R11" s="124">
        <f>Q11/G11*100</f>
        <v>5.8823530288303605</v>
      </c>
      <c r="S11" s="97">
        <f>[4]Stat1!$J$93</f>
        <v>0.10000000149011612</v>
      </c>
      <c r="T11" s="132">
        <f>S11/G11*100</f>
        <v>5.8823530288303605</v>
      </c>
      <c r="U11" s="62"/>
      <c r="V11" s="107" t="s">
        <v>267</v>
      </c>
      <c r="W11" s="63"/>
      <c r="X11" s="136"/>
      <c r="Y11" s="36"/>
      <c r="AB11" s="15">
        <f>G11-M11-O11-Q11-S11</f>
        <v>0</v>
      </c>
      <c r="AC11" s="38"/>
    </row>
    <row r="12" spans="2:33" s="5" customFormat="1" ht="19.5" customHeight="1">
      <c r="B12" s="157">
        <v>2</v>
      </c>
      <c r="C12" s="84" t="s">
        <v>15</v>
      </c>
      <c r="D12" s="64" t="s">
        <v>13</v>
      </c>
      <c r="E12" s="65" t="s">
        <v>16</v>
      </c>
      <c r="F12" s="62" t="s">
        <v>174</v>
      </c>
      <c r="G12" s="66">
        <v>2.39</v>
      </c>
      <c r="H12" s="139">
        <v>6</v>
      </c>
      <c r="I12" s="60">
        <v>2.39</v>
      </c>
      <c r="J12" s="60"/>
      <c r="K12" s="60">
        <v>0</v>
      </c>
      <c r="L12" s="60">
        <v>0</v>
      </c>
      <c r="M12" s="66">
        <f>I12</f>
        <v>2.39</v>
      </c>
      <c r="N12" s="61">
        <f t="shared" ref="N12:N75" si="0">M12/G12*100</f>
        <v>100</v>
      </c>
      <c r="O12" s="67"/>
      <c r="P12" s="61">
        <f t="shared" ref="P12:P75" si="1">O12/G12*100</f>
        <v>0</v>
      </c>
      <c r="Q12" s="67"/>
      <c r="R12" s="124">
        <f t="shared" ref="R12:R75" si="2">Q12/G12*100</f>
        <v>0</v>
      </c>
      <c r="S12" s="98"/>
      <c r="T12" s="132">
        <f t="shared" ref="T12:T75" si="3">S12/G12*100</f>
        <v>0</v>
      </c>
      <c r="U12" s="62"/>
      <c r="V12" s="107" t="s">
        <v>267</v>
      </c>
      <c r="W12" s="63"/>
      <c r="X12" s="44"/>
      <c r="Y12" s="17"/>
      <c r="AB12" s="15">
        <f t="shared" ref="AB12:AB75" si="4">G12-M12-O12-Q12-S12</f>
        <v>0</v>
      </c>
      <c r="AC12" s="38"/>
      <c r="AD12" s="18"/>
      <c r="AE12" s="18"/>
      <c r="AF12" s="18"/>
      <c r="AG12" s="18"/>
    </row>
    <row r="13" spans="2:33" s="5" customFormat="1">
      <c r="B13" s="157">
        <v>3</v>
      </c>
      <c r="C13" s="84" t="s">
        <v>17</v>
      </c>
      <c r="D13" s="64" t="s">
        <v>13</v>
      </c>
      <c r="E13" s="65" t="s">
        <v>18</v>
      </c>
      <c r="F13" s="62" t="s">
        <v>174</v>
      </c>
      <c r="G13" s="66">
        <v>0.7</v>
      </c>
      <c r="H13" s="139">
        <v>6</v>
      </c>
      <c r="I13" s="60">
        <v>0.7</v>
      </c>
      <c r="J13" s="60"/>
      <c r="K13" s="60">
        <v>0</v>
      </c>
      <c r="L13" s="60">
        <v>0</v>
      </c>
      <c r="M13" s="66">
        <v>0.7</v>
      </c>
      <c r="N13" s="61">
        <f t="shared" si="0"/>
        <v>100</v>
      </c>
      <c r="O13" s="67"/>
      <c r="P13" s="61">
        <f t="shared" si="1"/>
        <v>0</v>
      </c>
      <c r="Q13" s="66"/>
      <c r="R13" s="124">
        <f t="shared" si="2"/>
        <v>0</v>
      </c>
      <c r="S13" s="98"/>
      <c r="T13" s="132">
        <f t="shared" si="3"/>
        <v>0</v>
      </c>
      <c r="U13" s="62"/>
      <c r="V13" s="107" t="s">
        <v>267</v>
      </c>
      <c r="W13" s="63"/>
      <c r="X13" s="44"/>
      <c r="Y13" s="17"/>
      <c r="AB13" s="15">
        <f t="shared" si="4"/>
        <v>0</v>
      </c>
      <c r="AC13" s="38"/>
      <c r="AD13" s="18"/>
      <c r="AE13" s="18"/>
      <c r="AF13" s="18"/>
      <c r="AG13" s="18"/>
    </row>
    <row r="14" spans="2:33" s="5" customFormat="1" ht="19.5" customHeight="1">
      <c r="B14" s="157">
        <v>4</v>
      </c>
      <c r="C14" s="84" t="s">
        <v>19</v>
      </c>
      <c r="D14" s="58" t="s">
        <v>13</v>
      </c>
      <c r="E14" s="65" t="s">
        <v>20</v>
      </c>
      <c r="F14" s="62" t="s">
        <v>175</v>
      </c>
      <c r="G14" s="60">
        <v>0.85</v>
      </c>
      <c r="H14" s="140">
        <v>9</v>
      </c>
      <c r="I14" s="60">
        <v>0.85</v>
      </c>
      <c r="J14" s="60">
        <v>0</v>
      </c>
      <c r="K14" s="60">
        <v>0</v>
      </c>
      <c r="L14" s="60">
        <v>0</v>
      </c>
      <c r="M14" s="60">
        <f>[4]Stat1!G97</f>
        <v>5.000000074505806E-2</v>
      </c>
      <c r="N14" s="61">
        <f t="shared" si="0"/>
        <v>5.8823530288303605</v>
      </c>
      <c r="O14" s="66">
        <f>I14-M14</f>
        <v>0.79999999925494192</v>
      </c>
      <c r="P14" s="61">
        <f t="shared" si="1"/>
        <v>94.117646971169648</v>
      </c>
      <c r="Q14" s="66">
        <f>[4]Stat1!I97</f>
        <v>0</v>
      </c>
      <c r="R14" s="124">
        <f t="shared" si="2"/>
        <v>0</v>
      </c>
      <c r="S14" s="98">
        <f>[4]Stat1!J97</f>
        <v>0</v>
      </c>
      <c r="T14" s="132">
        <f t="shared" si="3"/>
        <v>0</v>
      </c>
      <c r="U14" s="62"/>
      <c r="V14" s="107" t="s">
        <v>267</v>
      </c>
      <c r="W14" s="63"/>
      <c r="X14" s="44"/>
      <c r="Y14" s="17"/>
      <c r="AB14" s="15">
        <f t="shared" si="4"/>
        <v>0</v>
      </c>
      <c r="AC14" s="38"/>
      <c r="AD14" s="18"/>
      <c r="AE14" s="18"/>
      <c r="AF14" s="18"/>
      <c r="AG14" s="18"/>
    </row>
    <row r="15" spans="2:33" s="5" customFormat="1">
      <c r="B15" s="157">
        <v>5</v>
      </c>
      <c r="C15" s="84" t="str">
        <f>C14</f>
        <v>053</v>
      </c>
      <c r="D15" s="58" t="s">
        <v>21</v>
      </c>
      <c r="E15" s="65" t="s">
        <v>22</v>
      </c>
      <c r="F15" s="62" t="s">
        <v>176</v>
      </c>
      <c r="G15" s="60">
        <v>2.2999999999999998</v>
      </c>
      <c r="H15" s="140">
        <v>9</v>
      </c>
      <c r="I15" s="60">
        <v>2.2999999999999998</v>
      </c>
      <c r="J15" s="60">
        <v>0</v>
      </c>
      <c r="K15" s="60">
        <v>0</v>
      </c>
      <c r="L15" s="60">
        <v>0</v>
      </c>
      <c r="M15" s="60">
        <f>[4]Stat1!G98</f>
        <v>0.2199999988079071</v>
      </c>
      <c r="N15" s="61">
        <f t="shared" si="0"/>
        <v>9.5652173394742235</v>
      </c>
      <c r="O15" s="66">
        <f>I15-M15</f>
        <v>2.0800000011920927</v>
      </c>
      <c r="P15" s="61">
        <f t="shared" si="1"/>
        <v>90.434782660525784</v>
      </c>
      <c r="Q15" s="66">
        <f>[4]Stat1!I98</f>
        <v>0</v>
      </c>
      <c r="R15" s="124">
        <f t="shared" si="2"/>
        <v>0</v>
      </c>
      <c r="S15" s="98">
        <f>[4]Stat1!J98</f>
        <v>0</v>
      </c>
      <c r="T15" s="132">
        <f t="shared" si="3"/>
        <v>0</v>
      </c>
      <c r="U15" s="62"/>
      <c r="V15" s="107" t="s">
        <v>267</v>
      </c>
      <c r="W15" s="63"/>
      <c r="X15" s="44"/>
      <c r="Y15" s="17"/>
      <c r="AB15" s="15">
        <f t="shared" si="4"/>
        <v>0</v>
      </c>
      <c r="AC15" s="38"/>
      <c r="AD15" s="18"/>
      <c r="AE15" s="18"/>
      <c r="AF15" s="18"/>
      <c r="AG15" s="18"/>
    </row>
    <row r="16" spans="2:33" s="5" customFormat="1">
      <c r="B16" s="157">
        <v>6</v>
      </c>
      <c r="C16" s="84" t="s">
        <v>23</v>
      </c>
      <c r="D16" s="58" t="s">
        <v>13</v>
      </c>
      <c r="E16" s="68" t="s">
        <v>24</v>
      </c>
      <c r="F16" s="91" t="s">
        <v>177</v>
      </c>
      <c r="G16" s="69">
        <v>3.15</v>
      </c>
      <c r="H16" s="140">
        <v>9</v>
      </c>
      <c r="I16" s="60">
        <v>3.15</v>
      </c>
      <c r="J16" s="60">
        <v>0</v>
      </c>
      <c r="K16" s="60">
        <v>0</v>
      </c>
      <c r="L16" s="60">
        <v>0</v>
      </c>
      <c r="M16" s="60">
        <f>[4]Stat1!G99</f>
        <v>2.6499993801116943</v>
      </c>
      <c r="N16" s="61">
        <f t="shared" si="0"/>
        <v>84.126964447990289</v>
      </c>
      <c r="O16" s="66">
        <f>I16-M16</f>
        <v>0.50000061988830558</v>
      </c>
      <c r="P16" s="61">
        <f t="shared" si="1"/>
        <v>15.873035552009702</v>
      </c>
      <c r="Q16" s="66">
        <f>[4]Stat1!I99</f>
        <v>0</v>
      </c>
      <c r="R16" s="124">
        <f t="shared" si="2"/>
        <v>0</v>
      </c>
      <c r="S16" s="98">
        <f>[4]Stat1!J99</f>
        <v>0</v>
      </c>
      <c r="T16" s="132">
        <f t="shared" si="3"/>
        <v>0</v>
      </c>
      <c r="U16" s="62"/>
      <c r="V16" s="107" t="s">
        <v>267</v>
      </c>
      <c r="W16" s="63"/>
      <c r="X16" s="44"/>
      <c r="Y16" s="17"/>
      <c r="AB16" s="15">
        <f t="shared" si="4"/>
        <v>0</v>
      </c>
      <c r="AC16" s="38"/>
      <c r="AD16" s="18"/>
      <c r="AE16" s="18"/>
      <c r="AF16" s="18"/>
      <c r="AG16" s="18"/>
    </row>
    <row r="17" spans="2:33" s="5" customFormat="1" ht="17.5" customHeight="1">
      <c r="B17" s="157">
        <v>7</v>
      </c>
      <c r="C17" s="84" t="s">
        <v>25</v>
      </c>
      <c r="D17" s="58" t="s">
        <v>13</v>
      </c>
      <c r="E17" s="68" t="s">
        <v>26</v>
      </c>
      <c r="F17" s="91" t="s">
        <v>178</v>
      </c>
      <c r="G17" s="69">
        <v>2.25</v>
      </c>
      <c r="H17" s="140">
        <v>9</v>
      </c>
      <c r="I17" s="60">
        <f>G17</f>
        <v>2.25</v>
      </c>
      <c r="J17" s="60">
        <v>0</v>
      </c>
      <c r="K17" s="60">
        <v>0</v>
      </c>
      <c r="L17" s="60">
        <v>0</v>
      </c>
      <c r="M17" s="60">
        <f>G17</f>
        <v>2.25</v>
      </c>
      <c r="N17" s="61">
        <f t="shared" si="0"/>
        <v>100</v>
      </c>
      <c r="O17" s="66">
        <f>[4]Stat1!H100</f>
        <v>0</v>
      </c>
      <c r="P17" s="61">
        <f t="shared" si="1"/>
        <v>0</v>
      </c>
      <c r="Q17" s="66">
        <f>[4]Stat1!I100</f>
        <v>0</v>
      </c>
      <c r="R17" s="124">
        <f t="shared" si="2"/>
        <v>0</v>
      </c>
      <c r="S17" s="98">
        <f>[4]Stat1!J100</f>
        <v>0</v>
      </c>
      <c r="T17" s="132">
        <f t="shared" si="3"/>
        <v>0</v>
      </c>
      <c r="U17" s="62"/>
      <c r="V17" s="107" t="s">
        <v>267</v>
      </c>
      <c r="W17" s="63"/>
      <c r="X17" s="44"/>
      <c r="Y17" s="17"/>
      <c r="AB17" s="15">
        <f t="shared" si="4"/>
        <v>0</v>
      </c>
      <c r="AC17" s="38"/>
      <c r="AD17" s="18"/>
      <c r="AE17" s="18"/>
      <c r="AF17" s="18"/>
      <c r="AG17" s="18"/>
    </row>
    <row r="18" spans="2:33" s="5" customFormat="1" ht="17.5" customHeight="1">
      <c r="B18" s="157">
        <v>8</v>
      </c>
      <c r="C18" s="84" t="s">
        <v>27</v>
      </c>
      <c r="D18" s="64" t="s">
        <v>13</v>
      </c>
      <c r="E18" s="65" t="s">
        <v>28</v>
      </c>
      <c r="F18" s="62" t="s">
        <v>174</v>
      </c>
      <c r="G18" s="66">
        <v>1.95</v>
      </c>
      <c r="H18" s="60" t="s">
        <v>270</v>
      </c>
      <c r="I18" s="60">
        <f>G18</f>
        <v>1.95</v>
      </c>
      <c r="J18" s="60">
        <v>0</v>
      </c>
      <c r="K18" s="60">
        <v>0</v>
      </c>
      <c r="L18" s="60">
        <v>0</v>
      </c>
      <c r="M18" s="60">
        <f>[4]Stat1!G101</f>
        <v>0</v>
      </c>
      <c r="N18" s="61">
        <f t="shared" si="0"/>
        <v>0</v>
      </c>
      <c r="O18" s="66">
        <f>I18</f>
        <v>1.95</v>
      </c>
      <c r="P18" s="61">
        <f t="shared" si="1"/>
        <v>100</v>
      </c>
      <c r="Q18" s="66">
        <f>[4]Stat1!I101</f>
        <v>0</v>
      </c>
      <c r="R18" s="124">
        <f t="shared" si="2"/>
        <v>0</v>
      </c>
      <c r="S18" s="98">
        <f>[4]Stat1!J101</f>
        <v>0</v>
      </c>
      <c r="T18" s="132">
        <f t="shared" si="3"/>
        <v>0</v>
      </c>
      <c r="U18" s="62"/>
      <c r="V18" s="107" t="s">
        <v>267</v>
      </c>
      <c r="W18" s="63"/>
      <c r="X18" s="44"/>
      <c r="Y18" s="17"/>
      <c r="AB18" s="15">
        <f t="shared" si="4"/>
        <v>0</v>
      </c>
      <c r="AC18" s="38"/>
      <c r="AD18" s="18"/>
      <c r="AE18" s="18"/>
      <c r="AF18" s="18"/>
      <c r="AG18" s="18"/>
    </row>
    <row r="19" spans="2:33" s="5" customFormat="1" ht="17.5" customHeight="1">
      <c r="B19" s="157">
        <v>9</v>
      </c>
      <c r="C19" s="84" t="s">
        <v>29</v>
      </c>
      <c r="D19" s="64" t="s">
        <v>13</v>
      </c>
      <c r="E19" s="65" t="s">
        <v>30</v>
      </c>
      <c r="F19" s="62" t="s">
        <v>179</v>
      </c>
      <c r="G19" s="66">
        <v>1.58</v>
      </c>
      <c r="H19" s="60" t="s">
        <v>270</v>
      </c>
      <c r="I19" s="60">
        <f t="shared" ref="I19:I82" si="5">G19</f>
        <v>1.58</v>
      </c>
      <c r="J19" s="60">
        <v>0</v>
      </c>
      <c r="K19" s="60">
        <v>0</v>
      </c>
      <c r="L19" s="60">
        <v>0</v>
      </c>
      <c r="M19" s="60">
        <f>I19</f>
        <v>1.58</v>
      </c>
      <c r="N19" s="61">
        <f t="shared" si="0"/>
        <v>100</v>
      </c>
      <c r="O19" s="66">
        <f>[4]Stat1!H102</f>
        <v>0</v>
      </c>
      <c r="P19" s="61">
        <f t="shared" si="1"/>
        <v>0</v>
      </c>
      <c r="Q19" s="66">
        <f>[4]Stat1!I102</f>
        <v>0</v>
      </c>
      <c r="R19" s="124">
        <f t="shared" si="2"/>
        <v>0</v>
      </c>
      <c r="S19" s="98">
        <f>[4]Stat1!J102</f>
        <v>0</v>
      </c>
      <c r="T19" s="132">
        <f t="shared" si="3"/>
        <v>0</v>
      </c>
      <c r="U19" s="62"/>
      <c r="V19" s="107" t="s">
        <v>267</v>
      </c>
      <c r="W19" s="63"/>
      <c r="X19" s="44"/>
      <c r="Y19" s="17"/>
      <c r="AB19" s="15">
        <f t="shared" si="4"/>
        <v>0</v>
      </c>
      <c r="AC19" s="38"/>
      <c r="AD19" s="18"/>
      <c r="AE19" s="18"/>
      <c r="AF19" s="18"/>
      <c r="AG19" s="18"/>
    </row>
    <row r="20" spans="2:33" s="5" customFormat="1" ht="17.5" customHeight="1">
      <c r="B20" s="157">
        <v>10</v>
      </c>
      <c r="C20" s="84" t="s">
        <v>31</v>
      </c>
      <c r="D20" s="64" t="s">
        <v>13</v>
      </c>
      <c r="E20" s="65" t="s">
        <v>32</v>
      </c>
      <c r="F20" s="62" t="s">
        <v>180</v>
      </c>
      <c r="G20" s="66">
        <v>3.55</v>
      </c>
      <c r="H20" s="60" t="s">
        <v>270</v>
      </c>
      <c r="I20" s="60">
        <f t="shared" si="5"/>
        <v>3.55</v>
      </c>
      <c r="J20" s="60">
        <v>0</v>
      </c>
      <c r="K20" s="60">
        <v>0</v>
      </c>
      <c r="L20" s="60">
        <v>0</v>
      </c>
      <c r="M20" s="60">
        <f t="shared" ref="M20:M23" si="6">I20</f>
        <v>3.55</v>
      </c>
      <c r="N20" s="61">
        <f t="shared" si="0"/>
        <v>100</v>
      </c>
      <c r="O20" s="66">
        <f>[4]Stat1!H103</f>
        <v>0</v>
      </c>
      <c r="P20" s="61">
        <f t="shared" si="1"/>
        <v>0</v>
      </c>
      <c r="Q20" s="66">
        <f>[4]Stat1!I103</f>
        <v>0</v>
      </c>
      <c r="R20" s="124">
        <f t="shared" si="2"/>
        <v>0</v>
      </c>
      <c r="S20" s="98">
        <f>[4]Stat1!J103</f>
        <v>0</v>
      </c>
      <c r="T20" s="132">
        <f t="shared" si="3"/>
        <v>0</v>
      </c>
      <c r="U20" s="62"/>
      <c r="V20" s="107" t="s">
        <v>267</v>
      </c>
      <c r="W20" s="63"/>
      <c r="X20" s="44"/>
      <c r="Y20" s="17"/>
      <c r="AB20" s="15">
        <f t="shared" si="4"/>
        <v>0</v>
      </c>
      <c r="AC20" s="38"/>
      <c r="AD20" s="18"/>
      <c r="AE20" s="18"/>
      <c r="AF20" s="18"/>
      <c r="AG20" s="18"/>
    </row>
    <row r="21" spans="2:33" s="5" customFormat="1" ht="17.5" customHeight="1">
      <c r="B21" s="157">
        <v>11</v>
      </c>
      <c r="C21" s="84" t="s">
        <v>33</v>
      </c>
      <c r="D21" s="64" t="str">
        <f>D20</f>
        <v>11.K</v>
      </c>
      <c r="E21" s="65" t="s">
        <v>34</v>
      </c>
      <c r="F21" s="62" t="s">
        <v>181</v>
      </c>
      <c r="G21" s="66">
        <v>0.65</v>
      </c>
      <c r="H21" s="139">
        <v>6</v>
      </c>
      <c r="I21" s="60">
        <f t="shared" si="5"/>
        <v>0.65</v>
      </c>
      <c r="J21" s="60">
        <v>0</v>
      </c>
      <c r="K21" s="60">
        <v>0</v>
      </c>
      <c r="L21" s="60">
        <v>0</v>
      </c>
      <c r="M21" s="60">
        <f t="shared" si="6"/>
        <v>0.65</v>
      </c>
      <c r="N21" s="61">
        <f t="shared" si="0"/>
        <v>100</v>
      </c>
      <c r="O21" s="66">
        <f>[4]Stat1!H104</f>
        <v>0</v>
      </c>
      <c r="P21" s="61">
        <f t="shared" si="1"/>
        <v>0</v>
      </c>
      <c r="Q21" s="66">
        <f>[4]Stat1!I104</f>
        <v>0</v>
      </c>
      <c r="R21" s="124">
        <f t="shared" si="2"/>
        <v>0</v>
      </c>
      <c r="S21" s="98">
        <f>[4]Stat1!J104</f>
        <v>0</v>
      </c>
      <c r="T21" s="132">
        <f t="shared" si="3"/>
        <v>0</v>
      </c>
      <c r="U21" s="62"/>
      <c r="V21" s="107" t="s">
        <v>267</v>
      </c>
      <c r="W21" s="63"/>
      <c r="X21" s="44"/>
      <c r="Y21" s="17"/>
      <c r="AB21" s="15">
        <f t="shared" si="4"/>
        <v>0</v>
      </c>
      <c r="AC21" s="38"/>
      <c r="AD21" s="18"/>
      <c r="AE21" s="18"/>
      <c r="AF21" s="18"/>
      <c r="AG21" s="18"/>
    </row>
    <row r="22" spans="2:33" s="5" customFormat="1" ht="17.5" customHeight="1">
      <c r="B22" s="157">
        <v>12</v>
      </c>
      <c r="C22" s="84" t="str">
        <f>C21</f>
        <v>059</v>
      </c>
      <c r="D22" s="64" t="s">
        <v>21</v>
      </c>
      <c r="E22" s="65" t="s">
        <v>35</v>
      </c>
      <c r="F22" s="62" t="s">
        <v>181</v>
      </c>
      <c r="G22" s="66">
        <v>1.1399999999999999</v>
      </c>
      <c r="H22" s="139">
        <v>5.5</v>
      </c>
      <c r="I22" s="60">
        <f t="shared" si="5"/>
        <v>1.1399999999999999</v>
      </c>
      <c r="J22" s="60">
        <v>0</v>
      </c>
      <c r="K22" s="60">
        <v>0</v>
      </c>
      <c r="L22" s="60">
        <v>0</v>
      </c>
      <c r="M22" s="60">
        <f t="shared" si="6"/>
        <v>1.1399999999999999</v>
      </c>
      <c r="N22" s="61">
        <f t="shared" si="0"/>
        <v>100</v>
      </c>
      <c r="O22" s="66">
        <f>[4]Stat1!H105</f>
        <v>0</v>
      </c>
      <c r="P22" s="61">
        <f t="shared" si="1"/>
        <v>0</v>
      </c>
      <c r="Q22" s="66">
        <f>[4]Stat1!I105</f>
        <v>0</v>
      </c>
      <c r="R22" s="124">
        <f t="shared" si="2"/>
        <v>0</v>
      </c>
      <c r="S22" s="98">
        <f>[4]Stat1!J105</f>
        <v>0</v>
      </c>
      <c r="T22" s="132">
        <f t="shared" si="3"/>
        <v>0</v>
      </c>
      <c r="U22" s="62"/>
      <c r="V22" s="107" t="s">
        <v>267</v>
      </c>
      <c r="W22" s="63"/>
      <c r="X22" s="44"/>
      <c r="Y22" s="17"/>
      <c r="AB22" s="15">
        <f t="shared" si="4"/>
        <v>0</v>
      </c>
      <c r="AC22" s="38"/>
      <c r="AD22" s="18"/>
      <c r="AE22" s="18"/>
      <c r="AF22" s="18"/>
      <c r="AG22" s="18"/>
    </row>
    <row r="23" spans="2:33" s="5" customFormat="1" ht="17.5" customHeight="1">
      <c r="B23" s="157">
        <v>13</v>
      </c>
      <c r="C23" s="84" t="s">
        <v>36</v>
      </c>
      <c r="D23" s="64" t="s">
        <v>13</v>
      </c>
      <c r="E23" s="65" t="s">
        <v>37</v>
      </c>
      <c r="F23" s="62" t="s">
        <v>174</v>
      </c>
      <c r="G23" s="66">
        <v>1.05</v>
      </c>
      <c r="H23" s="139">
        <v>4.5</v>
      </c>
      <c r="I23" s="60">
        <f t="shared" si="5"/>
        <v>1.05</v>
      </c>
      <c r="J23" s="60">
        <v>0</v>
      </c>
      <c r="K23" s="60">
        <v>0</v>
      </c>
      <c r="L23" s="60">
        <v>0</v>
      </c>
      <c r="M23" s="60">
        <f t="shared" si="6"/>
        <v>1.05</v>
      </c>
      <c r="N23" s="61">
        <f t="shared" si="0"/>
        <v>100</v>
      </c>
      <c r="O23" s="66">
        <f>[4]Stat1!H106</f>
        <v>0</v>
      </c>
      <c r="P23" s="61">
        <f t="shared" si="1"/>
        <v>0</v>
      </c>
      <c r="Q23" s="66">
        <f>[4]Stat1!I106</f>
        <v>0</v>
      </c>
      <c r="R23" s="124">
        <f t="shared" si="2"/>
        <v>0</v>
      </c>
      <c r="S23" s="98">
        <f>[4]Stat1!J106</f>
        <v>0</v>
      </c>
      <c r="T23" s="132">
        <f t="shared" si="3"/>
        <v>0</v>
      </c>
      <c r="U23" s="62"/>
      <c r="V23" s="107" t="s">
        <v>267</v>
      </c>
      <c r="W23" s="63"/>
      <c r="X23" s="44"/>
      <c r="Y23" s="17"/>
      <c r="AB23" s="15">
        <f t="shared" si="4"/>
        <v>0</v>
      </c>
      <c r="AC23" s="38"/>
      <c r="AD23" s="18"/>
      <c r="AE23" s="18"/>
      <c r="AF23" s="18"/>
      <c r="AG23" s="18"/>
    </row>
    <row r="24" spans="2:33" s="5" customFormat="1" ht="17.5" customHeight="1">
      <c r="B24" s="157">
        <v>14</v>
      </c>
      <c r="C24" s="84" t="s">
        <v>38</v>
      </c>
      <c r="D24" s="64" t="s">
        <v>13</v>
      </c>
      <c r="E24" s="65" t="s">
        <v>39</v>
      </c>
      <c r="F24" s="62" t="s">
        <v>182</v>
      </c>
      <c r="G24" s="66">
        <v>3</v>
      </c>
      <c r="H24" s="139">
        <v>4.5</v>
      </c>
      <c r="I24" s="60">
        <f t="shared" si="5"/>
        <v>3</v>
      </c>
      <c r="J24" s="60">
        <v>0</v>
      </c>
      <c r="K24" s="60">
        <v>0</v>
      </c>
      <c r="L24" s="60">
        <v>0</v>
      </c>
      <c r="M24" s="60">
        <f>[4]Stat1!G107</f>
        <v>2.9999999329447746E-2</v>
      </c>
      <c r="N24" s="61">
        <f t="shared" si="0"/>
        <v>0.99999997764825821</v>
      </c>
      <c r="O24" s="66">
        <f>I24-M24</f>
        <v>2.9700000006705523</v>
      </c>
      <c r="P24" s="61">
        <f t="shared" si="1"/>
        <v>99.000000022351742</v>
      </c>
      <c r="Q24" s="66">
        <f>[4]Stat1!I107</f>
        <v>0</v>
      </c>
      <c r="R24" s="124">
        <f t="shared" si="2"/>
        <v>0</v>
      </c>
      <c r="S24" s="98">
        <f>[4]Stat1!J107</f>
        <v>0</v>
      </c>
      <c r="T24" s="132">
        <f t="shared" si="3"/>
        <v>0</v>
      </c>
      <c r="U24" s="62"/>
      <c r="V24" s="107" t="s">
        <v>267</v>
      </c>
      <c r="W24" s="63"/>
      <c r="X24" s="44"/>
      <c r="Y24" s="17"/>
      <c r="AB24" s="15">
        <f t="shared" si="4"/>
        <v>0</v>
      </c>
      <c r="AC24" s="38"/>
      <c r="AD24" s="18"/>
      <c r="AE24" s="18"/>
      <c r="AF24" s="18"/>
      <c r="AG24" s="18"/>
    </row>
    <row r="25" spans="2:33" s="5" customFormat="1" ht="17.5" customHeight="1">
      <c r="B25" s="157">
        <v>15</v>
      </c>
      <c r="C25" s="84" t="s">
        <v>40</v>
      </c>
      <c r="D25" s="64" t="s">
        <v>13</v>
      </c>
      <c r="E25" s="65" t="s">
        <v>41</v>
      </c>
      <c r="F25" s="91" t="s">
        <v>177</v>
      </c>
      <c r="G25" s="66">
        <v>2.9</v>
      </c>
      <c r="H25" s="139" t="s">
        <v>271</v>
      </c>
      <c r="I25" s="60">
        <f t="shared" si="5"/>
        <v>2.9</v>
      </c>
      <c r="J25" s="60">
        <v>0</v>
      </c>
      <c r="K25" s="60">
        <v>0</v>
      </c>
      <c r="L25" s="60">
        <v>0</v>
      </c>
      <c r="M25" s="60">
        <f t="shared" ref="M25:M34" si="7">I25</f>
        <v>2.9</v>
      </c>
      <c r="N25" s="61">
        <f t="shared" si="0"/>
        <v>100</v>
      </c>
      <c r="O25" s="66">
        <f>[4]Stat1!H108</f>
        <v>0</v>
      </c>
      <c r="P25" s="61">
        <f t="shared" si="1"/>
        <v>0</v>
      </c>
      <c r="Q25" s="66">
        <f>[4]Stat1!I108</f>
        <v>0</v>
      </c>
      <c r="R25" s="124">
        <f t="shared" si="2"/>
        <v>0</v>
      </c>
      <c r="S25" s="98">
        <f>[4]Stat1!J108</f>
        <v>0</v>
      </c>
      <c r="T25" s="132">
        <f t="shared" si="3"/>
        <v>0</v>
      </c>
      <c r="U25" s="62"/>
      <c r="V25" s="107" t="s">
        <v>267</v>
      </c>
      <c r="W25" s="63"/>
      <c r="X25" s="44"/>
      <c r="Y25" s="17"/>
      <c r="AB25" s="15">
        <f t="shared" si="4"/>
        <v>0</v>
      </c>
      <c r="AC25" s="38"/>
      <c r="AD25" s="18"/>
      <c r="AE25" s="18"/>
      <c r="AF25" s="18"/>
      <c r="AG25" s="18"/>
    </row>
    <row r="26" spans="2:33" s="5" customFormat="1" ht="17.5" customHeight="1">
      <c r="B26" s="157">
        <v>16</v>
      </c>
      <c r="C26" s="84" t="s">
        <v>42</v>
      </c>
      <c r="D26" s="64" t="str">
        <f t="shared" ref="D26:D35" si="8">D25</f>
        <v>11.K</v>
      </c>
      <c r="E26" s="65" t="s">
        <v>43</v>
      </c>
      <c r="F26" s="91" t="s">
        <v>183</v>
      </c>
      <c r="G26" s="66">
        <v>4.3499999999999996</v>
      </c>
      <c r="H26" s="60" t="s">
        <v>270</v>
      </c>
      <c r="I26" s="60">
        <f t="shared" si="5"/>
        <v>4.3499999999999996</v>
      </c>
      <c r="J26" s="60">
        <v>0</v>
      </c>
      <c r="K26" s="60">
        <v>0</v>
      </c>
      <c r="L26" s="60">
        <v>0</v>
      </c>
      <c r="M26" s="60">
        <f t="shared" si="7"/>
        <v>4.3499999999999996</v>
      </c>
      <c r="N26" s="61">
        <f t="shared" si="0"/>
        <v>100</v>
      </c>
      <c r="O26" s="66">
        <f>[4]Stat1!H109</f>
        <v>0</v>
      </c>
      <c r="P26" s="61">
        <f t="shared" si="1"/>
        <v>0</v>
      </c>
      <c r="Q26" s="66">
        <f>[4]Stat1!I109</f>
        <v>0</v>
      </c>
      <c r="R26" s="124">
        <f t="shared" si="2"/>
        <v>0</v>
      </c>
      <c r="S26" s="98">
        <f>[4]Stat1!J109</f>
        <v>0</v>
      </c>
      <c r="T26" s="132">
        <f t="shared" si="3"/>
        <v>0</v>
      </c>
      <c r="U26" s="62"/>
      <c r="V26" s="107" t="s">
        <v>267</v>
      </c>
      <c r="W26" s="63"/>
      <c r="X26" s="44"/>
      <c r="Y26" s="17"/>
      <c r="AB26" s="15">
        <f t="shared" si="4"/>
        <v>0</v>
      </c>
      <c r="AC26" s="38"/>
      <c r="AD26" s="18"/>
      <c r="AE26" s="18"/>
      <c r="AF26" s="18"/>
      <c r="AG26" s="18"/>
    </row>
    <row r="27" spans="2:33" s="5" customFormat="1" ht="17.5" customHeight="1">
      <c r="B27" s="157">
        <v>17</v>
      </c>
      <c r="C27" s="84" t="s">
        <v>44</v>
      </c>
      <c r="D27" s="64" t="str">
        <f t="shared" si="8"/>
        <v>11.K</v>
      </c>
      <c r="E27" s="65" t="s">
        <v>45</v>
      </c>
      <c r="F27" s="62" t="s">
        <v>178</v>
      </c>
      <c r="G27" s="66">
        <v>0.85</v>
      </c>
      <c r="H27" s="140">
        <v>9</v>
      </c>
      <c r="I27" s="60">
        <f t="shared" si="5"/>
        <v>0.85</v>
      </c>
      <c r="J27" s="60">
        <v>0</v>
      </c>
      <c r="K27" s="60">
        <v>0</v>
      </c>
      <c r="L27" s="60">
        <v>0</v>
      </c>
      <c r="M27" s="60">
        <f t="shared" si="7"/>
        <v>0.85</v>
      </c>
      <c r="N27" s="61">
        <f t="shared" si="0"/>
        <v>100</v>
      </c>
      <c r="O27" s="66">
        <f>[4]Stat1!H110</f>
        <v>0</v>
      </c>
      <c r="P27" s="61">
        <f t="shared" si="1"/>
        <v>0</v>
      </c>
      <c r="Q27" s="66">
        <f>[4]Stat1!I110</f>
        <v>0</v>
      </c>
      <c r="R27" s="124">
        <f t="shared" si="2"/>
        <v>0</v>
      </c>
      <c r="S27" s="98">
        <f>[4]Stat1!J110</f>
        <v>0</v>
      </c>
      <c r="T27" s="132">
        <f t="shared" si="3"/>
        <v>0</v>
      </c>
      <c r="U27" s="62"/>
      <c r="V27" s="107" t="s">
        <v>267</v>
      </c>
      <c r="W27" s="63"/>
      <c r="X27" s="44"/>
      <c r="Y27" s="17"/>
      <c r="AB27" s="15">
        <f t="shared" si="4"/>
        <v>0</v>
      </c>
      <c r="AC27" s="38"/>
      <c r="AD27" s="18"/>
      <c r="AE27" s="18"/>
      <c r="AF27" s="18"/>
      <c r="AG27" s="18"/>
    </row>
    <row r="28" spans="2:33" s="5" customFormat="1" ht="17.5" customHeight="1">
      <c r="B28" s="157">
        <v>18</v>
      </c>
      <c r="C28" s="84" t="s">
        <v>46</v>
      </c>
      <c r="D28" s="64" t="str">
        <f t="shared" si="8"/>
        <v>11.K</v>
      </c>
      <c r="E28" s="65" t="s">
        <v>47</v>
      </c>
      <c r="F28" s="62" t="s">
        <v>184</v>
      </c>
      <c r="G28" s="66">
        <v>2</v>
      </c>
      <c r="H28" s="140">
        <v>9</v>
      </c>
      <c r="I28" s="60">
        <f t="shared" si="5"/>
        <v>2</v>
      </c>
      <c r="J28" s="60">
        <v>0</v>
      </c>
      <c r="K28" s="60">
        <v>0</v>
      </c>
      <c r="L28" s="60">
        <v>0</v>
      </c>
      <c r="M28" s="60">
        <f>I28-O28-Q28</f>
        <v>1.3999999910593033</v>
      </c>
      <c r="N28" s="61">
        <f t="shared" si="0"/>
        <v>69.999999552965164</v>
      </c>
      <c r="O28" s="66">
        <f>[4]Stat1!H111</f>
        <v>0.20000000298023224</v>
      </c>
      <c r="P28" s="61">
        <f t="shared" si="1"/>
        <v>10.000000149011612</v>
      </c>
      <c r="Q28" s="66">
        <f>[4]Stat1!I111</f>
        <v>0.40000000596046448</v>
      </c>
      <c r="R28" s="124">
        <f t="shared" si="2"/>
        <v>20.000000298023224</v>
      </c>
      <c r="S28" s="98">
        <f>[4]Stat1!J111</f>
        <v>0</v>
      </c>
      <c r="T28" s="132">
        <f t="shared" si="3"/>
        <v>0</v>
      </c>
      <c r="U28" s="62"/>
      <c r="V28" s="107" t="s">
        <v>267</v>
      </c>
      <c r="W28" s="63"/>
      <c r="X28" s="44"/>
      <c r="Y28" s="17"/>
      <c r="AB28" s="15">
        <f t="shared" si="4"/>
        <v>0</v>
      </c>
      <c r="AC28" s="38"/>
      <c r="AD28" s="18"/>
      <c r="AE28" s="18"/>
      <c r="AF28" s="18"/>
      <c r="AG28" s="18"/>
    </row>
    <row r="29" spans="2:33" s="5" customFormat="1" ht="17.5" customHeight="1">
      <c r="B29" s="157">
        <v>19</v>
      </c>
      <c r="C29" s="84" t="s">
        <v>48</v>
      </c>
      <c r="D29" s="64" t="str">
        <f t="shared" si="8"/>
        <v>11.K</v>
      </c>
      <c r="E29" s="65" t="s">
        <v>49</v>
      </c>
      <c r="F29" s="62" t="s">
        <v>178</v>
      </c>
      <c r="G29" s="66">
        <v>0.65</v>
      </c>
      <c r="H29" s="139">
        <v>7</v>
      </c>
      <c r="I29" s="60">
        <f t="shared" si="5"/>
        <v>0.65</v>
      </c>
      <c r="J29" s="60">
        <v>0</v>
      </c>
      <c r="K29" s="60">
        <v>0</v>
      </c>
      <c r="L29" s="60">
        <v>0</v>
      </c>
      <c r="M29" s="60">
        <f t="shared" si="7"/>
        <v>0.65</v>
      </c>
      <c r="N29" s="61">
        <f t="shared" si="0"/>
        <v>100</v>
      </c>
      <c r="O29" s="66">
        <f>[4]Stat1!H112</f>
        <v>0</v>
      </c>
      <c r="P29" s="61">
        <f t="shared" si="1"/>
        <v>0</v>
      </c>
      <c r="Q29" s="66">
        <f>[4]Stat1!I112</f>
        <v>0</v>
      </c>
      <c r="R29" s="124">
        <f t="shared" si="2"/>
        <v>0</v>
      </c>
      <c r="S29" s="98">
        <f>[4]Stat1!J112</f>
        <v>0</v>
      </c>
      <c r="T29" s="132">
        <f t="shared" si="3"/>
        <v>0</v>
      </c>
      <c r="U29" s="62"/>
      <c r="V29" s="107" t="s">
        <v>267</v>
      </c>
      <c r="W29" s="63"/>
      <c r="X29" s="45"/>
      <c r="Y29" s="17"/>
      <c r="AA29" s="18"/>
      <c r="AB29" s="15">
        <f t="shared" si="4"/>
        <v>0</v>
      </c>
      <c r="AC29" s="38"/>
      <c r="AD29" s="18"/>
      <c r="AE29" s="18"/>
      <c r="AF29" s="18"/>
      <c r="AG29" s="18"/>
    </row>
    <row r="30" spans="2:33" s="5" customFormat="1" ht="17.5" customHeight="1">
      <c r="B30" s="157">
        <v>20</v>
      </c>
      <c r="C30" s="84" t="s">
        <v>50</v>
      </c>
      <c r="D30" s="64" t="str">
        <f t="shared" si="8"/>
        <v>11.K</v>
      </c>
      <c r="E30" s="65" t="s">
        <v>51</v>
      </c>
      <c r="F30" s="62" t="s">
        <v>178</v>
      </c>
      <c r="G30" s="66">
        <v>1</v>
      </c>
      <c r="H30" s="139">
        <v>4.5</v>
      </c>
      <c r="I30" s="60">
        <f t="shared" si="5"/>
        <v>1</v>
      </c>
      <c r="J30" s="60">
        <v>0</v>
      </c>
      <c r="K30" s="60">
        <v>0</v>
      </c>
      <c r="L30" s="60">
        <v>0</v>
      </c>
      <c r="M30" s="60">
        <f t="shared" si="7"/>
        <v>1</v>
      </c>
      <c r="N30" s="61">
        <f t="shared" si="0"/>
        <v>100</v>
      </c>
      <c r="O30" s="66">
        <f>[4]Stat1!H113</f>
        <v>0</v>
      </c>
      <c r="P30" s="61">
        <f t="shared" si="1"/>
        <v>0</v>
      </c>
      <c r="Q30" s="66">
        <f>[4]Stat1!I113</f>
        <v>0</v>
      </c>
      <c r="R30" s="124">
        <f t="shared" si="2"/>
        <v>0</v>
      </c>
      <c r="S30" s="98">
        <f>[4]Stat1!J113</f>
        <v>0</v>
      </c>
      <c r="T30" s="132">
        <f t="shared" si="3"/>
        <v>0</v>
      </c>
      <c r="U30" s="62"/>
      <c r="V30" s="107" t="s">
        <v>267</v>
      </c>
      <c r="W30" s="63"/>
      <c r="X30" s="46"/>
      <c r="Y30" s="17"/>
      <c r="AA30" s="18"/>
      <c r="AB30" s="15">
        <f t="shared" si="4"/>
        <v>0</v>
      </c>
      <c r="AC30" s="38"/>
      <c r="AD30" s="18"/>
      <c r="AE30" s="18"/>
      <c r="AF30" s="18"/>
      <c r="AG30" s="18"/>
    </row>
    <row r="31" spans="2:33" s="5" customFormat="1" ht="17.5" customHeight="1">
      <c r="B31" s="157">
        <v>21</v>
      </c>
      <c r="C31" s="84" t="s">
        <v>52</v>
      </c>
      <c r="D31" s="64" t="str">
        <f t="shared" si="8"/>
        <v>11.K</v>
      </c>
      <c r="E31" s="65" t="s">
        <v>53</v>
      </c>
      <c r="F31" s="62" t="s">
        <v>178</v>
      </c>
      <c r="G31" s="66">
        <v>0.72</v>
      </c>
      <c r="H31" s="139">
        <v>4.5</v>
      </c>
      <c r="I31" s="60">
        <f t="shared" si="5"/>
        <v>0.72</v>
      </c>
      <c r="J31" s="60">
        <v>0</v>
      </c>
      <c r="K31" s="60">
        <v>0</v>
      </c>
      <c r="L31" s="60">
        <v>0</v>
      </c>
      <c r="M31" s="60">
        <f t="shared" si="7"/>
        <v>0.72</v>
      </c>
      <c r="N31" s="61">
        <f t="shared" si="0"/>
        <v>100</v>
      </c>
      <c r="O31" s="66">
        <f>[4]Stat1!H114</f>
        <v>0</v>
      </c>
      <c r="P31" s="61">
        <f t="shared" si="1"/>
        <v>0</v>
      </c>
      <c r="Q31" s="66">
        <f>[4]Stat1!I114</f>
        <v>0</v>
      </c>
      <c r="R31" s="124">
        <f t="shared" si="2"/>
        <v>0</v>
      </c>
      <c r="S31" s="98">
        <f>[4]Stat1!J114</f>
        <v>0</v>
      </c>
      <c r="T31" s="132">
        <f t="shared" si="3"/>
        <v>0</v>
      </c>
      <c r="U31" s="62"/>
      <c r="V31" s="107" t="s">
        <v>267</v>
      </c>
      <c r="W31" s="63"/>
      <c r="X31" s="46"/>
      <c r="Y31" s="17"/>
      <c r="AA31" s="18"/>
      <c r="AB31" s="15">
        <f t="shared" si="4"/>
        <v>0</v>
      </c>
      <c r="AC31" s="38"/>
      <c r="AD31" s="18"/>
      <c r="AE31" s="18"/>
      <c r="AF31" s="18"/>
      <c r="AG31" s="18"/>
    </row>
    <row r="32" spans="2:33" s="5" customFormat="1" ht="17.5" customHeight="1">
      <c r="B32" s="157">
        <v>22</v>
      </c>
      <c r="C32" s="84" t="s">
        <v>54</v>
      </c>
      <c r="D32" s="64" t="str">
        <f t="shared" si="8"/>
        <v>11.K</v>
      </c>
      <c r="E32" s="65" t="s">
        <v>55</v>
      </c>
      <c r="F32" s="62" t="s">
        <v>185</v>
      </c>
      <c r="G32" s="66">
        <v>3.05</v>
      </c>
      <c r="H32" s="60" t="s">
        <v>270</v>
      </c>
      <c r="I32" s="60">
        <f t="shared" si="5"/>
        <v>3.05</v>
      </c>
      <c r="J32" s="60">
        <v>0</v>
      </c>
      <c r="K32" s="60">
        <v>0</v>
      </c>
      <c r="L32" s="60">
        <v>0</v>
      </c>
      <c r="M32" s="60">
        <f t="shared" si="7"/>
        <v>3.05</v>
      </c>
      <c r="N32" s="61">
        <f t="shared" si="0"/>
        <v>100</v>
      </c>
      <c r="O32" s="66">
        <f>[4]Stat1!H115</f>
        <v>0</v>
      </c>
      <c r="P32" s="61">
        <f t="shared" si="1"/>
        <v>0</v>
      </c>
      <c r="Q32" s="66">
        <f>[4]Stat1!I115</f>
        <v>0</v>
      </c>
      <c r="R32" s="124">
        <f t="shared" si="2"/>
        <v>0</v>
      </c>
      <c r="S32" s="98">
        <f>[4]Stat1!J115</f>
        <v>0</v>
      </c>
      <c r="T32" s="132">
        <f t="shared" si="3"/>
        <v>0</v>
      </c>
      <c r="U32" s="62"/>
      <c r="V32" s="107" t="s">
        <v>267</v>
      </c>
      <c r="W32" s="63"/>
      <c r="X32" s="46"/>
      <c r="Y32" s="17"/>
      <c r="AA32" s="18"/>
      <c r="AB32" s="15">
        <f t="shared" si="4"/>
        <v>0</v>
      </c>
      <c r="AC32" s="38"/>
      <c r="AD32" s="18"/>
      <c r="AE32" s="18"/>
      <c r="AF32" s="18"/>
      <c r="AG32" s="18"/>
    </row>
    <row r="33" spans="2:33" s="5" customFormat="1" ht="17.5" customHeight="1">
      <c r="B33" s="157">
        <v>23</v>
      </c>
      <c r="C33" s="84" t="s">
        <v>56</v>
      </c>
      <c r="D33" s="64" t="str">
        <f t="shared" si="8"/>
        <v>11.K</v>
      </c>
      <c r="E33" s="65" t="s">
        <v>57</v>
      </c>
      <c r="F33" s="62" t="s">
        <v>183</v>
      </c>
      <c r="G33" s="66">
        <v>3.13</v>
      </c>
      <c r="H33" s="60" t="s">
        <v>270</v>
      </c>
      <c r="I33" s="60">
        <f t="shared" si="5"/>
        <v>3.13</v>
      </c>
      <c r="J33" s="60">
        <v>0</v>
      </c>
      <c r="K33" s="60">
        <v>0</v>
      </c>
      <c r="L33" s="60">
        <v>0</v>
      </c>
      <c r="M33" s="60">
        <f t="shared" si="7"/>
        <v>3.13</v>
      </c>
      <c r="N33" s="61">
        <f t="shared" si="0"/>
        <v>100</v>
      </c>
      <c r="O33" s="66">
        <f>[4]Stat1!H116</f>
        <v>0</v>
      </c>
      <c r="P33" s="61">
        <f t="shared" si="1"/>
        <v>0</v>
      </c>
      <c r="Q33" s="66">
        <f>[4]Stat1!I116</f>
        <v>0</v>
      </c>
      <c r="R33" s="124">
        <f t="shared" si="2"/>
        <v>0</v>
      </c>
      <c r="S33" s="98">
        <f>[4]Stat1!J116</f>
        <v>0</v>
      </c>
      <c r="T33" s="132">
        <f t="shared" si="3"/>
        <v>0</v>
      </c>
      <c r="U33" s="62"/>
      <c r="V33" s="107" t="s">
        <v>267</v>
      </c>
      <c r="W33" s="63"/>
      <c r="X33" s="45"/>
      <c r="Y33" s="20"/>
      <c r="Z33" s="21"/>
      <c r="AA33" s="18"/>
      <c r="AB33" s="15">
        <f t="shared" si="4"/>
        <v>0</v>
      </c>
      <c r="AC33" s="38"/>
      <c r="AD33" s="18"/>
      <c r="AE33" s="18"/>
      <c r="AF33" s="18"/>
      <c r="AG33" s="18"/>
    </row>
    <row r="34" spans="2:33" s="5" customFormat="1" ht="17.5" customHeight="1">
      <c r="B34" s="157">
        <v>24</v>
      </c>
      <c r="C34" s="84" t="s">
        <v>58</v>
      </c>
      <c r="D34" s="64" t="str">
        <f t="shared" si="8"/>
        <v>11.K</v>
      </c>
      <c r="E34" s="65" t="s">
        <v>59</v>
      </c>
      <c r="F34" s="62" t="s">
        <v>184</v>
      </c>
      <c r="G34" s="66">
        <v>1.93</v>
      </c>
      <c r="H34" s="140">
        <v>9</v>
      </c>
      <c r="I34" s="60">
        <f t="shared" si="5"/>
        <v>1.93</v>
      </c>
      <c r="J34" s="60">
        <v>0</v>
      </c>
      <c r="K34" s="60">
        <v>0</v>
      </c>
      <c r="L34" s="60">
        <v>0</v>
      </c>
      <c r="M34" s="60">
        <f t="shared" si="7"/>
        <v>1.93</v>
      </c>
      <c r="N34" s="61">
        <f t="shared" si="0"/>
        <v>100</v>
      </c>
      <c r="O34" s="66">
        <f>[4]Stat1!H117</f>
        <v>0</v>
      </c>
      <c r="P34" s="61">
        <f t="shared" si="1"/>
        <v>0</v>
      </c>
      <c r="Q34" s="66">
        <f>[4]Stat1!I117</f>
        <v>0</v>
      </c>
      <c r="R34" s="124">
        <f t="shared" si="2"/>
        <v>0</v>
      </c>
      <c r="S34" s="98">
        <f>[4]Stat1!J117</f>
        <v>0</v>
      </c>
      <c r="T34" s="132">
        <f t="shared" si="3"/>
        <v>0</v>
      </c>
      <c r="U34" s="62"/>
      <c r="V34" s="107" t="s">
        <v>267</v>
      </c>
      <c r="W34" s="63"/>
      <c r="X34" s="46"/>
      <c r="Y34" s="20"/>
      <c r="Z34" s="21"/>
      <c r="AA34" s="18"/>
      <c r="AB34" s="15">
        <f t="shared" si="4"/>
        <v>0</v>
      </c>
      <c r="AC34" s="38"/>
      <c r="AD34" s="18"/>
      <c r="AE34" s="18"/>
      <c r="AF34" s="18"/>
      <c r="AG34" s="18"/>
    </row>
    <row r="35" spans="2:33" s="5" customFormat="1" ht="17.5" customHeight="1">
      <c r="B35" s="157">
        <v>25</v>
      </c>
      <c r="C35" s="84" t="s">
        <v>60</v>
      </c>
      <c r="D35" s="64" t="str">
        <f t="shared" si="8"/>
        <v>11.K</v>
      </c>
      <c r="E35" s="65" t="s">
        <v>61</v>
      </c>
      <c r="F35" s="62" t="s">
        <v>186</v>
      </c>
      <c r="G35" s="66">
        <v>0.75</v>
      </c>
      <c r="H35" s="139">
        <v>6</v>
      </c>
      <c r="I35" s="60">
        <f t="shared" si="5"/>
        <v>0.75</v>
      </c>
      <c r="J35" s="60">
        <v>0</v>
      </c>
      <c r="K35" s="60">
        <v>0</v>
      </c>
      <c r="L35" s="60">
        <v>0</v>
      </c>
      <c r="M35" s="60">
        <f>[4]Stat1!G118</f>
        <v>0</v>
      </c>
      <c r="N35" s="61">
        <f t="shared" si="0"/>
        <v>0</v>
      </c>
      <c r="O35" s="66">
        <f>[4]Stat1!H118</f>
        <v>5.000000074505806E-2</v>
      </c>
      <c r="P35" s="61">
        <f t="shared" si="1"/>
        <v>6.666666766007741</v>
      </c>
      <c r="Q35" s="66">
        <f>I35-O35</f>
        <v>0.69999999925494194</v>
      </c>
      <c r="R35" s="124">
        <f t="shared" si="2"/>
        <v>93.333333233992249</v>
      </c>
      <c r="S35" s="98">
        <f>[4]Stat1!J118</f>
        <v>0</v>
      </c>
      <c r="T35" s="132">
        <f t="shared" si="3"/>
        <v>0</v>
      </c>
      <c r="U35" s="62"/>
      <c r="V35" s="107" t="s">
        <v>267</v>
      </c>
      <c r="W35" s="63"/>
      <c r="X35" s="46"/>
      <c r="Y35" s="20"/>
      <c r="Z35" s="21"/>
      <c r="AA35" s="18"/>
      <c r="AB35" s="15">
        <f t="shared" si="4"/>
        <v>0</v>
      </c>
      <c r="AC35" s="38"/>
      <c r="AD35" s="18"/>
      <c r="AE35" s="18"/>
      <c r="AF35" s="18"/>
      <c r="AG35" s="18"/>
    </row>
    <row r="36" spans="2:33" s="5" customFormat="1" ht="17.5" customHeight="1">
      <c r="B36" s="157">
        <v>26</v>
      </c>
      <c r="C36" s="84" t="str">
        <f>C35</f>
        <v>072</v>
      </c>
      <c r="D36" s="64" t="s">
        <v>21</v>
      </c>
      <c r="E36" s="65" t="s">
        <v>62</v>
      </c>
      <c r="F36" s="62" t="s">
        <v>187</v>
      </c>
      <c r="G36" s="66">
        <v>1.91</v>
      </c>
      <c r="H36" s="60" t="s">
        <v>270</v>
      </c>
      <c r="I36" s="60">
        <f t="shared" si="5"/>
        <v>1.91</v>
      </c>
      <c r="J36" s="60">
        <v>0</v>
      </c>
      <c r="K36" s="60">
        <v>0</v>
      </c>
      <c r="L36" s="60">
        <v>0</v>
      </c>
      <c r="M36" s="60">
        <f>[4]Stat1!G119</f>
        <v>0</v>
      </c>
      <c r="N36" s="61">
        <f t="shared" si="0"/>
        <v>0</v>
      </c>
      <c r="O36" s="66">
        <f>I36</f>
        <v>1.91</v>
      </c>
      <c r="P36" s="61">
        <f t="shared" si="1"/>
        <v>100</v>
      </c>
      <c r="Q36" s="66">
        <f>[4]Stat1!I119</f>
        <v>0</v>
      </c>
      <c r="R36" s="124">
        <f t="shared" si="2"/>
        <v>0</v>
      </c>
      <c r="S36" s="98">
        <f>[4]Stat1!J119</f>
        <v>0</v>
      </c>
      <c r="T36" s="132">
        <f t="shared" si="3"/>
        <v>0</v>
      </c>
      <c r="U36" s="62"/>
      <c r="V36" s="107" t="s">
        <v>267</v>
      </c>
      <c r="W36" s="63"/>
      <c r="X36" s="46"/>
      <c r="Y36" s="20"/>
      <c r="Z36" s="21"/>
      <c r="AA36" s="18"/>
      <c r="AB36" s="15">
        <f t="shared" si="4"/>
        <v>0</v>
      </c>
      <c r="AC36" s="38"/>
      <c r="AD36" s="18"/>
      <c r="AE36" s="18"/>
      <c r="AF36" s="18"/>
      <c r="AG36" s="18"/>
    </row>
    <row r="37" spans="2:33" s="5" customFormat="1" ht="17.5" customHeight="1">
      <c r="B37" s="157">
        <v>27</v>
      </c>
      <c r="C37" s="84" t="s">
        <v>63</v>
      </c>
      <c r="D37" s="64" t="s">
        <v>13</v>
      </c>
      <c r="E37" s="65" t="s">
        <v>64</v>
      </c>
      <c r="F37" s="62" t="s">
        <v>174</v>
      </c>
      <c r="G37" s="66">
        <v>1.57</v>
      </c>
      <c r="H37" s="139">
        <v>6</v>
      </c>
      <c r="I37" s="60">
        <f t="shared" si="5"/>
        <v>1.57</v>
      </c>
      <c r="J37" s="60">
        <v>0</v>
      </c>
      <c r="K37" s="60">
        <v>0</v>
      </c>
      <c r="L37" s="60">
        <v>0</v>
      </c>
      <c r="M37" s="60">
        <f>[4]Stat1!G120</f>
        <v>0</v>
      </c>
      <c r="N37" s="61">
        <f t="shared" si="0"/>
        <v>0</v>
      </c>
      <c r="O37" s="66">
        <f t="shared" ref="O37:O38" si="9">I37</f>
        <v>1.57</v>
      </c>
      <c r="P37" s="61">
        <f t="shared" si="1"/>
        <v>100</v>
      </c>
      <c r="Q37" s="66">
        <f>[4]Stat1!I120</f>
        <v>0</v>
      </c>
      <c r="R37" s="124">
        <f t="shared" si="2"/>
        <v>0</v>
      </c>
      <c r="S37" s="98">
        <f>[4]Stat1!J120</f>
        <v>0</v>
      </c>
      <c r="T37" s="132">
        <f t="shared" si="3"/>
        <v>0</v>
      </c>
      <c r="U37" s="62"/>
      <c r="V37" s="107" t="s">
        <v>267</v>
      </c>
      <c r="W37" s="63"/>
      <c r="X37" s="46"/>
      <c r="Y37" s="20"/>
      <c r="Z37" s="21"/>
      <c r="AA37" s="18"/>
      <c r="AB37" s="15">
        <f t="shared" si="4"/>
        <v>0</v>
      </c>
      <c r="AC37" s="38"/>
      <c r="AD37" s="18"/>
      <c r="AE37" s="18"/>
      <c r="AF37" s="18"/>
      <c r="AG37" s="18"/>
    </row>
    <row r="38" spans="2:33" s="5" customFormat="1" ht="17.5" customHeight="1">
      <c r="B38" s="157">
        <v>28</v>
      </c>
      <c r="C38" s="84" t="s">
        <v>65</v>
      </c>
      <c r="D38" s="64" t="str">
        <f>D37</f>
        <v>11.K</v>
      </c>
      <c r="E38" s="65" t="s">
        <v>66</v>
      </c>
      <c r="F38" s="62" t="s">
        <v>186</v>
      </c>
      <c r="G38" s="66">
        <v>1.9</v>
      </c>
      <c r="H38" s="139">
        <v>6</v>
      </c>
      <c r="I38" s="60">
        <f t="shared" si="5"/>
        <v>1.9</v>
      </c>
      <c r="J38" s="60">
        <v>0</v>
      </c>
      <c r="K38" s="60">
        <v>0</v>
      </c>
      <c r="L38" s="60">
        <v>0</v>
      </c>
      <c r="M38" s="60">
        <f>[4]Stat1!G121</f>
        <v>0</v>
      </c>
      <c r="N38" s="61">
        <f t="shared" si="0"/>
        <v>0</v>
      </c>
      <c r="O38" s="66">
        <f t="shared" si="9"/>
        <v>1.9</v>
      </c>
      <c r="P38" s="61">
        <f t="shared" si="1"/>
        <v>100</v>
      </c>
      <c r="Q38" s="66">
        <f>[4]Stat1!I121</f>
        <v>0</v>
      </c>
      <c r="R38" s="124">
        <f t="shared" si="2"/>
        <v>0</v>
      </c>
      <c r="S38" s="98">
        <f>[4]Stat1!J121</f>
        <v>0</v>
      </c>
      <c r="T38" s="132">
        <f t="shared" si="3"/>
        <v>0</v>
      </c>
      <c r="U38" s="62"/>
      <c r="V38" s="107" t="s">
        <v>267</v>
      </c>
      <c r="W38" s="63"/>
      <c r="X38" s="46"/>
      <c r="Y38" s="20"/>
      <c r="Z38" s="21"/>
      <c r="AA38" s="18"/>
      <c r="AB38" s="15">
        <f t="shared" si="4"/>
        <v>0</v>
      </c>
      <c r="AC38" s="38"/>
      <c r="AD38" s="18"/>
      <c r="AE38" s="18"/>
      <c r="AF38" s="18"/>
      <c r="AG38" s="18"/>
    </row>
    <row r="39" spans="2:33" s="5" customFormat="1" ht="17.5" customHeight="1">
      <c r="B39" s="157">
        <v>29</v>
      </c>
      <c r="C39" s="84" t="s">
        <v>67</v>
      </c>
      <c r="D39" s="64" t="str">
        <f>D38</f>
        <v>11.K</v>
      </c>
      <c r="E39" s="65" t="s">
        <v>68</v>
      </c>
      <c r="F39" s="62" t="s">
        <v>178</v>
      </c>
      <c r="G39" s="66">
        <v>1.35</v>
      </c>
      <c r="H39" s="140">
        <v>9</v>
      </c>
      <c r="I39" s="60">
        <f t="shared" si="5"/>
        <v>1.35</v>
      </c>
      <c r="J39" s="60">
        <v>0</v>
      </c>
      <c r="K39" s="60">
        <v>0</v>
      </c>
      <c r="L39" s="60">
        <v>0</v>
      </c>
      <c r="M39" s="60">
        <f>I39</f>
        <v>1.35</v>
      </c>
      <c r="N39" s="61">
        <f t="shared" si="0"/>
        <v>100</v>
      </c>
      <c r="O39" s="66">
        <f>[4]Stat1!H122</f>
        <v>0</v>
      </c>
      <c r="P39" s="61">
        <f t="shared" si="1"/>
        <v>0</v>
      </c>
      <c r="Q39" s="66">
        <f>[4]Stat1!I122</f>
        <v>0</v>
      </c>
      <c r="R39" s="124">
        <f t="shared" si="2"/>
        <v>0</v>
      </c>
      <c r="S39" s="98">
        <f>[4]Stat1!J122</f>
        <v>0</v>
      </c>
      <c r="T39" s="132">
        <f t="shared" si="3"/>
        <v>0</v>
      </c>
      <c r="U39" s="62"/>
      <c r="V39" s="107" t="s">
        <v>267</v>
      </c>
      <c r="W39" s="63"/>
      <c r="X39" s="46"/>
      <c r="Y39" s="20"/>
      <c r="Z39" s="21"/>
      <c r="AA39" s="18"/>
      <c r="AB39" s="15">
        <f t="shared" si="4"/>
        <v>0</v>
      </c>
      <c r="AC39" s="38"/>
      <c r="AD39" s="18"/>
      <c r="AE39" s="18"/>
      <c r="AF39" s="18"/>
      <c r="AG39" s="18"/>
    </row>
    <row r="40" spans="2:33" s="5" customFormat="1" ht="17.5" customHeight="1">
      <c r="B40" s="157">
        <v>30</v>
      </c>
      <c r="C40" s="84" t="s">
        <v>69</v>
      </c>
      <c r="D40" s="64" t="str">
        <f>D39</f>
        <v>11.K</v>
      </c>
      <c r="E40" s="65" t="s">
        <v>70</v>
      </c>
      <c r="F40" s="62" t="s">
        <v>178</v>
      </c>
      <c r="G40" s="66">
        <v>1.2</v>
      </c>
      <c r="H40" s="139">
        <v>4.5</v>
      </c>
      <c r="I40" s="60">
        <f t="shared" si="5"/>
        <v>1.2</v>
      </c>
      <c r="J40" s="60">
        <v>0</v>
      </c>
      <c r="K40" s="60">
        <v>0</v>
      </c>
      <c r="L40" s="60">
        <v>0</v>
      </c>
      <c r="M40" s="60">
        <f>[4]Stat1!G123</f>
        <v>0</v>
      </c>
      <c r="N40" s="61">
        <f t="shared" si="0"/>
        <v>0</v>
      </c>
      <c r="O40" s="66">
        <f>[4]Stat1!H123</f>
        <v>0.30000001192092896</v>
      </c>
      <c r="P40" s="61">
        <f t="shared" si="1"/>
        <v>25.000000993410747</v>
      </c>
      <c r="Q40" s="66">
        <f>[4]Stat1!I123</f>
        <v>0</v>
      </c>
      <c r="R40" s="124">
        <f t="shared" si="2"/>
        <v>0</v>
      </c>
      <c r="S40" s="98">
        <f>I40-O40</f>
        <v>0.899999988079071</v>
      </c>
      <c r="T40" s="132">
        <f t="shared" si="3"/>
        <v>74.999999006589263</v>
      </c>
      <c r="U40" s="62"/>
      <c r="V40" s="107" t="s">
        <v>267</v>
      </c>
      <c r="W40" s="63"/>
      <c r="X40" s="46"/>
      <c r="Y40" s="20"/>
      <c r="Z40" s="21"/>
      <c r="AA40" s="18"/>
      <c r="AB40" s="15">
        <f t="shared" si="4"/>
        <v>0</v>
      </c>
      <c r="AC40" s="38"/>
      <c r="AD40" s="18"/>
      <c r="AE40" s="18"/>
      <c r="AF40" s="18"/>
      <c r="AG40" s="18"/>
    </row>
    <row r="41" spans="2:33" s="5" customFormat="1" ht="17.5" customHeight="1">
      <c r="B41" s="157">
        <v>31</v>
      </c>
      <c r="C41" s="84" t="s">
        <v>71</v>
      </c>
      <c r="D41" s="64" t="str">
        <f>D40</f>
        <v>11.K</v>
      </c>
      <c r="E41" s="65" t="s">
        <v>72</v>
      </c>
      <c r="F41" s="62" t="s">
        <v>188</v>
      </c>
      <c r="G41" s="66">
        <v>1.1000000000000001</v>
      </c>
      <c r="H41" s="139">
        <v>4.5</v>
      </c>
      <c r="I41" s="60">
        <f t="shared" si="5"/>
        <v>1.1000000000000001</v>
      </c>
      <c r="J41" s="60">
        <v>0</v>
      </c>
      <c r="K41" s="60">
        <v>0</v>
      </c>
      <c r="L41" s="60">
        <v>0</v>
      </c>
      <c r="M41" s="60">
        <f t="shared" ref="M41:M44" si="10">I41</f>
        <v>1.1000000000000001</v>
      </c>
      <c r="N41" s="61">
        <f t="shared" si="0"/>
        <v>100</v>
      </c>
      <c r="O41" s="66">
        <f>[4]Stat1!H124</f>
        <v>0</v>
      </c>
      <c r="P41" s="61">
        <f t="shared" si="1"/>
        <v>0</v>
      </c>
      <c r="Q41" s="66">
        <f>[4]Stat1!I124</f>
        <v>0</v>
      </c>
      <c r="R41" s="124">
        <f t="shared" si="2"/>
        <v>0</v>
      </c>
      <c r="S41" s="98">
        <f>[4]Stat1!J124</f>
        <v>0</v>
      </c>
      <c r="T41" s="132">
        <f t="shared" si="3"/>
        <v>0</v>
      </c>
      <c r="U41" s="62"/>
      <c r="V41" s="107" t="s">
        <v>267</v>
      </c>
      <c r="W41" s="63"/>
      <c r="X41" s="46"/>
      <c r="Y41" s="20"/>
      <c r="Z41" s="21"/>
      <c r="AA41" s="18"/>
      <c r="AB41" s="15">
        <f t="shared" si="4"/>
        <v>0</v>
      </c>
      <c r="AC41" s="38"/>
      <c r="AD41" s="18"/>
      <c r="AE41" s="18"/>
      <c r="AF41" s="18"/>
      <c r="AG41" s="18"/>
    </row>
    <row r="42" spans="2:33" s="5" customFormat="1" ht="17.5" customHeight="1">
      <c r="B42" s="157">
        <v>32</v>
      </c>
      <c r="C42" s="84" t="str">
        <f>C41</f>
        <v>077</v>
      </c>
      <c r="D42" s="64" t="s">
        <v>21</v>
      </c>
      <c r="E42" s="65" t="s">
        <v>73</v>
      </c>
      <c r="F42" s="62" t="s">
        <v>189</v>
      </c>
      <c r="G42" s="66">
        <v>1.85</v>
      </c>
      <c r="H42" s="139">
        <v>4.5</v>
      </c>
      <c r="I42" s="60">
        <f t="shared" si="5"/>
        <v>1.85</v>
      </c>
      <c r="J42" s="60">
        <v>0</v>
      </c>
      <c r="K42" s="60">
        <v>0</v>
      </c>
      <c r="L42" s="60">
        <v>0</v>
      </c>
      <c r="M42" s="60">
        <f t="shared" si="10"/>
        <v>1.85</v>
      </c>
      <c r="N42" s="61">
        <f t="shared" si="0"/>
        <v>100</v>
      </c>
      <c r="O42" s="66">
        <f>[4]Stat1!H125</f>
        <v>0</v>
      </c>
      <c r="P42" s="61">
        <f t="shared" si="1"/>
        <v>0</v>
      </c>
      <c r="Q42" s="66">
        <f>[4]Stat1!I125</f>
        <v>0</v>
      </c>
      <c r="R42" s="124">
        <f t="shared" si="2"/>
        <v>0</v>
      </c>
      <c r="S42" s="98">
        <f>[4]Stat1!J125</f>
        <v>0</v>
      </c>
      <c r="T42" s="132">
        <f t="shared" si="3"/>
        <v>0</v>
      </c>
      <c r="U42" s="62"/>
      <c r="V42" s="107" t="s">
        <v>267</v>
      </c>
      <c r="W42" s="63"/>
      <c r="X42" s="46"/>
      <c r="Y42" s="20"/>
      <c r="Z42" s="21"/>
      <c r="AA42" s="18"/>
      <c r="AB42" s="15">
        <f t="shared" si="4"/>
        <v>0</v>
      </c>
      <c r="AC42" s="38"/>
      <c r="AD42" s="18"/>
      <c r="AE42" s="18"/>
      <c r="AF42" s="18"/>
      <c r="AG42" s="18"/>
    </row>
    <row r="43" spans="2:33" s="5" customFormat="1" ht="17.5" customHeight="1">
      <c r="B43" s="157">
        <v>33</v>
      </c>
      <c r="C43" s="84" t="s">
        <v>74</v>
      </c>
      <c r="D43" s="64" t="s">
        <v>13</v>
      </c>
      <c r="E43" s="65" t="s">
        <v>75</v>
      </c>
      <c r="F43" s="62" t="s">
        <v>181</v>
      </c>
      <c r="G43" s="66">
        <v>1.72</v>
      </c>
      <c r="H43" s="139">
        <v>4.5</v>
      </c>
      <c r="I43" s="60">
        <f t="shared" si="5"/>
        <v>1.72</v>
      </c>
      <c r="J43" s="60">
        <v>0</v>
      </c>
      <c r="K43" s="60">
        <v>0</v>
      </c>
      <c r="L43" s="60">
        <v>0</v>
      </c>
      <c r="M43" s="60">
        <f t="shared" si="10"/>
        <v>1.72</v>
      </c>
      <c r="N43" s="61">
        <f t="shared" si="0"/>
        <v>100</v>
      </c>
      <c r="O43" s="66">
        <f>[4]Stat1!H126</f>
        <v>0</v>
      </c>
      <c r="P43" s="61">
        <f t="shared" si="1"/>
        <v>0</v>
      </c>
      <c r="Q43" s="66">
        <f>[4]Stat1!I126</f>
        <v>0</v>
      </c>
      <c r="R43" s="124">
        <f t="shared" si="2"/>
        <v>0</v>
      </c>
      <c r="S43" s="98">
        <f>[4]Stat1!J126</f>
        <v>0</v>
      </c>
      <c r="T43" s="132">
        <f t="shared" si="3"/>
        <v>0</v>
      </c>
      <c r="U43" s="62"/>
      <c r="V43" s="107" t="s">
        <v>267</v>
      </c>
      <c r="W43" s="63"/>
      <c r="X43" s="46"/>
      <c r="Y43" s="20"/>
      <c r="Z43" s="21"/>
      <c r="AA43" s="18"/>
      <c r="AB43" s="15">
        <f t="shared" si="4"/>
        <v>0</v>
      </c>
      <c r="AC43" s="38"/>
      <c r="AD43" s="18"/>
      <c r="AE43" s="18"/>
      <c r="AF43" s="18"/>
      <c r="AG43" s="18"/>
    </row>
    <row r="44" spans="2:33" s="5" customFormat="1" ht="17.5" customHeight="1">
      <c r="B44" s="157">
        <v>34</v>
      </c>
      <c r="C44" s="84" t="s">
        <v>76</v>
      </c>
      <c r="D44" s="64" t="str">
        <f>D43</f>
        <v>11.K</v>
      </c>
      <c r="E44" s="65" t="s">
        <v>77</v>
      </c>
      <c r="F44" s="62" t="s">
        <v>181</v>
      </c>
      <c r="G44" s="66">
        <v>1.7</v>
      </c>
      <c r="H44" s="139">
        <v>4.5</v>
      </c>
      <c r="I44" s="60">
        <f t="shared" si="5"/>
        <v>1.7</v>
      </c>
      <c r="J44" s="60">
        <v>0</v>
      </c>
      <c r="K44" s="60">
        <v>0</v>
      </c>
      <c r="L44" s="60">
        <v>0</v>
      </c>
      <c r="M44" s="60">
        <f t="shared" si="10"/>
        <v>1.7</v>
      </c>
      <c r="N44" s="61">
        <f t="shared" si="0"/>
        <v>100</v>
      </c>
      <c r="O44" s="66">
        <f>[4]Stat1!H127</f>
        <v>0</v>
      </c>
      <c r="P44" s="61">
        <f t="shared" si="1"/>
        <v>0</v>
      </c>
      <c r="Q44" s="66">
        <f>[4]Stat1!I127</f>
        <v>0</v>
      </c>
      <c r="R44" s="124">
        <f t="shared" si="2"/>
        <v>0</v>
      </c>
      <c r="S44" s="98">
        <f>[4]Stat1!J127</f>
        <v>0</v>
      </c>
      <c r="T44" s="132">
        <f t="shared" si="3"/>
        <v>0</v>
      </c>
      <c r="U44" s="62"/>
      <c r="V44" s="107" t="s">
        <v>267</v>
      </c>
      <c r="W44" s="63"/>
      <c r="X44" s="46"/>
      <c r="Y44" s="20"/>
      <c r="Z44" s="21"/>
      <c r="AA44" s="18"/>
      <c r="AB44" s="15">
        <f t="shared" si="4"/>
        <v>0</v>
      </c>
      <c r="AC44" s="38"/>
      <c r="AD44" s="18"/>
      <c r="AE44" s="18"/>
      <c r="AF44" s="18"/>
      <c r="AG44" s="18"/>
    </row>
    <row r="45" spans="2:33" s="5" customFormat="1" ht="17.5" customHeight="1">
      <c r="B45" s="157">
        <v>35</v>
      </c>
      <c r="C45" s="84" t="s">
        <v>17</v>
      </c>
      <c r="D45" s="70"/>
      <c r="E45" s="68" t="s">
        <v>78</v>
      </c>
      <c r="F45" s="91" t="s">
        <v>190</v>
      </c>
      <c r="G45" s="66">
        <v>21.64</v>
      </c>
      <c r="H45" s="139">
        <v>4.5</v>
      </c>
      <c r="I45" s="60">
        <f t="shared" si="5"/>
        <v>21.64</v>
      </c>
      <c r="J45" s="60">
        <v>0</v>
      </c>
      <c r="K45" s="60">
        <v>0</v>
      </c>
      <c r="L45" s="60">
        <v>0</v>
      </c>
      <c r="M45" s="66">
        <f>I45-O45-Q45</f>
        <v>5.3600000286102301</v>
      </c>
      <c r="N45" s="61">
        <f t="shared" si="0"/>
        <v>24.768946527773707</v>
      </c>
      <c r="O45" s="66">
        <f>[4]Stat1!$H$135+[4]Stat1!$H$162</f>
        <v>14.779999971389771</v>
      </c>
      <c r="P45" s="61">
        <f t="shared" si="1"/>
        <v>68.299445339139425</v>
      </c>
      <c r="Q45" s="66">
        <f>[4]Stat1!$I$135+[4]Stat1!$I$162</f>
        <v>1.5</v>
      </c>
      <c r="R45" s="124">
        <f t="shared" si="2"/>
        <v>6.9316081330868764</v>
      </c>
      <c r="S45" s="98">
        <f>[4]Stat1!$J$135+[4]Stat1!$J$162</f>
        <v>0</v>
      </c>
      <c r="T45" s="132">
        <f t="shared" si="3"/>
        <v>0</v>
      </c>
      <c r="U45" s="62"/>
      <c r="V45" s="107" t="s">
        <v>267</v>
      </c>
      <c r="W45" s="63"/>
      <c r="X45" s="137"/>
      <c r="Y45" s="20"/>
      <c r="Z45" s="21"/>
      <c r="AA45" s="18"/>
      <c r="AB45" s="15">
        <f t="shared" si="4"/>
        <v>0</v>
      </c>
      <c r="AC45" s="38"/>
      <c r="AD45" s="18"/>
      <c r="AE45" s="18"/>
      <c r="AF45" s="18"/>
      <c r="AG45" s="18"/>
    </row>
    <row r="46" spans="2:33" s="5" customFormat="1" ht="17.5" customHeight="1">
      <c r="B46" s="157">
        <v>36</v>
      </c>
      <c r="C46" s="84" t="s">
        <v>79</v>
      </c>
      <c r="D46" s="70"/>
      <c r="E46" s="68" t="s">
        <v>80</v>
      </c>
      <c r="F46" s="91" t="s">
        <v>191</v>
      </c>
      <c r="G46" s="71">
        <v>2.56</v>
      </c>
      <c r="H46" s="139">
        <v>4.5</v>
      </c>
      <c r="I46" s="60">
        <f t="shared" si="5"/>
        <v>2.56</v>
      </c>
      <c r="J46" s="60">
        <v>0</v>
      </c>
      <c r="K46" s="60">
        <v>0</v>
      </c>
      <c r="L46" s="60">
        <v>0</v>
      </c>
      <c r="M46" s="73">
        <f>[4]Stat1!$G$163</f>
        <v>0</v>
      </c>
      <c r="N46" s="61">
        <f t="shared" si="0"/>
        <v>0</v>
      </c>
      <c r="O46" s="72">
        <f>I46-Q46-S46</f>
        <v>1.8199999904632569</v>
      </c>
      <c r="P46" s="61">
        <f t="shared" si="1"/>
        <v>71.09374962747097</v>
      </c>
      <c r="Q46" s="66">
        <f>[4]Stat1!$I$163</f>
        <v>0.30000001192092896</v>
      </c>
      <c r="R46" s="124">
        <f t="shared" si="2"/>
        <v>11.718750465661287</v>
      </c>
      <c r="S46" s="98">
        <f>[4]Stat1!$J$163</f>
        <v>0.43999999761581421</v>
      </c>
      <c r="T46" s="132">
        <f t="shared" si="3"/>
        <v>17.187499906867743</v>
      </c>
      <c r="U46" s="62"/>
      <c r="V46" s="107" t="s">
        <v>267</v>
      </c>
      <c r="W46" s="63"/>
      <c r="X46" s="47"/>
      <c r="Y46" s="17"/>
      <c r="AB46" s="15">
        <f t="shared" si="4"/>
        <v>0</v>
      </c>
      <c r="AC46" s="38"/>
      <c r="AD46" s="18"/>
      <c r="AE46" s="18"/>
      <c r="AF46" s="18"/>
      <c r="AG46" s="18"/>
    </row>
    <row r="47" spans="2:33" s="5" customFormat="1" ht="17.5" customHeight="1">
      <c r="B47" s="157">
        <v>37</v>
      </c>
      <c r="C47" s="84" t="s">
        <v>81</v>
      </c>
      <c r="D47" s="70"/>
      <c r="E47" s="68" t="s">
        <v>82</v>
      </c>
      <c r="F47" s="91" t="s">
        <v>192</v>
      </c>
      <c r="G47" s="74">
        <v>3</v>
      </c>
      <c r="H47" s="139">
        <v>6</v>
      </c>
      <c r="I47" s="60">
        <f t="shared" si="5"/>
        <v>3</v>
      </c>
      <c r="J47" s="60">
        <v>0</v>
      </c>
      <c r="K47" s="60">
        <v>0</v>
      </c>
      <c r="L47" s="60">
        <v>0</v>
      </c>
      <c r="M47" s="72">
        <f>I47</f>
        <v>3</v>
      </c>
      <c r="N47" s="61">
        <f t="shared" si="0"/>
        <v>100</v>
      </c>
      <c r="O47" s="66"/>
      <c r="P47" s="61">
        <f t="shared" si="1"/>
        <v>0</v>
      </c>
      <c r="Q47" s="66"/>
      <c r="R47" s="124">
        <f t="shared" si="2"/>
        <v>0</v>
      </c>
      <c r="S47" s="98"/>
      <c r="T47" s="132">
        <f t="shared" si="3"/>
        <v>0</v>
      </c>
      <c r="U47" s="62"/>
      <c r="V47" s="107" t="s">
        <v>267</v>
      </c>
      <c r="W47" s="63"/>
      <c r="X47" s="47"/>
      <c r="Y47" s="17"/>
      <c r="AB47" s="15">
        <f t="shared" si="4"/>
        <v>0</v>
      </c>
      <c r="AC47" s="38"/>
      <c r="AD47" s="18"/>
      <c r="AE47" s="18"/>
      <c r="AF47" s="18"/>
      <c r="AG47" s="18"/>
    </row>
    <row r="48" spans="2:33" s="5" customFormat="1" ht="17.5" customHeight="1">
      <c r="B48" s="157">
        <v>38</v>
      </c>
      <c r="C48" s="84" t="s">
        <v>83</v>
      </c>
      <c r="D48" s="70"/>
      <c r="E48" s="68" t="s">
        <v>84</v>
      </c>
      <c r="F48" s="91" t="s">
        <v>193</v>
      </c>
      <c r="G48" s="74">
        <v>14.46</v>
      </c>
      <c r="H48" s="141">
        <v>6</v>
      </c>
      <c r="I48" s="60">
        <f t="shared" si="5"/>
        <v>14.46</v>
      </c>
      <c r="J48" s="60">
        <v>0</v>
      </c>
      <c r="K48" s="60">
        <v>0</v>
      </c>
      <c r="L48" s="60">
        <v>0</v>
      </c>
      <c r="M48" s="74">
        <f>I48-O48-Q48</f>
        <v>12.05999966621399</v>
      </c>
      <c r="N48" s="61">
        <f t="shared" si="0"/>
        <v>83.402487318215691</v>
      </c>
      <c r="O48" s="74">
        <f>[4]Stat1!$H$165+[4]Stat1!$H$39</f>
        <v>1.8000003099441528</v>
      </c>
      <c r="P48" s="61">
        <f t="shared" si="1"/>
        <v>12.448134923541858</v>
      </c>
      <c r="Q48" s="74">
        <f>[4]Stat1!$I$39+[4]Stat1!$I$165</f>
        <v>0.60000002384185791</v>
      </c>
      <c r="R48" s="124">
        <f t="shared" si="2"/>
        <v>4.1493777582424469</v>
      </c>
      <c r="S48" s="99">
        <f>[4]Stat1!$I$165+[4]Stat1!$J$39</f>
        <v>0</v>
      </c>
      <c r="T48" s="132">
        <f t="shared" si="3"/>
        <v>0</v>
      </c>
      <c r="U48" s="62"/>
      <c r="V48" s="107" t="s">
        <v>267</v>
      </c>
      <c r="W48" s="63"/>
      <c r="X48" s="47"/>
      <c r="Y48" s="17"/>
      <c r="AB48" s="15">
        <f t="shared" si="4"/>
        <v>0</v>
      </c>
      <c r="AC48" s="38"/>
      <c r="AD48" s="18"/>
      <c r="AE48" s="18"/>
      <c r="AF48" s="18"/>
      <c r="AG48" s="18"/>
    </row>
    <row r="49" spans="2:33" s="5" customFormat="1" ht="17.5" customHeight="1">
      <c r="B49" s="157">
        <v>39</v>
      </c>
      <c r="C49" s="84" t="s">
        <v>85</v>
      </c>
      <c r="D49" s="70">
        <v>1</v>
      </c>
      <c r="E49" s="68" t="s">
        <v>86</v>
      </c>
      <c r="F49" s="91" t="s">
        <v>194</v>
      </c>
      <c r="G49" s="71">
        <v>0.8</v>
      </c>
      <c r="H49" s="142">
        <v>4.5</v>
      </c>
      <c r="I49" s="60">
        <f t="shared" si="5"/>
        <v>0.8</v>
      </c>
      <c r="J49" s="60">
        <v>0</v>
      </c>
      <c r="K49" s="60">
        <v>0</v>
      </c>
      <c r="L49" s="60">
        <v>0</v>
      </c>
      <c r="M49" s="72">
        <f>I49</f>
        <v>0.8</v>
      </c>
      <c r="N49" s="61">
        <f t="shared" si="0"/>
        <v>100</v>
      </c>
      <c r="O49" s="73"/>
      <c r="P49" s="61">
        <f t="shared" si="1"/>
        <v>0</v>
      </c>
      <c r="Q49" s="73"/>
      <c r="R49" s="124">
        <f t="shared" si="2"/>
        <v>0</v>
      </c>
      <c r="S49" s="100"/>
      <c r="T49" s="132">
        <f t="shared" si="3"/>
        <v>0</v>
      </c>
      <c r="U49" s="62"/>
      <c r="V49" s="107" t="s">
        <v>267</v>
      </c>
      <c r="W49" s="63"/>
      <c r="X49" s="47"/>
      <c r="Y49" s="17"/>
      <c r="AB49" s="15">
        <f t="shared" si="4"/>
        <v>0</v>
      </c>
      <c r="AC49" s="38"/>
      <c r="AD49" s="18"/>
      <c r="AE49" s="18"/>
      <c r="AF49" s="18"/>
      <c r="AG49" s="18"/>
    </row>
    <row r="50" spans="2:33" s="5" customFormat="1" ht="17.5" customHeight="1">
      <c r="B50" s="157">
        <v>40</v>
      </c>
      <c r="C50" s="62" t="str">
        <f>C49</f>
        <v>086</v>
      </c>
      <c r="D50" s="70">
        <v>2</v>
      </c>
      <c r="E50" s="68" t="s">
        <v>87</v>
      </c>
      <c r="F50" s="91" t="s">
        <v>198</v>
      </c>
      <c r="G50" s="71">
        <v>14.68</v>
      </c>
      <c r="H50" s="142">
        <v>4.5</v>
      </c>
      <c r="I50" s="60">
        <f t="shared" si="5"/>
        <v>14.68</v>
      </c>
      <c r="J50" s="60">
        <v>0</v>
      </c>
      <c r="K50" s="60">
        <v>0</v>
      </c>
      <c r="L50" s="60">
        <v>0</v>
      </c>
      <c r="M50" s="72">
        <f>I50-O50-Q50</f>
        <v>13.279999964237213</v>
      </c>
      <c r="N50" s="61">
        <f t="shared" si="0"/>
        <v>90.463215015239868</v>
      </c>
      <c r="O50" s="73">
        <f>[4]Stat1!$H$159</f>
        <v>1.1000000238418579</v>
      </c>
      <c r="P50" s="61">
        <f t="shared" si="1"/>
        <v>7.493188173309659</v>
      </c>
      <c r="Q50" s="66">
        <f>[4]Stat1!$I$159</f>
        <v>0.30000001192092896</v>
      </c>
      <c r="R50" s="124">
        <f t="shared" si="2"/>
        <v>2.0435968114504695</v>
      </c>
      <c r="S50" s="98"/>
      <c r="T50" s="132">
        <f t="shared" si="3"/>
        <v>0</v>
      </c>
      <c r="U50" s="62"/>
      <c r="V50" s="107" t="s">
        <v>267</v>
      </c>
      <c r="W50" s="63"/>
      <c r="X50" s="47"/>
      <c r="Y50" s="17"/>
      <c r="AB50" s="15">
        <f t="shared" si="4"/>
        <v>0</v>
      </c>
      <c r="AC50" s="38"/>
      <c r="AD50" s="18"/>
      <c r="AE50" s="18"/>
      <c r="AF50" s="18"/>
      <c r="AG50" s="18"/>
    </row>
    <row r="51" spans="2:33" s="5" customFormat="1" ht="17.5" customHeight="1">
      <c r="B51" s="157">
        <v>41</v>
      </c>
      <c r="C51" s="84" t="s">
        <v>88</v>
      </c>
      <c r="D51" s="70"/>
      <c r="E51" s="68" t="s">
        <v>89</v>
      </c>
      <c r="F51" s="91" t="s">
        <v>195</v>
      </c>
      <c r="G51" s="71">
        <v>41</v>
      </c>
      <c r="H51" s="142" t="s">
        <v>272</v>
      </c>
      <c r="I51" s="60">
        <f t="shared" si="5"/>
        <v>41</v>
      </c>
      <c r="J51" s="60">
        <v>0</v>
      </c>
      <c r="K51" s="60">
        <v>0</v>
      </c>
      <c r="L51" s="60">
        <v>0</v>
      </c>
      <c r="M51" s="73">
        <f>I51-O51-Q51</f>
        <v>23.0899997651577</v>
      </c>
      <c r="N51" s="61">
        <f t="shared" si="0"/>
        <v>56.317072597945604</v>
      </c>
      <c r="O51" s="66">
        <f>[4]Stat1!$H$167</f>
        <v>17.510000228881836</v>
      </c>
      <c r="P51" s="61">
        <f t="shared" si="1"/>
        <v>42.707317631419109</v>
      </c>
      <c r="Q51" s="66">
        <f>[4]Stat1!$I$167</f>
        <v>0.40000000596046448</v>
      </c>
      <c r="R51" s="124">
        <f t="shared" si="2"/>
        <v>0.97560977063527921</v>
      </c>
      <c r="S51" s="98"/>
      <c r="T51" s="132">
        <f t="shared" si="3"/>
        <v>0</v>
      </c>
      <c r="U51" s="62"/>
      <c r="V51" s="107" t="s">
        <v>267</v>
      </c>
      <c r="W51" s="63"/>
      <c r="X51" s="47"/>
      <c r="Y51" s="17"/>
      <c r="AB51" s="15">
        <f t="shared" si="4"/>
        <v>0</v>
      </c>
      <c r="AC51" s="38"/>
      <c r="AD51" s="18"/>
      <c r="AE51" s="18"/>
      <c r="AF51" s="18"/>
      <c r="AG51" s="18"/>
    </row>
    <row r="52" spans="2:33" s="5" customFormat="1" ht="17.5" customHeight="1">
      <c r="B52" s="157">
        <v>42</v>
      </c>
      <c r="C52" s="84" t="s">
        <v>90</v>
      </c>
      <c r="D52" s="70"/>
      <c r="E52" s="68" t="s">
        <v>91</v>
      </c>
      <c r="F52" s="91" t="s">
        <v>197</v>
      </c>
      <c r="G52" s="71">
        <v>36.380000000000003</v>
      </c>
      <c r="H52" s="142">
        <v>4.5</v>
      </c>
      <c r="I52" s="60">
        <f>G52-L52</f>
        <v>22.57</v>
      </c>
      <c r="J52" s="60">
        <v>0</v>
      </c>
      <c r="K52" s="60">
        <v>0</v>
      </c>
      <c r="L52" s="60">
        <f>20.01-6.2</f>
        <v>13.810000000000002</v>
      </c>
      <c r="M52" s="73">
        <v>6.2</v>
      </c>
      <c r="N52" s="61">
        <f t="shared" si="0"/>
        <v>17.042330951072017</v>
      </c>
      <c r="O52" s="66">
        <f>I52-Q52-M52</f>
        <v>13.570000047683717</v>
      </c>
      <c r="P52" s="61">
        <f t="shared" si="1"/>
        <v>37.300714809465958</v>
      </c>
      <c r="Q52" s="66">
        <f>[4]Stat1!$I$168</f>
        <v>2.7999999523162842</v>
      </c>
      <c r="R52" s="124">
        <f t="shared" si="2"/>
        <v>7.6965364274774153</v>
      </c>
      <c r="S52" s="98">
        <f>L52</f>
        <v>13.810000000000002</v>
      </c>
      <c r="T52" s="132">
        <f t="shared" si="3"/>
        <v>37.960417811984613</v>
      </c>
      <c r="U52" s="62"/>
      <c r="V52" s="107" t="s">
        <v>267</v>
      </c>
      <c r="W52" s="63"/>
      <c r="X52" s="47"/>
      <c r="Y52" s="17"/>
      <c r="AB52" s="15">
        <f t="shared" si="4"/>
        <v>0</v>
      </c>
      <c r="AC52" s="38"/>
      <c r="AD52" s="18"/>
      <c r="AE52" s="18"/>
      <c r="AF52" s="18"/>
      <c r="AG52" s="18"/>
    </row>
    <row r="53" spans="2:33" s="5" customFormat="1" ht="17.5" customHeight="1">
      <c r="B53" s="157">
        <v>43</v>
      </c>
      <c r="C53" s="84" t="s">
        <v>92</v>
      </c>
      <c r="D53" s="70"/>
      <c r="E53" s="68" t="s">
        <v>93</v>
      </c>
      <c r="F53" s="91" t="s">
        <v>196</v>
      </c>
      <c r="G53" s="71">
        <v>5.3</v>
      </c>
      <c r="H53" s="142">
        <v>4.5</v>
      </c>
      <c r="I53" s="60">
        <f t="shared" si="5"/>
        <v>5.3</v>
      </c>
      <c r="J53" s="60">
        <v>0</v>
      </c>
      <c r="K53" s="60">
        <v>0</v>
      </c>
      <c r="L53" s="60">
        <v>0</v>
      </c>
      <c r="M53" s="73">
        <f>I53-O53-Q53</f>
        <v>3.8</v>
      </c>
      <c r="N53" s="61">
        <f t="shared" si="0"/>
        <v>71.698113207547166</v>
      </c>
      <c r="O53" s="66">
        <f>[4]Stat1!$H$160</f>
        <v>1</v>
      </c>
      <c r="P53" s="61">
        <f t="shared" si="1"/>
        <v>18.867924528301888</v>
      </c>
      <c r="Q53" s="66">
        <f>[4]Stat1!$I$160</f>
        <v>0.5</v>
      </c>
      <c r="R53" s="124">
        <f t="shared" si="2"/>
        <v>9.433962264150944</v>
      </c>
      <c r="S53" s="98"/>
      <c r="T53" s="132">
        <f t="shared" si="3"/>
        <v>0</v>
      </c>
      <c r="U53" s="62"/>
      <c r="V53" s="107" t="s">
        <v>267</v>
      </c>
      <c r="W53" s="63"/>
      <c r="X53" s="47"/>
      <c r="Y53" s="17"/>
      <c r="AB53" s="15">
        <f t="shared" si="4"/>
        <v>0</v>
      </c>
      <c r="AC53" s="38"/>
      <c r="AD53" s="18"/>
      <c r="AE53" s="18"/>
      <c r="AF53" s="18"/>
      <c r="AG53" s="18"/>
    </row>
    <row r="54" spans="2:33" s="5" customFormat="1" ht="17.5" customHeight="1">
      <c r="B54" s="157">
        <v>44</v>
      </c>
      <c r="C54" s="84" t="s">
        <v>94</v>
      </c>
      <c r="D54" s="70"/>
      <c r="E54" s="68" t="s">
        <v>95</v>
      </c>
      <c r="F54" s="91" t="s">
        <v>199</v>
      </c>
      <c r="G54" s="71">
        <v>2.8</v>
      </c>
      <c r="H54" s="142">
        <v>4.5</v>
      </c>
      <c r="I54" s="60">
        <f t="shared" si="5"/>
        <v>2.8</v>
      </c>
      <c r="J54" s="60">
        <v>0</v>
      </c>
      <c r="K54" s="60">
        <v>0</v>
      </c>
      <c r="L54" s="60">
        <v>0</v>
      </c>
      <c r="M54" s="73"/>
      <c r="N54" s="61">
        <f t="shared" si="0"/>
        <v>0</v>
      </c>
      <c r="O54" s="66"/>
      <c r="P54" s="61">
        <f t="shared" si="1"/>
        <v>0</v>
      </c>
      <c r="Q54" s="66"/>
      <c r="R54" s="124">
        <f t="shared" si="2"/>
        <v>0</v>
      </c>
      <c r="S54" s="98">
        <f>I54</f>
        <v>2.8</v>
      </c>
      <c r="T54" s="132">
        <f t="shared" si="3"/>
        <v>100</v>
      </c>
      <c r="U54" s="62"/>
      <c r="V54" s="107" t="s">
        <v>267</v>
      </c>
      <c r="W54" s="63"/>
      <c r="X54" s="47"/>
      <c r="Y54" s="17"/>
      <c r="AB54" s="15">
        <f t="shared" si="4"/>
        <v>0</v>
      </c>
      <c r="AC54" s="38"/>
      <c r="AD54" s="18"/>
      <c r="AE54" s="18"/>
      <c r="AF54" s="18"/>
      <c r="AG54" s="18"/>
    </row>
    <row r="55" spans="2:33" s="5" customFormat="1" ht="17.5" customHeight="1">
      <c r="B55" s="157">
        <v>45</v>
      </c>
      <c r="C55" s="84" t="str">
        <f>C54</f>
        <v>096</v>
      </c>
      <c r="D55" s="70" t="s">
        <v>13</v>
      </c>
      <c r="E55" s="68" t="s">
        <v>96</v>
      </c>
      <c r="F55" s="91" t="s">
        <v>200</v>
      </c>
      <c r="G55" s="71">
        <v>1.8</v>
      </c>
      <c r="H55" s="142" t="s">
        <v>270</v>
      </c>
      <c r="I55" s="60">
        <f t="shared" si="5"/>
        <v>1.8</v>
      </c>
      <c r="J55" s="60">
        <v>0</v>
      </c>
      <c r="K55" s="60">
        <v>0</v>
      </c>
      <c r="L55" s="60">
        <v>0</v>
      </c>
      <c r="M55" s="73">
        <f>[4]Stat1!$G$161</f>
        <v>0</v>
      </c>
      <c r="N55" s="61">
        <f t="shared" si="0"/>
        <v>0</v>
      </c>
      <c r="O55" s="66">
        <f>I55</f>
        <v>1.8</v>
      </c>
      <c r="P55" s="61">
        <f t="shared" si="1"/>
        <v>100</v>
      </c>
      <c r="Q55" s="66"/>
      <c r="R55" s="124">
        <f t="shared" si="2"/>
        <v>0</v>
      </c>
      <c r="S55" s="98"/>
      <c r="T55" s="132">
        <f t="shared" si="3"/>
        <v>0</v>
      </c>
      <c r="U55" s="62"/>
      <c r="V55" s="107" t="s">
        <v>267</v>
      </c>
      <c r="W55" s="63"/>
      <c r="X55" s="47"/>
      <c r="Y55" s="17"/>
      <c r="AB55" s="15">
        <f t="shared" si="4"/>
        <v>0</v>
      </c>
      <c r="AC55" s="38"/>
      <c r="AD55" s="18"/>
      <c r="AE55" s="18"/>
      <c r="AF55" s="18"/>
      <c r="AG55" s="18"/>
    </row>
    <row r="56" spans="2:33" s="5" customFormat="1">
      <c r="B56" s="157">
        <v>46</v>
      </c>
      <c r="C56" s="84" t="s">
        <v>83</v>
      </c>
      <c r="D56" s="58" t="s">
        <v>13</v>
      </c>
      <c r="E56" s="68" t="s">
        <v>32</v>
      </c>
      <c r="F56" s="91" t="s">
        <v>201</v>
      </c>
      <c r="G56" s="72">
        <v>2.95</v>
      </c>
      <c r="H56" s="139">
        <v>6</v>
      </c>
      <c r="I56" s="60">
        <f t="shared" si="5"/>
        <v>2.95</v>
      </c>
      <c r="J56" s="60">
        <v>0</v>
      </c>
      <c r="K56" s="60">
        <v>0</v>
      </c>
      <c r="L56" s="60">
        <v>0</v>
      </c>
      <c r="M56" s="75">
        <f>I56-O56</f>
        <v>1.3499999761581423</v>
      </c>
      <c r="N56" s="61">
        <f t="shared" si="0"/>
        <v>45.762711056208211</v>
      </c>
      <c r="O56" s="75">
        <f>[4]Stat1!$H$40</f>
        <v>1.6000000238418579</v>
      </c>
      <c r="P56" s="61">
        <f t="shared" si="1"/>
        <v>54.237288943791796</v>
      </c>
      <c r="Q56" s="66"/>
      <c r="R56" s="124">
        <f t="shared" si="2"/>
        <v>0</v>
      </c>
      <c r="S56" s="98"/>
      <c r="T56" s="132">
        <f t="shared" si="3"/>
        <v>0</v>
      </c>
      <c r="U56" s="62"/>
      <c r="V56" s="107" t="s">
        <v>267</v>
      </c>
      <c r="W56" s="63"/>
      <c r="X56" s="47"/>
      <c r="Y56" s="17"/>
      <c r="AB56" s="15">
        <f t="shared" si="4"/>
        <v>0</v>
      </c>
      <c r="AC56" s="38"/>
      <c r="AD56" s="18"/>
      <c r="AE56" s="18"/>
      <c r="AF56" s="18"/>
      <c r="AG56" s="18"/>
    </row>
    <row r="57" spans="2:33" s="5" customFormat="1">
      <c r="B57" s="157">
        <v>47</v>
      </c>
      <c r="C57" s="84" t="s">
        <v>97</v>
      </c>
      <c r="D57" s="58"/>
      <c r="E57" s="68" t="s">
        <v>98</v>
      </c>
      <c r="F57" s="91" t="s">
        <v>202</v>
      </c>
      <c r="G57" s="72">
        <v>21.5</v>
      </c>
      <c r="H57" s="139">
        <v>6</v>
      </c>
      <c r="I57" s="60">
        <f t="shared" si="5"/>
        <v>21.5</v>
      </c>
      <c r="J57" s="60">
        <v>0</v>
      </c>
      <c r="K57" s="60">
        <v>0</v>
      </c>
      <c r="L57" s="60">
        <v>0</v>
      </c>
      <c r="M57" s="72">
        <f>I57-O57</f>
        <v>16.699999809265137</v>
      </c>
      <c r="N57" s="61">
        <f t="shared" si="0"/>
        <v>77.67441771751227</v>
      </c>
      <c r="O57" s="72">
        <f>[4]Stat1!$H$75+[4]Stat1!$H$41</f>
        <v>4.8000001907348633</v>
      </c>
      <c r="P57" s="61">
        <f t="shared" si="1"/>
        <v>22.325582282487737</v>
      </c>
      <c r="Q57" s="72">
        <v>0</v>
      </c>
      <c r="R57" s="124">
        <f t="shared" si="2"/>
        <v>0</v>
      </c>
      <c r="S57" s="101">
        <v>0</v>
      </c>
      <c r="T57" s="132">
        <f t="shared" si="3"/>
        <v>0</v>
      </c>
      <c r="U57" s="62"/>
      <c r="V57" s="107" t="s">
        <v>267</v>
      </c>
      <c r="W57" s="63"/>
      <c r="X57" s="47"/>
      <c r="Y57" s="17"/>
      <c r="AB57" s="15">
        <f t="shared" si="4"/>
        <v>0</v>
      </c>
      <c r="AC57" s="38"/>
      <c r="AD57" s="18"/>
      <c r="AE57" s="18"/>
      <c r="AF57" s="18"/>
      <c r="AG57" s="18"/>
    </row>
    <row r="58" spans="2:33" s="5" customFormat="1">
      <c r="B58" s="157">
        <v>48</v>
      </c>
      <c r="C58" s="84" t="s">
        <v>99</v>
      </c>
      <c r="D58" s="58"/>
      <c r="E58" s="68" t="s">
        <v>100</v>
      </c>
      <c r="F58" s="91" t="s">
        <v>203</v>
      </c>
      <c r="G58" s="72">
        <v>36.44</v>
      </c>
      <c r="H58" s="139">
        <v>4.5</v>
      </c>
      <c r="I58" s="60">
        <f t="shared" si="5"/>
        <v>36.44</v>
      </c>
      <c r="J58" s="60">
        <v>0</v>
      </c>
      <c r="K58" s="60">
        <v>0</v>
      </c>
      <c r="L58" s="60">
        <v>0</v>
      </c>
      <c r="M58" s="67">
        <f>I58-O58</f>
        <v>20.839999618530271</v>
      </c>
      <c r="N58" s="61">
        <f t="shared" si="0"/>
        <v>57.189900160620944</v>
      </c>
      <c r="O58" s="67">
        <f>[4]Stat1!$H$43</f>
        <v>15.600000381469727</v>
      </c>
      <c r="P58" s="61">
        <f t="shared" si="1"/>
        <v>42.810099839379056</v>
      </c>
      <c r="Q58" s="67"/>
      <c r="R58" s="124">
        <f t="shared" si="2"/>
        <v>0</v>
      </c>
      <c r="S58" s="100"/>
      <c r="T58" s="132">
        <f t="shared" si="3"/>
        <v>0</v>
      </c>
      <c r="U58" s="62"/>
      <c r="V58" s="107" t="s">
        <v>267</v>
      </c>
      <c r="W58" s="63"/>
      <c r="X58" s="47"/>
      <c r="Y58" s="17"/>
      <c r="AB58" s="15">
        <f t="shared" si="4"/>
        <v>0</v>
      </c>
      <c r="AC58" s="38"/>
      <c r="AD58" s="18"/>
      <c r="AE58" s="18"/>
      <c r="AF58" s="18"/>
      <c r="AG58" s="18"/>
    </row>
    <row r="59" spans="2:33" s="5" customFormat="1">
      <c r="B59" s="157">
        <v>49</v>
      </c>
      <c r="C59" s="84" t="s">
        <v>101</v>
      </c>
      <c r="D59" s="58"/>
      <c r="E59" s="68" t="s">
        <v>102</v>
      </c>
      <c r="F59" s="91" t="s">
        <v>204</v>
      </c>
      <c r="G59" s="72">
        <v>37.950000000000003</v>
      </c>
      <c r="H59" s="139">
        <v>4.5</v>
      </c>
      <c r="I59" s="60">
        <f t="shared" si="5"/>
        <v>37.950000000000003</v>
      </c>
      <c r="J59" s="60">
        <v>0</v>
      </c>
      <c r="K59" s="60">
        <v>0</v>
      </c>
      <c r="L59" s="60">
        <v>0</v>
      </c>
      <c r="M59" s="72">
        <f>I59</f>
        <v>37.950000000000003</v>
      </c>
      <c r="N59" s="61">
        <f t="shared" si="0"/>
        <v>100</v>
      </c>
      <c r="O59" s="72"/>
      <c r="P59" s="61">
        <f t="shared" si="1"/>
        <v>0</v>
      </c>
      <c r="Q59" s="72"/>
      <c r="R59" s="124">
        <f t="shared" si="2"/>
        <v>0</v>
      </c>
      <c r="S59" s="101"/>
      <c r="T59" s="132">
        <f t="shared" si="3"/>
        <v>0</v>
      </c>
      <c r="U59" s="62"/>
      <c r="V59" s="107" t="s">
        <v>267</v>
      </c>
      <c r="W59" s="63"/>
      <c r="X59" s="47"/>
      <c r="Y59" s="17"/>
      <c r="AB59" s="15">
        <f t="shared" si="4"/>
        <v>0</v>
      </c>
      <c r="AC59" s="38"/>
      <c r="AD59" s="18"/>
      <c r="AE59" s="18"/>
      <c r="AF59" s="18"/>
      <c r="AG59" s="18"/>
    </row>
    <row r="60" spans="2:33" s="5" customFormat="1">
      <c r="B60" s="157">
        <v>50</v>
      </c>
      <c r="C60" s="84" t="s">
        <v>103</v>
      </c>
      <c r="D60" s="58"/>
      <c r="E60" s="68" t="s">
        <v>104</v>
      </c>
      <c r="F60" s="91" t="s">
        <v>205</v>
      </c>
      <c r="G60" s="72">
        <v>11.27</v>
      </c>
      <c r="H60" s="139">
        <v>6</v>
      </c>
      <c r="I60" s="60">
        <f t="shared" si="5"/>
        <v>11.27</v>
      </c>
      <c r="J60" s="60">
        <v>0</v>
      </c>
      <c r="K60" s="60">
        <v>0</v>
      </c>
      <c r="L60" s="60">
        <v>0</v>
      </c>
      <c r="M60" s="76">
        <f>I60-O60</f>
        <v>10.77</v>
      </c>
      <c r="N60" s="61">
        <f t="shared" si="0"/>
        <v>95.563442768411704</v>
      </c>
      <c r="O60" s="76">
        <f>[4]Stat1!$H$45</f>
        <v>0.5</v>
      </c>
      <c r="P60" s="61">
        <f t="shared" si="1"/>
        <v>4.4365572315882877</v>
      </c>
      <c r="Q60" s="76"/>
      <c r="R60" s="124">
        <f t="shared" si="2"/>
        <v>0</v>
      </c>
      <c r="S60" s="101"/>
      <c r="T60" s="132">
        <f t="shared" si="3"/>
        <v>0</v>
      </c>
      <c r="U60" s="62"/>
      <c r="V60" s="107" t="s">
        <v>267</v>
      </c>
      <c r="W60" s="63"/>
      <c r="X60" s="47"/>
      <c r="Y60" s="17"/>
      <c r="AB60" s="15">
        <f t="shared" si="4"/>
        <v>0</v>
      </c>
      <c r="AC60" s="38"/>
      <c r="AD60" s="18"/>
      <c r="AE60" s="18"/>
      <c r="AF60" s="18"/>
      <c r="AG60" s="18"/>
    </row>
    <row r="61" spans="2:33" s="5" customFormat="1">
      <c r="B61" s="157">
        <v>51</v>
      </c>
      <c r="C61" s="62" t="str">
        <f>C60</f>
        <v>097</v>
      </c>
      <c r="D61" s="58" t="s">
        <v>13</v>
      </c>
      <c r="E61" s="68" t="s">
        <v>105</v>
      </c>
      <c r="F61" s="91" t="s">
        <v>201</v>
      </c>
      <c r="G61" s="77">
        <v>1</v>
      </c>
      <c r="H61" s="140">
        <v>6</v>
      </c>
      <c r="I61" s="60">
        <f t="shared" si="5"/>
        <v>1</v>
      </c>
      <c r="J61" s="60">
        <v>0</v>
      </c>
      <c r="K61" s="60">
        <v>0</v>
      </c>
      <c r="L61" s="60">
        <v>0</v>
      </c>
      <c r="M61" s="72">
        <f t="shared" ref="M61:M62" si="11">I61</f>
        <v>1</v>
      </c>
      <c r="N61" s="61">
        <f t="shared" si="0"/>
        <v>100</v>
      </c>
      <c r="O61" s="72"/>
      <c r="P61" s="61">
        <f t="shared" si="1"/>
        <v>0</v>
      </c>
      <c r="Q61" s="76"/>
      <c r="R61" s="124">
        <f t="shared" si="2"/>
        <v>0</v>
      </c>
      <c r="S61" s="98"/>
      <c r="T61" s="132">
        <f t="shared" si="3"/>
        <v>0</v>
      </c>
      <c r="U61" s="62"/>
      <c r="V61" s="107" t="s">
        <v>267</v>
      </c>
      <c r="W61" s="63"/>
      <c r="X61" s="47"/>
      <c r="Y61" s="17"/>
      <c r="AB61" s="15">
        <f t="shared" si="4"/>
        <v>0</v>
      </c>
      <c r="AC61" s="38"/>
      <c r="AD61" s="18"/>
      <c r="AE61" s="18"/>
      <c r="AF61" s="18"/>
      <c r="AG61" s="18"/>
    </row>
    <row r="62" spans="2:33" s="5" customFormat="1">
      <c r="B62" s="157">
        <v>52</v>
      </c>
      <c r="C62" s="84" t="s">
        <v>106</v>
      </c>
      <c r="D62" s="58" t="str">
        <f>D61</f>
        <v>11.K</v>
      </c>
      <c r="E62" s="68" t="s">
        <v>107</v>
      </c>
      <c r="F62" s="91" t="s">
        <v>201</v>
      </c>
      <c r="G62" s="72">
        <v>3.53</v>
      </c>
      <c r="H62" s="139">
        <v>6</v>
      </c>
      <c r="I62" s="60">
        <f t="shared" si="5"/>
        <v>3.53</v>
      </c>
      <c r="J62" s="60">
        <v>0</v>
      </c>
      <c r="K62" s="60">
        <v>0</v>
      </c>
      <c r="L62" s="60">
        <v>0</v>
      </c>
      <c r="M62" s="72">
        <f t="shared" si="11"/>
        <v>3.53</v>
      </c>
      <c r="N62" s="61">
        <f t="shared" si="0"/>
        <v>100</v>
      </c>
      <c r="O62" s="66"/>
      <c r="P62" s="61">
        <f t="shared" si="1"/>
        <v>0</v>
      </c>
      <c r="Q62" s="76"/>
      <c r="R62" s="124">
        <f t="shared" si="2"/>
        <v>0</v>
      </c>
      <c r="S62" s="98"/>
      <c r="T62" s="132">
        <f t="shared" si="3"/>
        <v>0</v>
      </c>
      <c r="U62" s="62"/>
      <c r="V62" s="107" t="s">
        <v>274</v>
      </c>
      <c r="W62" s="63"/>
      <c r="X62" s="47"/>
      <c r="Y62" s="17"/>
      <c r="AB62" s="15">
        <f t="shared" si="4"/>
        <v>0</v>
      </c>
      <c r="AC62" s="38"/>
      <c r="AD62" s="18"/>
      <c r="AE62" s="18"/>
      <c r="AF62" s="18"/>
      <c r="AG62" s="18"/>
    </row>
    <row r="63" spans="2:33" s="5" customFormat="1">
      <c r="B63" s="157">
        <v>53</v>
      </c>
      <c r="C63" s="62" t="str">
        <f>C62</f>
        <v>098</v>
      </c>
      <c r="D63" s="58" t="s">
        <v>21</v>
      </c>
      <c r="E63" s="68" t="s">
        <v>108</v>
      </c>
      <c r="F63" s="91" t="s">
        <v>201</v>
      </c>
      <c r="G63" s="72">
        <v>2.93</v>
      </c>
      <c r="H63" s="139">
        <v>4.5</v>
      </c>
      <c r="I63" s="60">
        <f t="shared" si="5"/>
        <v>2.93</v>
      </c>
      <c r="J63" s="60">
        <v>0</v>
      </c>
      <c r="K63" s="60">
        <v>0</v>
      </c>
      <c r="L63" s="60">
        <v>0</v>
      </c>
      <c r="M63" s="66">
        <f>I63-O63</f>
        <v>2.6299999880790712</v>
      </c>
      <c r="N63" s="61">
        <f t="shared" si="0"/>
        <v>89.761091743313003</v>
      </c>
      <c r="O63" s="66">
        <f>[4]Stat1!$H$47</f>
        <v>0.30000001192092896</v>
      </c>
      <c r="P63" s="61">
        <f t="shared" si="1"/>
        <v>10.238908256686994</v>
      </c>
      <c r="Q63" s="76"/>
      <c r="R63" s="124">
        <f t="shared" si="2"/>
        <v>0</v>
      </c>
      <c r="S63" s="98"/>
      <c r="T63" s="132">
        <f t="shared" si="3"/>
        <v>0</v>
      </c>
      <c r="U63" s="62"/>
      <c r="V63" s="107" t="s">
        <v>274</v>
      </c>
      <c r="W63" s="63"/>
      <c r="X63" s="47"/>
      <c r="Y63" s="17"/>
      <c r="AB63" s="15">
        <f t="shared" si="4"/>
        <v>0</v>
      </c>
      <c r="AC63" s="38"/>
      <c r="AD63" s="18"/>
      <c r="AE63" s="18"/>
      <c r="AF63" s="18"/>
      <c r="AG63" s="18"/>
    </row>
    <row r="64" spans="2:33" s="5" customFormat="1">
      <c r="B64" s="157">
        <v>54</v>
      </c>
      <c r="C64" s="84" t="s">
        <v>109</v>
      </c>
      <c r="D64" s="58"/>
      <c r="E64" s="68" t="s">
        <v>110</v>
      </c>
      <c r="F64" s="91" t="s">
        <v>206</v>
      </c>
      <c r="G64" s="72">
        <v>4.46</v>
      </c>
      <c r="H64" s="139">
        <v>4.5</v>
      </c>
      <c r="I64" s="60">
        <f t="shared" si="5"/>
        <v>4.46</v>
      </c>
      <c r="J64" s="60">
        <v>0</v>
      </c>
      <c r="K64" s="60">
        <v>0</v>
      </c>
      <c r="L64" s="60">
        <v>0</v>
      </c>
      <c r="M64" s="75">
        <f>I64-O64-Q64-S64</f>
        <v>1.8599999985098838</v>
      </c>
      <c r="N64" s="61">
        <f t="shared" si="0"/>
        <v>41.704035841028784</v>
      </c>
      <c r="O64" s="72">
        <f>[4]Stat1!$H$37</f>
        <v>1.1000000238418579</v>
      </c>
      <c r="P64" s="61">
        <f t="shared" si="1"/>
        <v>24.663677664615648</v>
      </c>
      <c r="Q64" s="72">
        <f>[4]Stat1!$I$37</f>
        <v>0.10000000149011612</v>
      </c>
      <c r="R64" s="124">
        <f t="shared" si="2"/>
        <v>2.2421524997783884</v>
      </c>
      <c r="S64" s="101">
        <f>[4]Stat1!$J$37</f>
        <v>1.3999999761581421</v>
      </c>
      <c r="T64" s="132">
        <f t="shared" si="3"/>
        <v>31.39013399457718</v>
      </c>
      <c r="U64" s="62"/>
      <c r="V64" s="107" t="s">
        <v>274</v>
      </c>
      <c r="W64" s="63"/>
      <c r="X64" s="47"/>
      <c r="Y64" s="17"/>
      <c r="AB64" s="15">
        <f t="shared" si="4"/>
        <v>0</v>
      </c>
      <c r="AC64" s="38"/>
      <c r="AD64" s="18"/>
      <c r="AE64" s="18"/>
      <c r="AF64" s="18"/>
      <c r="AG64" s="18"/>
    </row>
    <row r="65" spans="2:33" s="5" customFormat="1">
      <c r="B65" s="157">
        <v>55</v>
      </c>
      <c r="C65" s="62">
        <v>100</v>
      </c>
      <c r="D65" s="58"/>
      <c r="E65" s="68" t="s">
        <v>111</v>
      </c>
      <c r="F65" s="91" t="s">
        <v>207</v>
      </c>
      <c r="G65" s="72">
        <v>23</v>
      </c>
      <c r="H65" s="139">
        <v>4.5</v>
      </c>
      <c r="I65" s="60">
        <f t="shared" si="5"/>
        <v>23</v>
      </c>
      <c r="J65" s="60">
        <v>0</v>
      </c>
      <c r="K65" s="60">
        <v>0</v>
      </c>
      <c r="L65" s="60">
        <v>0</v>
      </c>
      <c r="M65" s="76">
        <f>I65-O65</f>
        <v>16</v>
      </c>
      <c r="N65" s="61">
        <f t="shared" si="0"/>
        <v>69.565217391304344</v>
      </c>
      <c r="O65" s="67">
        <f>[4]Stat1!$H$49</f>
        <v>7</v>
      </c>
      <c r="P65" s="61">
        <f t="shared" si="1"/>
        <v>30.434782608695656</v>
      </c>
      <c r="Q65" s="67">
        <f>[4]Stat1!$I$49</f>
        <v>0</v>
      </c>
      <c r="R65" s="124">
        <f t="shared" si="2"/>
        <v>0</v>
      </c>
      <c r="S65" s="100"/>
      <c r="T65" s="132">
        <f t="shared" si="3"/>
        <v>0</v>
      </c>
      <c r="U65" s="62"/>
      <c r="V65" s="107" t="s">
        <v>267</v>
      </c>
      <c r="W65" s="63"/>
      <c r="X65" s="47"/>
      <c r="Y65" s="17"/>
      <c r="AB65" s="15">
        <f t="shared" si="4"/>
        <v>0</v>
      </c>
      <c r="AC65" s="38"/>
      <c r="AD65" s="18"/>
      <c r="AE65" s="18"/>
      <c r="AF65" s="18"/>
      <c r="AG65" s="18"/>
    </row>
    <row r="66" spans="2:33" s="5" customFormat="1">
      <c r="B66" s="157">
        <v>56</v>
      </c>
      <c r="C66" s="62">
        <v>127</v>
      </c>
      <c r="D66" s="58"/>
      <c r="E66" s="68" t="s">
        <v>112</v>
      </c>
      <c r="F66" s="91" t="s">
        <v>208</v>
      </c>
      <c r="G66" s="72">
        <v>9.1999999999999993</v>
      </c>
      <c r="H66" s="139">
        <v>3.5</v>
      </c>
      <c r="I66" s="60">
        <f t="shared" si="5"/>
        <v>9.1999999999999993</v>
      </c>
      <c r="J66" s="60">
        <v>0</v>
      </c>
      <c r="K66" s="60">
        <v>0</v>
      </c>
      <c r="L66" s="60">
        <v>0</v>
      </c>
      <c r="M66" s="72">
        <f t="shared" ref="M66:M67" si="12">I66</f>
        <v>9.1999999999999993</v>
      </c>
      <c r="N66" s="61">
        <f t="shared" si="0"/>
        <v>100</v>
      </c>
      <c r="O66" s="67"/>
      <c r="P66" s="61">
        <f t="shared" si="1"/>
        <v>0</v>
      </c>
      <c r="Q66" s="76"/>
      <c r="R66" s="124">
        <f t="shared" si="2"/>
        <v>0</v>
      </c>
      <c r="S66" s="100"/>
      <c r="T66" s="132">
        <f t="shared" si="3"/>
        <v>0</v>
      </c>
      <c r="U66" s="62"/>
      <c r="V66" s="107" t="s">
        <v>267</v>
      </c>
      <c r="W66" s="63"/>
      <c r="X66" s="47"/>
      <c r="Y66" s="17"/>
      <c r="AB66" s="15">
        <f t="shared" si="4"/>
        <v>0</v>
      </c>
      <c r="AC66" s="38"/>
      <c r="AD66" s="18"/>
      <c r="AE66" s="18"/>
      <c r="AF66" s="18"/>
      <c r="AG66" s="18"/>
    </row>
    <row r="67" spans="2:33" s="5" customFormat="1">
      <c r="B67" s="157">
        <v>57</v>
      </c>
      <c r="C67" s="84" t="s">
        <v>113</v>
      </c>
      <c r="D67" s="70"/>
      <c r="E67" s="68" t="s">
        <v>114</v>
      </c>
      <c r="F67" s="91" t="s">
        <v>209</v>
      </c>
      <c r="G67" s="72">
        <v>15.05</v>
      </c>
      <c r="H67" s="139">
        <v>4.5</v>
      </c>
      <c r="I67" s="60">
        <f t="shared" si="5"/>
        <v>15.05</v>
      </c>
      <c r="J67" s="60">
        <v>0</v>
      </c>
      <c r="K67" s="60">
        <v>0</v>
      </c>
      <c r="L67" s="60">
        <v>0</v>
      </c>
      <c r="M67" s="72">
        <f t="shared" si="12"/>
        <v>15.05</v>
      </c>
      <c r="N67" s="61">
        <f t="shared" si="0"/>
        <v>100</v>
      </c>
      <c r="O67" s="66"/>
      <c r="P67" s="61">
        <f t="shared" si="1"/>
        <v>0</v>
      </c>
      <c r="Q67" s="66"/>
      <c r="R67" s="124">
        <f t="shared" si="2"/>
        <v>0</v>
      </c>
      <c r="S67" s="98"/>
      <c r="T67" s="132">
        <f t="shared" si="3"/>
        <v>0</v>
      </c>
      <c r="U67" s="62"/>
      <c r="V67" s="107" t="s">
        <v>267</v>
      </c>
      <c r="W67" s="63"/>
      <c r="X67" s="48"/>
      <c r="Y67" s="17"/>
      <c r="AB67" s="15">
        <f t="shared" si="4"/>
        <v>0</v>
      </c>
      <c r="AC67" s="38"/>
      <c r="AD67" s="18"/>
      <c r="AE67" s="18"/>
      <c r="AF67" s="18"/>
      <c r="AG67" s="18"/>
    </row>
    <row r="68" spans="2:33" s="5" customFormat="1">
      <c r="B68" s="157">
        <v>58</v>
      </c>
      <c r="C68" s="84" t="s">
        <v>115</v>
      </c>
      <c r="D68" s="70"/>
      <c r="E68" s="68" t="s">
        <v>116</v>
      </c>
      <c r="F68" s="91" t="s">
        <v>210</v>
      </c>
      <c r="G68" s="77">
        <v>15.23</v>
      </c>
      <c r="H68" s="139">
        <v>4.5</v>
      </c>
      <c r="I68" s="60">
        <f t="shared" si="5"/>
        <v>15.23</v>
      </c>
      <c r="J68" s="60">
        <v>0</v>
      </c>
      <c r="K68" s="60">
        <v>0</v>
      </c>
      <c r="L68" s="60">
        <v>0</v>
      </c>
      <c r="M68" s="60">
        <f>I68-O68</f>
        <v>14.330000023841858</v>
      </c>
      <c r="N68" s="61">
        <f t="shared" si="0"/>
        <v>94.090610793446203</v>
      </c>
      <c r="O68" s="60">
        <f>[4]Stat1!$H$77</f>
        <v>0.89999997615814209</v>
      </c>
      <c r="P68" s="61">
        <f t="shared" si="1"/>
        <v>5.9093892065537892</v>
      </c>
      <c r="Q68" s="60"/>
      <c r="R68" s="124">
        <f t="shared" si="2"/>
        <v>0</v>
      </c>
      <c r="S68" s="97"/>
      <c r="T68" s="132">
        <f t="shared" si="3"/>
        <v>0</v>
      </c>
      <c r="U68" s="62"/>
      <c r="V68" s="107" t="s">
        <v>267</v>
      </c>
      <c r="W68" s="63"/>
      <c r="X68" s="48"/>
      <c r="Y68" s="17"/>
      <c r="AB68" s="15">
        <f t="shared" si="4"/>
        <v>0</v>
      </c>
      <c r="AC68" s="38"/>
      <c r="AD68" s="18"/>
      <c r="AE68" s="18"/>
      <c r="AF68" s="18"/>
      <c r="AG68" s="18"/>
    </row>
    <row r="69" spans="2:33" s="5" customFormat="1">
      <c r="B69" s="157">
        <v>59</v>
      </c>
      <c r="C69" s="84" t="s">
        <v>117</v>
      </c>
      <c r="D69" s="70"/>
      <c r="E69" s="68" t="s">
        <v>118</v>
      </c>
      <c r="F69" s="91" t="s">
        <v>211</v>
      </c>
      <c r="G69" s="72">
        <v>22.77</v>
      </c>
      <c r="H69" s="139">
        <v>4.5</v>
      </c>
      <c r="I69" s="60">
        <f t="shared" si="5"/>
        <v>22.77</v>
      </c>
      <c r="J69" s="60">
        <v>0</v>
      </c>
      <c r="K69" s="60">
        <v>0</v>
      </c>
      <c r="L69" s="60">
        <v>0</v>
      </c>
      <c r="M69" s="66">
        <f>I69-O69-Q69</f>
        <v>20.369999952316284</v>
      </c>
      <c r="N69" s="61">
        <f t="shared" si="0"/>
        <v>89.459815337357412</v>
      </c>
      <c r="O69" s="66">
        <f>[4]Stat1!$H$78</f>
        <v>1.2000000476837158</v>
      </c>
      <c r="P69" s="61">
        <f t="shared" si="1"/>
        <v>5.2700924360286159</v>
      </c>
      <c r="Q69" s="66">
        <v>1.2</v>
      </c>
      <c r="R69" s="124">
        <f t="shared" si="2"/>
        <v>5.2700922266139658</v>
      </c>
      <c r="S69" s="98"/>
      <c r="T69" s="132">
        <f t="shared" si="3"/>
        <v>0</v>
      </c>
      <c r="U69" s="62"/>
      <c r="V69" s="107" t="s">
        <v>267</v>
      </c>
      <c r="W69" s="63"/>
      <c r="X69" s="48"/>
      <c r="Y69" s="17"/>
      <c r="AB69" s="15">
        <f t="shared" si="4"/>
        <v>-6.6613381477509392E-16</v>
      </c>
      <c r="AC69" s="38"/>
      <c r="AD69" s="18"/>
      <c r="AE69" s="18"/>
      <c r="AF69" s="18"/>
      <c r="AG69" s="18"/>
    </row>
    <row r="70" spans="2:33" s="5" customFormat="1">
      <c r="B70" s="157">
        <v>60</v>
      </c>
      <c r="C70" s="84" t="s">
        <v>119</v>
      </c>
      <c r="D70" s="70"/>
      <c r="E70" s="68" t="s">
        <v>120</v>
      </c>
      <c r="F70" s="91" t="s">
        <v>212</v>
      </c>
      <c r="G70" s="72">
        <v>6.3</v>
      </c>
      <c r="H70" s="139">
        <v>6</v>
      </c>
      <c r="I70" s="60">
        <f t="shared" si="5"/>
        <v>6.3</v>
      </c>
      <c r="J70" s="60">
        <v>0</v>
      </c>
      <c r="K70" s="60">
        <v>0</v>
      </c>
      <c r="L70" s="60">
        <v>0</v>
      </c>
      <c r="M70" s="72">
        <f t="shared" ref="M70:M74" si="13">I70</f>
        <v>6.3</v>
      </c>
      <c r="N70" s="61">
        <f t="shared" si="0"/>
        <v>100</v>
      </c>
      <c r="O70" s="66"/>
      <c r="P70" s="61">
        <f t="shared" si="1"/>
        <v>0</v>
      </c>
      <c r="Q70" s="66"/>
      <c r="R70" s="124">
        <f t="shared" si="2"/>
        <v>0</v>
      </c>
      <c r="S70" s="98"/>
      <c r="T70" s="132">
        <f t="shared" si="3"/>
        <v>0</v>
      </c>
      <c r="U70" s="62"/>
      <c r="V70" s="107" t="s">
        <v>267</v>
      </c>
      <c r="W70" s="63"/>
      <c r="X70" s="48"/>
      <c r="Y70" s="17"/>
      <c r="AB70" s="15">
        <f t="shared" si="4"/>
        <v>0</v>
      </c>
      <c r="AC70" s="38"/>
      <c r="AD70" s="18"/>
      <c r="AE70" s="18"/>
      <c r="AF70" s="18"/>
      <c r="AG70" s="18"/>
    </row>
    <row r="71" spans="2:33" s="5" customFormat="1">
      <c r="B71" s="157">
        <v>61</v>
      </c>
      <c r="C71" s="84" t="s">
        <v>119</v>
      </c>
      <c r="D71" s="70" t="s">
        <v>21</v>
      </c>
      <c r="E71" s="68" t="s">
        <v>121</v>
      </c>
      <c r="F71" s="91" t="s">
        <v>213</v>
      </c>
      <c r="G71" s="77">
        <v>3.45</v>
      </c>
      <c r="H71" s="140" t="s">
        <v>270</v>
      </c>
      <c r="I71" s="60">
        <f t="shared" si="5"/>
        <v>3.45</v>
      </c>
      <c r="J71" s="60">
        <v>0</v>
      </c>
      <c r="K71" s="60">
        <v>0</v>
      </c>
      <c r="L71" s="60">
        <v>0</v>
      </c>
      <c r="M71" s="72">
        <f t="shared" si="13"/>
        <v>3.45</v>
      </c>
      <c r="N71" s="61">
        <f t="shared" si="0"/>
        <v>100</v>
      </c>
      <c r="O71" s="66"/>
      <c r="P71" s="61">
        <f t="shared" si="1"/>
        <v>0</v>
      </c>
      <c r="Q71" s="66"/>
      <c r="R71" s="124">
        <f t="shared" si="2"/>
        <v>0</v>
      </c>
      <c r="S71" s="98"/>
      <c r="T71" s="132">
        <f t="shared" si="3"/>
        <v>0</v>
      </c>
      <c r="U71" s="62"/>
      <c r="V71" s="107" t="s">
        <v>267</v>
      </c>
      <c r="W71" s="63"/>
      <c r="X71" s="48"/>
      <c r="Y71" s="17"/>
      <c r="AB71" s="15">
        <f t="shared" si="4"/>
        <v>0</v>
      </c>
      <c r="AC71" s="38"/>
      <c r="AD71" s="18"/>
      <c r="AE71" s="18"/>
      <c r="AF71" s="18"/>
      <c r="AG71" s="18"/>
    </row>
    <row r="72" spans="2:33" s="5" customFormat="1">
      <c r="B72" s="157">
        <v>62</v>
      </c>
      <c r="C72" s="84" t="s">
        <v>119</v>
      </c>
      <c r="D72" s="70" t="s">
        <v>122</v>
      </c>
      <c r="E72" s="68" t="s">
        <v>123</v>
      </c>
      <c r="F72" s="91" t="s">
        <v>213</v>
      </c>
      <c r="G72" s="72">
        <v>1.92</v>
      </c>
      <c r="H72" s="139">
        <v>6</v>
      </c>
      <c r="I72" s="60">
        <f t="shared" si="5"/>
        <v>1.92</v>
      </c>
      <c r="J72" s="60">
        <v>0</v>
      </c>
      <c r="K72" s="60">
        <v>0</v>
      </c>
      <c r="L72" s="60">
        <v>0</v>
      </c>
      <c r="M72" s="72">
        <f t="shared" si="13"/>
        <v>1.92</v>
      </c>
      <c r="N72" s="61">
        <f t="shared" si="0"/>
        <v>100</v>
      </c>
      <c r="O72" s="66"/>
      <c r="P72" s="61">
        <f t="shared" si="1"/>
        <v>0</v>
      </c>
      <c r="Q72" s="66"/>
      <c r="R72" s="124">
        <f t="shared" si="2"/>
        <v>0</v>
      </c>
      <c r="S72" s="98"/>
      <c r="T72" s="132">
        <f t="shared" si="3"/>
        <v>0</v>
      </c>
      <c r="U72" s="62"/>
      <c r="V72" s="107" t="s">
        <v>267</v>
      </c>
      <c r="W72" s="63"/>
      <c r="X72" s="48"/>
      <c r="Y72" s="17"/>
      <c r="AB72" s="15">
        <f t="shared" si="4"/>
        <v>0</v>
      </c>
      <c r="AC72" s="38"/>
      <c r="AD72" s="18"/>
      <c r="AE72" s="18"/>
      <c r="AF72" s="18"/>
      <c r="AG72" s="18"/>
    </row>
    <row r="73" spans="2:33" s="5" customFormat="1">
      <c r="B73" s="157">
        <v>63</v>
      </c>
      <c r="C73" s="84" t="s">
        <v>124</v>
      </c>
      <c r="D73" s="70"/>
      <c r="E73" s="68" t="s">
        <v>125</v>
      </c>
      <c r="F73" s="91" t="s">
        <v>214</v>
      </c>
      <c r="G73" s="72">
        <v>5.45</v>
      </c>
      <c r="H73" s="139">
        <v>6</v>
      </c>
      <c r="I73" s="60">
        <f t="shared" si="5"/>
        <v>5.45</v>
      </c>
      <c r="J73" s="60">
        <v>0</v>
      </c>
      <c r="K73" s="60">
        <v>0</v>
      </c>
      <c r="L73" s="60">
        <v>0</v>
      </c>
      <c r="M73" s="66">
        <f>[4]Stat1!$G$84</f>
        <v>0</v>
      </c>
      <c r="N73" s="61">
        <f t="shared" si="0"/>
        <v>0</v>
      </c>
      <c r="O73" s="66">
        <f>I73</f>
        <v>5.45</v>
      </c>
      <c r="P73" s="61">
        <f t="shared" si="1"/>
        <v>100</v>
      </c>
      <c r="Q73" s="66"/>
      <c r="R73" s="124">
        <f t="shared" si="2"/>
        <v>0</v>
      </c>
      <c r="S73" s="98"/>
      <c r="T73" s="132">
        <f t="shared" si="3"/>
        <v>0</v>
      </c>
      <c r="U73" s="62"/>
      <c r="V73" s="107" t="s">
        <v>267</v>
      </c>
      <c r="W73" s="63"/>
      <c r="X73" s="48"/>
      <c r="Y73" s="17"/>
      <c r="AB73" s="15">
        <f t="shared" si="4"/>
        <v>0</v>
      </c>
      <c r="AC73" s="38"/>
      <c r="AD73" s="18"/>
      <c r="AE73" s="18"/>
      <c r="AF73" s="18"/>
      <c r="AG73" s="18"/>
    </row>
    <row r="74" spans="2:33" s="5" customFormat="1">
      <c r="B74" s="157">
        <v>64</v>
      </c>
      <c r="C74" s="84" t="s">
        <v>126</v>
      </c>
      <c r="D74" s="70"/>
      <c r="E74" s="68" t="s">
        <v>127</v>
      </c>
      <c r="F74" s="91" t="s">
        <v>215</v>
      </c>
      <c r="G74" s="72">
        <v>4.41</v>
      </c>
      <c r="H74" s="139">
        <v>4.5</v>
      </c>
      <c r="I74" s="60">
        <f t="shared" si="5"/>
        <v>4.41</v>
      </c>
      <c r="J74" s="60">
        <v>0</v>
      </c>
      <c r="K74" s="60">
        <v>0</v>
      </c>
      <c r="L74" s="60">
        <v>0</v>
      </c>
      <c r="M74" s="72">
        <f t="shared" si="13"/>
        <v>4.41</v>
      </c>
      <c r="N74" s="61">
        <f t="shared" si="0"/>
        <v>100</v>
      </c>
      <c r="O74" s="66"/>
      <c r="P74" s="61">
        <f t="shared" si="1"/>
        <v>0</v>
      </c>
      <c r="Q74" s="66"/>
      <c r="R74" s="124">
        <f t="shared" si="2"/>
        <v>0</v>
      </c>
      <c r="S74" s="98"/>
      <c r="T74" s="132">
        <f t="shared" si="3"/>
        <v>0</v>
      </c>
      <c r="U74" s="62"/>
      <c r="V74" s="107" t="s">
        <v>267</v>
      </c>
      <c r="W74" s="63"/>
      <c r="X74" s="48"/>
      <c r="Y74" s="17"/>
      <c r="AB74" s="15">
        <f t="shared" si="4"/>
        <v>0</v>
      </c>
      <c r="AC74" s="38"/>
      <c r="AD74" s="18"/>
      <c r="AE74" s="18"/>
      <c r="AF74" s="18"/>
      <c r="AG74" s="18"/>
    </row>
    <row r="75" spans="2:33" s="5" customFormat="1">
      <c r="B75" s="157">
        <v>65</v>
      </c>
      <c r="C75" s="62">
        <v>101</v>
      </c>
      <c r="D75" s="70">
        <v>1</v>
      </c>
      <c r="E75" s="68" t="s">
        <v>128</v>
      </c>
      <c r="F75" s="91" t="s">
        <v>216</v>
      </c>
      <c r="G75" s="72">
        <v>29.73</v>
      </c>
      <c r="H75" s="139">
        <v>4.5</v>
      </c>
      <c r="I75" s="60">
        <f t="shared" si="5"/>
        <v>29.73</v>
      </c>
      <c r="J75" s="60">
        <v>0</v>
      </c>
      <c r="K75" s="60">
        <v>0</v>
      </c>
      <c r="L75" s="60">
        <v>0</v>
      </c>
      <c r="M75" s="66">
        <f>[4]Stat1!$G$74</f>
        <v>3.309999942779541</v>
      </c>
      <c r="N75" s="61">
        <f t="shared" si="0"/>
        <v>11.13353495721339</v>
      </c>
      <c r="O75" s="66">
        <f>I75-M75</f>
        <v>26.420000057220459</v>
      </c>
      <c r="P75" s="61">
        <f t="shared" si="1"/>
        <v>88.866465042786615</v>
      </c>
      <c r="Q75" s="66"/>
      <c r="R75" s="124">
        <f t="shared" si="2"/>
        <v>0</v>
      </c>
      <c r="S75" s="98"/>
      <c r="T75" s="132">
        <f t="shared" si="3"/>
        <v>0</v>
      </c>
      <c r="U75" s="62"/>
      <c r="V75" s="107" t="s">
        <v>267</v>
      </c>
      <c r="W75" s="63"/>
      <c r="X75" s="48"/>
      <c r="Y75" s="17"/>
      <c r="AB75" s="15">
        <f t="shared" si="4"/>
        <v>0</v>
      </c>
      <c r="AC75" s="38"/>
      <c r="AD75" s="18"/>
      <c r="AE75" s="18"/>
      <c r="AF75" s="18"/>
      <c r="AG75" s="18"/>
    </row>
    <row r="76" spans="2:33" s="5" customFormat="1">
      <c r="B76" s="157">
        <v>66</v>
      </c>
      <c r="C76" s="62">
        <f>C75</f>
        <v>101</v>
      </c>
      <c r="D76" s="70">
        <v>2</v>
      </c>
      <c r="E76" s="68" t="s">
        <v>129</v>
      </c>
      <c r="F76" s="91" t="s">
        <v>217</v>
      </c>
      <c r="G76" s="77">
        <v>23.52</v>
      </c>
      <c r="H76" s="139">
        <v>4.5</v>
      </c>
      <c r="I76" s="60">
        <f t="shared" si="5"/>
        <v>23.52</v>
      </c>
      <c r="J76" s="60">
        <v>0</v>
      </c>
      <c r="K76" s="60">
        <v>0</v>
      </c>
      <c r="L76" s="60">
        <v>0</v>
      </c>
      <c r="M76" s="66">
        <f>[4]Stat1!$G$73</f>
        <v>0</v>
      </c>
      <c r="N76" s="61">
        <f t="shared" ref="N76:N129" si="14">M76/G76*100</f>
        <v>0</v>
      </c>
      <c r="O76" s="66">
        <f>I76</f>
        <v>23.52</v>
      </c>
      <c r="P76" s="61">
        <f t="shared" ref="P76:P129" si="15">O76/G76*100</f>
        <v>100</v>
      </c>
      <c r="Q76" s="66"/>
      <c r="R76" s="124">
        <f t="shared" ref="R76:R129" si="16">Q76/G76*100</f>
        <v>0</v>
      </c>
      <c r="S76" s="98"/>
      <c r="T76" s="132">
        <f t="shared" ref="T76:T129" si="17">S76/G76*100</f>
        <v>0</v>
      </c>
      <c r="U76" s="62"/>
      <c r="V76" s="107" t="s">
        <v>267</v>
      </c>
      <c r="W76" s="63"/>
      <c r="X76" s="48"/>
      <c r="Y76" s="17"/>
      <c r="AB76" s="15">
        <f t="shared" ref="AB76:AB129" si="18">G76-M76-O76-Q76-S76</f>
        <v>0</v>
      </c>
      <c r="AC76" s="38"/>
      <c r="AD76" s="18"/>
      <c r="AE76" s="18"/>
      <c r="AF76" s="18"/>
      <c r="AG76" s="18"/>
    </row>
    <row r="77" spans="2:33" s="5" customFormat="1" ht="19.5" customHeight="1">
      <c r="B77" s="157">
        <v>67</v>
      </c>
      <c r="C77" s="84">
        <v>102</v>
      </c>
      <c r="D77" s="78"/>
      <c r="E77" s="68" t="s">
        <v>130</v>
      </c>
      <c r="F77" s="91" t="s">
        <v>219</v>
      </c>
      <c r="G77" s="72">
        <v>8.4</v>
      </c>
      <c r="H77" s="139">
        <v>4.5</v>
      </c>
      <c r="I77" s="60">
        <f t="shared" si="5"/>
        <v>8.4</v>
      </c>
      <c r="J77" s="60">
        <v>0</v>
      </c>
      <c r="K77" s="60">
        <v>0</v>
      </c>
      <c r="L77" s="60">
        <v>0</v>
      </c>
      <c r="M77" s="66">
        <f>[4]Stat1!$G$85</f>
        <v>0</v>
      </c>
      <c r="N77" s="61">
        <f t="shared" si="14"/>
        <v>0</v>
      </c>
      <c r="O77" s="66">
        <f>I77-Q77</f>
        <v>7.0999999284744266</v>
      </c>
      <c r="P77" s="61">
        <f t="shared" si="15"/>
        <v>84.523808672314601</v>
      </c>
      <c r="Q77" s="66">
        <f>[4]Stat1!$I$85</f>
        <v>1.3000000715255737</v>
      </c>
      <c r="R77" s="124">
        <f t="shared" si="16"/>
        <v>15.476191327685401</v>
      </c>
      <c r="S77" s="98"/>
      <c r="T77" s="132">
        <f t="shared" si="17"/>
        <v>0</v>
      </c>
      <c r="U77" s="62"/>
      <c r="V77" s="107" t="s">
        <v>267</v>
      </c>
      <c r="W77" s="63"/>
      <c r="X77" s="48"/>
      <c r="Y77" s="17"/>
      <c r="AB77" s="15">
        <f t="shared" si="18"/>
        <v>0</v>
      </c>
      <c r="AC77" s="38"/>
      <c r="AD77" s="18"/>
      <c r="AE77" s="18"/>
      <c r="AF77" s="18"/>
      <c r="AG77" s="18"/>
    </row>
    <row r="78" spans="2:33" s="5" customFormat="1">
      <c r="B78" s="157">
        <v>68</v>
      </c>
      <c r="C78" s="84">
        <v>103</v>
      </c>
      <c r="D78" s="78"/>
      <c r="E78" s="68" t="s">
        <v>131</v>
      </c>
      <c r="F78" s="91" t="s">
        <v>218</v>
      </c>
      <c r="G78" s="72">
        <v>26.9</v>
      </c>
      <c r="H78" s="139">
        <v>4.5</v>
      </c>
      <c r="I78" s="60">
        <f t="shared" si="5"/>
        <v>26.9</v>
      </c>
      <c r="J78" s="60">
        <v>0</v>
      </c>
      <c r="K78" s="60">
        <v>0</v>
      </c>
      <c r="L78" s="60">
        <v>0</v>
      </c>
      <c r="M78" s="66">
        <f>[4]Stat1!$G$86</f>
        <v>6.0999999046325684</v>
      </c>
      <c r="N78" s="61">
        <f t="shared" si="14"/>
        <v>22.67657957112479</v>
      </c>
      <c r="O78" s="66">
        <f>I78-M78</f>
        <v>20.80000009536743</v>
      </c>
      <c r="P78" s="61">
        <f t="shared" si="15"/>
        <v>77.32342042887521</v>
      </c>
      <c r="Q78" s="66"/>
      <c r="R78" s="124">
        <f t="shared" si="16"/>
        <v>0</v>
      </c>
      <c r="S78" s="98"/>
      <c r="T78" s="132">
        <f t="shared" si="17"/>
        <v>0</v>
      </c>
      <c r="U78" s="62"/>
      <c r="V78" s="107" t="s">
        <v>267</v>
      </c>
      <c r="W78" s="63"/>
      <c r="X78" s="48"/>
      <c r="Y78" s="17"/>
      <c r="AB78" s="15">
        <f t="shared" si="18"/>
        <v>0</v>
      </c>
      <c r="AC78" s="38"/>
      <c r="AD78" s="18"/>
      <c r="AE78" s="18"/>
      <c r="AF78" s="18"/>
      <c r="AG78" s="18"/>
    </row>
    <row r="79" spans="2:33" s="5" customFormat="1">
      <c r="B79" s="157">
        <v>69</v>
      </c>
      <c r="C79" s="62">
        <v>104</v>
      </c>
      <c r="D79" s="78" t="s">
        <v>13</v>
      </c>
      <c r="E79" s="68" t="s">
        <v>37</v>
      </c>
      <c r="F79" s="91" t="s">
        <v>213</v>
      </c>
      <c r="G79" s="72">
        <v>0.95</v>
      </c>
      <c r="H79" s="139">
        <v>4.5</v>
      </c>
      <c r="I79" s="60">
        <f t="shared" si="5"/>
        <v>0.95</v>
      </c>
      <c r="J79" s="60">
        <v>0</v>
      </c>
      <c r="K79" s="60">
        <v>0</v>
      </c>
      <c r="L79" s="60">
        <v>0</v>
      </c>
      <c r="M79" s="72">
        <f t="shared" ref="M79" si="19">I79</f>
        <v>0.95</v>
      </c>
      <c r="N79" s="61">
        <f t="shared" si="14"/>
        <v>100</v>
      </c>
      <c r="O79" s="66"/>
      <c r="P79" s="61">
        <f t="shared" si="15"/>
        <v>0</v>
      </c>
      <c r="Q79" s="66"/>
      <c r="R79" s="124">
        <f t="shared" si="16"/>
        <v>0</v>
      </c>
      <c r="S79" s="98"/>
      <c r="T79" s="132">
        <f t="shared" si="17"/>
        <v>0</v>
      </c>
      <c r="U79" s="62"/>
      <c r="V79" s="107" t="s">
        <v>274</v>
      </c>
      <c r="W79" s="63"/>
      <c r="X79" s="48"/>
      <c r="Y79" s="17"/>
      <c r="AB79" s="15">
        <f t="shared" si="18"/>
        <v>0</v>
      </c>
      <c r="AC79" s="38"/>
      <c r="AD79" s="18"/>
      <c r="AE79" s="18"/>
      <c r="AF79" s="18"/>
      <c r="AG79" s="18"/>
    </row>
    <row r="80" spans="2:33" s="5" customFormat="1">
      <c r="B80" s="157">
        <v>70</v>
      </c>
      <c r="C80" s="62">
        <v>105</v>
      </c>
      <c r="D80" s="78" t="str">
        <f>D79</f>
        <v>11.K</v>
      </c>
      <c r="E80" s="68" t="s">
        <v>132</v>
      </c>
      <c r="F80" s="91" t="s">
        <v>213</v>
      </c>
      <c r="G80" s="72">
        <v>2.8</v>
      </c>
      <c r="H80" s="139">
        <v>4.5</v>
      </c>
      <c r="I80" s="60">
        <f t="shared" si="5"/>
        <v>2.8</v>
      </c>
      <c r="J80" s="60">
        <v>0</v>
      </c>
      <c r="K80" s="60">
        <v>0</v>
      </c>
      <c r="L80" s="60">
        <v>0</v>
      </c>
      <c r="M80" s="66">
        <v>1.82</v>
      </c>
      <c r="N80" s="61">
        <f t="shared" si="14"/>
        <v>65</v>
      </c>
      <c r="O80" s="66"/>
      <c r="P80" s="61">
        <f t="shared" si="15"/>
        <v>0</v>
      </c>
      <c r="Q80" s="66"/>
      <c r="R80" s="124">
        <f t="shared" si="16"/>
        <v>0</v>
      </c>
      <c r="S80" s="98">
        <f>I80-M80</f>
        <v>0.97999999999999976</v>
      </c>
      <c r="T80" s="132">
        <f t="shared" si="17"/>
        <v>34.999999999999993</v>
      </c>
      <c r="U80" s="62"/>
      <c r="V80" s="107" t="s">
        <v>274</v>
      </c>
      <c r="W80" s="63"/>
      <c r="X80" s="48"/>
      <c r="Y80" s="17"/>
      <c r="AB80" s="15">
        <f t="shared" si="18"/>
        <v>0</v>
      </c>
      <c r="AC80" s="38"/>
      <c r="AD80" s="18"/>
      <c r="AE80" s="18"/>
      <c r="AF80" s="18"/>
      <c r="AG80" s="18"/>
    </row>
    <row r="81" spans="2:33" s="5" customFormat="1">
      <c r="B81" s="157">
        <v>71</v>
      </c>
      <c r="C81" s="62">
        <f>C80</f>
        <v>105</v>
      </c>
      <c r="D81" s="78" t="s">
        <v>21</v>
      </c>
      <c r="E81" s="68" t="s">
        <v>133</v>
      </c>
      <c r="F81" s="91" t="s">
        <v>213</v>
      </c>
      <c r="G81" s="72">
        <v>0.43</v>
      </c>
      <c r="H81" s="139">
        <v>4.5</v>
      </c>
      <c r="I81" s="60">
        <f t="shared" si="5"/>
        <v>0.43</v>
      </c>
      <c r="J81" s="60">
        <v>0</v>
      </c>
      <c r="K81" s="60">
        <v>0</v>
      </c>
      <c r="L81" s="60">
        <v>0</v>
      </c>
      <c r="M81" s="72">
        <f t="shared" ref="M81:M82" si="20">I81</f>
        <v>0.43</v>
      </c>
      <c r="N81" s="61">
        <f t="shared" si="14"/>
        <v>100</v>
      </c>
      <c r="O81" s="66"/>
      <c r="P81" s="61">
        <f t="shared" si="15"/>
        <v>0</v>
      </c>
      <c r="Q81" s="66"/>
      <c r="R81" s="124">
        <f t="shared" si="16"/>
        <v>0</v>
      </c>
      <c r="S81" s="98"/>
      <c r="T81" s="132">
        <f t="shared" si="17"/>
        <v>0</v>
      </c>
      <c r="U81" s="62"/>
      <c r="V81" s="107" t="s">
        <v>274</v>
      </c>
      <c r="W81" s="63"/>
      <c r="X81" s="48"/>
      <c r="Y81" s="17"/>
      <c r="AB81" s="15">
        <f t="shared" si="18"/>
        <v>0</v>
      </c>
      <c r="AC81" s="38"/>
      <c r="AD81" s="18"/>
      <c r="AE81" s="18"/>
      <c r="AF81" s="18"/>
      <c r="AG81" s="18"/>
    </row>
    <row r="82" spans="2:33" s="5" customFormat="1">
      <c r="B82" s="157">
        <v>72</v>
      </c>
      <c r="C82" s="62">
        <f>C81</f>
        <v>105</v>
      </c>
      <c r="D82" s="70" t="s">
        <v>122</v>
      </c>
      <c r="E82" s="68" t="s">
        <v>134</v>
      </c>
      <c r="F82" s="91" t="s">
        <v>213</v>
      </c>
      <c r="G82" s="72">
        <v>0.31</v>
      </c>
      <c r="H82" s="139">
        <v>4.5</v>
      </c>
      <c r="I82" s="60">
        <f t="shared" si="5"/>
        <v>0.31</v>
      </c>
      <c r="J82" s="60">
        <v>0</v>
      </c>
      <c r="K82" s="60">
        <v>0</v>
      </c>
      <c r="L82" s="60">
        <v>0</v>
      </c>
      <c r="M82" s="72">
        <f t="shared" si="20"/>
        <v>0.31</v>
      </c>
      <c r="N82" s="61">
        <f t="shared" si="14"/>
        <v>100</v>
      </c>
      <c r="O82" s="66"/>
      <c r="P82" s="61">
        <f t="shared" si="15"/>
        <v>0</v>
      </c>
      <c r="Q82" s="79"/>
      <c r="R82" s="124">
        <f t="shared" si="16"/>
        <v>0</v>
      </c>
      <c r="S82" s="102"/>
      <c r="T82" s="132">
        <f t="shared" si="17"/>
        <v>0</v>
      </c>
      <c r="U82" s="62"/>
      <c r="V82" s="107" t="s">
        <v>274</v>
      </c>
      <c r="W82" s="63"/>
      <c r="X82" s="48"/>
      <c r="Y82" s="17"/>
      <c r="AB82" s="15">
        <f t="shared" si="18"/>
        <v>0</v>
      </c>
      <c r="AC82" s="38"/>
      <c r="AD82" s="18"/>
      <c r="AE82" s="18"/>
      <c r="AF82" s="18"/>
      <c r="AG82" s="18"/>
    </row>
    <row r="83" spans="2:33" s="5" customFormat="1" ht="17" thickBot="1">
      <c r="B83" s="210"/>
      <c r="C83" s="85"/>
      <c r="D83" s="211"/>
      <c r="E83" s="82"/>
      <c r="F83" s="93"/>
      <c r="G83" s="83"/>
      <c r="H83" s="144"/>
      <c r="I83" s="212"/>
      <c r="J83" s="212"/>
      <c r="K83" s="212"/>
      <c r="L83" s="212"/>
      <c r="M83" s="83"/>
      <c r="N83" s="213"/>
      <c r="O83" s="214"/>
      <c r="P83" s="213"/>
      <c r="Q83" s="215"/>
      <c r="R83" s="216"/>
      <c r="S83" s="217"/>
      <c r="T83" s="218"/>
      <c r="U83" s="85"/>
      <c r="V83" s="108"/>
      <c r="W83" s="109"/>
      <c r="X83" s="48"/>
      <c r="Y83" s="17"/>
      <c r="AB83" s="15"/>
      <c r="AC83" s="38"/>
      <c r="AD83" s="18"/>
      <c r="AE83" s="18"/>
      <c r="AF83" s="18"/>
      <c r="AG83" s="18"/>
    </row>
    <row r="84" spans="2:33" s="219" customFormat="1" ht="17" thickBot="1">
      <c r="B84" s="220"/>
      <c r="C84" s="221"/>
      <c r="D84" s="222"/>
      <c r="E84" s="223" t="s">
        <v>333</v>
      </c>
      <c r="F84" s="224"/>
      <c r="G84" s="225">
        <f>SUM(G11:G83)</f>
        <v>528.15999999999985</v>
      </c>
      <c r="H84" s="226"/>
      <c r="I84" s="225">
        <f t="shared" ref="I84:S84" si="21">SUM(I11:I83)</f>
        <v>514.3499999999998</v>
      </c>
      <c r="J84" s="225">
        <f t="shared" si="21"/>
        <v>0</v>
      </c>
      <c r="K84" s="225">
        <f t="shared" si="21"/>
        <v>0</v>
      </c>
      <c r="L84" s="225">
        <f t="shared" si="21"/>
        <v>13.810000000000002</v>
      </c>
      <c r="M84" s="225">
        <f t="shared" si="21"/>
        <v>313.47999799944461</v>
      </c>
      <c r="N84" s="225">
        <f>M84/$G$84*100</f>
        <v>59.353225916283833</v>
      </c>
      <c r="O84" s="225">
        <f t="shared" si="21"/>
        <v>184.05000195153059</v>
      </c>
      <c r="P84" s="225">
        <f>O84/$G$84*100</f>
        <v>34.84739509836615</v>
      </c>
      <c r="Q84" s="225">
        <f t="shared" si="21"/>
        <v>10.200000085681676</v>
      </c>
      <c r="R84" s="225">
        <f>Q84/$G$84*100</f>
        <v>1.9312329759318538</v>
      </c>
      <c r="S84" s="225">
        <f t="shared" si="21"/>
        <v>20.429999963343146</v>
      </c>
      <c r="T84" s="225">
        <f>S84/$G$84*100</f>
        <v>3.8681460094181976</v>
      </c>
      <c r="U84" s="221"/>
      <c r="V84" s="227"/>
      <c r="W84" s="228"/>
      <c r="X84" s="48"/>
      <c r="Y84" s="229"/>
      <c r="AB84" s="230"/>
      <c r="AC84" s="231"/>
      <c r="AD84" s="232"/>
      <c r="AE84" s="232"/>
      <c r="AF84" s="232"/>
      <c r="AG84" s="232"/>
    </row>
    <row r="85" spans="2:33" s="5" customFormat="1">
      <c r="B85" s="233"/>
      <c r="C85" s="233"/>
      <c r="D85" s="234"/>
      <c r="E85" s="235"/>
      <c r="F85" s="234"/>
      <c r="G85" s="236"/>
      <c r="H85" s="237"/>
      <c r="I85" s="238"/>
      <c r="J85" s="238"/>
      <c r="K85" s="238"/>
      <c r="L85" s="238"/>
      <c r="M85" s="236"/>
      <c r="N85" s="238"/>
      <c r="O85" s="239"/>
      <c r="P85" s="238"/>
      <c r="Q85" s="240"/>
      <c r="R85" s="238"/>
      <c r="S85" s="240"/>
      <c r="T85" s="238"/>
      <c r="U85" s="233"/>
      <c r="V85" s="233"/>
      <c r="W85" s="233"/>
      <c r="X85" s="44"/>
      <c r="Y85" s="17"/>
      <c r="AB85" s="15"/>
      <c r="AC85" s="38"/>
      <c r="AD85" s="18"/>
      <c r="AE85" s="18"/>
      <c r="AF85" s="18"/>
      <c r="AG85" s="18"/>
    </row>
    <row r="86" spans="2:33" s="5" customFormat="1" ht="25">
      <c r="B86" s="351" t="s">
        <v>350</v>
      </c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1"/>
      <c r="N86" s="351"/>
      <c r="O86" s="351"/>
      <c r="P86" s="351"/>
      <c r="Q86" s="351"/>
      <c r="R86" s="351"/>
      <c r="S86" s="351"/>
      <c r="T86" s="351"/>
      <c r="U86" s="351"/>
      <c r="V86" s="351"/>
      <c r="W86" s="351"/>
      <c r="X86" s="351"/>
      <c r="Y86" s="351"/>
      <c r="AB86" s="15"/>
      <c r="AC86" s="38"/>
      <c r="AD86" s="18"/>
      <c r="AE86" s="18"/>
      <c r="AF86" s="18"/>
      <c r="AG86" s="18"/>
    </row>
    <row r="87" spans="2:33" s="5" customFormat="1" ht="16.5" customHeight="1">
      <c r="B87" s="352" t="s">
        <v>349</v>
      </c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AB87" s="15"/>
      <c r="AC87" s="38"/>
      <c r="AD87" s="18"/>
      <c r="AE87" s="18"/>
      <c r="AF87" s="18"/>
      <c r="AG87" s="18"/>
    </row>
    <row r="88" spans="2:33" s="5" customFormat="1" ht="16.5" customHeight="1" thickBot="1">
      <c r="B88" s="94"/>
      <c r="C88" s="261"/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AB88" s="15"/>
      <c r="AC88" s="38"/>
      <c r="AD88" s="18"/>
      <c r="AE88" s="18"/>
      <c r="AF88" s="18"/>
      <c r="AG88" s="18"/>
    </row>
    <row r="89" spans="2:33" s="5" customFormat="1">
      <c r="B89" s="361" t="s">
        <v>169</v>
      </c>
      <c r="C89" s="54" t="s">
        <v>1</v>
      </c>
      <c r="D89" s="52"/>
      <c r="E89" s="88" t="s">
        <v>2</v>
      </c>
      <c r="F89" s="55" t="s">
        <v>170</v>
      </c>
      <c r="G89" s="95" t="s">
        <v>3</v>
      </c>
      <c r="H89" s="363" t="s">
        <v>268</v>
      </c>
      <c r="I89" s="53" t="s">
        <v>253</v>
      </c>
      <c r="J89" s="53"/>
      <c r="K89" s="53"/>
      <c r="L89" s="53"/>
      <c r="M89" s="53"/>
      <c r="N89" s="53"/>
      <c r="O89" s="53"/>
      <c r="P89" s="53"/>
      <c r="Q89" s="54"/>
      <c r="R89" s="53"/>
      <c r="S89" s="96"/>
      <c r="T89" s="128"/>
      <c r="U89" s="365" t="s">
        <v>257</v>
      </c>
      <c r="V89" s="367" t="s">
        <v>258</v>
      </c>
      <c r="W89" s="56"/>
      <c r="X89" s="48"/>
      <c r="Y89" s="17"/>
      <c r="AB89" s="15"/>
      <c r="AC89" s="38"/>
      <c r="AD89" s="18"/>
      <c r="AE89" s="18"/>
      <c r="AF89" s="18"/>
      <c r="AG89" s="18"/>
    </row>
    <row r="90" spans="2:33" s="5" customFormat="1">
      <c r="B90" s="362"/>
      <c r="C90" s="1" t="s">
        <v>5</v>
      </c>
      <c r="D90" s="3" t="s">
        <v>6</v>
      </c>
      <c r="E90" s="89" t="s">
        <v>7</v>
      </c>
      <c r="F90" s="2" t="s">
        <v>171</v>
      </c>
      <c r="G90" s="39" t="s">
        <v>5</v>
      </c>
      <c r="H90" s="364"/>
      <c r="I90" s="369" t="s">
        <v>252</v>
      </c>
      <c r="J90" s="371" t="s">
        <v>254</v>
      </c>
      <c r="K90" s="371" t="s">
        <v>255</v>
      </c>
      <c r="L90" s="371" t="s">
        <v>256</v>
      </c>
      <c r="M90" s="372" t="s">
        <v>261</v>
      </c>
      <c r="N90" s="373"/>
      <c r="O90" s="372" t="s">
        <v>262</v>
      </c>
      <c r="P90" s="373"/>
      <c r="Q90" s="372" t="s">
        <v>263</v>
      </c>
      <c r="R90" s="373"/>
      <c r="S90" s="378" t="s">
        <v>264</v>
      </c>
      <c r="T90" s="379"/>
      <c r="U90" s="366"/>
      <c r="V90" s="368"/>
      <c r="W90" s="57" t="s">
        <v>8</v>
      </c>
      <c r="X90" s="48"/>
      <c r="Y90" s="17"/>
      <c r="AB90" s="15"/>
      <c r="AC90" s="38"/>
      <c r="AD90" s="18"/>
      <c r="AE90" s="18"/>
      <c r="AF90" s="18"/>
      <c r="AG90" s="18"/>
    </row>
    <row r="91" spans="2:33" s="5" customFormat="1" ht="22.5" customHeight="1">
      <c r="B91" s="362"/>
      <c r="C91" s="1"/>
      <c r="D91" s="112" t="s">
        <v>5</v>
      </c>
      <c r="E91" s="89"/>
      <c r="F91" s="2" t="s">
        <v>172</v>
      </c>
      <c r="G91" s="39" t="s">
        <v>10</v>
      </c>
      <c r="H91" s="138" t="s">
        <v>269</v>
      </c>
      <c r="I91" s="370"/>
      <c r="J91" s="368"/>
      <c r="K91" s="368"/>
      <c r="L91" s="368"/>
      <c r="M91" s="39" t="s">
        <v>265</v>
      </c>
      <c r="N91" s="39" t="s">
        <v>266</v>
      </c>
      <c r="O91" s="39" t="s">
        <v>265</v>
      </c>
      <c r="P91" s="39" t="s">
        <v>266</v>
      </c>
      <c r="Q91" s="39" t="s">
        <v>265</v>
      </c>
      <c r="R91" s="39" t="s">
        <v>266</v>
      </c>
      <c r="S91" s="39" t="s">
        <v>265</v>
      </c>
      <c r="T91" s="39" t="s">
        <v>266</v>
      </c>
      <c r="U91" s="366"/>
      <c r="V91" s="368"/>
      <c r="W91" s="57" t="s">
        <v>2</v>
      </c>
      <c r="X91" s="48"/>
      <c r="Y91" s="17"/>
      <c r="AB91" s="15"/>
      <c r="AC91" s="38"/>
      <c r="AD91" s="18"/>
      <c r="AE91" s="18"/>
      <c r="AF91" s="18"/>
      <c r="AG91" s="18"/>
    </row>
    <row r="92" spans="2:33" s="5" customFormat="1">
      <c r="B92" s="146">
        <v>1</v>
      </c>
      <c r="C92" s="380">
        <v>2</v>
      </c>
      <c r="D92" s="381"/>
      <c r="E92" s="147">
        <v>3</v>
      </c>
      <c r="F92" s="148">
        <v>4</v>
      </c>
      <c r="G92" s="149">
        <v>5</v>
      </c>
      <c r="H92" s="150">
        <v>6</v>
      </c>
      <c r="I92" s="151">
        <v>7</v>
      </c>
      <c r="J92" s="151">
        <v>8</v>
      </c>
      <c r="K92" s="151">
        <v>9</v>
      </c>
      <c r="L92" s="151">
        <v>10</v>
      </c>
      <c r="M92" s="149">
        <v>11</v>
      </c>
      <c r="N92" s="149">
        <v>12</v>
      </c>
      <c r="O92" s="149">
        <v>13</v>
      </c>
      <c r="P92" s="149">
        <v>14</v>
      </c>
      <c r="Q92" s="149">
        <v>15</v>
      </c>
      <c r="R92" s="152">
        <v>16</v>
      </c>
      <c r="S92" s="153">
        <v>17</v>
      </c>
      <c r="T92" s="154">
        <v>18</v>
      </c>
      <c r="U92" s="148">
        <v>19</v>
      </c>
      <c r="V92" s="155">
        <v>20</v>
      </c>
      <c r="W92" s="156">
        <v>21</v>
      </c>
      <c r="X92" s="48"/>
      <c r="Y92" s="17"/>
      <c r="AB92" s="15"/>
      <c r="AC92" s="38"/>
      <c r="AD92" s="18"/>
      <c r="AE92" s="18"/>
      <c r="AF92" s="18"/>
      <c r="AG92" s="18"/>
    </row>
    <row r="93" spans="2:33" s="5" customFormat="1">
      <c r="B93" s="157"/>
      <c r="C93" s="62"/>
      <c r="D93" s="70"/>
      <c r="E93" s="68"/>
      <c r="F93" s="91"/>
      <c r="G93" s="72"/>
      <c r="H93" s="139"/>
      <c r="I93" s="60"/>
      <c r="J93" s="60"/>
      <c r="K93" s="60"/>
      <c r="L93" s="60"/>
      <c r="M93" s="72"/>
      <c r="N93" s="61"/>
      <c r="O93" s="66"/>
      <c r="P93" s="61"/>
      <c r="Q93" s="79"/>
      <c r="R93" s="124"/>
      <c r="S93" s="102"/>
      <c r="T93" s="132"/>
      <c r="U93" s="62"/>
      <c r="V93" s="107"/>
      <c r="W93" s="63"/>
      <c r="X93" s="48"/>
      <c r="Y93" s="17"/>
      <c r="AB93" s="15"/>
      <c r="AC93" s="38"/>
      <c r="AD93" s="18"/>
      <c r="AE93" s="18"/>
      <c r="AF93" s="18"/>
      <c r="AG93" s="18"/>
    </row>
    <row r="94" spans="2:33" s="5" customFormat="1">
      <c r="B94" s="157">
        <v>73</v>
      </c>
      <c r="C94" s="84">
        <v>106</v>
      </c>
      <c r="D94" s="70"/>
      <c r="E94" s="68" t="s">
        <v>135</v>
      </c>
      <c r="F94" s="91" t="s">
        <v>220</v>
      </c>
      <c r="G94" s="72">
        <v>3.85</v>
      </c>
      <c r="H94" s="139">
        <v>6</v>
      </c>
      <c r="I94" s="60">
        <f t="shared" ref="I94:I95" si="22">G94</f>
        <v>3.85</v>
      </c>
      <c r="J94" s="60">
        <v>0</v>
      </c>
      <c r="K94" s="60">
        <v>0</v>
      </c>
      <c r="L94" s="60">
        <v>0</v>
      </c>
      <c r="M94" s="66">
        <f>I94-S94</f>
        <v>3.35</v>
      </c>
      <c r="N94" s="61">
        <f t="shared" si="14"/>
        <v>87.012987012987011</v>
      </c>
      <c r="O94" s="72"/>
      <c r="P94" s="61">
        <f t="shared" si="15"/>
        <v>0</v>
      </c>
      <c r="Q94" s="72"/>
      <c r="R94" s="124">
        <f t="shared" si="16"/>
        <v>0</v>
      </c>
      <c r="S94" s="101">
        <f>[4]Stat1!$J$175</f>
        <v>0.5</v>
      </c>
      <c r="T94" s="132">
        <f t="shared" si="17"/>
        <v>12.987012987012985</v>
      </c>
      <c r="U94" s="62"/>
      <c r="V94" s="107" t="s">
        <v>267</v>
      </c>
      <c r="W94" s="63"/>
      <c r="X94" s="48"/>
      <c r="Y94" s="17"/>
      <c r="AB94" s="15">
        <f t="shared" si="18"/>
        <v>0</v>
      </c>
      <c r="AC94" s="38"/>
      <c r="AD94" s="18"/>
      <c r="AE94" s="18"/>
      <c r="AF94" s="18"/>
      <c r="AG94" s="18"/>
    </row>
    <row r="95" spans="2:33" s="5" customFormat="1">
      <c r="B95" s="157">
        <v>74</v>
      </c>
      <c r="C95" s="84">
        <v>107</v>
      </c>
      <c r="D95" s="78">
        <v>1</v>
      </c>
      <c r="E95" s="68" t="s">
        <v>136</v>
      </c>
      <c r="F95" s="91" t="s">
        <v>221</v>
      </c>
      <c r="G95" s="72">
        <v>30.44</v>
      </c>
      <c r="H95" s="139" t="s">
        <v>273</v>
      </c>
      <c r="I95" s="60">
        <f t="shared" si="22"/>
        <v>30.44</v>
      </c>
      <c r="J95" s="60">
        <v>0</v>
      </c>
      <c r="K95" s="60">
        <v>0</v>
      </c>
      <c r="L95" s="60">
        <v>0</v>
      </c>
      <c r="M95" s="66">
        <f>I95-O95-S95</f>
        <v>26.840000274181367</v>
      </c>
      <c r="N95" s="61">
        <f t="shared" si="14"/>
        <v>88.173456879702243</v>
      </c>
      <c r="O95" s="66">
        <f>[4]Stat1!$H$176</f>
        <v>3.2999997138977051</v>
      </c>
      <c r="P95" s="61">
        <f t="shared" si="15"/>
        <v>10.840997746050279</v>
      </c>
      <c r="Q95" s="66"/>
      <c r="R95" s="124">
        <f t="shared" si="16"/>
        <v>0</v>
      </c>
      <c r="S95" s="98">
        <f>[4]Stat1!$J$176</f>
        <v>0.30000001192092896</v>
      </c>
      <c r="T95" s="132">
        <f t="shared" si="17"/>
        <v>0.98554537424746702</v>
      </c>
      <c r="U95" s="62"/>
      <c r="V95" s="107" t="s">
        <v>267</v>
      </c>
      <c r="W95" s="63"/>
      <c r="X95" s="48"/>
      <c r="Y95" s="17"/>
      <c r="AB95" s="15">
        <f t="shared" si="18"/>
        <v>0</v>
      </c>
      <c r="AC95" s="38"/>
      <c r="AD95" s="18"/>
      <c r="AE95" s="18"/>
      <c r="AF95" s="18"/>
      <c r="AG95" s="18"/>
    </row>
    <row r="96" spans="2:33" s="5" customFormat="1">
      <c r="B96" s="157">
        <v>75</v>
      </c>
      <c r="C96" s="62">
        <f>C95</f>
        <v>107</v>
      </c>
      <c r="D96" s="78">
        <v>2</v>
      </c>
      <c r="E96" s="68" t="s">
        <v>137</v>
      </c>
      <c r="F96" s="91" t="s">
        <v>223</v>
      </c>
      <c r="G96" s="72">
        <v>42.1</v>
      </c>
      <c r="H96" s="139" t="s">
        <v>273</v>
      </c>
      <c r="I96" s="60">
        <f>G96-K96-L96</f>
        <v>32.889999961853029</v>
      </c>
      <c r="J96" s="60">
        <v>0</v>
      </c>
      <c r="K96" s="60">
        <f>[4]Stat1!$K$177</f>
        <v>3.0999999046325684</v>
      </c>
      <c r="L96" s="60">
        <f>[4]Stat1!$L$177</f>
        <v>6.1100001335144043</v>
      </c>
      <c r="M96" s="66">
        <f>I96-O96</f>
        <v>31.989999985694887</v>
      </c>
      <c r="N96" s="61">
        <f t="shared" si="14"/>
        <v>75.985748184548413</v>
      </c>
      <c r="O96" s="73">
        <f>[4]Stat1!$H$177</f>
        <v>0.89999997615814209</v>
      </c>
      <c r="P96" s="61">
        <f t="shared" si="15"/>
        <v>2.1377671642711213</v>
      </c>
      <c r="Q96" s="66">
        <v>0</v>
      </c>
      <c r="R96" s="124">
        <f t="shared" si="16"/>
        <v>0</v>
      </c>
      <c r="S96" s="98">
        <f>K96+L96</f>
        <v>9.2100000381469727</v>
      </c>
      <c r="T96" s="132">
        <f t="shared" si="17"/>
        <v>21.876484651180455</v>
      </c>
      <c r="U96" s="62"/>
      <c r="V96" s="107" t="s">
        <v>267</v>
      </c>
      <c r="W96" s="63"/>
      <c r="X96" s="48"/>
      <c r="Y96" s="17"/>
      <c r="AB96" s="15">
        <f t="shared" si="18"/>
        <v>0</v>
      </c>
      <c r="AC96" s="38"/>
      <c r="AD96" s="18"/>
      <c r="AE96" s="18"/>
      <c r="AF96" s="18"/>
      <c r="AG96" s="18"/>
    </row>
    <row r="97" spans="2:33" s="5" customFormat="1">
      <c r="B97" s="157">
        <v>76</v>
      </c>
      <c r="C97" s="84">
        <v>108</v>
      </c>
      <c r="D97" s="78"/>
      <c r="E97" s="68" t="s">
        <v>138</v>
      </c>
      <c r="F97" s="92" t="s">
        <v>222</v>
      </c>
      <c r="G97" s="80">
        <v>32.4</v>
      </c>
      <c r="H97" s="139" t="s">
        <v>273</v>
      </c>
      <c r="I97" s="60">
        <f>G97-K97</f>
        <v>25.100000286102294</v>
      </c>
      <c r="J97" s="60">
        <v>0</v>
      </c>
      <c r="K97" s="60">
        <f>[4]Stat1!$K$152</f>
        <v>7.2999997138977051</v>
      </c>
      <c r="L97" s="60">
        <v>0</v>
      </c>
      <c r="M97" s="73">
        <f>[4]Stat1!$G$152</f>
        <v>0.30000001192092896</v>
      </c>
      <c r="N97" s="61">
        <f t="shared" si="14"/>
        <v>0.92592596271891658</v>
      </c>
      <c r="O97" s="66">
        <f>I97-M97-Q97</f>
        <v>23.500000202655791</v>
      </c>
      <c r="P97" s="61">
        <f t="shared" si="15"/>
        <v>72.530864823011697</v>
      </c>
      <c r="Q97" s="66">
        <f>[4]Stat1!$I$152</f>
        <v>1.3000000715255737</v>
      </c>
      <c r="R97" s="124">
        <f t="shared" si="16"/>
        <v>4.0123458997702892</v>
      </c>
      <c r="S97" s="98">
        <f>[4]Stat1!$K$152</f>
        <v>7.2999997138977051</v>
      </c>
      <c r="T97" s="132">
        <f t="shared" si="17"/>
        <v>22.53086331449909</v>
      </c>
      <c r="U97" s="62"/>
      <c r="V97" s="107" t="s">
        <v>267</v>
      </c>
      <c r="W97" s="63"/>
      <c r="X97" s="50"/>
      <c r="Y97" s="37"/>
      <c r="AB97" s="15">
        <f t="shared" si="18"/>
        <v>0</v>
      </c>
      <c r="AC97" s="38"/>
      <c r="AD97" s="18"/>
      <c r="AE97" s="18"/>
      <c r="AF97" s="18"/>
      <c r="AG97" s="18"/>
    </row>
    <row r="98" spans="2:33" s="5" customFormat="1">
      <c r="B98" s="157">
        <v>77</v>
      </c>
      <c r="C98" s="62">
        <v>109</v>
      </c>
      <c r="D98" s="70"/>
      <c r="E98" s="68" t="s">
        <v>139</v>
      </c>
      <c r="F98" s="92" t="s">
        <v>225</v>
      </c>
      <c r="G98" s="80">
        <v>24.9</v>
      </c>
      <c r="H98" s="143">
        <v>4.5</v>
      </c>
      <c r="I98" s="60">
        <v>24.9</v>
      </c>
      <c r="J98" s="60">
        <v>0</v>
      </c>
      <c r="K98" s="60">
        <v>0</v>
      </c>
      <c r="L98" s="60">
        <v>0</v>
      </c>
      <c r="M98" s="73">
        <f>I98-O98-Q98</f>
        <v>13.499999999999998</v>
      </c>
      <c r="N98" s="61">
        <f t="shared" si="14"/>
        <v>54.216867469879517</v>
      </c>
      <c r="O98" s="73">
        <v>11.4</v>
      </c>
      <c r="P98" s="61">
        <f t="shared" si="15"/>
        <v>45.783132530120483</v>
      </c>
      <c r="Q98" s="66"/>
      <c r="R98" s="124">
        <f t="shared" si="16"/>
        <v>0</v>
      </c>
      <c r="S98" s="98"/>
      <c r="T98" s="132">
        <f t="shared" si="17"/>
        <v>0</v>
      </c>
      <c r="U98" s="62"/>
      <c r="V98" s="107" t="s">
        <v>267</v>
      </c>
      <c r="W98" s="63"/>
      <c r="X98" s="50"/>
      <c r="Y98" s="37"/>
      <c r="AB98" s="15">
        <f t="shared" si="18"/>
        <v>0</v>
      </c>
      <c r="AC98" s="38"/>
      <c r="AD98" s="18"/>
      <c r="AE98" s="18"/>
      <c r="AF98" s="18"/>
      <c r="AG98" s="18"/>
    </row>
    <row r="99" spans="2:33" s="5" customFormat="1">
      <c r="B99" s="157">
        <v>78</v>
      </c>
      <c r="C99" s="62">
        <v>109</v>
      </c>
      <c r="D99" s="70" t="s">
        <v>13</v>
      </c>
      <c r="E99" s="68" t="s">
        <v>73</v>
      </c>
      <c r="F99" s="91" t="s">
        <v>224</v>
      </c>
      <c r="G99" s="71">
        <v>1.75</v>
      </c>
      <c r="H99" s="143">
        <v>4.5</v>
      </c>
      <c r="I99" s="60">
        <v>1.75</v>
      </c>
      <c r="J99" s="60">
        <v>0</v>
      </c>
      <c r="K99" s="60">
        <v>0</v>
      </c>
      <c r="L99" s="60">
        <v>0</v>
      </c>
      <c r="M99" s="77">
        <f>I99-O99-Q99</f>
        <v>1.3589999824762344</v>
      </c>
      <c r="N99" s="61">
        <f t="shared" si="14"/>
        <v>77.657141855784829</v>
      </c>
      <c r="O99" s="77">
        <f>[4]Stat1!$H$143</f>
        <v>0.26000002026557922</v>
      </c>
      <c r="P99" s="61">
        <f t="shared" si="15"/>
        <v>14.857144015175955</v>
      </c>
      <c r="Q99" s="77">
        <f>[4]Stat1!$I$143</f>
        <v>0.13099999725818634</v>
      </c>
      <c r="R99" s="124">
        <f t="shared" si="16"/>
        <v>7.48571412903922</v>
      </c>
      <c r="S99" s="103"/>
      <c r="T99" s="132">
        <f t="shared" si="17"/>
        <v>0</v>
      </c>
      <c r="U99" s="62"/>
      <c r="V99" s="107" t="s">
        <v>267</v>
      </c>
      <c r="W99" s="63"/>
      <c r="X99" s="50"/>
      <c r="Y99" s="37"/>
      <c r="AB99" s="15">
        <f t="shared" si="18"/>
        <v>0</v>
      </c>
      <c r="AC99" s="38"/>
      <c r="AD99" s="18"/>
      <c r="AE99" s="18"/>
      <c r="AF99" s="18"/>
      <c r="AG99" s="18"/>
    </row>
    <row r="100" spans="2:33" s="5" customFormat="1">
      <c r="B100" s="157">
        <v>79</v>
      </c>
      <c r="C100" s="62">
        <v>110</v>
      </c>
      <c r="D100" s="70"/>
      <c r="E100" s="68" t="s">
        <v>140</v>
      </c>
      <c r="F100" s="92" t="s">
        <v>226</v>
      </c>
      <c r="G100" s="80">
        <v>20.7</v>
      </c>
      <c r="H100" s="143">
        <v>4.5</v>
      </c>
      <c r="I100" s="60">
        <f>G100-K100</f>
        <v>16.999999952316283</v>
      </c>
      <c r="J100" s="60">
        <v>0</v>
      </c>
      <c r="K100" s="60">
        <f>[4]Stat1!$K$144</f>
        <v>3.7000000476837158</v>
      </c>
      <c r="L100" s="60">
        <v>0</v>
      </c>
      <c r="M100" s="60">
        <f>I100-Q100</f>
        <v>16.699999940395355</v>
      </c>
      <c r="N100" s="61">
        <f t="shared" si="14"/>
        <v>80.676328214470317</v>
      </c>
      <c r="O100" s="60"/>
      <c r="P100" s="61">
        <f t="shared" si="15"/>
        <v>0</v>
      </c>
      <c r="Q100" s="72">
        <f>[4]Stat1!$I$144</f>
        <v>0.30000001192092896</v>
      </c>
      <c r="R100" s="124">
        <f t="shared" si="16"/>
        <v>1.4492754199078695</v>
      </c>
      <c r="S100" s="101">
        <v>3.7</v>
      </c>
      <c r="T100" s="132">
        <f t="shared" si="17"/>
        <v>17.874396135265702</v>
      </c>
      <c r="U100" s="62"/>
      <c r="V100" s="107" t="s">
        <v>267</v>
      </c>
      <c r="W100" s="63"/>
      <c r="X100" s="50"/>
      <c r="Y100" s="37"/>
      <c r="AB100" s="15">
        <f t="shared" si="18"/>
        <v>4.7683715642676816E-8</v>
      </c>
      <c r="AC100" s="38"/>
      <c r="AD100" s="18"/>
      <c r="AE100" s="18"/>
      <c r="AF100" s="18"/>
      <c r="AG100" s="18"/>
    </row>
    <row r="101" spans="2:33" s="5" customFormat="1">
      <c r="B101" s="157">
        <v>80</v>
      </c>
      <c r="C101" s="62">
        <f>C100</f>
        <v>110</v>
      </c>
      <c r="D101" s="70" t="s">
        <v>13</v>
      </c>
      <c r="E101" s="68" t="s">
        <v>141</v>
      </c>
      <c r="F101" s="92" t="s">
        <v>224</v>
      </c>
      <c r="G101" s="80">
        <v>1</v>
      </c>
      <c r="H101" s="143">
        <v>4.5</v>
      </c>
      <c r="I101" s="60">
        <v>1</v>
      </c>
      <c r="J101" s="60">
        <v>0</v>
      </c>
      <c r="K101" s="60">
        <v>0</v>
      </c>
      <c r="L101" s="60">
        <v>0</v>
      </c>
      <c r="M101" s="77">
        <f>I101</f>
        <v>1</v>
      </c>
      <c r="N101" s="61">
        <f t="shared" si="14"/>
        <v>100</v>
      </c>
      <c r="O101" s="66"/>
      <c r="P101" s="61">
        <f t="shared" si="15"/>
        <v>0</v>
      </c>
      <c r="Q101" s="66"/>
      <c r="R101" s="124">
        <f t="shared" si="16"/>
        <v>0</v>
      </c>
      <c r="S101" s="98"/>
      <c r="T101" s="132">
        <f t="shared" si="17"/>
        <v>0</v>
      </c>
      <c r="U101" s="62"/>
      <c r="V101" s="107" t="s">
        <v>267</v>
      </c>
      <c r="W101" s="63"/>
      <c r="X101" s="50"/>
      <c r="Y101" s="37"/>
      <c r="AB101" s="15">
        <f t="shared" si="18"/>
        <v>0</v>
      </c>
      <c r="AC101" s="38"/>
      <c r="AD101" s="18"/>
      <c r="AE101" s="18"/>
      <c r="AF101" s="18"/>
      <c r="AG101" s="18"/>
    </row>
    <row r="102" spans="2:33" s="5" customFormat="1">
      <c r="B102" s="157">
        <v>81</v>
      </c>
      <c r="C102" s="62">
        <v>111</v>
      </c>
      <c r="D102" s="70"/>
      <c r="E102" s="68" t="s">
        <v>142</v>
      </c>
      <c r="F102" s="92" t="s">
        <v>227</v>
      </c>
      <c r="G102" s="80">
        <v>25.86</v>
      </c>
      <c r="H102" s="143">
        <v>4.5</v>
      </c>
      <c r="I102" s="60">
        <f>G102-L102</f>
        <v>23.36</v>
      </c>
      <c r="J102" s="60">
        <v>0</v>
      </c>
      <c r="K102" s="60">
        <v>0</v>
      </c>
      <c r="L102" s="60">
        <v>2.5</v>
      </c>
      <c r="M102" s="72">
        <f>I102-O102-Q102</f>
        <v>17.6600009059906</v>
      </c>
      <c r="N102" s="61">
        <f t="shared" si="14"/>
        <v>68.290800100505038</v>
      </c>
      <c r="O102" s="60">
        <f>[4]Stat1!$H$146</f>
        <v>4.9999990463256836</v>
      </c>
      <c r="P102" s="61">
        <f t="shared" si="15"/>
        <v>19.334876435907518</v>
      </c>
      <c r="Q102" s="72">
        <f>[4]Stat1!$I$146</f>
        <v>0.70000004768371582</v>
      </c>
      <c r="R102" s="124">
        <f t="shared" si="16"/>
        <v>2.7068834017158387</v>
      </c>
      <c r="S102" s="100">
        <f>L102</f>
        <v>2.5</v>
      </c>
      <c r="T102" s="132">
        <f t="shared" si="17"/>
        <v>9.6674400618716163</v>
      </c>
      <c r="U102" s="62"/>
      <c r="V102" s="107" t="s">
        <v>267</v>
      </c>
      <c r="W102" s="63"/>
      <c r="X102" s="50"/>
      <c r="Y102" s="37"/>
      <c r="AB102" s="15">
        <f t="shared" si="18"/>
        <v>0</v>
      </c>
      <c r="AC102" s="38"/>
      <c r="AD102" s="18"/>
      <c r="AE102" s="18"/>
      <c r="AF102" s="18"/>
      <c r="AG102" s="18"/>
    </row>
    <row r="103" spans="2:33" s="5" customFormat="1">
      <c r="B103" s="157">
        <v>82</v>
      </c>
      <c r="C103" s="62">
        <v>112</v>
      </c>
      <c r="D103" s="70">
        <v>1</v>
      </c>
      <c r="E103" s="68" t="s">
        <v>143</v>
      </c>
      <c r="F103" s="92" t="s">
        <v>228</v>
      </c>
      <c r="G103" s="80">
        <v>35.369999999999997</v>
      </c>
      <c r="H103" s="143">
        <v>4.5</v>
      </c>
      <c r="I103" s="60">
        <v>35.369999999999997</v>
      </c>
      <c r="J103" s="60">
        <v>0</v>
      </c>
      <c r="K103" s="60">
        <v>0</v>
      </c>
      <c r="L103" s="60">
        <v>0</v>
      </c>
      <c r="M103" s="72">
        <f>I103-O103-Q103-S103</f>
        <v>14.719995702505109</v>
      </c>
      <c r="N103" s="61">
        <f t="shared" si="14"/>
        <v>41.617177558679984</v>
      </c>
      <c r="O103" s="72">
        <f>[4]Stat1!$H$147</f>
        <v>19.350004196166992</v>
      </c>
      <c r="P103" s="61">
        <f t="shared" si="15"/>
        <v>54.707390998493054</v>
      </c>
      <c r="Q103" s="72">
        <f>[4]Stat1!$I$147</f>
        <v>0.90000009536743164</v>
      </c>
      <c r="R103" s="124">
        <f t="shared" si="16"/>
        <v>2.5445295317145367</v>
      </c>
      <c r="S103" s="101">
        <f>[4]Stat1!$J$147</f>
        <v>0.40000000596046448</v>
      </c>
      <c r="T103" s="132">
        <f t="shared" si="17"/>
        <v>1.1309019111124243</v>
      </c>
      <c r="U103" s="62"/>
      <c r="V103" s="107" t="s">
        <v>267</v>
      </c>
      <c r="W103" s="63"/>
      <c r="X103" s="50"/>
      <c r="Y103" s="37"/>
      <c r="AB103" s="15">
        <f t="shared" si="18"/>
        <v>0</v>
      </c>
      <c r="AC103" s="38"/>
      <c r="AD103" s="18"/>
      <c r="AE103" s="18"/>
      <c r="AF103" s="18"/>
      <c r="AG103" s="18"/>
    </row>
    <row r="104" spans="2:33" s="5" customFormat="1">
      <c r="B104" s="157">
        <v>83</v>
      </c>
      <c r="C104" s="62">
        <v>112</v>
      </c>
      <c r="D104" s="70">
        <v>2</v>
      </c>
      <c r="E104" s="68" t="s">
        <v>144</v>
      </c>
      <c r="F104" s="92" t="s">
        <v>229</v>
      </c>
      <c r="G104" s="80">
        <v>56.2</v>
      </c>
      <c r="H104" s="143">
        <v>4.5</v>
      </c>
      <c r="I104" s="60">
        <v>54.95</v>
      </c>
      <c r="J104" s="60">
        <v>0</v>
      </c>
      <c r="K104" s="60">
        <v>1.25</v>
      </c>
      <c r="L104" s="60">
        <v>0</v>
      </c>
      <c r="M104" s="73">
        <f>[4]Stat1!$G$148</f>
        <v>27.350000381469727</v>
      </c>
      <c r="N104" s="61">
        <f t="shared" si="14"/>
        <v>48.665481105818017</v>
      </c>
      <c r="O104" s="73">
        <f>[4]Stat1!$H$148</f>
        <v>20.200002670288086</v>
      </c>
      <c r="P104" s="61">
        <f t="shared" si="15"/>
        <v>35.943065249622926</v>
      </c>
      <c r="Q104" s="73">
        <f>[4]Stat1!$I$148</f>
        <v>3.2999992370605469</v>
      </c>
      <c r="R104" s="124">
        <f t="shared" si="16"/>
        <v>5.8718847634529299</v>
      </c>
      <c r="S104" s="100">
        <f>G104-M104-O104-Q104</f>
        <v>5.3499977111816435</v>
      </c>
      <c r="T104" s="132">
        <f t="shared" si="17"/>
        <v>9.5195688811061263</v>
      </c>
      <c r="U104" s="62"/>
      <c r="V104" s="107" t="s">
        <v>267</v>
      </c>
      <c r="W104" s="63"/>
      <c r="X104" s="50"/>
      <c r="Y104" s="37"/>
      <c r="AB104" s="15">
        <f t="shared" si="18"/>
        <v>0</v>
      </c>
      <c r="AC104" s="38"/>
      <c r="AD104" s="18"/>
      <c r="AE104" s="18"/>
      <c r="AF104" s="18"/>
      <c r="AG104" s="18"/>
    </row>
    <row r="105" spans="2:33" s="5" customFormat="1">
      <c r="B105" s="157">
        <v>84</v>
      </c>
      <c r="C105" s="84">
        <v>113</v>
      </c>
      <c r="D105" s="70">
        <v>1</v>
      </c>
      <c r="E105" s="68" t="s">
        <v>145</v>
      </c>
      <c r="F105" s="92" t="s">
        <v>230</v>
      </c>
      <c r="G105" s="80">
        <v>45</v>
      </c>
      <c r="H105" s="143"/>
      <c r="I105" s="60">
        <v>0</v>
      </c>
      <c r="J105" s="60">
        <v>0</v>
      </c>
      <c r="K105" s="60">
        <v>0</v>
      </c>
      <c r="L105" s="60">
        <v>45</v>
      </c>
      <c r="M105" s="60"/>
      <c r="N105" s="61">
        <f t="shared" si="14"/>
        <v>0</v>
      </c>
      <c r="O105" s="60"/>
      <c r="P105" s="61">
        <f t="shared" si="15"/>
        <v>0</v>
      </c>
      <c r="Q105" s="60"/>
      <c r="R105" s="124">
        <f t="shared" si="16"/>
        <v>0</v>
      </c>
      <c r="S105" s="98">
        <v>45</v>
      </c>
      <c r="T105" s="132">
        <f t="shared" si="17"/>
        <v>100</v>
      </c>
      <c r="U105" s="62"/>
      <c r="V105" s="107" t="s">
        <v>267</v>
      </c>
      <c r="W105" s="63"/>
      <c r="X105" s="50"/>
      <c r="Y105" s="37"/>
      <c r="AB105" s="15">
        <f t="shared" si="18"/>
        <v>0</v>
      </c>
      <c r="AC105" s="38"/>
      <c r="AD105" s="18"/>
      <c r="AE105" s="18"/>
      <c r="AF105" s="18"/>
      <c r="AG105" s="18"/>
    </row>
    <row r="106" spans="2:33" s="5" customFormat="1">
      <c r="B106" s="157">
        <v>85</v>
      </c>
      <c r="C106" s="84">
        <v>113</v>
      </c>
      <c r="D106" s="70">
        <v>2</v>
      </c>
      <c r="E106" s="68" t="s">
        <v>146</v>
      </c>
      <c r="F106" s="92" t="s">
        <v>231</v>
      </c>
      <c r="G106" s="80">
        <v>59.4</v>
      </c>
      <c r="H106" s="143">
        <v>4.5</v>
      </c>
      <c r="I106" s="60">
        <f>[4]Stat1!$E$149</f>
        <v>12.399999618530273</v>
      </c>
      <c r="J106" s="60">
        <v>0</v>
      </c>
      <c r="K106" s="60">
        <v>0</v>
      </c>
      <c r="L106" s="60">
        <f>G106-I106</f>
        <v>47.000000381469725</v>
      </c>
      <c r="M106" s="60">
        <f>12.4-2.3</f>
        <v>10.100000000000001</v>
      </c>
      <c r="N106" s="61">
        <f t="shared" si="14"/>
        <v>17.003367003367007</v>
      </c>
      <c r="O106" s="60">
        <v>2.2999999999999998</v>
      </c>
      <c r="P106" s="61">
        <f t="shared" si="15"/>
        <v>3.872053872053872</v>
      </c>
      <c r="Q106" s="72"/>
      <c r="R106" s="124">
        <f t="shared" si="16"/>
        <v>0</v>
      </c>
      <c r="S106" s="98">
        <f>G106-O106-M106</f>
        <v>47</v>
      </c>
      <c r="T106" s="132">
        <f t="shared" si="17"/>
        <v>79.124579124579128</v>
      </c>
      <c r="U106" s="62"/>
      <c r="V106" s="107" t="s">
        <v>267</v>
      </c>
      <c r="W106" s="63"/>
      <c r="X106" s="50"/>
      <c r="Y106" s="37"/>
      <c r="AB106" s="15">
        <f t="shared" si="18"/>
        <v>0</v>
      </c>
      <c r="AC106" s="38"/>
      <c r="AD106" s="18"/>
      <c r="AE106" s="18"/>
      <c r="AF106" s="18"/>
      <c r="AG106" s="18"/>
    </row>
    <row r="107" spans="2:33" s="5" customFormat="1">
      <c r="B107" s="157">
        <v>86</v>
      </c>
      <c r="C107" s="84">
        <v>114</v>
      </c>
      <c r="D107" s="70"/>
      <c r="E107" s="68" t="s">
        <v>147</v>
      </c>
      <c r="F107" s="92" t="s">
        <v>232</v>
      </c>
      <c r="G107" s="80">
        <v>91</v>
      </c>
      <c r="H107" s="143">
        <v>4.5</v>
      </c>
      <c r="I107" s="60">
        <v>6</v>
      </c>
      <c r="J107" s="60">
        <v>0</v>
      </c>
      <c r="K107" s="60">
        <v>0</v>
      </c>
      <c r="L107" s="60">
        <f>G107-I107</f>
        <v>85</v>
      </c>
      <c r="M107" s="72">
        <f>I107</f>
        <v>6</v>
      </c>
      <c r="N107" s="60">
        <f t="shared" si="14"/>
        <v>6.593406593406594</v>
      </c>
      <c r="O107" s="72">
        <v>0</v>
      </c>
      <c r="P107" s="60">
        <f t="shared" si="15"/>
        <v>0</v>
      </c>
      <c r="Q107" s="72">
        <v>0</v>
      </c>
      <c r="R107" s="60">
        <f t="shared" si="16"/>
        <v>0</v>
      </c>
      <c r="S107" s="66">
        <f>L107</f>
        <v>85</v>
      </c>
      <c r="T107" s="97">
        <f t="shared" si="17"/>
        <v>93.406593406593402</v>
      </c>
      <c r="U107" s="62"/>
      <c r="V107" s="107" t="s">
        <v>267</v>
      </c>
      <c r="W107" s="63"/>
      <c r="X107" s="50"/>
      <c r="Y107" s="37"/>
      <c r="AB107" s="15">
        <f t="shared" si="18"/>
        <v>0</v>
      </c>
      <c r="AC107" s="38"/>
      <c r="AD107" s="18"/>
      <c r="AE107" s="18"/>
      <c r="AF107" s="18"/>
      <c r="AG107" s="18"/>
    </row>
    <row r="108" spans="2:33" s="5" customFormat="1">
      <c r="B108" s="157">
        <v>87</v>
      </c>
      <c r="C108" s="84">
        <v>115</v>
      </c>
      <c r="D108" s="70"/>
      <c r="E108" s="68" t="s">
        <v>148</v>
      </c>
      <c r="F108" s="92" t="s">
        <v>233</v>
      </c>
      <c r="G108" s="80">
        <v>13.6</v>
      </c>
      <c r="H108" s="143">
        <v>4.5</v>
      </c>
      <c r="I108" s="60">
        <v>13.6</v>
      </c>
      <c r="J108" s="60">
        <v>0</v>
      </c>
      <c r="K108" s="60">
        <v>0</v>
      </c>
      <c r="L108" s="60">
        <v>0</v>
      </c>
      <c r="M108" s="60">
        <f>I108-O108-Q108</f>
        <v>8.6999999999999993</v>
      </c>
      <c r="N108" s="61">
        <f t="shared" si="14"/>
        <v>63.970588235294116</v>
      </c>
      <c r="O108" s="60">
        <v>1.9</v>
      </c>
      <c r="P108" s="61">
        <f t="shared" si="15"/>
        <v>13.970588235294118</v>
      </c>
      <c r="Q108" s="60">
        <v>3</v>
      </c>
      <c r="R108" s="124">
        <f t="shared" si="16"/>
        <v>22.058823529411764</v>
      </c>
      <c r="S108" s="98"/>
      <c r="T108" s="132">
        <f t="shared" si="17"/>
        <v>0</v>
      </c>
      <c r="U108" s="62"/>
      <c r="V108" s="107" t="s">
        <v>267</v>
      </c>
      <c r="W108" s="63"/>
      <c r="X108" s="50"/>
      <c r="Y108" s="37"/>
      <c r="AB108" s="15">
        <f t="shared" si="18"/>
        <v>4.4408920985006262E-16</v>
      </c>
      <c r="AC108" s="38"/>
      <c r="AD108" s="18"/>
      <c r="AE108" s="18"/>
      <c r="AF108" s="18"/>
      <c r="AG108" s="18"/>
    </row>
    <row r="109" spans="2:33" s="5" customFormat="1">
      <c r="B109" s="157">
        <v>88</v>
      </c>
      <c r="C109" s="62">
        <v>117</v>
      </c>
      <c r="D109" s="70"/>
      <c r="E109" s="68" t="s">
        <v>149</v>
      </c>
      <c r="F109" s="91" t="s">
        <v>234</v>
      </c>
      <c r="G109" s="72">
        <v>18.190000000000001</v>
      </c>
      <c r="H109" s="143">
        <v>4.5</v>
      </c>
      <c r="I109" s="60">
        <v>18.190000000000001</v>
      </c>
      <c r="J109" s="60">
        <v>0</v>
      </c>
      <c r="K109" s="60">
        <v>0</v>
      </c>
      <c r="L109" s="60">
        <v>0</v>
      </c>
      <c r="M109" s="66">
        <f>I109-O109-Q109</f>
        <v>13.209999884068967</v>
      </c>
      <c r="N109" s="61">
        <f t="shared" si="14"/>
        <v>72.622319318685896</v>
      </c>
      <c r="O109" s="67">
        <f>[4]Stat1!$H$57</f>
        <v>4.880000114440918</v>
      </c>
      <c r="P109" s="61">
        <f t="shared" si="15"/>
        <v>26.827928061797241</v>
      </c>
      <c r="Q109" s="67">
        <f>[4]Stat1!$I$57</f>
        <v>0.10000000149011612</v>
      </c>
      <c r="R109" s="124">
        <f t="shared" si="16"/>
        <v>0.54975261951685606</v>
      </c>
      <c r="S109" s="98"/>
      <c r="T109" s="132">
        <f t="shared" si="17"/>
        <v>0</v>
      </c>
      <c r="U109" s="62"/>
      <c r="V109" s="107" t="s">
        <v>267</v>
      </c>
      <c r="W109" s="63"/>
      <c r="X109" s="50"/>
      <c r="Y109" s="20"/>
      <c r="Z109" s="35"/>
      <c r="AB109" s="15">
        <f t="shared" si="18"/>
        <v>0</v>
      </c>
      <c r="AC109" s="38"/>
      <c r="AD109" s="18"/>
      <c r="AE109" s="18"/>
      <c r="AF109" s="18"/>
      <c r="AG109" s="18"/>
    </row>
    <row r="110" spans="2:33" s="5" customFormat="1">
      <c r="B110" s="157">
        <v>89</v>
      </c>
      <c r="C110" s="84">
        <v>118</v>
      </c>
      <c r="D110" s="70">
        <v>1</v>
      </c>
      <c r="E110" s="68" t="s">
        <v>150</v>
      </c>
      <c r="F110" s="91" t="s">
        <v>235</v>
      </c>
      <c r="G110" s="72">
        <v>29.05</v>
      </c>
      <c r="H110" s="143">
        <v>4.5</v>
      </c>
      <c r="I110" s="60">
        <f>G110-K110</f>
        <v>23.65</v>
      </c>
      <c r="J110" s="60">
        <v>0</v>
      </c>
      <c r="K110" s="60">
        <v>5.4</v>
      </c>
      <c r="L110" s="60">
        <v>0</v>
      </c>
      <c r="M110" s="66">
        <f>I110-O110-Q110</f>
        <v>20.349999809265135</v>
      </c>
      <c r="N110" s="61">
        <f t="shared" si="14"/>
        <v>70.051634455301667</v>
      </c>
      <c r="O110" s="66">
        <f>[4]Stat1!$H$58</f>
        <v>3.3000001907348633</v>
      </c>
      <c r="P110" s="61">
        <f t="shared" si="15"/>
        <v>11.35972526931106</v>
      </c>
      <c r="Q110" s="66"/>
      <c r="R110" s="124">
        <f t="shared" si="16"/>
        <v>0</v>
      </c>
      <c r="S110" s="98">
        <f>K110</f>
        <v>5.4</v>
      </c>
      <c r="T110" s="132">
        <f t="shared" si="17"/>
        <v>18.588640275387263</v>
      </c>
      <c r="U110" s="62"/>
      <c r="V110" s="107" t="s">
        <v>267</v>
      </c>
      <c r="W110" s="63"/>
      <c r="X110" s="50"/>
      <c r="Y110" s="20"/>
      <c r="Z110" s="35"/>
      <c r="AB110" s="15">
        <f t="shared" si="18"/>
        <v>0</v>
      </c>
      <c r="AC110" s="38"/>
      <c r="AD110" s="18"/>
      <c r="AE110" s="18"/>
      <c r="AF110" s="18"/>
      <c r="AG110" s="18"/>
    </row>
    <row r="111" spans="2:33" s="5" customFormat="1">
      <c r="B111" s="157">
        <v>90</v>
      </c>
      <c r="C111" s="62">
        <v>120</v>
      </c>
      <c r="D111" s="70"/>
      <c r="E111" s="68" t="s">
        <v>151</v>
      </c>
      <c r="F111" s="91" t="s">
        <v>236</v>
      </c>
      <c r="G111" s="72">
        <v>40.239999999999995</v>
      </c>
      <c r="H111" s="143">
        <v>4.5</v>
      </c>
      <c r="I111" s="60">
        <f>[4]Stat1!$E$59</f>
        <v>27.600000381469727</v>
      </c>
      <c r="J111" s="60">
        <v>0</v>
      </c>
      <c r="K111" s="60">
        <f>G111-I111-L111</f>
        <v>6.5399996185302687</v>
      </c>
      <c r="L111" s="60">
        <v>6.1</v>
      </c>
      <c r="M111" s="72">
        <v>16</v>
      </c>
      <c r="N111" s="61">
        <f t="shared" si="14"/>
        <v>39.761431411530815</v>
      </c>
      <c r="O111" s="72">
        <v>0</v>
      </c>
      <c r="P111" s="61">
        <f t="shared" si="15"/>
        <v>0</v>
      </c>
      <c r="Q111" s="72">
        <v>0</v>
      </c>
      <c r="R111" s="124">
        <f t="shared" si="16"/>
        <v>0</v>
      </c>
      <c r="S111" s="98">
        <f>G111-M111</f>
        <v>24.239999999999995</v>
      </c>
      <c r="T111" s="132">
        <f t="shared" si="17"/>
        <v>60.238568588469178</v>
      </c>
      <c r="U111" s="62"/>
      <c r="V111" s="107" t="s">
        <v>267</v>
      </c>
      <c r="W111" s="63"/>
      <c r="X111" s="50"/>
      <c r="Y111" s="20"/>
      <c r="Z111" s="35"/>
      <c r="AB111" s="15">
        <f t="shared" si="18"/>
        <v>0</v>
      </c>
      <c r="AC111" s="38"/>
      <c r="AD111" s="18"/>
      <c r="AE111" s="18"/>
      <c r="AF111" s="18"/>
      <c r="AG111" s="18"/>
    </row>
    <row r="112" spans="2:33" s="5" customFormat="1" ht="16" customHeight="1">
      <c r="B112" s="157">
        <v>91</v>
      </c>
      <c r="C112" s="84">
        <v>116</v>
      </c>
      <c r="D112" s="78">
        <v>1</v>
      </c>
      <c r="E112" s="68" t="s">
        <v>152</v>
      </c>
      <c r="F112" s="91" t="s">
        <v>237</v>
      </c>
      <c r="G112" s="72">
        <v>41.26</v>
      </c>
      <c r="H112" s="143">
        <v>4.5</v>
      </c>
      <c r="I112" s="60">
        <v>41.26</v>
      </c>
      <c r="J112" s="60">
        <v>0</v>
      </c>
      <c r="K112" s="60">
        <v>0</v>
      </c>
      <c r="L112" s="60">
        <v>0</v>
      </c>
      <c r="M112" s="66">
        <f>I112-Q112-S112-O112</f>
        <v>5.7999982452392569</v>
      </c>
      <c r="N112" s="61">
        <f t="shared" si="14"/>
        <v>14.057194002034072</v>
      </c>
      <c r="O112" s="66">
        <f>8.3+2.92</f>
        <v>11.22</v>
      </c>
      <c r="P112" s="61">
        <f t="shared" si="15"/>
        <v>27.193407658749397</v>
      </c>
      <c r="Q112" s="66"/>
      <c r="R112" s="124">
        <f t="shared" si="16"/>
        <v>0</v>
      </c>
      <c r="S112" s="98">
        <f>[4]Stat1!$J$7-2.92</f>
        <v>24.24000175476074</v>
      </c>
      <c r="T112" s="132">
        <f t="shared" si="17"/>
        <v>58.749398339216526</v>
      </c>
      <c r="U112" s="62"/>
      <c r="V112" s="107" t="s">
        <v>267</v>
      </c>
      <c r="W112" s="63"/>
      <c r="X112" s="50"/>
      <c r="Y112" s="20"/>
      <c r="Z112" s="21"/>
      <c r="AB112" s="15">
        <f t="shared" si="18"/>
        <v>0</v>
      </c>
      <c r="AC112" s="38"/>
      <c r="AD112" s="18"/>
      <c r="AE112" s="18"/>
      <c r="AF112" s="18"/>
      <c r="AG112" s="18"/>
    </row>
    <row r="113" spans="2:33" s="5" customFormat="1" ht="16" customHeight="1">
      <c r="B113" s="157">
        <v>92</v>
      </c>
      <c r="C113" s="84">
        <f>C112</f>
        <v>116</v>
      </c>
      <c r="D113" s="78">
        <v>2</v>
      </c>
      <c r="E113" s="68" t="s">
        <v>153</v>
      </c>
      <c r="F113" s="91" t="s">
        <v>238</v>
      </c>
      <c r="G113" s="72">
        <v>35.57</v>
      </c>
      <c r="H113" s="143">
        <v>4.5</v>
      </c>
      <c r="I113" s="60">
        <f>G113-K113</f>
        <v>21.370000190734864</v>
      </c>
      <c r="J113" s="60">
        <v>0</v>
      </c>
      <c r="K113" s="60">
        <f>[4]Stat1!$K$8</f>
        <v>14.199999809265137</v>
      </c>
      <c r="L113" s="60">
        <v>0</v>
      </c>
      <c r="M113" s="66">
        <f>[4]Stat1!$G$8</f>
        <v>18.200000762939453</v>
      </c>
      <c r="N113" s="61">
        <f t="shared" si="14"/>
        <v>51.166715667527271</v>
      </c>
      <c r="O113" s="66">
        <v>2.7</v>
      </c>
      <c r="P113" s="61">
        <f t="shared" si="15"/>
        <v>7.59066629181895</v>
      </c>
      <c r="Q113" s="66"/>
      <c r="R113" s="124">
        <f t="shared" si="16"/>
        <v>0</v>
      </c>
      <c r="S113" s="98">
        <f>G113-M113-O113-Q113</f>
        <v>14.669999237060548</v>
      </c>
      <c r="T113" s="132">
        <f t="shared" si="17"/>
        <v>41.242618040653774</v>
      </c>
      <c r="U113" s="62"/>
      <c r="V113" s="107" t="s">
        <v>267</v>
      </c>
      <c r="W113" s="63"/>
      <c r="X113" s="50"/>
      <c r="Y113" s="20"/>
      <c r="Z113" s="21"/>
      <c r="AB113" s="15">
        <f t="shared" si="18"/>
        <v>0</v>
      </c>
      <c r="AC113" s="38"/>
      <c r="AD113" s="18"/>
      <c r="AE113" s="18"/>
      <c r="AF113" s="18"/>
      <c r="AG113" s="18"/>
    </row>
    <row r="114" spans="2:33" s="5" customFormat="1" ht="16" customHeight="1">
      <c r="B114" s="157">
        <v>93</v>
      </c>
      <c r="C114" s="84">
        <f>C113</f>
        <v>116</v>
      </c>
      <c r="D114" s="78">
        <v>3</v>
      </c>
      <c r="E114" s="68" t="s">
        <v>154</v>
      </c>
      <c r="F114" s="91" t="s">
        <v>239</v>
      </c>
      <c r="G114" s="72">
        <v>14.75</v>
      </c>
      <c r="H114" s="143">
        <v>4.5</v>
      </c>
      <c r="I114" s="60">
        <v>14.75</v>
      </c>
      <c r="J114" s="60">
        <v>0</v>
      </c>
      <c r="K114" s="60">
        <v>0</v>
      </c>
      <c r="L114" s="60">
        <v>0</v>
      </c>
      <c r="M114" s="66">
        <f>[4]Stat1!$G$9</f>
        <v>0</v>
      </c>
      <c r="N114" s="61">
        <f t="shared" si="14"/>
        <v>0</v>
      </c>
      <c r="O114" s="66">
        <f>I114-Q114-S114</f>
        <v>6.5799999237060547</v>
      </c>
      <c r="P114" s="61">
        <f t="shared" si="15"/>
        <v>44.610168974278338</v>
      </c>
      <c r="Q114" s="66">
        <f>[4]Stat1!$I$9</f>
        <v>2.3000001907348633</v>
      </c>
      <c r="R114" s="124">
        <f t="shared" si="16"/>
        <v>15.593221632100768</v>
      </c>
      <c r="S114" s="98">
        <f>[4]Stat1!$J$9</f>
        <v>5.869999885559082</v>
      </c>
      <c r="T114" s="132">
        <f t="shared" si="17"/>
        <v>39.796609393620898</v>
      </c>
      <c r="U114" s="62"/>
      <c r="V114" s="107" t="s">
        <v>267</v>
      </c>
      <c r="W114" s="63"/>
      <c r="X114" s="50"/>
      <c r="Y114" s="20"/>
      <c r="Z114" s="21"/>
      <c r="AB114" s="15">
        <f t="shared" si="18"/>
        <v>0</v>
      </c>
      <c r="AC114" s="38"/>
      <c r="AD114" s="18"/>
      <c r="AE114" s="18"/>
      <c r="AF114" s="18"/>
      <c r="AG114" s="18"/>
    </row>
    <row r="115" spans="2:33" s="23" customFormat="1" ht="16" customHeight="1">
      <c r="B115" s="157">
        <v>94</v>
      </c>
      <c r="C115" s="84">
        <v>118</v>
      </c>
      <c r="D115" s="78">
        <v>2</v>
      </c>
      <c r="E115" s="68" t="s">
        <v>155</v>
      </c>
      <c r="F115" s="91" t="s">
        <v>240</v>
      </c>
      <c r="G115" s="72">
        <f>16.22-4.5</f>
        <v>11.719999999999999</v>
      </c>
      <c r="H115" s="143">
        <v>4.5</v>
      </c>
      <c r="I115" s="60">
        <v>0</v>
      </c>
      <c r="J115" s="60">
        <v>0</v>
      </c>
      <c r="K115" s="60">
        <v>0</v>
      </c>
      <c r="L115" s="60">
        <v>16.22</v>
      </c>
      <c r="M115" s="66"/>
      <c r="N115" s="61">
        <f t="shared" si="14"/>
        <v>0</v>
      </c>
      <c r="O115" s="66"/>
      <c r="P115" s="61">
        <f t="shared" si="15"/>
        <v>0</v>
      </c>
      <c r="Q115" s="66"/>
      <c r="R115" s="124">
        <f t="shared" si="16"/>
        <v>0</v>
      </c>
      <c r="S115" s="98">
        <v>16.22</v>
      </c>
      <c r="T115" s="132">
        <f t="shared" si="17"/>
        <v>138.39590443686006</v>
      </c>
      <c r="U115" s="62"/>
      <c r="V115" s="107" t="s">
        <v>267</v>
      </c>
      <c r="W115" s="63"/>
      <c r="X115" s="49"/>
      <c r="Y115" s="20"/>
      <c r="Z115" s="21"/>
      <c r="AA115" s="5"/>
      <c r="AB115" s="15">
        <f t="shared" si="18"/>
        <v>-4.5</v>
      </c>
      <c r="AC115" s="38"/>
      <c r="AD115" s="18"/>
      <c r="AE115" s="24"/>
      <c r="AF115" s="24"/>
      <c r="AG115" s="24"/>
    </row>
    <row r="116" spans="2:33" s="23" customFormat="1" ht="16" customHeight="1">
      <c r="B116" s="157">
        <v>95</v>
      </c>
      <c r="C116" s="84">
        <f>C115</f>
        <v>118</v>
      </c>
      <c r="D116" s="78">
        <v>3</v>
      </c>
      <c r="E116" s="68" t="s">
        <v>156</v>
      </c>
      <c r="F116" s="91" t="s">
        <v>240</v>
      </c>
      <c r="G116" s="72">
        <v>41.6</v>
      </c>
      <c r="H116" s="143">
        <v>4.5</v>
      </c>
      <c r="I116" s="60">
        <f>M116+O116+Q116</f>
        <v>27.800002694129944</v>
      </c>
      <c r="J116" s="60">
        <v>0</v>
      </c>
      <c r="K116" s="60">
        <v>0</v>
      </c>
      <c r="L116" s="60">
        <f>G116-I116</f>
        <v>13.799997305870058</v>
      </c>
      <c r="M116" s="66">
        <f>[4]Stat1!$G$11</f>
        <v>5.5999999046325684</v>
      </c>
      <c r="N116" s="61">
        <f t="shared" si="14"/>
        <v>13.461538232289827</v>
      </c>
      <c r="O116" s="66">
        <f>[4]Stat1!$H$11+5</f>
        <v>20.400002479553223</v>
      </c>
      <c r="P116" s="61">
        <f t="shared" si="15"/>
        <v>49.038467498926011</v>
      </c>
      <c r="Q116" s="66">
        <f>[4]Stat1!$I$11</f>
        <v>1.8000003099441528</v>
      </c>
      <c r="R116" s="124">
        <f t="shared" si="16"/>
        <v>4.3269238219811363</v>
      </c>
      <c r="S116" s="98">
        <f>G116-M116-O116-Q116</f>
        <v>13.799997305870058</v>
      </c>
      <c r="T116" s="132">
        <f t="shared" si="17"/>
        <v>33.173070446803024</v>
      </c>
      <c r="U116" s="62"/>
      <c r="V116" s="107" t="s">
        <v>267</v>
      </c>
      <c r="W116" s="63"/>
      <c r="X116" s="49"/>
      <c r="Y116" s="20"/>
      <c r="Z116" s="21"/>
      <c r="AA116" s="5"/>
      <c r="AB116" s="15">
        <f t="shared" si="18"/>
        <v>0</v>
      </c>
      <c r="AC116" s="38"/>
      <c r="AD116" s="18"/>
      <c r="AE116" s="24"/>
      <c r="AF116" s="24"/>
      <c r="AG116" s="24"/>
    </row>
    <row r="117" spans="2:33" ht="16" customHeight="1">
      <c r="B117" s="157">
        <v>96</v>
      </c>
      <c r="C117" s="62">
        <v>119</v>
      </c>
      <c r="D117" s="70"/>
      <c r="E117" s="68" t="s">
        <v>157</v>
      </c>
      <c r="F117" s="91" t="s">
        <v>241</v>
      </c>
      <c r="G117" s="72">
        <v>10</v>
      </c>
      <c r="H117" s="143">
        <v>4.5</v>
      </c>
      <c r="I117" s="60">
        <v>10</v>
      </c>
      <c r="J117" s="60">
        <v>0</v>
      </c>
      <c r="K117" s="60">
        <v>0</v>
      </c>
      <c r="L117" s="60">
        <v>0</v>
      </c>
      <c r="M117" s="66">
        <f>[4]Stat1!$G$12</f>
        <v>0</v>
      </c>
      <c r="N117" s="61">
        <f t="shared" si="14"/>
        <v>0</v>
      </c>
      <c r="O117" s="66">
        <f>I117</f>
        <v>10</v>
      </c>
      <c r="P117" s="61">
        <f t="shared" si="15"/>
        <v>100</v>
      </c>
      <c r="Q117" s="66"/>
      <c r="R117" s="124">
        <f t="shared" si="16"/>
        <v>0</v>
      </c>
      <c r="S117" s="98"/>
      <c r="T117" s="132">
        <f t="shared" si="17"/>
        <v>0</v>
      </c>
      <c r="U117" s="62"/>
      <c r="V117" s="107" t="s">
        <v>267</v>
      </c>
      <c r="W117" s="63"/>
      <c r="X117" s="22"/>
      <c r="Y117" s="20"/>
      <c r="Z117" s="21"/>
      <c r="AB117" s="15">
        <f t="shared" si="18"/>
        <v>0</v>
      </c>
      <c r="AC117" s="38"/>
      <c r="AD117" s="18"/>
      <c r="AE117" s="19"/>
      <c r="AF117" s="19"/>
      <c r="AG117" s="19"/>
    </row>
    <row r="118" spans="2:33" ht="16" customHeight="1">
      <c r="B118" s="157">
        <v>97</v>
      </c>
      <c r="C118" s="62">
        <v>121</v>
      </c>
      <c r="D118" s="70">
        <v>1</v>
      </c>
      <c r="E118" s="68" t="s">
        <v>158</v>
      </c>
      <c r="F118" s="91" t="s">
        <v>242</v>
      </c>
      <c r="G118" s="72">
        <v>42.32</v>
      </c>
      <c r="H118" s="143">
        <v>4.5</v>
      </c>
      <c r="I118" s="60">
        <v>42.32</v>
      </c>
      <c r="J118" s="60">
        <v>0</v>
      </c>
      <c r="K118" s="60">
        <v>0</v>
      </c>
      <c r="L118" s="60">
        <v>0</v>
      </c>
      <c r="M118" s="60">
        <f>I118-O118-Q118-S118</f>
        <v>28.060000054240227</v>
      </c>
      <c r="N118" s="61">
        <f t="shared" si="14"/>
        <v>66.304347954253842</v>
      </c>
      <c r="O118" s="66">
        <f>[4]Stat1!$H$13</f>
        <v>10.460000038146973</v>
      </c>
      <c r="P118" s="61">
        <f t="shared" si="15"/>
        <v>24.716446214903055</v>
      </c>
      <c r="Q118" s="66">
        <f>[4]Stat1!$I$13</f>
        <v>3.5999999046325684</v>
      </c>
      <c r="R118" s="124">
        <f t="shared" si="16"/>
        <v>8.5066160317404726</v>
      </c>
      <c r="S118" s="98">
        <f>[4]Stat1!$J$13</f>
        <v>0.20000000298023224</v>
      </c>
      <c r="T118" s="132">
        <f t="shared" si="17"/>
        <v>0.47258979910262816</v>
      </c>
      <c r="U118" s="62"/>
      <c r="V118" s="107" t="s">
        <v>267</v>
      </c>
      <c r="W118" s="63"/>
      <c r="X118" s="22"/>
      <c r="Y118" s="20"/>
      <c r="Z118" s="21"/>
      <c r="AB118" s="15">
        <f t="shared" si="18"/>
        <v>0</v>
      </c>
      <c r="AC118" s="38"/>
      <c r="AD118" s="18"/>
      <c r="AE118" s="19"/>
      <c r="AF118" s="19"/>
      <c r="AG118" s="19"/>
    </row>
    <row r="119" spans="2:33" s="5" customFormat="1" ht="16" customHeight="1">
      <c r="B119" s="157">
        <v>98</v>
      </c>
      <c r="C119" s="84">
        <f>C118</f>
        <v>121</v>
      </c>
      <c r="D119" s="70">
        <v>2</v>
      </c>
      <c r="E119" s="68" t="s">
        <v>159</v>
      </c>
      <c r="F119" s="91" t="s">
        <v>243</v>
      </c>
      <c r="G119" s="72">
        <v>46.71</v>
      </c>
      <c r="H119" s="143">
        <v>4.5</v>
      </c>
      <c r="I119" s="60">
        <v>46.71</v>
      </c>
      <c r="J119" s="60">
        <v>0</v>
      </c>
      <c r="K119" s="60">
        <v>0</v>
      </c>
      <c r="L119" s="60">
        <v>0</v>
      </c>
      <c r="M119" s="66">
        <f>6.215+8</f>
        <v>14.215</v>
      </c>
      <c r="N119" s="61">
        <f t="shared" si="14"/>
        <v>30.432455576964244</v>
      </c>
      <c r="O119" s="66">
        <f>[4]Stat1!$H$14+4</f>
        <v>5.8999999761581421</v>
      </c>
      <c r="P119" s="61">
        <f t="shared" si="15"/>
        <v>12.631128187022355</v>
      </c>
      <c r="Q119" s="66">
        <f>[4]Stat1!$I$14</f>
        <v>0.30000001192092896</v>
      </c>
      <c r="R119" s="124">
        <f t="shared" si="16"/>
        <v>0.64226078338884385</v>
      </c>
      <c r="S119" s="98">
        <f>I119-M119-O119-Q119</f>
        <v>26.295000011920934</v>
      </c>
      <c r="T119" s="132">
        <f t="shared" si="17"/>
        <v>56.294155452624558</v>
      </c>
      <c r="U119" s="62"/>
      <c r="V119" s="107" t="s">
        <v>267</v>
      </c>
      <c r="W119" s="63"/>
      <c r="X119" s="50"/>
      <c r="Y119" s="20"/>
      <c r="Z119" s="21"/>
      <c r="AB119" s="15">
        <f t="shared" si="18"/>
        <v>0</v>
      </c>
      <c r="AC119" s="38"/>
      <c r="AD119" s="18"/>
      <c r="AE119" s="19"/>
      <c r="AF119" s="18"/>
      <c r="AG119" s="18"/>
    </row>
    <row r="120" spans="2:33" s="5" customFormat="1" ht="16" customHeight="1">
      <c r="B120" s="157">
        <v>99</v>
      </c>
      <c r="C120" s="84">
        <v>122</v>
      </c>
      <c r="D120" s="70">
        <v>1</v>
      </c>
      <c r="E120" s="68" t="s">
        <v>160</v>
      </c>
      <c r="F120" s="91" t="s">
        <v>244</v>
      </c>
      <c r="G120" s="72">
        <v>16.5</v>
      </c>
      <c r="H120" s="143">
        <v>4.5</v>
      </c>
      <c r="I120" s="60">
        <f>G120</f>
        <v>16.5</v>
      </c>
      <c r="J120" s="60">
        <v>0</v>
      </c>
      <c r="K120" s="60">
        <v>0</v>
      </c>
      <c r="L120" s="60">
        <v>0</v>
      </c>
      <c r="M120" s="66">
        <f>I120-O120-S120</f>
        <v>12.1</v>
      </c>
      <c r="N120" s="61">
        <f t="shared" si="14"/>
        <v>73.333333333333329</v>
      </c>
      <c r="O120" s="66">
        <v>4.3</v>
      </c>
      <c r="P120" s="61">
        <f t="shared" si="15"/>
        <v>26.060606060606062</v>
      </c>
      <c r="Q120" s="66"/>
      <c r="R120" s="124">
        <f t="shared" si="16"/>
        <v>0</v>
      </c>
      <c r="S120" s="98">
        <v>0.1</v>
      </c>
      <c r="T120" s="132">
        <f t="shared" si="17"/>
        <v>0.60606060606060608</v>
      </c>
      <c r="U120" s="62"/>
      <c r="V120" s="107" t="s">
        <v>267</v>
      </c>
      <c r="W120" s="63"/>
      <c r="X120" s="50"/>
      <c r="Y120" s="20"/>
      <c r="Z120" s="21"/>
      <c r="AB120" s="15">
        <f t="shared" si="18"/>
        <v>5.2735593669694936E-16</v>
      </c>
      <c r="AC120" s="38"/>
      <c r="AD120" s="18"/>
      <c r="AE120" s="19"/>
      <c r="AF120" s="18"/>
      <c r="AG120" s="18"/>
    </row>
    <row r="121" spans="2:33" ht="16" customHeight="1">
      <c r="B121" s="157">
        <v>100</v>
      </c>
      <c r="C121" s="62">
        <f>C120</f>
        <v>122</v>
      </c>
      <c r="D121" s="70">
        <v>2</v>
      </c>
      <c r="E121" s="68" t="s">
        <v>161</v>
      </c>
      <c r="F121" s="91" t="s">
        <v>245</v>
      </c>
      <c r="G121" s="72">
        <v>17.600000000000001</v>
      </c>
      <c r="H121" s="143">
        <v>4.5</v>
      </c>
      <c r="I121" s="60">
        <v>17.600000000000001</v>
      </c>
      <c r="J121" s="60">
        <v>0</v>
      </c>
      <c r="K121" s="60">
        <v>0</v>
      </c>
      <c r="L121" s="60">
        <v>0</v>
      </c>
      <c r="M121" s="66">
        <f>I121-O121-Q121</f>
        <v>11.000000095367433</v>
      </c>
      <c r="N121" s="61">
        <f t="shared" si="14"/>
        <v>62.500000541860409</v>
      </c>
      <c r="O121" s="66">
        <f>[4]Stat1!$H$16</f>
        <v>6.0999999046325684</v>
      </c>
      <c r="P121" s="61">
        <f t="shared" si="15"/>
        <v>34.659090367230498</v>
      </c>
      <c r="Q121" s="66">
        <f>[4]Stat1!$I$16</f>
        <v>0.5</v>
      </c>
      <c r="R121" s="124">
        <f t="shared" si="16"/>
        <v>2.8409090909090908</v>
      </c>
      <c r="S121" s="98"/>
      <c r="T121" s="132">
        <f t="shared" si="17"/>
        <v>0</v>
      </c>
      <c r="U121" s="62"/>
      <c r="V121" s="107" t="s">
        <v>267</v>
      </c>
      <c r="W121" s="63"/>
      <c r="X121" s="22"/>
      <c r="Y121" s="20"/>
      <c r="Z121" s="21"/>
      <c r="AB121" s="15">
        <f t="shared" si="18"/>
        <v>0</v>
      </c>
      <c r="AC121" s="38"/>
      <c r="AD121" s="18"/>
      <c r="AE121" s="19"/>
      <c r="AF121" s="19"/>
      <c r="AG121" s="19"/>
    </row>
    <row r="122" spans="2:33" ht="16" customHeight="1">
      <c r="B122" s="157">
        <v>101</v>
      </c>
      <c r="C122" s="84">
        <v>123</v>
      </c>
      <c r="D122" s="78">
        <v>1</v>
      </c>
      <c r="E122" s="68" t="s">
        <v>162</v>
      </c>
      <c r="F122" s="91" t="s">
        <v>246</v>
      </c>
      <c r="G122" s="72">
        <v>4.7</v>
      </c>
      <c r="H122" s="143">
        <v>4.5</v>
      </c>
      <c r="I122" s="60">
        <v>4.7</v>
      </c>
      <c r="J122" s="60">
        <v>0</v>
      </c>
      <c r="K122" s="60">
        <v>0</v>
      </c>
      <c r="L122" s="60">
        <v>0</v>
      </c>
      <c r="M122" s="60">
        <f>I122-O122-Q122</f>
        <v>1.7399998649954798</v>
      </c>
      <c r="N122" s="61">
        <f t="shared" si="14"/>
        <v>37.021273723308077</v>
      </c>
      <c r="O122" s="66">
        <f>[4]Stat1!$H$17</f>
        <v>2.8600001335144043</v>
      </c>
      <c r="P122" s="61">
        <f t="shared" si="15"/>
        <v>60.851066670519238</v>
      </c>
      <c r="Q122" s="66">
        <f>[4]Stat1!$I$17</f>
        <v>0.10000000149011612</v>
      </c>
      <c r="R122" s="124">
        <f t="shared" si="16"/>
        <v>2.1276596061726836</v>
      </c>
      <c r="S122" s="97"/>
      <c r="T122" s="132">
        <f t="shared" si="17"/>
        <v>0</v>
      </c>
      <c r="U122" s="62"/>
      <c r="V122" s="107" t="s">
        <v>267</v>
      </c>
      <c r="W122" s="63"/>
      <c r="X122" s="22"/>
      <c r="Y122" s="20"/>
      <c r="Z122" s="21"/>
      <c r="AB122" s="15">
        <f t="shared" si="18"/>
        <v>0</v>
      </c>
      <c r="AC122" s="38"/>
      <c r="AD122" s="18"/>
      <c r="AE122" s="19"/>
      <c r="AF122" s="19"/>
      <c r="AG122" s="19"/>
    </row>
    <row r="123" spans="2:33" ht="16" customHeight="1">
      <c r="B123" s="157">
        <v>102</v>
      </c>
      <c r="C123" s="84">
        <f>C122</f>
        <v>123</v>
      </c>
      <c r="D123" s="78">
        <v>2</v>
      </c>
      <c r="E123" s="68" t="s">
        <v>163</v>
      </c>
      <c r="F123" s="91" t="s">
        <v>247</v>
      </c>
      <c r="G123" s="72">
        <v>24.5</v>
      </c>
      <c r="H123" s="143">
        <v>4.5</v>
      </c>
      <c r="I123" s="60">
        <v>24.5</v>
      </c>
      <c r="J123" s="60">
        <v>0</v>
      </c>
      <c r="K123" s="60">
        <v>0</v>
      </c>
      <c r="L123" s="60">
        <v>0</v>
      </c>
      <c r="M123" s="66">
        <f>I123-O123</f>
        <v>15.970000267028809</v>
      </c>
      <c r="N123" s="61">
        <f t="shared" si="14"/>
        <v>65.183674559301267</v>
      </c>
      <c r="O123" s="60">
        <f>[4]Stat1!$H$18</f>
        <v>8.5299997329711914</v>
      </c>
      <c r="P123" s="61">
        <f t="shared" si="15"/>
        <v>34.816325440698741</v>
      </c>
      <c r="Q123" s="66"/>
      <c r="R123" s="124">
        <f t="shared" si="16"/>
        <v>0</v>
      </c>
      <c r="S123" s="97"/>
      <c r="T123" s="132">
        <f t="shared" si="17"/>
        <v>0</v>
      </c>
      <c r="U123" s="62"/>
      <c r="V123" s="107" t="s">
        <v>267</v>
      </c>
      <c r="W123" s="63"/>
      <c r="X123" s="22"/>
      <c r="Y123" s="20"/>
      <c r="Z123" s="21"/>
      <c r="AB123" s="15">
        <f t="shared" si="18"/>
        <v>0</v>
      </c>
      <c r="AC123" s="38"/>
      <c r="AD123" s="18"/>
      <c r="AE123" s="19"/>
      <c r="AF123" s="19"/>
      <c r="AG123" s="19"/>
    </row>
    <row r="124" spans="2:33" ht="16" customHeight="1">
      <c r="B124" s="157">
        <v>103</v>
      </c>
      <c r="C124" s="84">
        <f>C123</f>
        <v>123</v>
      </c>
      <c r="D124" s="78">
        <v>3</v>
      </c>
      <c r="E124" s="68" t="s">
        <v>164</v>
      </c>
      <c r="F124" s="91" t="s">
        <v>248</v>
      </c>
      <c r="G124" s="72">
        <v>37</v>
      </c>
      <c r="H124" s="143">
        <v>4.5</v>
      </c>
      <c r="I124" s="60">
        <v>37</v>
      </c>
      <c r="J124" s="60">
        <v>0</v>
      </c>
      <c r="K124" s="60">
        <v>0</v>
      </c>
      <c r="L124" s="60">
        <v>0</v>
      </c>
      <c r="M124" s="66">
        <v>8.3000000000000007</v>
      </c>
      <c r="N124" s="61">
        <f t="shared" si="14"/>
        <v>22.432432432432435</v>
      </c>
      <c r="O124" s="60">
        <f>I124-M124-Q124-S124</f>
        <v>17.099999994039536</v>
      </c>
      <c r="P124" s="61">
        <f t="shared" si="15"/>
        <v>46.216216200106849</v>
      </c>
      <c r="Q124" s="66">
        <f>[4]Stat1!$I$19</f>
        <v>0.40000000596046448</v>
      </c>
      <c r="R124" s="124">
        <f t="shared" si="16"/>
        <v>1.0810810971904445</v>
      </c>
      <c r="S124" s="98">
        <v>11.2</v>
      </c>
      <c r="T124" s="132">
        <f t="shared" si="17"/>
        <v>30.270270270270267</v>
      </c>
      <c r="U124" s="62"/>
      <c r="V124" s="107" t="s">
        <v>267</v>
      </c>
      <c r="W124" s="63"/>
      <c r="X124" s="22"/>
      <c r="Y124" s="20"/>
      <c r="Z124" s="21"/>
      <c r="AB124" s="15">
        <f t="shared" si="18"/>
        <v>0</v>
      </c>
      <c r="AC124" s="38"/>
      <c r="AD124" s="18"/>
      <c r="AE124" s="19"/>
      <c r="AF124" s="19"/>
      <c r="AG124" s="19"/>
    </row>
    <row r="125" spans="2:33" s="5" customFormat="1" ht="16" customHeight="1">
      <c r="B125" s="157">
        <v>104</v>
      </c>
      <c r="C125" s="84">
        <f>C124</f>
        <v>123</v>
      </c>
      <c r="D125" s="78">
        <v>4</v>
      </c>
      <c r="E125" s="68" t="s">
        <v>165</v>
      </c>
      <c r="F125" s="91" t="s">
        <v>249</v>
      </c>
      <c r="G125" s="72">
        <v>16.3</v>
      </c>
      <c r="H125" s="143">
        <v>4.5</v>
      </c>
      <c r="I125" s="60">
        <v>8.57</v>
      </c>
      <c r="J125" s="60">
        <v>0</v>
      </c>
      <c r="K125" s="60">
        <v>0</v>
      </c>
      <c r="L125" s="60">
        <v>7.73</v>
      </c>
      <c r="M125" s="66">
        <f>I125-O125</f>
        <v>8.369999997019768</v>
      </c>
      <c r="N125" s="61">
        <f t="shared" si="14"/>
        <v>51.349693233250107</v>
      </c>
      <c r="O125" s="66">
        <f>[4]Stat1!$H$20</f>
        <v>0.20000000298023224</v>
      </c>
      <c r="P125" s="61">
        <f t="shared" si="15"/>
        <v>1.2269938833143081</v>
      </c>
      <c r="Q125" s="66"/>
      <c r="R125" s="124">
        <f t="shared" si="16"/>
        <v>0</v>
      </c>
      <c r="S125" s="98">
        <v>7.73</v>
      </c>
      <c r="T125" s="132">
        <f t="shared" si="17"/>
        <v>47.423312883435578</v>
      </c>
      <c r="U125" s="62"/>
      <c r="V125" s="107" t="s">
        <v>274</v>
      </c>
      <c r="W125" s="63"/>
      <c r="X125" s="50"/>
      <c r="Y125" s="20"/>
      <c r="Z125" s="21"/>
      <c r="AB125" s="15">
        <f t="shared" si="18"/>
        <v>0</v>
      </c>
      <c r="AC125" s="38"/>
      <c r="AD125" s="18"/>
      <c r="AE125" s="19"/>
      <c r="AF125" s="18"/>
      <c r="AG125" s="18"/>
    </row>
    <row r="126" spans="2:33" ht="18" customHeight="1">
      <c r="B126" s="157">
        <v>105</v>
      </c>
      <c r="C126" s="84">
        <v>121</v>
      </c>
      <c r="D126" s="58" t="s">
        <v>13</v>
      </c>
      <c r="E126" s="68" t="s">
        <v>166</v>
      </c>
      <c r="F126" s="91" t="s">
        <v>250</v>
      </c>
      <c r="G126" s="72">
        <v>11.9</v>
      </c>
      <c r="H126" s="143">
        <v>4.5</v>
      </c>
      <c r="I126" s="60">
        <v>11.9</v>
      </c>
      <c r="J126" s="60">
        <v>0</v>
      </c>
      <c r="K126" s="60">
        <v>0</v>
      </c>
      <c r="L126" s="60">
        <v>0</v>
      </c>
      <c r="M126" s="66">
        <f>[4]Stat1!$G$23</f>
        <v>0.30000001192092896</v>
      </c>
      <c r="N126" s="61">
        <f t="shared" si="14"/>
        <v>2.5210085035372183</v>
      </c>
      <c r="O126" s="73">
        <f>[4]Stat1!$H$23</f>
        <v>5.4999971389770508</v>
      </c>
      <c r="P126" s="61">
        <f t="shared" si="15"/>
        <v>46.218463352748323</v>
      </c>
      <c r="Q126" s="73">
        <f>[4]Stat1!$I$23</f>
        <v>5.7999968528747559</v>
      </c>
      <c r="R126" s="124">
        <f t="shared" si="16"/>
        <v>48.739469351888701</v>
      </c>
      <c r="S126" s="98">
        <f>[4]Stat1!$J$23</f>
        <v>0.30000001192092896</v>
      </c>
      <c r="T126" s="132">
        <f t="shared" si="17"/>
        <v>2.5210085035372183</v>
      </c>
      <c r="U126" s="62"/>
      <c r="V126" s="107" t="s">
        <v>267</v>
      </c>
      <c r="W126" s="63"/>
      <c r="X126" s="25"/>
      <c r="Y126" s="17"/>
      <c r="AB126" s="15">
        <f t="shared" si="18"/>
        <v>5.9843063358044901E-6</v>
      </c>
      <c r="AC126" s="38"/>
      <c r="AD126" s="18"/>
      <c r="AE126" s="19"/>
      <c r="AF126" s="19"/>
      <c r="AG126" s="19"/>
    </row>
    <row r="127" spans="2:33" ht="18" customHeight="1">
      <c r="B127" s="157">
        <v>106</v>
      </c>
      <c r="C127" s="62">
        <v>124</v>
      </c>
      <c r="D127" s="58" t="s">
        <v>13</v>
      </c>
      <c r="E127" s="68" t="s">
        <v>167</v>
      </c>
      <c r="F127" s="91" t="s">
        <v>251</v>
      </c>
      <c r="G127" s="72">
        <v>1.0900000000000001</v>
      </c>
      <c r="H127" s="143">
        <v>9</v>
      </c>
      <c r="I127" s="60">
        <v>1.0900000000000001</v>
      </c>
      <c r="J127" s="60">
        <v>0</v>
      </c>
      <c r="K127" s="60">
        <v>0</v>
      </c>
      <c r="L127" s="60">
        <v>0</v>
      </c>
      <c r="M127" s="66">
        <v>1.0900000000000001</v>
      </c>
      <c r="N127" s="61">
        <f t="shared" si="14"/>
        <v>100</v>
      </c>
      <c r="O127" s="73"/>
      <c r="P127" s="61">
        <f t="shared" si="15"/>
        <v>0</v>
      </c>
      <c r="Q127" s="73"/>
      <c r="R127" s="124">
        <f t="shared" si="16"/>
        <v>0</v>
      </c>
      <c r="S127" s="97"/>
      <c r="T127" s="132">
        <f t="shared" si="17"/>
        <v>0</v>
      </c>
      <c r="U127" s="62"/>
      <c r="V127" s="107" t="s">
        <v>267</v>
      </c>
      <c r="W127" s="63"/>
      <c r="X127" s="25"/>
      <c r="Y127" s="17"/>
      <c r="AB127" s="15">
        <f t="shared" si="18"/>
        <v>0</v>
      </c>
      <c r="AC127" s="38"/>
      <c r="AD127" s="18"/>
      <c r="AE127" s="19"/>
      <c r="AF127" s="19"/>
      <c r="AG127" s="19"/>
    </row>
    <row r="128" spans="2:33" ht="18" customHeight="1">
      <c r="B128" s="157">
        <v>107</v>
      </c>
      <c r="C128" s="84">
        <v>125</v>
      </c>
      <c r="D128" s="58" t="s">
        <v>13</v>
      </c>
      <c r="E128" s="68" t="s">
        <v>32</v>
      </c>
      <c r="F128" s="91" t="s">
        <v>251</v>
      </c>
      <c r="G128" s="72">
        <v>4.7</v>
      </c>
      <c r="H128" s="143">
        <v>4.5</v>
      </c>
      <c r="I128" s="60">
        <v>4.7</v>
      </c>
      <c r="J128" s="60">
        <v>0</v>
      </c>
      <c r="K128" s="60">
        <v>0</v>
      </c>
      <c r="L128" s="60">
        <v>0</v>
      </c>
      <c r="M128" s="66">
        <f>I128-O128</f>
        <v>3.0099999427795412</v>
      </c>
      <c r="N128" s="61">
        <f t="shared" si="14"/>
        <v>64.04255197403279</v>
      </c>
      <c r="O128" s="73">
        <f>[4]Stat1!$H$22</f>
        <v>1.690000057220459</v>
      </c>
      <c r="P128" s="61">
        <f t="shared" si="15"/>
        <v>35.95744802596721</v>
      </c>
      <c r="Q128" s="73"/>
      <c r="R128" s="124">
        <f t="shared" si="16"/>
        <v>0</v>
      </c>
      <c r="S128" s="98"/>
      <c r="T128" s="132">
        <f t="shared" si="17"/>
        <v>0</v>
      </c>
      <c r="U128" s="62"/>
      <c r="V128" s="107" t="s">
        <v>267</v>
      </c>
      <c r="W128" s="63"/>
      <c r="X128" s="25"/>
      <c r="Y128" s="17"/>
      <c r="AB128" s="15">
        <f t="shared" si="18"/>
        <v>0</v>
      </c>
      <c r="AC128" s="38"/>
      <c r="AD128" s="18"/>
      <c r="AE128" s="19"/>
      <c r="AF128" s="19"/>
      <c r="AG128" s="19"/>
    </row>
    <row r="129" spans="2:33" ht="18" customHeight="1">
      <c r="B129" s="157">
        <v>108</v>
      </c>
      <c r="C129" s="62">
        <v>126</v>
      </c>
      <c r="D129" s="58" t="s">
        <v>13</v>
      </c>
      <c r="E129" s="68" t="s">
        <v>168</v>
      </c>
      <c r="F129" s="91" t="s">
        <v>251</v>
      </c>
      <c r="G129" s="72">
        <v>2.5</v>
      </c>
      <c r="H129" s="139" t="s">
        <v>270</v>
      </c>
      <c r="I129" s="60">
        <v>2.5</v>
      </c>
      <c r="J129" s="60">
        <v>0</v>
      </c>
      <c r="K129" s="60">
        <v>0</v>
      </c>
      <c r="L129" s="60">
        <v>0</v>
      </c>
      <c r="M129" s="60">
        <f>[4]Stat1!$G$24</f>
        <v>0</v>
      </c>
      <c r="N129" s="61">
        <f t="shared" si="14"/>
        <v>0</v>
      </c>
      <c r="O129" s="73">
        <f>[4]Stat1!$H$24</f>
        <v>2.9999999329447746E-2</v>
      </c>
      <c r="P129" s="61">
        <f t="shared" si="15"/>
        <v>1.1999999731779099</v>
      </c>
      <c r="Q129" s="73">
        <f>I129-O129-S129</f>
        <v>1.9700000006705523</v>
      </c>
      <c r="R129" s="124">
        <f t="shared" si="16"/>
        <v>78.80000002682209</v>
      </c>
      <c r="S129" s="97">
        <f>[4]Stat1!$J$24</f>
        <v>0.5</v>
      </c>
      <c r="T129" s="132">
        <f t="shared" si="17"/>
        <v>20</v>
      </c>
      <c r="U129" s="62"/>
      <c r="V129" s="107" t="s">
        <v>267</v>
      </c>
      <c r="W129" s="63"/>
      <c r="X129" s="25"/>
      <c r="Y129" s="17"/>
      <c r="AB129" s="15">
        <f t="shared" si="18"/>
        <v>0</v>
      </c>
      <c r="AC129" s="38"/>
      <c r="AD129" s="18"/>
      <c r="AE129" s="19"/>
      <c r="AF129" s="19"/>
      <c r="AG129" s="19"/>
    </row>
    <row r="130" spans="2:33" ht="18" customHeight="1" thickBot="1">
      <c r="B130" s="241"/>
      <c r="C130" s="242"/>
      <c r="D130" s="243"/>
      <c r="E130" s="244"/>
      <c r="F130" s="245"/>
      <c r="G130" s="246"/>
      <c r="H130" s="247"/>
      <c r="I130" s="248"/>
      <c r="J130" s="248"/>
      <c r="K130" s="248"/>
      <c r="L130" s="248"/>
      <c r="M130" s="248"/>
      <c r="N130" s="249"/>
      <c r="O130" s="250"/>
      <c r="P130" s="249"/>
      <c r="Q130" s="250"/>
      <c r="R130" s="251"/>
      <c r="S130" s="252"/>
      <c r="T130" s="253"/>
      <c r="U130" s="242"/>
      <c r="V130" s="254"/>
      <c r="W130" s="255"/>
      <c r="X130" s="25"/>
      <c r="Y130" s="17"/>
      <c r="AB130" s="15"/>
      <c r="AC130" s="38"/>
      <c r="AD130" s="18"/>
      <c r="AE130" s="19"/>
      <c r="AF130" s="19"/>
      <c r="AG130" s="19"/>
    </row>
    <row r="131" spans="2:33" s="258" customFormat="1" ht="18" customHeight="1" thickBot="1">
      <c r="B131" s="256"/>
      <c r="C131" s="221"/>
      <c r="D131" s="257"/>
      <c r="E131" s="223" t="s">
        <v>333</v>
      </c>
      <c r="F131" s="224"/>
      <c r="G131" s="225">
        <f>SUM(G94:G130)</f>
        <v>951.77000000000021</v>
      </c>
      <c r="H131" s="226"/>
      <c r="I131" s="225">
        <f t="shared" ref="I131:M131" si="23">SUM(I94:I130)</f>
        <v>685.32000308513659</v>
      </c>
      <c r="J131" s="225">
        <f t="shared" si="23"/>
        <v>0</v>
      </c>
      <c r="K131" s="225">
        <f t="shared" si="23"/>
        <v>41.489999094009391</v>
      </c>
      <c r="L131" s="225">
        <f t="shared" si="23"/>
        <v>229.45999782085417</v>
      </c>
      <c r="M131" s="225">
        <f t="shared" si="23"/>
        <v>362.8839960241317</v>
      </c>
      <c r="N131" s="225">
        <f>M131/$G$131*100</f>
        <v>38.127278231519341</v>
      </c>
      <c r="O131" s="225">
        <f>SUM(O94:O130)</f>
        <v>209.86000551216307</v>
      </c>
      <c r="P131" s="225">
        <f>O131/$G$131*100</f>
        <v>22.049445297935744</v>
      </c>
      <c r="Q131" s="225">
        <f>SUM(Q94:Q130)</f>
        <v>26.500996740534902</v>
      </c>
      <c r="R131" s="225">
        <f>Q131/$G$131*100</f>
        <v>2.7843908444828998</v>
      </c>
      <c r="S131" s="225">
        <f>SUM(S94:S130)</f>
        <v>357.02499569118032</v>
      </c>
      <c r="T131" s="225">
        <f>S131/$G$131*100</f>
        <v>37.511688295615564</v>
      </c>
      <c r="U131" s="221"/>
      <c r="V131" s="227"/>
      <c r="W131" s="228"/>
      <c r="X131" s="25"/>
      <c r="Y131" s="229"/>
      <c r="Z131" s="219"/>
      <c r="AA131" s="219"/>
      <c r="AB131" s="219"/>
      <c r="AC131" s="219"/>
      <c r="AD131" s="219"/>
    </row>
    <row r="132" spans="2:33" ht="18" customHeight="1">
      <c r="C132" s="27"/>
      <c r="D132" s="27"/>
      <c r="E132" s="29"/>
      <c r="F132" s="29"/>
      <c r="G132" s="30"/>
      <c r="H132" s="30"/>
      <c r="I132" s="27"/>
      <c r="J132" s="27"/>
      <c r="K132" s="27"/>
      <c r="L132" s="208"/>
      <c r="M132" s="31"/>
      <c r="N132" s="32"/>
      <c r="O132" s="31"/>
      <c r="P132" s="31"/>
      <c r="Q132" s="27"/>
      <c r="R132" s="27"/>
      <c r="S132" s="27"/>
      <c r="T132" s="27"/>
      <c r="U132" s="30"/>
      <c r="V132" s="30"/>
      <c r="W132" s="25"/>
      <c r="X132" s="25"/>
    </row>
    <row r="133" spans="2:33" ht="16" customHeight="1">
      <c r="L133" s="209"/>
      <c r="M133" s="31"/>
      <c r="N133" s="19"/>
      <c r="O133" s="19"/>
      <c r="P133" s="19"/>
      <c r="Q133" s="208"/>
      <c r="S133" s="33"/>
      <c r="T133" s="33"/>
      <c r="U133" s="33"/>
      <c r="V133" s="33"/>
    </row>
    <row r="134" spans="2:33" ht="16" customHeight="1">
      <c r="N134" s="19"/>
      <c r="O134" s="19"/>
      <c r="P134" s="19"/>
      <c r="Q134" s="19"/>
      <c r="S134" s="33"/>
      <c r="T134" s="33"/>
      <c r="U134" s="33"/>
      <c r="V134" s="33"/>
    </row>
    <row r="135" spans="2:33" ht="16" customHeight="1">
      <c r="G135" s="19"/>
      <c r="H135" s="19"/>
      <c r="J135" s="353" t="s">
        <v>169</v>
      </c>
      <c r="K135" s="355" t="s">
        <v>335</v>
      </c>
      <c r="L135" s="356"/>
      <c r="M135" s="357"/>
      <c r="N135" s="264" t="s">
        <v>3</v>
      </c>
      <c r="O135" s="376" t="s">
        <v>337</v>
      </c>
      <c r="P135" s="377"/>
      <c r="Q135" s="376" t="s">
        <v>338</v>
      </c>
      <c r="R135" s="377"/>
      <c r="S135" s="260"/>
      <c r="T135" s="260"/>
      <c r="U135" s="260"/>
      <c r="V135" s="33"/>
      <c r="AC135" s="18"/>
    </row>
    <row r="136" spans="2:33">
      <c r="J136" s="354"/>
      <c r="K136" s="358" t="s">
        <v>341</v>
      </c>
      <c r="L136" s="359"/>
      <c r="M136" s="360"/>
      <c r="N136" s="265" t="s">
        <v>339</v>
      </c>
      <c r="O136" s="265" t="s">
        <v>339</v>
      </c>
      <c r="P136" s="266" t="s">
        <v>340</v>
      </c>
      <c r="Q136" s="265" t="s">
        <v>339</v>
      </c>
      <c r="R136" s="266" t="s">
        <v>340</v>
      </c>
      <c r="S136" s="259"/>
      <c r="T136" s="259"/>
      <c r="U136" s="259"/>
    </row>
    <row r="137" spans="2:33">
      <c r="J137" s="267">
        <v>1</v>
      </c>
      <c r="K137" s="374" t="s">
        <v>336</v>
      </c>
      <c r="L137" s="374"/>
      <c r="M137" s="374"/>
      <c r="N137" s="272">
        <f>G84</f>
        <v>528.15999999999985</v>
      </c>
      <c r="O137" s="272">
        <f>M84+O84</f>
        <v>497.5299999509752</v>
      </c>
      <c r="P137" s="273">
        <f>O137/N137*100</f>
        <v>94.200621014649982</v>
      </c>
      <c r="Q137" s="272">
        <f>Q84+S84</f>
        <v>30.630000049024822</v>
      </c>
      <c r="R137" s="273">
        <f>Q137/N137*100</f>
        <v>5.7993789853500513</v>
      </c>
      <c r="S137" s="259"/>
      <c r="T137" s="259"/>
      <c r="U137" s="259"/>
    </row>
    <row r="138" spans="2:33">
      <c r="J138" s="267">
        <v>2</v>
      </c>
      <c r="K138" s="374" t="s">
        <v>334</v>
      </c>
      <c r="L138" s="374"/>
      <c r="M138" s="374"/>
      <c r="N138" s="268">
        <f>G131</f>
        <v>951.77000000000021</v>
      </c>
      <c r="O138" s="268">
        <f>M131+O131</f>
        <v>572.74400153629472</v>
      </c>
      <c r="P138" s="269">
        <f>O138/N138*100</f>
        <v>60.176723529455082</v>
      </c>
      <c r="Q138" s="268">
        <f>Q131+S131</f>
        <v>383.52599243171522</v>
      </c>
      <c r="R138" s="269">
        <f>Q138/N138*100</f>
        <v>40.296079140098463</v>
      </c>
      <c r="S138" s="259"/>
      <c r="T138" s="259"/>
      <c r="U138" s="259"/>
    </row>
    <row r="139" spans="2:33">
      <c r="J139" s="375" t="s">
        <v>323</v>
      </c>
      <c r="K139" s="375"/>
      <c r="L139" s="375"/>
      <c r="M139" s="375"/>
      <c r="N139" s="270">
        <f>N137+N138</f>
        <v>1479.93</v>
      </c>
      <c r="O139" s="270">
        <f>O137+O138</f>
        <v>1070.27400148727</v>
      </c>
      <c r="P139" s="271">
        <f>O139/N139*100</f>
        <v>72.319231415490592</v>
      </c>
      <c r="Q139" s="270">
        <f>Q137+Q138</f>
        <v>414.15599248074005</v>
      </c>
      <c r="R139" s="271">
        <f>Q139/N139*100</f>
        <v>27.984836612592488</v>
      </c>
      <c r="S139" s="259"/>
      <c r="T139" s="259"/>
      <c r="U139" s="259"/>
    </row>
    <row r="140" spans="2:33">
      <c r="J140" s="259"/>
      <c r="K140" s="259"/>
      <c r="L140" s="259"/>
      <c r="M140" s="259"/>
      <c r="N140" s="259"/>
      <c r="O140" s="259"/>
      <c r="P140" s="259"/>
      <c r="Q140" s="259"/>
      <c r="R140" s="259"/>
      <c r="S140" s="259"/>
      <c r="T140" s="259"/>
      <c r="U140" s="259"/>
    </row>
    <row r="141" spans="2:33"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</row>
    <row r="142" spans="2:33">
      <c r="J142" s="259"/>
      <c r="K142" s="259"/>
      <c r="L142" s="259"/>
      <c r="M142" s="259"/>
      <c r="N142" s="259"/>
      <c r="O142" s="259"/>
      <c r="P142" s="259"/>
      <c r="Q142" s="259"/>
      <c r="R142" s="259"/>
      <c r="S142" s="259"/>
      <c r="T142" s="259"/>
      <c r="U142" s="259"/>
    </row>
    <row r="143" spans="2:33">
      <c r="J143" s="259"/>
      <c r="K143" s="259"/>
      <c r="L143" s="259"/>
      <c r="M143" s="259"/>
      <c r="N143" s="259"/>
      <c r="O143" s="259"/>
      <c r="P143" s="259"/>
      <c r="Q143" s="259"/>
      <c r="R143" s="259"/>
      <c r="S143" s="259"/>
      <c r="T143" s="259"/>
      <c r="U143" s="259"/>
    </row>
    <row r="144" spans="2:33">
      <c r="J144" s="259"/>
      <c r="K144" s="259"/>
      <c r="L144" s="259"/>
      <c r="M144" s="259"/>
      <c r="N144" s="259"/>
      <c r="O144" s="259"/>
      <c r="P144" s="259"/>
      <c r="Q144" s="259"/>
      <c r="R144" s="259"/>
      <c r="S144" s="259"/>
      <c r="T144" s="259"/>
      <c r="U144" s="259"/>
    </row>
    <row r="145" spans="10:21">
      <c r="J145" s="259"/>
      <c r="K145" s="259"/>
      <c r="L145" s="259"/>
      <c r="M145" s="259"/>
      <c r="N145" s="259"/>
      <c r="O145" s="259"/>
      <c r="P145" s="259"/>
      <c r="Q145" s="259"/>
      <c r="R145" s="259"/>
      <c r="S145" s="259"/>
      <c r="T145" s="259"/>
      <c r="U145" s="259"/>
    </row>
    <row r="146" spans="10:21"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</row>
    <row r="147" spans="10:21"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</row>
    <row r="148" spans="10:21"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</row>
  </sheetData>
  <mergeCells count="38">
    <mergeCell ref="S90:T90"/>
    <mergeCell ref="S7:T7"/>
    <mergeCell ref="C92:D92"/>
    <mergeCell ref="C9:D9"/>
    <mergeCell ref="B86:Y86"/>
    <mergeCell ref="B87:Y87"/>
    <mergeCell ref="B89:B91"/>
    <mergeCell ref="H89:H90"/>
    <mergeCell ref="U89:U91"/>
    <mergeCell ref="V89:V91"/>
    <mergeCell ref="I90:I91"/>
    <mergeCell ref="J90:J91"/>
    <mergeCell ref="K90:K91"/>
    <mergeCell ref="L90:L91"/>
    <mergeCell ref="M90:N90"/>
    <mergeCell ref="O90:P90"/>
    <mergeCell ref="Q90:R90"/>
    <mergeCell ref="K137:M137"/>
    <mergeCell ref="K138:M138"/>
    <mergeCell ref="J139:M139"/>
    <mergeCell ref="O135:P135"/>
    <mergeCell ref="Q135:R135"/>
    <mergeCell ref="B2:Y2"/>
    <mergeCell ref="B3:Y3"/>
    <mergeCell ref="J135:J136"/>
    <mergeCell ref="K135:M135"/>
    <mergeCell ref="K136:M136"/>
    <mergeCell ref="B6:B8"/>
    <mergeCell ref="H6:H7"/>
    <mergeCell ref="U6:U8"/>
    <mergeCell ref="V6:V8"/>
    <mergeCell ref="I7:I8"/>
    <mergeCell ref="J7:J8"/>
    <mergeCell ref="K7:K8"/>
    <mergeCell ref="L7:L8"/>
    <mergeCell ref="M7:N7"/>
    <mergeCell ref="O7:P7"/>
    <mergeCell ref="Q7:R7"/>
  </mergeCells>
  <printOptions horizontalCentered="1"/>
  <pageMargins left="0.35433070866141736" right="3.937007874015748E-2" top="0.55118110236220474" bottom="0.23622047244094491" header="0.59055118110236227" footer="0.27559055118110237"/>
  <pageSetup paperSize="9" scale="55" fitToHeight="3" orientation="landscape" horizontalDpi="4294967293" verticalDpi="300" r:id="rId1"/>
  <headerFooter alignWithMargins="0"/>
  <rowBreaks count="2" manualBreakCount="2">
    <brk id="52" min="1" max="22" man="1"/>
    <brk id="85" min="1" max="22" man="1"/>
  </rowBreaks>
  <colBreaks count="2" manualBreakCount="2">
    <brk id="24" max="247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0"/>
  </sheetPr>
  <dimension ref="B1:V18"/>
  <sheetViews>
    <sheetView zoomScaleNormal="100" zoomScaleSheetLayoutView="90" workbookViewId="0">
      <selection activeCell="W18" sqref="W18"/>
    </sheetView>
  </sheetViews>
  <sheetFormatPr defaultColWidth="12.54296875" defaultRowHeight="16.5"/>
  <cols>
    <col min="1" max="1" width="1.54296875" style="4" customWidth="1"/>
    <col min="2" max="2" width="8.26953125" style="94" customWidth="1"/>
    <col min="3" max="3" width="30.1796875" style="4" customWidth="1"/>
    <col min="4" max="12" width="12.1796875" style="4" customWidth="1"/>
    <col min="13" max="20" width="8.1796875" style="4" hidden="1" customWidth="1"/>
    <col min="21" max="21" width="15" style="8" hidden="1" customWidth="1"/>
    <col min="22" max="22" width="1.7265625" style="5" customWidth="1"/>
    <col min="23" max="16384" width="12.54296875" style="4"/>
  </cols>
  <sheetData>
    <row r="1" spans="2:22" ht="38.15" customHeight="1"/>
    <row r="2" spans="2:22" ht="25">
      <c r="B2" s="351" t="s">
        <v>342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</row>
    <row r="3" spans="2:22" ht="23.25" customHeight="1">
      <c r="B3" s="352" t="s">
        <v>343</v>
      </c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</row>
    <row r="4" spans="2:22">
      <c r="B4" s="390" t="s">
        <v>344</v>
      </c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390"/>
      <c r="P4" s="390"/>
      <c r="Q4" s="390"/>
      <c r="R4" s="390"/>
      <c r="S4" s="390"/>
      <c r="T4" s="390"/>
      <c r="U4" s="390"/>
      <c r="V4" s="390"/>
    </row>
    <row r="5" spans="2:22" ht="23.15" customHeight="1" thickBot="1">
      <c r="C5" s="10"/>
      <c r="D5" s="10"/>
    </row>
    <row r="6" spans="2:22" ht="16.5" customHeight="1">
      <c r="B6" s="382" t="s">
        <v>169</v>
      </c>
      <c r="C6" s="313"/>
      <c r="D6" s="384" t="s">
        <v>3</v>
      </c>
      <c r="E6" s="314" t="s">
        <v>253</v>
      </c>
      <c r="F6" s="315"/>
      <c r="G6" s="315"/>
      <c r="H6" s="315"/>
      <c r="I6" s="315"/>
      <c r="J6" s="315"/>
      <c r="K6" s="315"/>
      <c r="L6" s="316"/>
      <c r="M6" s="53"/>
      <c r="N6" s="53"/>
      <c r="O6" s="53"/>
      <c r="P6" s="53"/>
      <c r="Q6" s="54"/>
      <c r="R6" s="53"/>
      <c r="S6" s="96"/>
      <c r="T6" s="274"/>
      <c r="U6" s="40" t="s">
        <v>4</v>
      </c>
      <c r="V6" s="20"/>
    </row>
    <row r="7" spans="2:22">
      <c r="B7" s="383"/>
      <c r="C7" s="317" t="s">
        <v>345</v>
      </c>
      <c r="D7" s="385"/>
      <c r="E7" s="386" t="s">
        <v>252</v>
      </c>
      <c r="F7" s="388" t="s">
        <v>254</v>
      </c>
      <c r="G7" s="388" t="s">
        <v>255</v>
      </c>
      <c r="H7" s="388" t="s">
        <v>256</v>
      </c>
      <c r="I7" s="391" t="s">
        <v>337</v>
      </c>
      <c r="J7" s="392"/>
      <c r="K7" s="391" t="s">
        <v>347</v>
      </c>
      <c r="L7" s="393"/>
      <c r="M7" s="394" t="s">
        <v>261</v>
      </c>
      <c r="N7" s="373"/>
      <c r="O7" s="372" t="s">
        <v>262</v>
      </c>
      <c r="P7" s="373"/>
      <c r="Q7" s="372" t="s">
        <v>263</v>
      </c>
      <c r="R7" s="373"/>
      <c r="S7" s="378" t="s">
        <v>264</v>
      </c>
      <c r="T7" s="395"/>
      <c r="U7" s="41" t="s">
        <v>9</v>
      </c>
      <c r="V7" s="20"/>
    </row>
    <row r="8" spans="2:22" ht="21.75" customHeight="1" thickBot="1">
      <c r="B8" s="383"/>
      <c r="C8" s="317"/>
      <c r="D8" s="318" t="s">
        <v>339</v>
      </c>
      <c r="E8" s="387"/>
      <c r="F8" s="389"/>
      <c r="G8" s="389"/>
      <c r="H8" s="389"/>
      <c r="I8" s="317" t="s">
        <v>265</v>
      </c>
      <c r="J8" s="317" t="s">
        <v>266</v>
      </c>
      <c r="K8" s="317" t="s">
        <v>265</v>
      </c>
      <c r="L8" s="319" t="s">
        <v>266</v>
      </c>
      <c r="M8" s="2" t="s">
        <v>265</v>
      </c>
      <c r="N8" s="39" t="s">
        <v>266</v>
      </c>
      <c r="O8" s="39" t="s">
        <v>265</v>
      </c>
      <c r="P8" s="39" t="s">
        <v>266</v>
      </c>
      <c r="Q8" s="39" t="s">
        <v>265</v>
      </c>
      <c r="R8" s="39" t="s">
        <v>266</v>
      </c>
      <c r="S8" s="39" t="s">
        <v>265</v>
      </c>
      <c r="T8" s="275" t="s">
        <v>266</v>
      </c>
      <c r="U8" s="42" t="s">
        <v>11</v>
      </c>
      <c r="V8" s="17"/>
    </row>
    <row r="9" spans="2:22">
      <c r="B9" s="320">
        <v>1</v>
      </c>
      <c r="C9" s="321">
        <v>2</v>
      </c>
      <c r="D9" s="322">
        <v>3</v>
      </c>
      <c r="E9" s="323">
        <v>4</v>
      </c>
      <c r="F9" s="323">
        <v>5</v>
      </c>
      <c r="G9" s="323">
        <v>6</v>
      </c>
      <c r="H9" s="323">
        <v>7</v>
      </c>
      <c r="I9" s="323">
        <v>8</v>
      </c>
      <c r="J9" s="323">
        <v>9</v>
      </c>
      <c r="K9" s="323">
        <v>10</v>
      </c>
      <c r="L9" s="324">
        <v>11</v>
      </c>
      <c r="M9" s="304">
        <v>8</v>
      </c>
      <c r="N9" s="277">
        <v>9</v>
      </c>
      <c r="O9" s="277">
        <v>10</v>
      </c>
      <c r="P9" s="277">
        <v>11</v>
      </c>
      <c r="Q9" s="277">
        <v>12</v>
      </c>
      <c r="R9" s="278">
        <v>13</v>
      </c>
      <c r="S9" s="279">
        <v>14</v>
      </c>
      <c r="T9" s="280">
        <v>15</v>
      </c>
      <c r="U9" s="113"/>
      <c r="V9" s="17"/>
    </row>
    <row r="10" spans="2:22" ht="20.25" customHeight="1">
      <c r="B10" s="281"/>
      <c r="C10" s="118"/>
      <c r="D10" s="118"/>
      <c r="E10" s="118"/>
      <c r="F10" s="118"/>
      <c r="G10" s="118"/>
      <c r="H10" s="118"/>
      <c r="I10" s="118"/>
      <c r="J10" s="118"/>
      <c r="K10" s="118"/>
      <c r="L10" s="122"/>
      <c r="M10" s="305"/>
      <c r="N10" s="119"/>
      <c r="O10" s="119"/>
      <c r="P10" s="119"/>
      <c r="Q10" s="118"/>
      <c r="R10" s="123"/>
      <c r="S10" s="120"/>
      <c r="T10" s="276"/>
      <c r="U10" s="43"/>
      <c r="V10" s="17"/>
    </row>
    <row r="11" spans="2:22" s="16" customFormat="1" ht="20.25" customHeight="1">
      <c r="B11" s="282">
        <v>1</v>
      </c>
      <c r="C11" s="283" t="s">
        <v>336</v>
      </c>
      <c r="D11" s="284">
        <f>'2017 (2)'!G84</f>
        <v>528.15999999999985</v>
      </c>
      <c r="E11" s="285">
        <f>'2017 (2)'!I84</f>
        <v>514.3499999999998</v>
      </c>
      <c r="F11" s="285">
        <f>'2017 (2)'!J84</f>
        <v>0</v>
      </c>
      <c r="G11" s="285">
        <f>'2017 (2)'!K84</f>
        <v>0</v>
      </c>
      <c r="H11" s="285">
        <f>'2017 (2)'!L84</f>
        <v>13.810000000000002</v>
      </c>
      <c r="I11" s="285">
        <f>M11+O11</f>
        <v>497.5299999509752</v>
      </c>
      <c r="J11" s="285">
        <f t="shared" ref="J11:L11" si="0">N11+P11</f>
        <v>94.200621014649982</v>
      </c>
      <c r="K11" s="285">
        <f t="shared" si="0"/>
        <v>194.25000203721225</v>
      </c>
      <c r="L11" s="286">
        <f t="shared" si="0"/>
        <v>36.778628074298005</v>
      </c>
      <c r="M11" s="306">
        <f>'2017 (2)'!M84</f>
        <v>313.47999799944461</v>
      </c>
      <c r="N11" s="285">
        <f>'2017 (2)'!N84</f>
        <v>59.353225916283833</v>
      </c>
      <c r="O11" s="285">
        <f>'2017 (2)'!O84</f>
        <v>184.05000195153059</v>
      </c>
      <c r="P11" s="285">
        <f>'2017 (2)'!P84</f>
        <v>34.84739509836615</v>
      </c>
      <c r="Q11" s="285">
        <f>'2017 (2)'!Q84</f>
        <v>10.200000085681676</v>
      </c>
      <c r="R11" s="285">
        <f>'2017 (2)'!R84</f>
        <v>1.9312329759318538</v>
      </c>
      <c r="S11" s="285">
        <f>'2017 (2)'!S84</f>
        <v>20.429999963343146</v>
      </c>
      <c r="T11" s="286">
        <f>'2017 (2)'!T84</f>
        <v>3.8681460094181976</v>
      </c>
      <c r="U11" s="136"/>
      <c r="V11" s="36"/>
    </row>
    <row r="12" spans="2:22" s="5" customFormat="1" ht="19.5" customHeight="1">
      <c r="B12" s="282">
        <v>2</v>
      </c>
      <c r="C12" s="287" t="s">
        <v>346</v>
      </c>
      <c r="D12" s="288">
        <f>'2017 (2)'!G131</f>
        <v>951.77000000000021</v>
      </c>
      <c r="E12" s="285">
        <f>'2017 (2)'!I131</f>
        <v>685.32000308513659</v>
      </c>
      <c r="F12" s="285">
        <f>'2017 (2)'!J131</f>
        <v>0</v>
      </c>
      <c r="G12" s="285">
        <f>'2017 (2)'!K131</f>
        <v>41.489999094009391</v>
      </c>
      <c r="H12" s="285">
        <f>'2017 (2)'!L131</f>
        <v>229.45999782085417</v>
      </c>
      <c r="I12" s="285">
        <f>M12+O12</f>
        <v>572.74400153629472</v>
      </c>
      <c r="J12" s="285">
        <f t="shared" ref="J12" si="1">N12+P12</f>
        <v>60.176723529455089</v>
      </c>
      <c r="K12" s="285">
        <f t="shared" ref="K12" si="2">O12+Q12</f>
        <v>236.36100225269797</v>
      </c>
      <c r="L12" s="286">
        <f t="shared" ref="L12" si="3">P12+R12</f>
        <v>24.833836142418644</v>
      </c>
      <c r="M12" s="306">
        <f>'2017 (2)'!M131</f>
        <v>362.8839960241317</v>
      </c>
      <c r="N12" s="285">
        <f>'2017 (2)'!N131</f>
        <v>38.127278231519341</v>
      </c>
      <c r="O12" s="285">
        <f>'2017 (2)'!O131</f>
        <v>209.86000551216307</v>
      </c>
      <c r="P12" s="285">
        <f>'2017 (2)'!P131</f>
        <v>22.049445297935744</v>
      </c>
      <c r="Q12" s="285">
        <f>'2017 (2)'!Q131</f>
        <v>26.500996740534902</v>
      </c>
      <c r="R12" s="285">
        <f>'2017 (2)'!R131</f>
        <v>2.7843908444828998</v>
      </c>
      <c r="S12" s="285">
        <f>'2017 (2)'!S131</f>
        <v>357.02499569118032</v>
      </c>
      <c r="T12" s="286">
        <f>'2017 (2)'!T131</f>
        <v>37.511688295615564</v>
      </c>
      <c r="U12" s="44"/>
      <c r="V12" s="17"/>
    </row>
    <row r="13" spans="2:22" s="5" customFormat="1" ht="17" thickBot="1">
      <c r="B13" s="289"/>
      <c r="C13" s="290"/>
      <c r="D13" s="291"/>
      <c r="E13" s="292"/>
      <c r="F13" s="292"/>
      <c r="G13" s="292"/>
      <c r="H13" s="292"/>
      <c r="I13" s="292"/>
      <c r="J13" s="292"/>
      <c r="K13" s="292"/>
      <c r="L13" s="308"/>
      <c r="M13" s="294"/>
      <c r="N13" s="293"/>
      <c r="O13" s="294"/>
      <c r="P13" s="293"/>
      <c r="Q13" s="290"/>
      <c r="R13" s="295"/>
      <c r="S13" s="296"/>
      <c r="T13" s="297"/>
      <c r="U13" s="44"/>
      <c r="V13" s="17"/>
    </row>
    <row r="14" spans="2:22" s="5" customFormat="1" ht="19.5" customHeight="1" thickBot="1">
      <c r="B14" s="309"/>
      <c r="C14" s="310" t="s">
        <v>323</v>
      </c>
      <c r="D14" s="311">
        <f>D11+D12</f>
        <v>1479.93</v>
      </c>
      <c r="E14" s="311">
        <f t="shared" ref="E14:M14" si="4">E11+E12</f>
        <v>1199.6700030851364</v>
      </c>
      <c r="F14" s="311">
        <f t="shared" si="4"/>
        <v>0</v>
      </c>
      <c r="G14" s="311">
        <f t="shared" si="4"/>
        <v>41.489999094009391</v>
      </c>
      <c r="H14" s="311">
        <f t="shared" si="4"/>
        <v>243.26999782085417</v>
      </c>
      <c r="I14" s="311">
        <f t="shared" si="4"/>
        <v>1070.27400148727</v>
      </c>
      <c r="J14" s="311">
        <f>I14/D14*100</f>
        <v>72.319231415490592</v>
      </c>
      <c r="K14" s="311">
        <f t="shared" si="4"/>
        <v>430.61100428991023</v>
      </c>
      <c r="L14" s="312">
        <f>K14/D14*100</f>
        <v>29.096714323644374</v>
      </c>
      <c r="M14" s="307">
        <f t="shared" si="4"/>
        <v>676.36399402357631</v>
      </c>
      <c r="N14" s="298">
        <f>M14/D14*100</f>
        <v>45.702431467946205</v>
      </c>
      <c r="O14" s="301">
        <f>O11+O12</f>
        <v>393.91000746369366</v>
      </c>
      <c r="P14" s="298">
        <f>O14/D14*100</f>
        <v>26.61679994754439</v>
      </c>
      <c r="Q14" s="301">
        <f>Q11+Q12</f>
        <v>36.700996826216581</v>
      </c>
      <c r="R14" s="299">
        <f>Q14/D14*100</f>
        <v>2.4799143760999898</v>
      </c>
      <c r="S14" s="301">
        <f>S11+S12</f>
        <v>377.45499565452349</v>
      </c>
      <c r="T14" s="300">
        <f>S14/D14*100</f>
        <v>25.504922236492501</v>
      </c>
      <c r="U14" s="44"/>
      <c r="V14" s="17"/>
    </row>
    <row r="15" spans="2:22">
      <c r="F15" s="259"/>
      <c r="G15" s="259"/>
      <c r="H15" s="259"/>
      <c r="I15" s="259"/>
      <c r="J15" s="259"/>
      <c r="K15" s="259"/>
      <c r="L15" s="259"/>
      <c r="M15" s="259"/>
      <c r="N15" s="259"/>
      <c r="O15" s="259"/>
      <c r="P15" s="259"/>
      <c r="Q15" s="259"/>
      <c r="R15" s="259"/>
      <c r="S15" s="259"/>
      <c r="T15" s="259"/>
    </row>
    <row r="16" spans="2:22">
      <c r="B16" s="302"/>
      <c r="C16" s="303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</row>
    <row r="17" spans="2:20">
      <c r="B17" s="302"/>
      <c r="C17" s="303"/>
      <c r="D17" s="303"/>
      <c r="E17" s="303"/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</row>
    <row r="18" spans="2:20">
      <c r="F18" s="259"/>
      <c r="G18" s="259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259"/>
      <c r="S18" s="259"/>
      <c r="T18" s="259"/>
    </row>
  </sheetData>
  <mergeCells count="15">
    <mergeCell ref="B2:V2"/>
    <mergeCell ref="B3:V3"/>
    <mergeCell ref="B6:B8"/>
    <mergeCell ref="D6:D7"/>
    <mergeCell ref="E7:E8"/>
    <mergeCell ref="F7:F8"/>
    <mergeCell ref="G7:G8"/>
    <mergeCell ref="H7:H8"/>
    <mergeCell ref="B4:V4"/>
    <mergeCell ref="I7:J7"/>
    <mergeCell ref="K7:L7"/>
    <mergeCell ref="M7:N7"/>
    <mergeCell ref="O7:P7"/>
    <mergeCell ref="Q7:R7"/>
    <mergeCell ref="S7:T7"/>
  </mergeCells>
  <printOptions horizontalCentered="1"/>
  <pageMargins left="0.35433070866141736" right="3.937007874015748E-2" top="0.55118110236220474" bottom="0.23622047244094491" header="0.59055118110236227" footer="0.27559055118110237"/>
  <pageSetup paperSize="9" scale="85" fitToHeight="3" orientation="landscape" horizontalDpi="4294967293" verticalDpi="300" r:id="rId1"/>
  <headerFooter alignWithMargins="0"/>
  <colBreaks count="1" manualBreakCount="1">
    <brk id="21" max="2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0"/>
  </sheetPr>
  <dimension ref="B2:AG134"/>
  <sheetViews>
    <sheetView view="pageBreakPreview" topLeftCell="G109" zoomScale="90" zoomScaleNormal="100" zoomScaleSheetLayoutView="90" workbookViewId="0">
      <selection activeCell="J123" sqref="J123"/>
    </sheetView>
  </sheetViews>
  <sheetFormatPr defaultColWidth="12.54296875" defaultRowHeight="16.5"/>
  <cols>
    <col min="1" max="1" width="1.54296875" style="4" customWidth="1"/>
    <col min="2" max="2" width="5.54296875" style="94" customWidth="1"/>
    <col min="3" max="4" width="7.54296875" style="4" customWidth="1"/>
    <col min="5" max="5" width="38.26953125" style="4" bestFit="1" customWidth="1"/>
    <col min="6" max="6" width="29.81640625" style="14" bestFit="1" customWidth="1"/>
    <col min="7" max="7" width="10.7265625" style="4" bestFit="1" customWidth="1"/>
    <col min="8" max="8" width="9.453125" style="4" customWidth="1"/>
    <col min="9" max="9" width="12.1796875" style="4" customWidth="1"/>
    <col min="10" max="10" width="13.453125" style="4" customWidth="1"/>
    <col min="11" max="12" width="12.1796875" style="4" customWidth="1"/>
    <col min="13" max="13" width="10.1796875" style="4" customWidth="1"/>
    <col min="14" max="20" width="8.54296875" style="4" customWidth="1"/>
    <col min="21" max="21" width="8.26953125" style="4" bestFit="1" customWidth="1"/>
    <col min="22" max="22" width="8.26953125" style="4" customWidth="1"/>
    <col min="23" max="23" width="11.453125" style="4" customWidth="1"/>
    <col min="24" max="24" width="15" style="8" hidden="1" customWidth="1"/>
    <col min="25" max="25" width="1.7265625" style="5" customWidth="1"/>
    <col min="26" max="27" width="2.26953125" style="5" customWidth="1"/>
    <col min="28" max="28" width="11.26953125" style="5" customWidth="1"/>
    <col min="29" max="29" width="14.453125" style="5" customWidth="1"/>
    <col min="30" max="30" width="16" style="5" customWidth="1"/>
    <col min="31" max="31" width="23" style="4" customWidth="1"/>
    <col min="32" max="32" width="7.81640625" style="4" customWidth="1"/>
    <col min="33" max="33" width="6.453125" style="4" customWidth="1"/>
    <col min="34" max="16384" width="12.54296875" style="4"/>
  </cols>
  <sheetData>
    <row r="2" spans="2:33" ht="25">
      <c r="C2" s="351" t="s">
        <v>351</v>
      </c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</row>
    <row r="3" spans="2:33" ht="23.25" customHeight="1">
      <c r="C3" s="352" t="s">
        <v>0</v>
      </c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2:33" ht="18" customHeight="1" thickBot="1">
      <c r="C4" s="94"/>
      <c r="D4" s="94"/>
      <c r="E4" s="94"/>
      <c r="F4" s="94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Y4" s="34"/>
    </row>
    <row r="5" spans="2:33" ht="17" thickBot="1">
      <c r="C5" s="94"/>
      <c r="D5" s="94"/>
      <c r="E5" s="94"/>
      <c r="F5" s="94"/>
      <c r="T5" s="7"/>
      <c r="U5" s="398" t="s">
        <v>352</v>
      </c>
      <c r="V5" s="399"/>
      <c r="W5" s="400"/>
      <c r="X5" s="9"/>
      <c r="Y5" s="35"/>
      <c r="AA5" s="13"/>
      <c r="AB5" s="11"/>
      <c r="AC5" s="12"/>
      <c r="AD5" s="13"/>
      <c r="AE5" s="9"/>
    </row>
    <row r="6" spans="2:33" ht="6" customHeight="1" thickBot="1">
      <c r="E6" s="10"/>
      <c r="F6" s="90"/>
      <c r="G6" s="10"/>
      <c r="H6" s="10"/>
    </row>
    <row r="7" spans="2:33">
      <c r="B7" s="361" t="s">
        <v>169</v>
      </c>
      <c r="C7" s="54" t="s">
        <v>1</v>
      </c>
      <c r="D7" s="52"/>
      <c r="E7" s="88" t="s">
        <v>2</v>
      </c>
      <c r="F7" s="55" t="s">
        <v>170</v>
      </c>
      <c r="G7" s="95" t="s">
        <v>3</v>
      </c>
      <c r="H7" s="363" t="s">
        <v>268</v>
      </c>
      <c r="I7" s="53" t="s">
        <v>253</v>
      </c>
      <c r="J7" s="53"/>
      <c r="K7" s="53"/>
      <c r="L7" s="53"/>
      <c r="M7" s="53"/>
      <c r="N7" s="53"/>
      <c r="O7" s="53"/>
      <c r="P7" s="53"/>
      <c r="Q7" s="54"/>
      <c r="R7" s="53"/>
      <c r="S7" s="96"/>
      <c r="T7" s="128"/>
      <c r="U7" s="365" t="s">
        <v>257</v>
      </c>
      <c r="V7" s="367" t="s">
        <v>258</v>
      </c>
      <c r="W7" s="56"/>
      <c r="X7" s="40" t="s">
        <v>4</v>
      </c>
      <c r="Y7" s="20"/>
      <c r="Z7" s="35"/>
    </row>
    <row r="8" spans="2:33">
      <c r="B8" s="362"/>
      <c r="C8" s="1" t="s">
        <v>5</v>
      </c>
      <c r="D8" s="3" t="s">
        <v>6</v>
      </c>
      <c r="E8" s="89" t="s">
        <v>7</v>
      </c>
      <c r="F8" s="2" t="s">
        <v>171</v>
      </c>
      <c r="G8" s="39" t="s">
        <v>5</v>
      </c>
      <c r="H8" s="364"/>
      <c r="I8" s="369" t="s">
        <v>252</v>
      </c>
      <c r="J8" s="371" t="s">
        <v>254</v>
      </c>
      <c r="K8" s="371" t="s">
        <v>255</v>
      </c>
      <c r="L8" s="371" t="s">
        <v>256</v>
      </c>
      <c r="M8" s="372" t="s">
        <v>261</v>
      </c>
      <c r="N8" s="373"/>
      <c r="O8" s="372" t="s">
        <v>262</v>
      </c>
      <c r="P8" s="373"/>
      <c r="Q8" s="372" t="s">
        <v>263</v>
      </c>
      <c r="R8" s="373"/>
      <c r="S8" s="378" t="s">
        <v>264</v>
      </c>
      <c r="T8" s="379"/>
      <c r="U8" s="366"/>
      <c r="V8" s="368"/>
      <c r="W8" s="57" t="s">
        <v>8</v>
      </c>
      <c r="X8" s="41" t="s">
        <v>9</v>
      </c>
      <c r="Y8" s="20"/>
      <c r="Z8" s="35"/>
    </row>
    <row r="9" spans="2:33" ht="21.75" customHeight="1" thickBot="1">
      <c r="B9" s="362"/>
      <c r="C9" s="1"/>
      <c r="D9" s="112" t="s">
        <v>5</v>
      </c>
      <c r="E9" s="89"/>
      <c r="F9" s="2" t="s">
        <v>172</v>
      </c>
      <c r="G9" s="39" t="s">
        <v>10</v>
      </c>
      <c r="H9" s="138" t="s">
        <v>269</v>
      </c>
      <c r="I9" s="370"/>
      <c r="J9" s="368"/>
      <c r="K9" s="368"/>
      <c r="L9" s="368"/>
      <c r="M9" s="39" t="s">
        <v>265</v>
      </c>
      <c r="N9" s="39" t="s">
        <v>266</v>
      </c>
      <c r="O9" s="39" t="s">
        <v>265</v>
      </c>
      <c r="P9" s="39" t="s">
        <v>266</v>
      </c>
      <c r="Q9" s="39" t="s">
        <v>265</v>
      </c>
      <c r="R9" s="39" t="s">
        <v>266</v>
      </c>
      <c r="S9" s="39" t="s">
        <v>265</v>
      </c>
      <c r="T9" s="39" t="s">
        <v>266</v>
      </c>
      <c r="U9" s="366"/>
      <c r="V9" s="368"/>
      <c r="W9" s="57" t="s">
        <v>2</v>
      </c>
      <c r="X9" s="42" t="s">
        <v>11</v>
      </c>
      <c r="Y9" s="17"/>
    </row>
    <row r="10" spans="2:33">
      <c r="B10" s="146">
        <v>1</v>
      </c>
      <c r="C10" s="380">
        <v>2</v>
      </c>
      <c r="D10" s="381"/>
      <c r="E10" s="147">
        <v>3</v>
      </c>
      <c r="F10" s="148">
        <v>4</v>
      </c>
      <c r="G10" s="149">
        <v>5</v>
      </c>
      <c r="H10" s="150">
        <v>6</v>
      </c>
      <c r="I10" s="151">
        <v>7</v>
      </c>
      <c r="J10" s="151">
        <v>8</v>
      </c>
      <c r="K10" s="151">
        <v>9</v>
      </c>
      <c r="L10" s="151">
        <v>10</v>
      </c>
      <c r="M10" s="149">
        <v>11</v>
      </c>
      <c r="N10" s="149">
        <v>12</v>
      </c>
      <c r="O10" s="149">
        <v>13</v>
      </c>
      <c r="P10" s="149">
        <v>14</v>
      </c>
      <c r="Q10" s="149">
        <v>15</v>
      </c>
      <c r="R10" s="152">
        <v>16</v>
      </c>
      <c r="S10" s="153">
        <v>17</v>
      </c>
      <c r="T10" s="154">
        <v>18</v>
      </c>
      <c r="U10" s="148">
        <v>19</v>
      </c>
      <c r="V10" s="155">
        <v>20</v>
      </c>
      <c r="W10" s="156">
        <v>21</v>
      </c>
      <c r="X10" s="113"/>
      <c r="Y10" s="17"/>
    </row>
    <row r="11" spans="2:33" ht="20.25" customHeight="1">
      <c r="B11" s="158"/>
      <c r="C11" s="114"/>
      <c r="D11" s="115"/>
      <c r="E11" s="116"/>
      <c r="F11" s="117"/>
      <c r="G11" s="118"/>
      <c r="H11" s="118"/>
      <c r="I11" s="118"/>
      <c r="J11" s="118"/>
      <c r="K11" s="118"/>
      <c r="L11" s="118"/>
      <c r="M11" s="119"/>
      <c r="N11" s="119"/>
      <c r="O11" s="119"/>
      <c r="P11" s="119"/>
      <c r="Q11" s="118"/>
      <c r="R11" s="123"/>
      <c r="S11" s="120"/>
      <c r="T11" s="131"/>
      <c r="U11" s="114"/>
      <c r="V11" s="121"/>
      <c r="W11" s="122"/>
      <c r="X11" s="43"/>
      <c r="Y11" s="17"/>
    </row>
    <row r="12" spans="2:33" s="16" customFormat="1" ht="20.25" customHeight="1">
      <c r="B12" s="157">
        <v>1</v>
      </c>
      <c r="C12" s="84" t="s">
        <v>12</v>
      </c>
      <c r="D12" s="58" t="s">
        <v>13</v>
      </c>
      <c r="E12" s="59" t="s">
        <v>14</v>
      </c>
      <c r="F12" s="62" t="s">
        <v>173</v>
      </c>
      <c r="G12" s="60">
        <v>1.7</v>
      </c>
      <c r="H12" s="60" t="s">
        <v>270</v>
      </c>
      <c r="I12" s="60">
        <f>G12</f>
        <v>1.7</v>
      </c>
      <c r="J12" s="60"/>
      <c r="K12" s="60">
        <v>0</v>
      </c>
      <c r="L12" s="60">
        <v>0</v>
      </c>
      <c r="M12" s="60">
        <f>I12-O12-Q12-S12</f>
        <v>1.3499999910593032</v>
      </c>
      <c r="N12" s="61">
        <f>M12/G12*100</f>
        <v>79.411764179959022</v>
      </c>
      <c r="O12" s="61">
        <f>[4]Stat1!$H$93</f>
        <v>0.15000000596046448</v>
      </c>
      <c r="P12" s="61">
        <f>O12/G12*100</f>
        <v>8.8235297623802644</v>
      </c>
      <c r="Q12" s="61">
        <f>[4]Stat1!$I$93</f>
        <v>0.10000000149011612</v>
      </c>
      <c r="R12" s="124">
        <f>Q12/G12*100</f>
        <v>5.8823530288303605</v>
      </c>
      <c r="S12" s="97">
        <f>[4]Stat1!$J$93</f>
        <v>0.10000000149011612</v>
      </c>
      <c r="T12" s="132">
        <f>S12/G12*100</f>
        <v>5.8823530288303605</v>
      </c>
      <c r="U12" s="62"/>
      <c r="V12" s="107" t="s">
        <v>267</v>
      </c>
      <c r="W12" s="63"/>
      <c r="X12" s="136"/>
      <c r="Y12" s="36"/>
      <c r="AB12" s="15">
        <f>G12-M12-O12-Q12-S12</f>
        <v>0</v>
      </c>
      <c r="AC12" s="38"/>
    </row>
    <row r="13" spans="2:33" s="5" customFormat="1" ht="19.5" customHeight="1">
      <c r="B13" s="157">
        <v>2</v>
      </c>
      <c r="C13" s="84" t="s">
        <v>15</v>
      </c>
      <c r="D13" s="64" t="s">
        <v>13</v>
      </c>
      <c r="E13" s="65" t="s">
        <v>16</v>
      </c>
      <c r="F13" s="62" t="s">
        <v>174</v>
      </c>
      <c r="G13" s="66">
        <v>2.39</v>
      </c>
      <c r="H13" s="139">
        <v>6</v>
      </c>
      <c r="I13" s="60">
        <v>2.39</v>
      </c>
      <c r="J13" s="60"/>
      <c r="K13" s="60">
        <v>0</v>
      </c>
      <c r="L13" s="60">
        <v>0</v>
      </c>
      <c r="M13" s="66">
        <f>I13</f>
        <v>2.39</v>
      </c>
      <c r="N13" s="61">
        <f t="shared" ref="N13:N76" si="0">M13/G13*100</f>
        <v>100</v>
      </c>
      <c r="O13" s="67"/>
      <c r="P13" s="61">
        <f t="shared" ref="P13:P76" si="1">O13/G13*100</f>
        <v>0</v>
      </c>
      <c r="Q13" s="67"/>
      <c r="R13" s="124">
        <f t="shared" ref="R13:R76" si="2">Q13/G13*100</f>
        <v>0</v>
      </c>
      <c r="S13" s="98"/>
      <c r="T13" s="132">
        <f t="shared" ref="T13:T76" si="3">S13/G13*100</f>
        <v>0</v>
      </c>
      <c r="U13" s="62"/>
      <c r="V13" s="107" t="s">
        <v>267</v>
      </c>
      <c r="W13" s="63"/>
      <c r="X13" s="44"/>
      <c r="Y13" s="17"/>
      <c r="AB13" s="15">
        <f t="shared" ref="AB13:AB76" si="4">G13-M13-O13-Q13-S13</f>
        <v>0</v>
      </c>
      <c r="AC13" s="38"/>
      <c r="AD13" s="18"/>
      <c r="AE13" s="18"/>
      <c r="AF13" s="18"/>
      <c r="AG13" s="18"/>
    </row>
    <row r="14" spans="2:33" s="5" customFormat="1">
      <c r="B14" s="157">
        <v>3</v>
      </c>
      <c r="C14" s="84" t="s">
        <v>17</v>
      </c>
      <c r="D14" s="64" t="s">
        <v>13</v>
      </c>
      <c r="E14" s="65" t="s">
        <v>18</v>
      </c>
      <c r="F14" s="62" t="s">
        <v>174</v>
      </c>
      <c r="G14" s="66">
        <v>0.7</v>
      </c>
      <c r="H14" s="139">
        <v>6</v>
      </c>
      <c r="I14" s="60">
        <v>0.7</v>
      </c>
      <c r="J14" s="60"/>
      <c r="K14" s="60">
        <v>0</v>
      </c>
      <c r="L14" s="60">
        <v>0</v>
      </c>
      <c r="M14" s="66">
        <v>0.7</v>
      </c>
      <c r="N14" s="61">
        <f t="shared" si="0"/>
        <v>100</v>
      </c>
      <c r="O14" s="67"/>
      <c r="P14" s="61">
        <f t="shared" si="1"/>
        <v>0</v>
      </c>
      <c r="Q14" s="66"/>
      <c r="R14" s="124">
        <f t="shared" si="2"/>
        <v>0</v>
      </c>
      <c r="S14" s="98"/>
      <c r="T14" s="132">
        <f t="shared" si="3"/>
        <v>0</v>
      </c>
      <c r="U14" s="62"/>
      <c r="V14" s="107" t="s">
        <v>267</v>
      </c>
      <c r="W14" s="63"/>
      <c r="X14" s="44"/>
      <c r="Y14" s="17"/>
      <c r="AB14" s="15">
        <f t="shared" si="4"/>
        <v>0</v>
      </c>
      <c r="AC14" s="38"/>
      <c r="AD14" s="18"/>
      <c r="AE14" s="18"/>
      <c r="AF14" s="18"/>
      <c r="AG14" s="18"/>
    </row>
    <row r="15" spans="2:33" s="5" customFormat="1" ht="19.5" customHeight="1">
      <c r="B15" s="157">
        <v>4</v>
      </c>
      <c r="C15" s="84" t="s">
        <v>19</v>
      </c>
      <c r="D15" s="58" t="s">
        <v>13</v>
      </c>
      <c r="E15" s="65" t="s">
        <v>20</v>
      </c>
      <c r="F15" s="62" t="s">
        <v>175</v>
      </c>
      <c r="G15" s="60">
        <v>0.85</v>
      </c>
      <c r="H15" s="140">
        <v>9</v>
      </c>
      <c r="I15" s="60">
        <v>0.85</v>
      </c>
      <c r="J15" s="60">
        <v>0</v>
      </c>
      <c r="K15" s="60">
        <v>0</v>
      </c>
      <c r="L15" s="60">
        <v>0</v>
      </c>
      <c r="M15" s="60">
        <f>[4]Stat1!G97</f>
        <v>5.000000074505806E-2</v>
      </c>
      <c r="N15" s="61">
        <f t="shared" si="0"/>
        <v>5.8823530288303605</v>
      </c>
      <c r="O15" s="66">
        <f>I15-M15</f>
        <v>0.79999999925494192</v>
      </c>
      <c r="P15" s="61">
        <f t="shared" si="1"/>
        <v>94.117646971169648</v>
      </c>
      <c r="Q15" s="66">
        <f>[4]Stat1!I97</f>
        <v>0</v>
      </c>
      <c r="R15" s="124">
        <f t="shared" si="2"/>
        <v>0</v>
      </c>
      <c r="S15" s="98">
        <f>[4]Stat1!J97</f>
        <v>0</v>
      </c>
      <c r="T15" s="132">
        <f t="shared" si="3"/>
        <v>0</v>
      </c>
      <c r="U15" s="62"/>
      <c r="V15" s="107" t="s">
        <v>267</v>
      </c>
      <c r="W15" s="63"/>
      <c r="X15" s="44"/>
      <c r="Y15" s="17"/>
      <c r="AB15" s="15">
        <f t="shared" si="4"/>
        <v>0</v>
      </c>
      <c r="AC15" s="38"/>
      <c r="AD15" s="18"/>
      <c r="AE15" s="18"/>
      <c r="AF15" s="18"/>
      <c r="AG15" s="18"/>
    </row>
    <row r="16" spans="2:33" s="5" customFormat="1">
      <c r="B16" s="157">
        <v>5</v>
      </c>
      <c r="C16" s="84" t="str">
        <f>C15</f>
        <v>053</v>
      </c>
      <c r="D16" s="58" t="s">
        <v>21</v>
      </c>
      <c r="E16" s="65" t="s">
        <v>22</v>
      </c>
      <c r="F16" s="62" t="s">
        <v>176</v>
      </c>
      <c r="G16" s="60">
        <v>2.2999999999999998</v>
      </c>
      <c r="H16" s="140">
        <v>9</v>
      </c>
      <c r="I16" s="60">
        <v>2.2999999999999998</v>
      </c>
      <c r="J16" s="60">
        <v>0</v>
      </c>
      <c r="K16" s="60">
        <v>0</v>
      </c>
      <c r="L16" s="60">
        <v>0</v>
      </c>
      <c r="M16" s="60">
        <f>[4]Stat1!G98</f>
        <v>0.2199999988079071</v>
      </c>
      <c r="N16" s="61">
        <f t="shared" si="0"/>
        <v>9.5652173394742235</v>
      </c>
      <c r="O16" s="66">
        <f>I16-M16</f>
        <v>2.0800000011920927</v>
      </c>
      <c r="P16" s="61">
        <f t="shared" si="1"/>
        <v>90.434782660525784</v>
      </c>
      <c r="Q16" s="66">
        <f>[4]Stat1!I98</f>
        <v>0</v>
      </c>
      <c r="R16" s="124">
        <f t="shared" si="2"/>
        <v>0</v>
      </c>
      <c r="S16" s="98">
        <f>[4]Stat1!J98</f>
        <v>0</v>
      </c>
      <c r="T16" s="132">
        <f t="shared" si="3"/>
        <v>0</v>
      </c>
      <c r="U16" s="62"/>
      <c r="V16" s="107" t="s">
        <v>267</v>
      </c>
      <c r="W16" s="63"/>
      <c r="X16" s="44"/>
      <c r="Y16" s="17"/>
      <c r="AB16" s="15">
        <f t="shared" si="4"/>
        <v>0</v>
      </c>
      <c r="AC16" s="38"/>
      <c r="AD16" s="18"/>
      <c r="AE16" s="18"/>
      <c r="AF16" s="18"/>
      <c r="AG16" s="18"/>
    </row>
    <row r="17" spans="2:33" s="5" customFormat="1">
      <c r="B17" s="157">
        <v>6</v>
      </c>
      <c r="C17" s="84" t="s">
        <v>23</v>
      </c>
      <c r="D17" s="58" t="s">
        <v>13</v>
      </c>
      <c r="E17" s="68" t="s">
        <v>24</v>
      </c>
      <c r="F17" s="91" t="s">
        <v>177</v>
      </c>
      <c r="G17" s="69">
        <v>3.15</v>
      </c>
      <c r="H17" s="140">
        <v>9</v>
      </c>
      <c r="I17" s="60">
        <v>3.15</v>
      </c>
      <c r="J17" s="60">
        <v>0</v>
      </c>
      <c r="K17" s="60">
        <v>0</v>
      </c>
      <c r="L17" s="60">
        <v>0</v>
      </c>
      <c r="M17" s="60">
        <f>[4]Stat1!G99</f>
        <v>2.6499993801116943</v>
      </c>
      <c r="N17" s="61">
        <f t="shared" si="0"/>
        <v>84.126964447990289</v>
      </c>
      <c r="O17" s="66">
        <f>I17-M17</f>
        <v>0.50000061988830558</v>
      </c>
      <c r="P17" s="61">
        <f t="shared" si="1"/>
        <v>15.873035552009702</v>
      </c>
      <c r="Q17" s="66">
        <f>[4]Stat1!I99</f>
        <v>0</v>
      </c>
      <c r="R17" s="124">
        <f t="shared" si="2"/>
        <v>0</v>
      </c>
      <c r="S17" s="98">
        <f>[4]Stat1!J99</f>
        <v>0</v>
      </c>
      <c r="T17" s="132">
        <f t="shared" si="3"/>
        <v>0</v>
      </c>
      <c r="U17" s="62"/>
      <c r="V17" s="107" t="s">
        <v>267</v>
      </c>
      <c r="W17" s="63"/>
      <c r="X17" s="44"/>
      <c r="Y17" s="17"/>
      <c r="AB17" s="15">
        <f t="shared" si="4"/>
        <v>0</v>
      </c>
      <c r="AC17" s="38"/>
      <c r="AD17" s="18"/>
      <c r="AE17" s="18"/>
      <c r="AF17" s="18"/>
      <c r="AG17" s="18"/>
    </row>
    <row r="18" spans="2:33" s="5" customFormat="1" ht="17.5" customHeight="1">
      <c r="B18" s="157">
        <v>7</v>
      </c>
      <c r="C18" s="84" t="s">
        <v>25</v>
      </c>
      <c r="D18" s="58" t="s">
        <v>13</v>
      </c>
      <c r="E18" s="68" t="s">
        <v>26</v>
      </c>
      <c r="F18" s="91" t="s">
        <v>178</v>
      </c>
      <c r="G18" s="69">
        <v>2.25</v>
      </c>
      <c r="H18" s="140">
        <v>9</v>
      </c>
      <c r="I18" s="60">
        <f>G18</f>
        <v>2.25</v>
      </c>
      <c r="J18" s="60">
        <v>0</v>
      </c>
      <c r="K18" s="60">
        <v>0</v>
      </c>
      <c r="L18" s="60">
        <v>0</v>
      </c>
      <c r="M18" s="60">
        <f>G18</f>
        <v>2.25</v>
      </c>
      <c r="N18" s="61">
        <f t="shared" si="0"/>
        <v>100</v>
      </c>
      <c r="O18" s="66">
        <f>[4]Stat1!H100</f>
        <v>0</v>
      </c>
      <c r="P18" s="61">
        <f t="shared" si="1"/>
        <v>0</v>
      </c>
      <c r="Q18" s="66">
        <f>[4]Stat1!I100</f>
        <v>0</v>
      </c>
      <c r="R18" s="124">
        <f t="shared" si="2"/>
        <v>0</v>
      </c>
      <c r="S18" s="98">
        <f>[4]Stat1!J100</f>
        <v>0</v>
      </c>
      <c r="T18" s="132">
        <f t="shared" si="3"/>
        <v>0</v>
      </c>
      <c r="U18" s="62"/>
      <c r="V18" s="107" t="s">
        <v>267</v>
      </c>
      <c r="W18" s="63"/>
      <c r="X18" s="44"/>
      <c r="Y18" s="17"/>
      <c r="AB18" s="15">
        <f t="shared" si="4"/>
        <v>0</v>
      </c>
      <c r="AC18" s="38"/>
      <c r="AD18" s="18"/>
      <c r="AE18" s="18"/>
      <c r="AF18" s="18"/>
      <c r="AG18" s="18"/>
    </row>
    <row r="19" spans="2:33" s="5" customFormat="1" ht="17.5" customHeight="1">
      <c r="B19" s="157">
        <v>8</v>
      </c>
      <c r="C19" s="84" t="s">
        <v>27</v>
      </c>
      <c r="D19" s="64" t="s">
        <v>13</v>
      </c>
      <c r="E19" s="65" t="s">
        <v>28</v>
      </c>
      <c r="F19" s="62" t="s">
        <v>174</v>
      </c>
      <c r="G19" s="66">
        <v>1.95</v>
      </c>
      <c r="H19" s="60" t="s">
        <v>270</v>
      </c>
      <c r="I19" s="60">
        <f>G19</f>
        <v>1.95</v>
      </c>
      <c r="J19" s="60">
        <v>0</v>
      </c>
      <c r="K19" s="60">
        <v>0</v>
      </c>
      <c r="L19" s="60">
        <v>0</v>
      </c>
      <c r="M19" s="60">
        <f>[4]Stat1!G101</f>
        <v>0</v>
      </c>
      <c r="N19" s="61">
        <f t="shared" si="0"/>
        <v>0</v>
      </c>
      <c r="O19" s="66">
        <f>I19</f>
        <v>1.95</v>
      </c>
      <c r="P19" s="61">
        <f t="shared" si="1"/>
        <v>100</v>
      </c>
      <c r="Q19" s="66">
        <f>[4]Stat1!I101</f>
        <v>0</v>
      </c>
      <c r="R19" s="124">
        <f t="shared" si="2"/>
        <v>0</v>
      </c>
      <c r="S19" s="98">
        <f>[4]Stat1!J101</f>
        <v>0</v>
      </c>
      <c r="T19" s="132">
        <f t="shared" si="3"/>
        <v>0</v>
      </c>
      <c r="U19" s="62"/>
      <c r="V19" s="107" t="s">
        <v>267</v>
      </c>
      <c r="W19" s="63"/>
      <c r="X19" s="44"/>
      <c r="Y19" s="17"/>
      <c r="AB19" s="15">
        <f t="shared" si="4"/>
        <v>0</v>
      </c>
      <c r="AC19" s="38"/>
      <c r="AD19" s="18"/>
      <c r="AE19" s="18"/>
      <c r="AF19" s="18"/>
      <c r="AG19" s="18"/>
    </row>
    <row r="20" spans="2:33" s="5" customFormat="1" ht="17.5" customHeight="1">
      <c r="B20" s="157">
        <v>9</v>
      </c>
      <c r="C20" s="84" t="s">
        <v>29</v>
      </c>
      <c r="D20" s="64" t="s">
        <v>13</v>
      </c>
      <c r="E20" s="65" t="s">
        <v>30</v>
      </c>
      <c r="F20" s="62" t="s">
        <v>179</v>
      </c>
      <c r="G20" s="66">
        <v>1.58</v>
      </c>
      <c r="H20" s="60" t="s">
        <v>270</v>
      </c>
      <c r="I20" s="60">
        <f t="shared" ref="I20:I83" si="5">G20</f>
        <v>1.58</v>
      </c>
      <c r="J20" s="60">
        <v>0</v>
      </c>
      <c r="K20" s="60">
        <v>0</v>
      </c>
      <c r="L20" s="60">
        <v>0</v>
      </c>
      <c r="M20" s="60">
        <f>I20</f>
        <v>1.58</v>
      </c>
      <c r="N20" s="61">
        <f t="shared" si="0"/>
        <v>100</v>
      </c>
      <c r="O20" s="66">
        <f>[4]Stat1!H102</f>
        <v>0</v>
      </c>
      <c r="P20" s="61">
        <f t="shared" si="1"/>
        <v>0</v>
      </c>
      <c r="Q20" s="66">
        <f>[4]Stat1!I102</f>
        <v>0</v>
      </c>
      <c r="R20" s="124">
        <f t="shared" si="2"/>
        <v>0</v>
      </c>
      <c r="S20" s="98">
        <f>[4]Stat1!J102</f>
        <v>0</v>
      </c>
      <c r="T20" s="132">
        <f t="shared" si="3"/>
        <v>0</v>
      </c>
      <c r="U20" s="62"/>
      <c r="V20" s="107" t="s">
        <v>267</v>
      </c>
      <c r="W20" s="63"/>
      <c r="X20" s="44"/>
      <c r="Y20" s="17"/>
      <c r="AB20" s="15">
        <f t="shared" si="4"/>
        <v>0</v>
      </c>
      <c r="AC20" s="38"/>
      <c r="AD20" s="18"/>
      <c r="AE20" s="18"/>
      <c r="AF20" s="18"/>
      <c r="AG20" s="18"/>
    </row>
    <row r="21" spans="2:33" s="5" customFormat="1" ht="17.5" customHeight="1">
      <c r="B21" s="157">
        <v>10</v>
      </c>
      <c r="C21" s="84" t="s">
        <v>31</v>
      </c>
      <c r="D21" s="64" t="s">
        <v>13</v>
      </c>
      <c r="E21" s="65" t="s">
        <v>32</v>
      </c>
      <c r="F21" s="62" t="s">
        <v>180</v>
      </c>
      <c r="G21" s="66">
        <v>3.55</v>
      </c>
      <c r="H21" s="60" t="s">
        <v>270</v>
      </c>
      <c r="I21" s="60">
        <f t="shared" si="5"/>
        <v>3.55</v>
      </c>
      <c r="J21" s="60">
        <v>0</v>
      </c>
      <c r="K21" s="60">
        <v>0</v>
      </c>
      <c r="L21" s="60">
        <v>0</v>
      </c>
      <c r="M21" s="60">
        <f t="shared" ref="M21:M24" si="6">I21</f>
        <v>3.55</v>
      </c>
      <c r="N21" s="61">
        <f t="shared" si="0"/>
        <v>100</v>
      </c>
      <c r="O21" s="66">
        <f>[4]Stat1!H103</f>
        <v>0</v>
      </c>
      <c r="P21" s="61">
        <f t="shared" si="1"/>
        <v>0</v>
      </c>
      <c r="Q21" s="66">
        <f>[4]Stat1!I103</f>
        <v>0</v>
      </c>
      <c r="R21" s="124">
        <f t="shared" si="2"/>
        <v>0</v>
      </c>
      <c r="S21" s="98">
        <f>[4]Stat1!J103</f>
        <v>0</v>
      </c>
      <c r="T21" s="132">
        <f t="shared" si="3"/>
        <v>0</v>
      </c>
      <c r="U21" s="62"/>
      <c r="V21" s="107" t="s">
        <v>267</v>
      </c>
      <c r="W21" s="63"/>
      <c r="X21" s="44"/>
      <c r="Y21" s="17"/>
      <c r="AB21" s="15">
        <f t="shared" si="4"/>
        <v>0</v>
      </c>
      <c r="AC21" s="38"/>
      <c r="AD21" s="18"/>
      <c r="AE21" s="18"/>
      <c r="AF21" s="18"/>
      <c r="AG21" s="18"/>
    </row>
    <row r="22" spans="2:33" s="5" customFormat="1" ht="17.5" customHeight="1">
      <c r="B22" s="157">
        <v>11</v>
      </c>
      <c r="C22" s="84" t="s">
        <v>33</v>
      </c>
      <c r="D22" s="64" t="str">
        <f>D21</f>
        <v>11.K</v>
      </c>
      <c r="E22" s="65" t="s">
        <v>34</v>
      </c>
      <c r="F22" s="62" t="s">
        <v>181</v>
      </c>
      <c r="G22" s="66">
        <v>0.65</v>
      </c>
      <c r="H22" s="139">
        <v>6</v>
      </c>
      <c r="I22" s="60">
        <f t="shared" si="5"/>
        <v>0.65</v>
      </c>
      <c r="J22" s="60">
        <v>0</v>
      </c>
      <c r="K22" s="60">
        <v>0</v>
      </c>
      <c r="L22" s="60">
        <v>0</v>
      </c>
      <c r="M22" s="60">
        <f t="shared" si="6"/>
        <v>0.65</v>
      </c>
      <c r="N22" s="61">
        <f t="shared" si="0"/>
        <v>100</v>
      </c>
      <c r="O22" s="66">
        <f>[4]Stat1!H104</f>
        <v>0</v>
      </c>
      <c r="P22" s="61">
        <f t="shared" si="1"/>
        <v>0</v>
      </c>
      <c r="Q22" s="66">
        <f>[4]Stat1!I104</f>
        <v>0</v>
      </c>
      <c r="R22" s="124">
        <f t="shared" si="2"/>
        <v>0</v>
      </c>
      <c r="S22" s="98">
        <f>[4]Stat1!J104</f>
        <v>0</v>
      </c>
      <c r="T22" s="132">
        <f t="shared" si="3"/>
        <v>0</v>
      </c>
      <c r="U22" s="62"/>
      <c r="V22" s="107" t="s">
        <v>267</v>
      </c>
      <c r="W22" s="63"/>
      <c r="X22" s="44"/>
      <c r="Y22" s="17"/>
      <c r="AB22" s="15">
        <f t="shared" si="4"/>
        <v>0</v>
      </c>
      <c r="AC22" s="38"/>
      <c r="AD22" s="18"/>
      <c r="AE22" s="18"/>
      <c r="AF22" s="18"/>
      <c r="AG22" s="18"/>
    </row>
    <row r="23" spans="2:33" s="5" customFormat="1" ht="17.5" customHeight="1">
      <c r="B23" s="157">
        <v>12</v>
      </c>
      <c r="C23" s="84" t="str">
        <f>C22</f>
        <v>059</v>
      </c>
      <c r="D23" s="64" t="s">
        <v>21</v>
      </c>
      <c r="E23" s="65" t="s">
        <v>35</v>
      </c>
      <c r="F23" s="62" t="s">
        <v>181</v>
      </c>
      <c r="G23" s="66">
        <v>1.1399999999999999</v>
      </c>
      <c r="H23" s="139">
        <v>5.5</v>
      </c>
      <c r="I23" s="60">
        <f t="shared" si="5"/>
        <v>1.1399999999999999</v>
      </c>
      <c r="J23" s="60">
        <v>0</v>
      </c>
      <c r="K23" s="60">
        <v>0</v>
      </c>
      <c r="L23" s="60">
        <v>0</v>
      </c>
      <c r="M23" s="60">
        <f t="shared" si="6"/>
        <v>1.1399999999999999</v>
      </c>
      <c r="N23" s="61">
        <f t="shared" si="0"/>
        <v>100</v>
      </c>
      <c r="O23" s="66">
        <f>[4]Stat1!H105</f>
        <v>0</v>
      </c>
      <c r="P23" s="61">
        <f t="shared" si="1"/>
        <v>0</v>
      </c>
      <c r="Q23" s="66">
        <f>[4]Stat1!I105</f>
        <v>0</v>
      </c>
      <c r="R23" s="124">
        <f t="shared" si="2"/>
        <v>0</v>
      </c>
      <c r="S23" s="98">
        <f>[4]Stat1!J105</f>
        <v>0</v>
      </c>
      <c r="T23" s="132">
        <f t="shared" si="3"/>
        <v>0</v>
      </c>
      <c r="U23" s="62"/>
      <c r="V23" s="107" t="s">
        <v>267</v>
      </c>
      <c r="W23" s="63"/>
      <c r="X23" s="44"/>
      <c r="Y23" s="17"/>
      <c r="AB23" s="15">
        <f t="shared" si="4"/>
        <v>0</v>
      </c>
      <c r="AC23" s="38"/>
      <c r="AD23" s="18"/>
      <c r="AE23" s="18"/>
      <c r="AF23" s="18"/>
      <c r="AG23" s="18"/>
    </row>
    <row r="24" spans="2:33" s="5" customFormat="1" ht="17.5" customHeight="1">
      <c r="B24" s="157">
        <v>13</v>
      </c>
      <c r="C24" s="84" t="s">
        <v>36</v>
      </c>
      <c r="D24" s="64" t="s">
        <v>13</v>
      </c>
      <c r="E24" s="65" t="s">
        <v>37</v>
      </c>
      <c r="F24" s="62" t="s">
        <v>174</v>
      </c>
      <c r="G24" s="66">
        <v>1.05</v>
      </c>
      <c r="H24" s="139">
        <v>4.5</v>
      </c>
      <c r="I24" s="60">
        <f t="shared" si="5"/>
        <v>1.05</v>
      </c>
      <c r="J24" s="60">
        <v>0</v>
      </c>
      <c r="K24" s="60">
        <v>0</v>
      </c>
      <c r="L24" s="60">
        <v>0</v>
      </c>
      <c r="M24" s="60">
        <f t="shared" si="6"/>
        <v>1.05</v>
      </c>
      <c r="N24" s="61">
        <f t="shared" si="0"/>
        <v>100</v>
      </c>
      <c r="O24" s="66">
        <f>[4]Stat1!H106</f>
        <v>0</v>
      </c>
      <c r="P24" s="61">
        <f t="shared" si="1"/>
        <v>0</v>
      </c>
      <c r="Q24" s="66">
        <f>[4]Stat1!I106</f>
        <v>0</v>
      </c>
      <c r="R24" s="124">
        <f t="shared" si="2"/>
        <v>0</v>
      </c>
      <c r="S24" s="98">
        <f>[4]Stat1!J106</f>
        <v>0</v>
      </c>
      <c r="T24" s="132">
        <f t="shared" si="3"/>
        <v>0</v>
      </c>
      <c r="U24" s="62"/>
      <c r="V24" s="107" t="s">
        <v>267</v>
      </c>
      <c r="W24" s="63"/>
      <c r="X24" s="44"/>
      <c r="Y24" s="17"/>
      <c r="AB24" s="15">
        <f t="shared" si="4"/>
        <v>0</v>
      </c>
      <c r="AC24" s="38"/>
      <c r="AD24" s="18"/>
      <c r="AE24" s="18"/>
      <c r="AF24" s="18"/>
      <c r="AG24" s="18"/>
    </row>
    <row r="25" spans="2:33" s="5" customFormat="1" ht="17.5" customHeight="1">
      <c r="B25" s="157">
        <v>14</v>
      </c>
      <c r="C25" s="84" t="s">
        <v>38</v>
      </c>
      <c r="D25" s="64" t="s">
        <v>13</v>
      </c>
      <c r="E25" s="65" t="s">
        <v>39</v>
      </c>
      <c r="F25" s="62" t="s">
        <v>182</v>
      </c>
      <c r="G25" s="66">
        <v>3</v>
      </c>
      <c r="H25" s="139">
        <v>4.5</v>
      </c>
      <c r="I25" s="60">
        <f t="shared" si="5"/>
        <v>3</v>
      </c>
      <c r="J25" s="60">
        <v>0</v>
      </c>
      <c r="K25" s="60">
        <v>0</v>
      </c>
      <c r="L25" s="60">
        <v>0</v>
      </c>
      <c r="M25" s="60">
        <f>[4]Stat1!G107</f>
        <v>2.9999999329447746E-2</v>
      </c>
      <c r="N25" s="61">
        <f t="shared" si="0"/>
        <v>0.99999997764825821</v>
      </c>
      <c r="O25" s="66">
        <f>I25-M25</f>
        <v>2.9700000006705523</v>
      </c>
      <c r="P25" s="61">
        <f t="shared" si="1"/>
        <v>99.000000022351742</v>
      </c>
      <c r="Q25" s="66">
        <f>[4]Stat1!I107</f>
        <v>0</v>
      </c>
      <c r="R25" s="124">
        <f t="shared" si="2"/>
        <v>0</v>
      </c>
      <c r="S25" s="98">
        <f>[4]Stat1!J107</f>
        <v>0</v>
      </c>
      <c r="T25" s="132">
        <f t="shared" si="3"/>
        <v>0</v>
      </c>
      <c r="U25" s="62"/>
      <c r="V25" s="107" t="s">
        <v>267</v>
      </c>
      <c r="W25" s="63"/>
      <c r="X25" s="44"/>
      <c r="Y25" s="17"/>
      <c r="AB25" s="15">
        <f t="shared" si="4"/>
        <v>0</v>
      </c>
      <c r="AC25" s="38"/>
      <c r="AD25" s="18"/>
      <c r="AE25" s="18"/>
      <c r="AF25" s="18"/>
      <c r="AG25" s="18"/>
    </row>
    <row r="26" spans="2:33" s="5" customFormat="1" ht="17.5" customHeight="1">
      <c r="B26" s="157">
        <v>15</v>
      </c>
      <c r="C26" s="84" t="s">
        <v>40</v>
      </c>
      <c r="D26" s="64" t="s">
        <v>13</v>
      </c>
      <c r="E26" s="65" t="s">
        <v>41</v>
      </c>
      <c r="F26" s="91" t="s">
        <v>177</v>
      </c>
      <c r="G26" s="66">
        <v>2.9</v>
      </c>
      <c r="H26" s="139" t="s">
        <v>271</v>
      </c>
      <c r="I26" s="60">
        <f t="shared" si="5"/>
        <v>2.9</v>
      </c>
      <c r="J26" s="60">
        <v>0</v>
      </c>
      <c r="K26" s="60">
        <v>0</v>
      </c>
      <c r="L26" s="60">
        <v>0</v>
      </c>
      <c r="M26" s="60">
        <f t="shared" ref="M26:M35" si="7">I26</f>
        <v>2.9</v>
      </c>
      <c r="N26" s="61">
        <f t="shared" si="0"/>
        <v>100</v>
      </c>
      <c r="O26" s="66">
        <f>[4]Stat1!H108</f>
        <v>0</v>
      </c>
      <c r="P26" s="61">
        <f t="shared" si="1"/>
        <v>0</v>
      </c>
      <c r="Q26" s="66">
        <f>[4]Stat1!I108</f>
        <v>0</v>
      </c>
      <c r="R26" s="124">
        <f t="shared" si="2"/>
        <v>0</v>
      </c>
      <c r="S26" s="98">
        <f>[4]Stat1!J108</f>
        <v>0</v>
      </c>
      <c r="T26" s="132">
        <f t="shared" si="3"/>
        <v>0</v>
      </c>
      <c r="U26" s="62"/>
      <c r="V26" s="107" t="s">
        <v>267</v>
      </c>
      <c r="W26" s="63"/>
      <c r="X26" s="44"/>
      <c r="Y26" s="17"/>
      <c r="AB26" s="15">
        <f t="shared" si="4"/>
        <v>0</v>
      </c>
      <c r="AC26" s="38"/>
      <c r="AD26" s="18"/>
      <c r="AE26" s="18"/>
      <c r="AF26" s="18"/>
      <c r="AG26" s="18"/>
    </row>
    <row r="27" spans="2:33" s="5" customFormat="1" ht="17.5" customHeight="1">
      <c r="B27" s="157">
        <v>16</v>
      </c>
      <c r="C27" s="84" t="s">
        <v>42</v>
      </c>
      <c r="D27" s="64" t="str">
        <f t="shared" ref="D27:D36" si="8">D26</f>
        <v>11.K</v>
      </c>
      <c r="E27" s="65" t="s">
        <v>43</v>
      </c>
      <c r="F27" s="91" t="s">
        <v>183</v>
      </c>
      <c r="G27" s="66">
        <v>4.3499999999999996</v>
      </c>
      <c r="H27" s="60" t="s">
        <v>270</v>
      </c>
      <c r="I27" s="60">
        <f t="shared" si="5"/>
        <v>4.3499999999999996</v>
      </c>
      <c r="J27" s="60">
        <v>0</v>
      </c>
      <c r="K27" s="60">
        <v>0</v>
      </c>
      <c r="L27" s="60">
        <v>0</v>
      </c>
      <c r="M27" s="60">
        <f t="shared" si="7"/>
        <v>4.3499999999999996</v>
      </c>
      <c r="N27" s="61">
        <f t="shared" si="0"/>
        <v>100</v>
      </c>
      <c r="O27" s="66">
        <f>[4]Stat1!H109</f>
        <v>0</v>
      </c>
      <c r="P27" s="61">
        <f t="shared" si="1"/>
        <v>0</v>
      </c>
      <c r="Q27" s="66">
        <f>[4]Stat1!I109</f>
        <v>0</v>
      </c>
      <c r="R27" s="124">
        <f t="shared" si="2"/>
        <v>0</v>
      </c>
      <c r="S27" s="98">
        <f>[4]Stat1!J109</f>
        <v>0</v>
      </c>
      <c r="T27" s="132">
        <f t="shared" si="3"/>
        <v>0</v>
      </c>
      <c r="U27" s="62"/>
      <c r="V27" s="107" t="s">
        <v>267</v>
      </c>
      <c r="W27" s="63"/>
      <c r="X27" s="44"/>
      <c r="Y27" s="17"/>
      <c r="AB27" s="15">
        <f t="shared" si="4"/>
        <v>0</v>
      </c>
      <c r="AC27" s="38"/>
      <c r="AD27" s="18"/>
      <c r="AE27" s="18"/>
      <c r="AF27" s="18"/>
      <c r="AG27" s="18"/>
    </row>
    <row r="28" spans="2:33" s="5" customFormat="1" ht="17.5" customHeight="1">
      <c r="B28" s="157">
        <v>17</v>
      </c>
      <c r="C28" s="84" t="s">
        <v>44</v>
      </c>
      <c r="D28" s="64" t="str">
        <f t="shared" si="8"/>
        <v>11.K</v>
      </c>
      <c r="E28" s="65" t="s">
        <v>45</v>
      </c>
      <c r="F28" s="62" t="s">
        <v>178</v>
      </c>
      <c r="G28" s="66">
        <v>0.85</v>
      </c>
      <c r="H28" s="140">
        <v>9</v>
      </c>
      <c r="I28" s="60">
        <f t="shared" si="5"/>
        <v>0.85</v>
      </c>
      <c r="J28" s="60">
        <v>0</v>
      </c>
      <c r="K28" s="60">
        <v>0</v>
      </c>
      <c r="L28" s="60">
        <v>0</v>
      </c>
      <c r="M28" s="60">
        <f t="shared" si="7"/>
        <v>0.85</v>
      </c>
      <c r="N28" s="61">
        <f t="shared" si="0"/>
        <v>100</v>
      </c>
      <c r="O28" s="66">
        <f>[4]Stat1!H110</f>
        <v>0</v>
      </c>
      <c r="P28" s="61">
        <f t="shared" si="1"/>
        <v>0</v>
      </c>
      <c r="Q28" s="66">
        <f>[4]Stat1!I110</f>
        <v>0</v>
      </c>
      <c r="R28" s="124">
        <f t="shared" si="2"/>
        <v>0</v>
      </c>
      <c r="S28" s="98">
        <f>[4]Stat1!J110</f>
        <v>0</v>
      </c>
      <c r="T28" s="132">
        <f t="shared" si="3"/>
        <v>0</v>
      </c>
      <c r="U28" s="62"/>
      <c r="V28" s="107" t="s">
        <v>267</v>
      </c>
      <c r="W28" s="63"/>
      <c r="X28" s="44"/>
      <c r="Y28" s="17"/>
      <c r="AB28" s="15">
        <f t="shared" si="4"/>
        <v>0</v>
      </c>
      <c r="AC28" s="38"/>
      <c r="AD28" s="18"/>
      <c r="AE28" s="18"/>
      <c r="AF28" s="18"/>
      <c r="AG28" s="18"/>
    </row>
    <row r="29" spans="2:33" s="5" customFormat="1" ht="17.5" customHeight="1">
      <c r="B29" s="157">
        <v>18</v>
      </c>
      <c r="C29" s="84" t="s">
        <v>46</v>
      </c>
      <c r="D29" s="64" t="str">
        <f t="shared" si="8"/>
        <v>11.K</v>
      </c>
      <c r="E29" s="65" t="s">
        <v>47</v>
      </c>
      <c r="F29" s="62" t="s">
        <v>184</v>
      </c>
      <c r="G29" s="66">
        <v>2</v>
      </c>
      <c r="H29" s="140">
        <v>9</v>
      </c>
      <c r="I29" s="60">
        <f t="shared" si="5"/>
        <v>2</v>
      </c>
      <c r="J29" s="60">
        <v>0</v>
      </c>
      <c r="K29" s="60">
        <v>0</v>
      </c>
      <c r="L29" s="60">
        <v>0</v>
      </c>
      <c r="M29" s="60">
        <f>I29-O29-Q29</f>
        <v>1.3999999910593033</v>
      </c>
      <c r="N29" s="61">
        <f t="shared" si="0"/>
        <v>69.999999552965164</v>
      </c>
      <c r="O29" s="66">
        <f>[4]Stat1!H111</f>
        <v>0.20000000298023224</v>
      </c>
      <c r="P29" s="61">
        <f t="shared" si="1"/>
        <v>10.000000149011612</v>
      </c>
      <c r="Q29" s="66">
        <f>[4]Stat1!I111</f>
        <v>0.40000000596046448</v>
      </c>
      <c r="R29" s="124">
        <f t="shared" si="2"/>
        <v>20.000000298023224</v>
      </c>
      <c r="S29" s="98">
        <f>[4]Stat1!J111</f>
        <v>0</v>
      </c>
      <c r="T29" s="132">
        <f t="shared" si="3"/>
        <v>0</v>
      </c>
      <c r="U29" s="62"/>
      <c r="V29" s="107" t="s">
        <v>267</v>
      </c>
      <c r="W29" s="63"/>
      <c r="X29" s="44"/>
      <c r="Y29" s="17"/>
      <c r="AB29" s="15">
        <f t="shared" si="4"/>
        <v>0</v>
      </c>
      <c r="AC29" s="38"/>
      <c r="AD29" s="18"/>
      <c r="AE29" s="18"/>
      <c r="AF29" s="18"/>
      <c r="AG29" s="18"/>
    </row>
    <row r="30" spans="2:33" s="5" customFormat="1" ht="17.5" customHeight="1">
      <c r="B30" s="157">
        <v>19</v>
      </c>
      <c r="C30" s="84" t="s">
        <v>48</v>
      </c>
      <c r="D30" s="64" t="str">
        <f t="shared" si="8"/>
        <v>11.K</v>
      </c>
      <c r="E30" s="65" t="s">
        <v>49</v>
      </c>
      <c r="F30" s="62" t="s">
        <v>178</v>
      </c>
      <c r="G30" s="66">
        <v>0.65</v>
      </c>
      <c r="H30" s="139">
        <v>7</v>
      </c>
      <c r="I30" s="60">
        <f t="shared" si="5"/>
        <v>0.65</v>
      </c>
      <c r="J30" s="60">
        <v>0</v>
      </c>
      <c r="K30" s="60">
        <v>0</v>
      </c>
      <c r="L30" s="60">
        <v>0</v>
      </c>
      <c r="M30" s="60">
        <f t="shared" si="7"/>
        <v>0.65</v>
      </c>
      <c r="N30" s="61">
        <f t="shared" si="0"/>
        <v>100</v>
      </c>
      <c r="O30" s="66">
        <f>[4]Stat1!H112</f>
        <v>0</v>
      </c>
      <c r="P30" s="61">
        <f t="shared" si="1"/>
        <v>0</v>
      </c>
      <c r="Q30" s="66">
        <f>[4]Stat1!I112</f>
        <v>0</v>
      </c>
      <c r="R30" s="124">
        <f t="shared" si="2"/>
        <v>0</v>
      </c>
      <c r="S30" s="98">
        <f>[4]Stat1!J112</f>
        <v>0</v>
      </c>
      <c r="T30" s="132">
        <f t="shared" si="3"/>
        <v>0</v>
      </c>
      <c r="U30" s="62"/>
      <c r="V30" s="107" t="s">
        <v>267</v>
      </c>
      <c r="W30" s="63"/>
      <c r="X30" s="45"/>
      <c r="Y30" s="17"/>
      <c r="AA30" s="18"/>
      <c r="AB30" s="15">
        <f t="shared" si="4"/>
        <v>0</v>
      </c>
      <c r="AC30" s="38"/>
      <c r="AD30" s="18"/>
      <c r="AE30" s="18"/>
      <c r="AF30" s="18"/>
      <c r="AG30" s="18"/>
    </row>
    <row r="31" spans="2:33" s="5" customFormat="1" ht="17.5" customHeight="1">
      <c r="B31" s="157">
        <v>20</v>
      </c>
      <c r="C31" s="84" t="s">
        <v>50</v>
      </c>
      <c r="D31" s="64" t="str">
        <f t="shared" si="8"/>
        <v>11.K</v>
      </c>
      <c r="E31" s="65" t="s">
        <v>51</v>
      </c>
      <c r="F31" s="62" t="s">
        <v>178</v>
      </c>
      <c r="G31" s="66">
        <v>1</v>
      </c>
      <c r="H31" s="139">
        <v>4.5</v>
      </c>
      <c r="I31" s="60">
        <f t="shared" si="5"/>
        <v>1</v>
      </c>
      <c r="J31" s="60">
        <v>0</v>
      </c>
      <c r="K31" s="60">
        <v>0</v>
      </c>
      <c r="L31" s="60">
        <v>0</v>
      </c>
      <c r="M31" s="60">
        <f t="shared" si="7"/>
        <v>1</v>
      </c>
      <c r="N31" s="61">
        <f t="shared" si="0"/>
        <v>100</v>
      </c>
      <c r="O31" s="66">
        <f>[4]Stat1!H113</f>
        <v>0</v>
      </c>
      <c r="P31" s="61">
        <f t="shared" si="1"/>
        <v>0</v>
      </c>
      <c r="Q31" s="66">
        <f>[4]Stat1!I113</f>
        <v>0</v>
      </c>
      <c r="R31" s="124">
        <f t="shared" si="2"/>
        <v>0</v>
      </c>
      <c r="S31" s="98">
        <f>[4]Stat1!J113</f>
        <v>0</v>
      </c>
      <c r="T31" s="132">
        <f t="shared" si="3"/>
        <v>0</v>
      </c>
      <c r="U31" s="62"/>
      <c r="V31" s="107" t="s">
        <v>267</v>
      </c>
      <c r="W31" s="63"/>
      <c r="X31" s="46"/>
      <c r="Y31" s="17"/>
      <c r="AA31" s="18"/>
      <c r="AB31" s="15">
        <f t="shared" si="4"/>
        <v>0</v>
      </c>
      <c r="AC31" s="38"/>
      <c r="AD31" s="18"/>
      <c r="AE31" s="18"/>
      <c r="AF31" s="18"/>
      <c r="AG31" s="18"/>
    </row>
    <row r="32" spans="2:33" s="5" customFormat="1" ht="17.5" customHeight="1">
      <c r="B32" s="157">
        <v>21</v>
      </c>
      <c r="C32" s="84" t="s">
        <v>52</v>
      </c>
      <c r="D32" s="64" t="str">
        <f t="shared" si="8"/>
        <v>11.K</v>
      </c>
      <c r="E32" s="65" t="s">
        <v>53</v>
      </c>
      <c r="F32" s="62" t="s">
        <v>178</v>
      </c>
      <c r="G32" s="66">
        <v>0.72</v>
      </c>
      <c r="H32" s="139">
        <v>4.5</v>
      </c>
      <c r="I32" s="60">
        <f t="shared" si="5"/>
        <v>0.72</v>
      </c>
      <c r="J32" s="60">
        <v>0</v>
      </c>
      <c r="K32" s="60">
        <v>0</v>
      </c>
      <c r="L32" s="60">
        <v>0</v>
      </c>
      <c r="M32" s="60">
        <f t="shared" si="7"/>
        <v>0.72</v>
      </c>
      <c r="N32" s="61">
        <f t="shared" si="0"/>
        <v>100</v>
      </c>
      <c r="O32" s="66">
        <f>[4]Stat1!H114</f>
        <v>0</v>
      </c>
      <c r="P32" s="61">
        <f t="shared" si="1"/>
        <v>0</v>
      </c>
      <c r="Q32" s="66">
        <f>[4]Stat1!I114</f>
        <v>0</v>
      </c>
      <c r="R32" s="124">
        <f t="shared" si="2"/>
        <v>0</v>
      </c>
      <c r="S32" s="98">
        <f>[4]Stat1!J114</f>
        <v>0</v>
      </c>
      <c r="T32" s="132">
        <f t="shared" si="3"/>
        <v>0</v>
      </c>
      <c r="U32" s="62"/>
      <c r="V32" s="107" t="s">
        <v>267</v>
      </c>
      <c r="W32" s="63"/>
      <c r="X32" s="46"/>
      <c r="Y32" s="17"/>
      <c r="AA32" s="18"/>
      <c r="AB32" s="15">
        <f t="shared" si="4"/>
        <v>0</v>
      </c>
      <c r="AC32" s="38"/>
      <c r="AD32" s="18"/>
      <c r="AE32" s="18"/>
      <c r="AF32" s="18"/>
      <c r="AG32" s="18"/>
    </row>
    <row r="33" spans="2:33" s="5" customFormat="1" ht="17.5" customHeight="1">
      <c r="B33" s="157">
        <v>22</v>
      </c>
      <c r="C33" s="84" t="s">
        <v>54</v>
      </c>
      <c r="D33" s="64" t="str">
        <f t="shared" si="8"/>
        <v>11.K</v>
      </c>
      <c r="E33" s="65" t="s">
        <v>55</v>
      </c>
      <c r="F33" s="62" t="s">
        <v>185</v>
      </c>
      <c r="G33" s="66">
        <v>3.05</v>
      </c>
      <c r="H33" s="60" t="s">
        <v>270</v>
      </c>
      <c r="I33" s="60">
        <f t="shared" si="5"/>
        <v>3.05</v>
      </c>
      <c r="J33" s="60">
        <v>0</v>
      </c>
      <c r="K33" s="60">
        <v>0</v>
      </c>
      <c r="L33" s="60">
        <v>0</v>
      </c>
      <c r="M33" s="60">
        <f t="shared" si="7"/>
        <v>3.05</v>
      </c>
      <c r="N33" s="61">
        <f t="shared" si="0"/>
        <v>100</v>
      </c>
      <c r="O33" s="66">
        <f>[4]Stat1!H115</f>
        <v>0</v>
      </c>
      <c r="P33" s="61">
        <f t="shared" si="1"/>
        <v>0</v>
      </c>
      <c r="Q33" s="66">
        <f>[4]Stat1!I115</f>
        <v>0</v>
      </c>
      <c r="R33" s="124">
        <f t="shared" si="2"/>
        <v>0</v>
      </c>
      <c r="S33" s="98">
        <f>[4]Stat1!J115</f>
        <v>0</v>
      </c>
      <c r="T33" s="132">
        <f t="shared" si="3"/>
        <v>0</v>
      </c>
      <c r="U33" s="62"/>
      <c r="V33" s="107" t="s">
        <v>267</v>
      </c>
      <c r="W33" s="63"/>
      <c r="X33" s="46"/>
      <c r="Y33" s="17"/>
      <c r="AA33" s="18"/>
      <c r="AB33" s="15">
        <f t="shared" si="4"/>
        <v>0</v>
      </c>
      <c r="AC33" s="38"/>
      <c r="AD33" s="18"/>
      <c r="AE33" s="18"/>
      <c r="AF33" s="18"/>
      <c r="AG33" s="18"/>
    </row>
    <row r="34" spans="2:33" s="5" customFormat="1" ht="17.5" customHeight="1">
      <c r="B34" s="157">
        <v>23</v>
      </c>
      <c r="C34" s="84" t="s">
        <v>56</v>
      </c>
      <c r="D34" s="64" t="str">
        <f t="shared" si="8"/>
        <v>11.K</v>
      </c>
      <c r="E34" s="65" t="s">
        <v>57</v>
      </c>
      <c r="F34" s="62" t="s">
        <v>183</v>
      </c>
      <c r="G34" s="66">
        <v>3.13</v>
      </c>
      <c r="H34" s="60" t="s">
        <v>270</v>
      </c>
      <c r="I34" s="60">
        <f t="shared" si="5"/>
        <v>3.13</v>
      </c>
      <c r="J34" s="60">
        <v>0</v>
      </c>
      <c r="K34" s="60">
        <v>0</v>
      </c>
      <c r="L34" s="60">
        <v>0</v>
      </c>
      <c r="M34" s="60">
        <f t="shared" si="7"/>
        <v>3.13</v>
      </c>
      <c r="N34" s="61">
        <f t="shared" si="0"/>
        <v>100</v>
      </c>
      <c r="O34" s="66">
        <f>[4]Stat1!H116</f>
        <v>0</v>
      </c>
      <c r="P34" s="61">
        <f t="shared" si="1"/>
        <v>0</v>
      </c>
      <c r="Q34" s="66">
        <f>[4]Stat1!I116</f>
        <v>0</v>
      </c>
      <c r="R34" s="124">
        <f t="shared" si="2"/>
        <v>0</v>
      </c>
      <c r="S34" s="98">
        <f>[4]Stat1!J116</f>
        <v>0</v>
      </c>
      <c r="T34" s="132">
        <f t="shared" si="3"/>
        <v>0</v>
      </c>
      <c r="U34" s="62"/>
      <c r="V34" s="107" t="s">
        <v>267</v>
      </c>
      <c r="W34" s="63"/>
      <c r="X34" s="45"/>
      <c r="Y34" s="20"/>
      <c r="Z34" s="21"/>
      <c r="AA34" s="18"/>
      <c r="AB34" s="15">
        <f t="shared" si="4"/>
        <v>0</v>
      </c>
      <c r="AC34" s="38"/>
      <c r="AD34" s="18"/>
      <c r="AE34" s="18"/>
      <c r="AF34" s="18"/>
      <c r="AG34" s="18"/>
    </row>
    <row r="35" spans="2:33" s="5" customFormat="1" ht="17.5" customHeight="1">
      <c r="B35" s="157">
        <v>24</v>
      </c>
      <c r="C35" s="84" t="s">
        <v>58</v>
      </c>
      <c r="D35" s="64" t="str">
        <f t="shared" si="8"/>
        <v>11.K</v>
      </c>
      <c r="E35" s="65" t="s">
        <v>59</v>
      </c>
      <c r="F35" s="62" t="s">
        <v>184</v>
      </c>
      <c r="G35" s="66">
        <v>1.93</v>
      </c>
      <c r="H35" s="140">
        <v>9</v>
      </c>
      <c r="I35" s="60">
        <f t="shared" si="5"/>
        <v>1.93</v>
      </c>
      <c r="J35" s="60">
        <v>0</v>
      </c>
      <c r="K35" s="60">
        <v>0</v>
      </c>
      <c r="L35" s="60">
        <v>0</v>
      </c>
      <c r="M35" s="60">
        <f t="shared" si="7"/>
        <v>1.93</v>
      </c>
      <c r="N35" s="61">
        <f t="shared" si="0"/>
        <v>100</v>
      </c>
      <c r="O35" s="66">
        <f>[4]Stat1!H117</f>
        <v>0</v>
      </c>
      <c r="P35" s="61">
        <f t="shared" si="1"/>
        <v>0</v>
      </c>
      <c r="Q35" s="66">
        <f>[4]Stat1!I117</f>
        <v>0</v>
      </c>
      <c r="R35" s="124">
        <f t="shared" si="2"/>
        <v>0</v>
      </c>
      <c r="S35" s="98">
        <f>[4]Stat1!J117</f>
        <v>0</v>
      </c>
      <c r="T35" s="132">
        <f t="shared" si="3"/>
        <v>0</v>
      </c>
      <c r="U35" s="62"/>
      <c r="V35" s="107" t="s">
        <v>267</v>
      </c>
      <c r="W35" s="63"/>
      <c r="X35" s="46"/>
      <c r="Y35" s="20"/>
      <c r="Z35" s="21"/>
      <c r="AA35" s="18"/>
      <c r="AB35" s="15">
        <f t="shared" si="4"/>
        <v>0</v>
      </c>
      <c r="AC35" s="38"/>
      <c r="AD35" s="18"/>
      <c r="AE35" s="18"/>
      <c r="AF35" s="18"/>
      <c r="AG35" s="18"/>
    </row>
    <row r="36" spans="2:33" s="5" customFormat="1" ht="17.5" customHeight="1">
      <c r="B36" s="157">
        <v>25</v>
      </c>
      <c r="C36" s="84" t="s">
        <v>60</v>
      </c>
      <c r="D36" s="64" t="str">
        <f t="shared" si="8"/>
        <v>11.K</v>
      </c>
      <c r="E36" s="65" t="s">
        <v>61</v>
      </c>
      <c r="F36" s="62" t="s">
        <v>186</v>
      </c>
      <c r="G36" s="66">
        <v>0.75</v>
      </c>
      <c r="H36" s="139">
        <v>6</v>
      </c>
      <c r="I36" s="60">
        <f t="shared" si="5"/>
        <v>0.75</v>
      </c>
      <c r="J36" s="60">
        <v>0</v>
      </c>
      <c r="K36" s="60">
        <v>0</v>
      </c>
      <c r="L36" s="60">
        <v>0</v>
      </c>
      <c r="M36" s="60">
        <f>[4]Stat1!G118</f>
        <v>0</v>
      </c>
      <c r="N36" s="61">
        <f t="shared" si="0"/>
        <v>0</v>
      </c>
      <c r="O36" s="66">
        <f>[4]Stat1!H118</f>
        <v>5.000000074505806E-2</v>
      </c>
      <c r="P36" s="61">
        <f t="shared" si="1"/>
        <v>6.666666766007741</v>
      </c>
      <c r="Q36" s="66">
        <f>I36-O36</f>
        <v>0.69999999925494194</v>
      </c>
      <c r="R36" s="124">
        <f t="shared" si="2"/>
        <v>93.333333233992249</v>
      </c>
      <c r="S36" s="98">
        <f>[4]Stat1!J118</f>
        <v>0</v>
      </c>
      <c r="T36" s="132">
        <f t="shared" si="3"/>
        <v>0</v>
      </c>
      <c r="U36" s="62"/>
      <c r="V36" s="107" t="s">
        <v>267</v>
      </c>
      <c r="W36" s="63"/>
      <c r="X36" s="46"/>
      <c r="Y36" s="20"/>
      <c r="Z36" s="21"/>
      <c r="AA36" s="18"/>
      <c r="AB36" s="15">
        <f t="shared" si="4"/>
        <v>0</v>
      </c>
      <c r="AC36" s="38"/>
      <c r="AD36" s="18"/>
      <c r="AE36" s="18"/>
      <c r="AF36" s="18"/>
      <c r="AG36" s="18"/>
    </row>
    <row r="37" spans="2:33" s="5" customFormat="1" ht="17.5" customHeight="1">
      <c r="B37" s="157">
        <v>26</v>
      </c>
      <c r="C37" s="84" t="str">
        <f>C36</f>
        <v>072</v>
      </c>
      <c r="D37" s="64" t="s">
        <v>21</v>
      </c>
      <c r="E37" s="65" t="s">
        <v>62</v>
      </c>
      <c r="F37" s="62" t="s">
        <v>187</v>
      </c>
      <c r="G37" s="66">
        <v>1.91</v>
      </c>
      <c r="H37" s="60" t="s">
        <v>270</v>
      </c>
      <c r="I37" s="60">
        <f t="shared" si="5"/>
        <v>1.91</v>
      </c>
      <c r="J37" s="60">
        <v>0</v>
      </c>
      <c r="K37" s="60">
        <v>0</v>
      </c>
      <c r="L37" s="60">
        <v>0</v>
      </c>
      <c r="M37" s="60">
        <f>[4]Stat1!G119</f>
        <v>0</v>
      </c>
      <c r="N37" s="61">
        <f t="shared" si="0"/>
        <v>0</v>
      </c>
      <c r="O37" s="66">
        <f>I37</f>
        <v>1.91</v>
      </c>
      <c r="P37" s="61">
        <f t="shared" si="1"/>
        <v>100</v>
      </c>
      <c r="Q37" s="66">
        <f>[4]Stat1!I119</f>
        <v>0</v>
      </c>
      <c r="R37" s="124">
        <f t="shared" si="2"/>
        <v>0</v>
      </c>
      <c r="S37" s="98">
        <f>[4]Stat1!J119</f>
        <v>0</v>
      </c>
      <c r="T37" s="132">
        <f t="shared" si="3"/>
        <v>0</v>
      </c>
      <c r="U37" s="62"/>
      <c r="V37" s="107" t="s">
        <v>267</v>
      </c>
      <c r="W37" s="63"/>
      <c r="X37" s="46"/>
      <c r="Y37" s="20"/>
      <c r="Z37" s="21"/>
      <c r="AA37" s="18"/>
      <c r="AB37" s="15">
        <f t="shared" si="4"/>
        <v>0</v>
      </c>
      <c r="AC37" s="38"/>
      <c r="AD37" s="18"/>
      <c r="AE37" s="18"/>
      <c r="AF37" s="18"/>
      <c r="AG37" s="18"/>
    </row>
    <row r="38" spans="2:33" s="5" customFormat="1" ht="17.5" customHeight="1">
      <c r="B38" s="157">
        <v>27</v>
      </c>
      <c r="C38" s="84" t="s">
        <v>63</v>
      </c>
      <c r="D38" s="64" t="s">
        <v>13</v>
      </c>
      <c r="E38" s="65" t="s">
        <v>64</v>
      </c>
      <c r="F38" s="62" t="s">
        <v>174</v>
      </c>
      <c r="G38" s="66">
        <v>1.57</v>
      </c>
      <c r="H38" s="139">
        <v>6</v>
      </c>
      <c r="I38" s="60">
        <f t="shared" si="5"/>
        <v>1.57</v>
      </c>
      <c r="J38" s="60">
        <v>0</v>
      </c>
      <c r="K38" s="60">
        <v>0</v>
      </c>
      <c r="L38" s="60">
        <v>0</v>
      </c>
      <c r="M38" s="60">
        <f>[4]Stat1!G120</f>
        <v>0</v>
      </c>
      <c r="N38" s="61">
        <f t="shared" si="0"/>
        <v>0</v>
      </c>
      <c r="O38" s="66">
        <f t="shared" ref="O38:O39" si="9">I38</f>
        <v>1.57</v>
      </c>
      <c r="P38" s="61">
        <f t="shared" si="1"/>
        <v>100</v>
      </c>
      <c r="Q38" s="66">
        <f>[4]Stat1!I120</f>
        <v>0</v>
      </c>
      <c r="R38" s="124">
        <f t="shared" si="2"/>
        <v>0</v>
      </c>
      <c r="S38" s="98">
        <f>[4]Stat1!J120</f>
        <v>0</v>
      </c>
      <c r="T38" s="132">
        <f t="shared" si="3"/>
        <v>0</v>
      </c>
      <c r="U38" s="62"/>
      <c r="V38" s="107" t="s">
        <v>267</v>
      </c>
      <c r="W38" s="63"/>
      <c r="X38" s="46"/>
      <c r="Y38" s="20"/>
      <c r="Z38" s="21"/>
      <c r="AA38" s="18"/>
      <c r="AB38" s="15">
        <f t="shared" si="4"/>
        <v>0</v>
      </c>
      <c r="AC38" s="38"/>
      <c r="AD38" s="18"/>
      <c r="AE38" s="18"/>
      <c r="AF38" s="18"/>
      <c r="AG38" s="18"/>
    </row>
    <row r="39" spans="2:33" s="5" customFormat="1" ht="17.5" customHeight="1">
      <c r="B39" s="157">
        <v>28</v>
      </c>
      <c r="C39" s="84" t="s">
        <v>65</v>
      </c>
      <c r="D39" s="64" t="str">
        <f>D38</f>
        <v>11.K</v>
      </c>
      <c r="E39" s="65" t="s">
        <v>66</v>
      </c>
      <c r="F39" s="62" t="s">
        <v>186</v>
      </c>
      <c r="G39" s="66">
        <v>1.9</v>
      </c>
      <c r="H39" s="139">
        <v>6</v>
      </c>
      <c r="I39" s="60">
        <f t="shared" si="5"/>
        <v>1.9</v>
      </c>
      <c r="J39" s="60">
        <v>0</v>
      </c>
      <c r="K39" s="60">
        <v>0</v>
      </c>
      <c r="L39" s="60">
        <v>0</v>
      </c>
      <c r="M39" s="60">
        <f>[4]Stat1!G121</f>
        <v>0</v>
      </c>
      <c r="N39" s="61">
        <f t="shared" si="0"/>
        <v>0</v>
      </c>
      <c r="O39" s="66">
        <f t="shared" si="9"/>
        <v>1.9</v>
      </c>
      <c r="P39" s="61">
        <f t="shared" si="1"/>
        <v>100</v>
      </c>
      <c r="Q39" s="66">
        <f>[4]Stat1!I121</f>
        <v>0</v>
      </c>
      <c r="R39" s="124">
        <f t="shared" si="2"/>
        <v>0</v>
      </c>
      <c r="S39" s="98">
        <f>[4]Stat1!J121</f>
        <v>0</v>
      </c>
      <c r="T39" s="132">
        <f t="shared" si="3"/>
        <v>0</v>
      </c>
      <c r="U39" s="62"/>
      <c r="V39" s="107" t="s">
        <v>267</v>
      </c>
      <c r="W39" s="63"/>
      <c r="X39" s="46"/>
      <c r="Y39" s="20"/>
      <c r="Z39" s="21"/>
      <c r="AA39" s="18"/>
      <c r="AB39" s="15">
        <f t="shared" si="4"/>
        <v>0</v>
      </c>
      <c r="AC39" s="38"/>
      <c r="AD39" s="18"/>
      <c r="AE39" s="18"/>
      <c r="AF39" s="18"/>
      <c r="AG39" s="18"/>
    </row>
    <row r="40" spans="2:33" s="5" customFormat="1" ht="17.5" customHeight="1">
      <c r="B40" s="157">
        <v>29</v>
      </c>
      <c r="C40" s="84" t="s">
        <v>67</v>
      </c>
      <c r="D40" s="64" t="str">
        <f>D39</f>
        <v>11.K</v>
      </c>
      <c r="E40" s="65" t="s">
        <v>68</v>
      </c>
      <c r="F40" s="62" t="s">
        <v>178</v>
      </c>
      <c r="G40" s="66">
        <v>1.35</v>
      </c>
      <c r="H40" s="140">
        <v>9</v>
      </c>
      <c r="I40" s="60">
        <f t="shared" si="5"/>
        <v>1.35</v>
      </c>
      <c r="J40" s="60">
        <v>0</v>
      </c>
      <c r="K40" s="60">
        <v>0</v>
      </c>
      <c r="L40" s="60">
        <v>0</v>
      </c>
      <c r="M40" s="60">
        <f>I40</f>
        <v>1.35</v>
      </c>
      <c r="N40" s="61">
        <f t="shared" si="0"/>
        <v>100</v>
      </c>
      <c r="O40" s="66">
        <f>[4]Stat1!H122</f>
        <v>0</v>
      </c>
      <c r="P40" s="61">
        <f t="shared" si="1"/>
        <v>0</v>
      </c>
      <c r="Q40" s="66">
        <f>[4]Stat1!I122</f>
        <v>0</v>
      </c>
      <c r="R40" s="124">
        <f t="shared" si="2"/>
        <v>0</v>
      </c>
      <c r="S40" s="98">
        <f>[4]Stat1!J122</f>
        <v>0</v>
      </c>
      <c r="T40" s="132">
        <f t="shared" si="3"/>
        <v>0</v>
      </c>
      <c r="U40" s="62"/>
      <c r="V40" s="107" t="s">
        <v>267</v>
      </c>
      <c r="W40" s="63"/>
      <c r="X40" s="46"/>
      <c r="Y40" s="20"/>
      <c r="Z40" s="21"/>
      <c r="AA40" s="18"/>
      <c r="AB40" s="15">
        <f t="shared" si="4"/>
        <v>0</v>
      </c>
      <c r="AC40" s="38"/>
      <c r="AD40" s="18"/>
      <c r="AE40" s="18"/>
      <c r="AF40" s="18"/>
      <c r="AG40" s="18"/>
    </row>
    <row r="41" spans="2:33" s="5" customFormat="1" ht="17.5" customHeight="1">
      <c r="B41" s="157">
        <v>30</v>
      </c>
      <c r="C41" s="84" t="s">
        <v>69</v>
      </c>
      <c r="D41" s="64" t="str">
        <f>D40</f>
        <v>11.K</v>
      </c>
      <c r="E41" s="65" t="s">
        <v>70</v>
      </c>
      <c r="F41" s="62" t="s">
        <v>178</v>
      </c>
      <c r="G41" s="66">
        <v>1.2</v>
      </c>
      <c r="H41" s="139">
        <v>4.5</v>
      </c>
      <c r="I41" s="60">
        <f t="shared" si="5"/>
        <v>1.2</v>
      </c>
      <c r="J41" s="60">
        <v>0</v>
      </c>
      <c r="K41" s="60">
        <v>0</v>
      </c>
      <c r="L41" s="60">
        <v>0</v>
      </c>
      <c r="M41" s="60">
        <f>[4]Stat1!G123</f>
        <v>0</v>
      </c>
      <c r="N41" s="61">
        <f t="shared" si="0"/>
        <v>0</v>
      </c>
      <c r="O41" s="66">
        <f>[4]Stat1!H123</f>
        <v>0.30000001192092896</v>
      </c>
      <c r="P41" s="61">
        <f t="shared" si="1"/>
        <v>25.000000993410747</v>
      </c>
      <c r="Q41" s="66">
        <f>[4]Stat1!I123</f>
        <v>0</v>
      </c>
      <c r="R41" s="124">
        <f t="shared" si="2"/>
        <v>0</v>
      </c>
      <c r="S41" s="98">
        <f>I41-O41</f>
        <v>0.899999988079071</v>
      </c>
      <c r="T41" s="132">
        <f t="shared" si="3"/>
        <v>74.999999006589263</v>
      </c>
      <c r="U41" s="62"/>
      <c r="V41" s="107" t="s">
        <v>267</v>
      </c>
      <c r="W41" s="63"/>
      <c r="X41" s="46"/>
      <c r="Y41" s="20"/>
      <c r="Z41" s="21"/>
      <c r="AA41" s="18"/>
      <c r="AB41" s="15">
        <f t="shared" si="4"/>
        <v>0</v>
      </c>
      <c r="AC41" s="38"/>
      <c r="AD41" s="18"/>
      <c r="AE41" s="18"/>
      <c r="AF41" s="18"/>
      <c r="AG41" s="18"/>
    </row>
    <row r="42" spans="2:33" s="5" customFormat="1" ht="17.5" customHeight="1">
      <c r="B42" s="157">
        <v>31</v>
      </c>
      <c r="C42" s="84" t="s">
        <v>71</v>
      </c>
      <c r="D42" s="64" t="str">
        <f>D41</f>
        <v>11.K</v>
      </c>
      <c r="E42" s="65" t="s">
        <v>72</v>
      </c>
      <c r="F42" s="62" t="s">
        <v>188</v>
      </c>
      <c r="G42" s="66">
        <v>1.1000000000000001</v>
      </c>
      <c r="H42" s="139">
        <v>4.5</v>
      </c>
      <c r="I42" s="60">
        <f t="shared" si="5"/>
        <v>1.1000000000000001</v>
      </c>
      <c r="J42" s="60">
        <v>0</v>
      </c>
      <c r="K42" s="60">
        <v>0</v>
      </c>
      <c r="L42" s="60">
        <v>0</v>
      </c>
      <c r="M42" s="60">
        <f t="shared" ref="M42:M45" si="10">I42</f>
        <v>1.1000000000000001</v>
      </c>
      <c r="N42" s="61">
        <f t="shared" si="0"/>
        <v>100</v>
      </c>
      <c r="O42" s="66">
        <f>[4]Stat1!H124</f>
        <v>0</v>
      </c>
      <c r="P42" s="61">
        <f t="shared" si="1"/>
        <v>0</v>
      </c>
      <c r="Q42" s="66">
        <f>[4]Stat1!I124</f>
        <v>0</v>
      </c>
      <c r="R42" s="124">
        <f t="shared" si="2"/>
        <v>0</v>
      </c>
      <c r="S42" s="98">
        <f>[4]Stat1!J124</f>
        <v>0</v>
      </c>
      <c r="T42" s="132">
        <f t="shared" si="3"/>
        <v>0</v>
      </c>
      <c r="U42" s="62"/>
      <c r="V42" s="107" t="s">
        <v>267</v>
      </c>
      <c r="W42" s="63"/>
      <c r="X42" s="46"/>
      <c r="Y42" s="20"/>
      <c r="Z42" s="21"/>
      <c r="AA42" s="18"/>
      <c r="AB42" s="15">
        <f t="shared" si="4"/>
        <v>0</v>
      </c>
      <c r="AC42" s="38"/>
      <c r="AD42" s="18"/>
      <c r="AE42" s="18"/>
      <c r="AF42" s="18"/>
      <c r="AG42" s="18"/>
    </row>
    <row r="43" spans="2:33" s="5" customFormat="1" ht="17.5" customHeight="1">
      <c r="B43" s="157">
        <v>32</v>
      </c>
      <c r="C43" s="84" t="str">
        <f>C42</f>
        <v>077</v>
      </c>
      <c r="D43" s="64" t="s">
        <v>21</v>
      </c>
      <c r="E43" s="65" t="s">
        <v>73</v>
      </c>
      <c r="F43" s="62" t="s">
        <v>189</v>
      </c>
      <c r="G43" s="66">
        <v>1.85</v>
      </c>
      <c r="H43" s="139">
        <v>4.5</v>
      </c>
      <c r="I43" s="60">
        <f t="shared" si="5"/>
        <v>1.85</v>
      </c>
      <c r="J43" s="60">
        <v>0</v>
      </c>
      <c r="K43" s="60">
        <v>0</v>
      </c>
      <c r="L43" s="60">
        <v>0</v>
      </c>
      <c r="M43" s="60">
        <f t="shared" si="10"/>
        <v>1.85</v>
      </c>
      <c r="N43" s="61">
        <f t="shared" si="0"/>
        <v>100</v>
      </c>
      <c r="O43" s="66">
        <f>[4]Stat1!H125</f>
        <v>0</v>
      </c>
      <c r="P43" s="61">
        <f t="shared" si="1"/>
        <v>0</v>
      </c>
      <c r="Q43" s="66">
        <f>[4]Stat1!I125</f>
        <v>0</v>
      </c>
      <c r="R43" s="124">
        <f t="shared" si="2"/>
        <v>0</v>
      </c>
      <c r="S43" s="98">
        <f>[4]Stat1!J125</f>
        <v>0</v>
      </c>
      <c r="T43" s="132">
        <f t="shared" si="3"/>
        <v>0</v>
      </c>
      <c r="U43" s="62"/>
      <c r="V43" s="107" t="s">
        <v>267</v>
      </c>
      <c r="W43" s="63"/>
      <c r="X43" s="46"/>
      <c r="Y43" s="20"/>
      <c r="Z43" s="21"/>
      <c r="AA43" s="18"/>
      <c r="AB43" s="15">
        <f t="shared" si="4"/>
        <v>0</v>
      </c>
      <c r="AC43" s="38"/>
      <c r="AD43" s="18"/>
      <c r="AE43" s="18"/>
      <c r="AF43" s="18"/>
      <c r="AG43" s="18"/>
    </row>
    <row r="44" spans="2:33" s="5" customFormat="1" ht="17.5" customHeight="1">
      <c r="B44" s="157">
        <v>33</v>
      </c>
      <c r="C44" s="84" t="s">
        <v>74</v>
      </c>
      <c r="D44" s="64" t="s">
        <v>13</v>
      </c>
      <c r="E44" s="65" t="s">
        <v>75</v>
      </c>
      <c r="F44" s="62" t="s">
        <v>181</v>
      </c>
      <c r="G44" s="66">
        <v>1.72</v>
      </c>
      <c r="H44" s="139">
        <v>4.5</v>
      </c>
      <c r="I44" s="60">
        <f t="shared" si="5"/>
        <v>1.72</v>
      </c>
      <c r="J44" s="60">
        <v>0</v>
      </c>
      <c r="K44" s="60">
        <v>0</v>
      </c>
      <c r="L44" s="60">
        <v>0</v>
      </c>
      <c r="M44" s="60">
        <f t="shared" si="10"/>
        <v>1.72</v>
      </c>
      <c r="N44" s="61">
        <f t="shared" si="0"/>
        <v>100</v>
      </c>
      <c r="O44" s="66">
        <f>[4]Stat1!H126</f>
        <v>0</v>
      </c>
      <c r="P44" s="61">
        <f t="shared" si="1"/>
        <v>0</v>
      </c>
      <c r="Q44" s="66">
        <f>[4]Stat1!I126</f>
        <v>0</v>
      </c>
      <c r="R44" s="124">
        <f t="shared" si="2"/>
        <v>0</v>
      </c>
      <c r="S44" s="98">
        <f>[4]Stat1!J126</f>
        <v>0</v>
      </c>
      <c r="T44" s="132">
        <f t="shared" si="3"/>
        <v>0</v>
      </c>
      <c r="U44" s="62"/>
      <c r="V44" s="107" t="s">
        <v>267</v>
      </c>
      <c r="W44" s="63"/>
      <c r="X44" s="46"/>
      <c r="Y44" s="20"/>
      <c r="Z44" s="21"/>
      <c r="AA44" s="18"/>
      <c r="AB44" s="15">
        <f t="shared" si="4"/>
        <v>0</v>
      </c>
      <c r="AC44" s="38"/>
      <c r="AD44" s="18"/>
      <c r="AE44" s="18"/>
      <c r="AF44" s="18"/>
      <c r="AG44" s="18"/>
    </row>
    <row r="45" spans="2:33" s="5" customFormat="1" ht="17.5" customHeight="1">
      <c r="B45" s="157">
        <v>34</v>
      </c>
      <c r="C45" s="84" t="s">
        <v>76</v>
      </c>
      <c r="D45" s="64" t="str">
        <f>D44</f>
        <v>11.K</v>
      </c>
      <c r="E45" s="65" t="s">
        <v>77</v>
      </c>
      <c r="F45" s="62" t="s">
        <v>181</v>
      </c>
      <c r="G45" s="66">
        <v>1.7</v>
      </c>
      <c r="H45" s="139">
        <v>4.5</v>
      </c>
      <c r="I45" s="60">
        <f t="shared" si="5"/>
        <v>1.7</v>
      </c>
      <c r="J45" s="60">
        <v>0</v>
      </c>
      <c r="K45" s="60">
        <v>0</v>
      </c>
      <c r="L45" s="60">
        <v>0</v>
      </c>
      <c r="M45" s="60">
        <f t="shared" si="10"/>
        <v>1.7</v>
      </c>
      <c r="N45" s="61">
        <f t="shared" si="0"/>
        <v>100</v>
      </c>
      <c r="O45" s="66">
        <f>[4]Stat1!H127</f>
        <v>0</v>
      </c>
      <c r="P45" s="61">
        <f t="shared" si="1"/>
        <v>0</v>
      </c>
      <c r="Q45" s="66">
        <f>[4]Stat1!I127</f>
        <v>0</v>
      </c>
      <c r="R45" s="124">
        <f t="shared" si="2"/>
        <v>0</v>
      </c>
      <c r="S45" s="98">
        <f>[4]Stat1!J127</f>
        <v>0</v>
      </c>
      <c r="T45" s="132">
        <f t="shared" si="3"/>
        <v>0</v>
      </c>
      <c r="U45" s="62"/>
      <c r="V45" s="107" t="s">
        <v>267</v>
      </c>
      <c r="W45" s="63"/>
      <c r="X45" s="46"/>
      <c r="Y45" s="20"/>
      <c r="Z45" s="21"/>
      <c r="AA45" s="18"/>
      <c r="AB45" s="15">
        <f t="shared" si="4"/>
        <v>0</v>
      </c>
      <c r="AC45" s="38"/>
      <c r="AD45" s="18"/>
      <c r="AE45" s="18"/>
      <c r="AF45" s="18"/>
      <c r="AG45" s="18"/>
    </row>
    <row r="46" spans="2:33" s="5" customFormat="1" ht="17.5" customHeight="1">
      <c r="B46" s="157">
        <v>35</v>
      </c>
      <c r="C46" s="84" t="s">
        <v>17</v>
      </c>
      <c r="D46" s="70"/>
      <c r="E46" s="68" t="s">
        <v>78</v>
      </c>
      <c r="F46" s="91" t="s">
        <v>190</v>
      </c>
      <c r="G46" s="66">
        <v>21.64</v>
      </c>
      <c r="H46" s="139">
        <v>4.5</v>
      </c>
      <c r="I46" s="60">
        <f t="shared" si="5"/>
        <v>21.64</v>
      </c>
      <c r="J46" s="60">
        <v>0</v>
      </c>
      <c r="K46" s="60">
        <v>0</v>
      </c>
      <c r="L46" s="60">
        <v>0</v>
      </c>
      <c r="M46" s="66">
        <f>I46-O46-Q46</f>
        <v>5.3600000286102301</v>
      </c>
      <c r="N46" s="61">
        <f t="shared" si="0"/>
        <v>24.768946527773707</v>
      </c>
      <c r="O46" s="66">
        <f>[4]Stat1!$H$135+[4]Stat1!$H$162</f>
        <v>14.779999971389771</v>
      </c>
      <c r="P46" s="61">
        <f t="shared" si="1"/>
        <v>68.299445339139425</v>
      </c>
      <c r="Q46" s="66">
        <f>[4]Stat1!$I$135+[4]Stat1!$I$162</f>
        <v>1.5</v>
      </c>
      <c r="R46" s="124">
        <f t="shared" si="2"/>
        <v>6.9316081330868764</v>
      </c>
      <c r="S46" s="98">
        <f>[4]Stat1!$J$135+[4]Stat1!$J$162</f>
        <v>0</v>
      </c>
      <c r="T46" s="132">
        <f t="shared" si="3"/>
        <v>0</v>
      </c>
      <c r="U46" s="62"/>
      <c r="V46" s="107" t="s">
        <v>267</v>
      </c>
      <c r="W46" s="63"/>
      <c r="X46" s="137"/>
      <c r="Y46" s="20"/>
      <c r="Z46" s="21"/>
      <c r="AA46" s="18"/>
      <c r="AB46" s="15">
        <f t="shared" si="4"/>
        <v>0</v>
      </c>
      <c r="AC46" s="38"/>
      <c r="AD46" s="18"/>
      <c r="AE46" s="18"/>
      <c r="AF46" s="18"/>
      <c r="AG46" s="18"/>
    </row>
    <row r="47" spans="2:33" s="5" customFormat="1" ht="17.5" customHeight="1">
      <c r="B47" s="157">
        <v>36</v>
      </c>
      <c r="C47" s="84" t="s">
        <v>79</v>
      </c>
      <c r="D47" s="70"/>
      <c r="E47" s="68" t="s">
        <v>80</v>
      </c>
      <c r="F47" s="91" t="s">
        <v>191</v>
      </c>
      <c r="G47" s="71">
        <v>2.56</v>
      </c>
      <c r="H47" s="139">
        <v>4.5</v>
      </c>
      <c r="I47" s="60">
        <f t="shared" si="5"/>
        <v>2.56</v>
      </c>
      <c r="J47" s="60">
        <v>0</v>
      </c>
      <c r="K47" s="60">
        <v>0</v>
      </c>
      <c r="L47" s="60">
        <v>0</v>
      </c>
      <c r="M47" s="73">
        <f>[4]Stat1!$G$163</f>
        <v>0</v>
      </c>
      <c r="N47" s="61">
        <f t="shared" si="0"/>
        <v>0</v>
      </c>
      <c r="O47" s="72">
        <f>I47-Q47-S47</f>
        <v>1.8199999904632569</v>
      </c>
      <c r="P47" s="61">
        <f t="shared" si="1"/>
        <v>71.09374962747097</v>
      </c>
      <c r="Q47" s="66">
        <f>[4]Stat1!$I$163</f>
        <v>0.30000001192092896</v>
      </c>
      <c r="R47" s="124">
        <f t="shared" si="2"/>
        <v>11.718750465661287</v>
      </c>
      <c r="S47" s="98">
        <f>[4]Stat1!$J$163</f>
        <v>0.43999999761581421</v>
      </c>
      <c r="T47" s="132">
        <f t="shared" si="3"/>
        <v>17.187499906867743</v>
      </c>
      <c r="U47" s="62"/>
      <c r="V47" s="107" t="s">
        <v>267</v>
      </c>
      <c r="W47" s="63"/>
      <c r="X47" s="47"/>
      <c r="Y47" s="17"/>
      <c r="AB47" s="15">
        <f t="shared" si="4"/>
        <v>0</v>
      </c>
      <c r="AC47" s="38"/>
      <c r="AD47" s="18"/>
      <c r="AE47" s="18"/>
      <c r="AF47" s="18"/>
      <c r="AG47" s="18"/>
    </row>
    <row r="48" spans="2:33" s="5" customFormat="1" ht="17.5" customHeight="1">
      <c r="B48" s="157">
        <v>37</v>
      </c>
      <c r="C48" s="84" t="s">
        <v>81</v>
      </c>
      <c r="D48" s="70"/>
      <c r="E48" s="68" t="s">
        <v>82</v>
      </c>
      <c r="F48" s="91" t="s">
        <v>192</v>
      </c>
      <c r="G48" s="74">
        <v>3</v>
      </c>
      <c r="H48" s="139">
        <v>6</v>
      </c>
      <c r="I48" s="60">
        <f t="shared" si="5"/>
        <v>3</v>
      </c>
      <c r="J48" s="60">
        <v>0</v>
      </c>
      <c r="K48" s="60">
        <v>0</v>
      </c>
      <c r="L48" s="60">
        <v>0</v>
      </c>
      <c r="M48" s="72">
        <f>I48</f>
        <v>3</v>
      </c>
      <c r="N48" s="61">
        <f t="shared" si="0"/>
        <v>100</v>
      </c>
      <c r="O48" s="66"/>
      <c r="P48" s="61">
        <f t="shared" si="1"/>
        <v>0</v>
      </c>
      <c r="Q48" s="66"/>
      <c r="R48" s="124">
        <f t="shared" si="2"/>
        <v>0</v>
      </c>
      <c r="S48" s="98"/>
      <c r="T48" s="132">
        <f t="shared" si="3"/>
        <v>0</v>
      </c>
      <c r="U48" s="62"/>
      <c r="V48" s="107" t="s">
        <v>267</v>
      </c>
      <c r="W48" s="63"/>
      <c r="X48" s="47"/>
      <c r="Y48" s="17"/>
      <c r="AB48" s="15">
        <f t="shared" si="4"/>
        <v>0</v>
      </c>
      <c r="AC48" s="38"/>
      <c r="AD48" s="18"/>
      <c r="AE48" s="18"/>
      <c r="AF48" s="18"/>
      <c r="AG48" s="18"/>
    </row>
    <row r="49" spans="2:33" s="5" customFormat="1" ht="17.5" customHeight="1">
      <c r="B49" s="157">
        <v>38</v>
      </c>
      <c r="C49" s="84" t="s">
        <v>83</v>
      </c>
      <c r="D49" s="70"/>
      <c r="E49" s="68" t="s">
        <v>84</v>
      </c>
      <c r="F49" s="91" t="s">
        <v>193</v>
      </c>
      <c r="G49" s="74">
        <v>14.46</v>
      </c>
      <c r="H49" s="141">
        <v>6</v>
      </c>
      <c r="I49" s="60">
        <f t="shared" si="5"/>
        <v>14.46</v>
      </c>
      <c r="J49" s="60">
        <v>0</v>
      </c>
      <c r="K49" s="60">
        <v>0</v>
      </c>
      <c r="L49" s="60">
        <v>0</v>
      </c>
      <c r="M49" s="74">
        <f>I49-O49-Q49</f>
        <v>12.05999966621399</v>
      </c>
      <c r="N49" s="61">
        <f t="shared" si="0"/>
        <v>83.402487318215691</v>
      </c>
      <c r="O49" s="74">
        <f>[4]Stat1!$H$165+[4]Stat1!$H$39</f>
        <v>1.8000003099441528</v>
      </c>
      <c r="P49" s="61">
        <f t="shared" si="1"/>
        <v>12.448134923541858</v>
      </c>
      <c r="Q49" s="74">
        <f>[4]Stat1!$I$39+[4]Stat1!$I$165</f>
        <v>0.60000002384185791</v>
      </c>
      <c r="R49" s="124">
        <f t="shared" si="2"/>
        <v>4.1493777582424469</v>
      </c>
      <c r="S49" s="99">
        <f>[4]Stat1!$I$165+[4]Stat1!$J$39</f>
        <v>0</v>
      </c>
      <c r="T49" s="132">
        <f t="shared" si="3"/>
        <v>0</v>
      </c>
      <c r="U49" s="62"/>
      <c r="V49" s="107" t="s">
        <v>267</v>
      </c>
      <c r="W49" s="63"/>
      <c r="X49" s="47"/>
      <c r="Y49" s="17"/>
      <c r="AB49" s="15">
        <f t="shared" si="4"/>
        <v>0</v>
      </c>
      <c r="AC49" s="38"/>
      <c r="AD49" s="18"/>
      <c r="AE49" s="18"/>
      <c r="AF49" s="18"/>
      <c r="AG49" s="18"/>
    </row>
    <row r="50" spans="2:33" s="5" customFormat="1" ht="17.5" customHeight="1">
      <c r="B50" s="157">
        <v>39</v>
      </c>
      <c r="C50" s="84" t="s">
        <v>85</v>
      </c>
      <c r="D50" s="70">
        <v>1</v>
      </c>
      <c r="E50" s="68" t="s">
        <v>86</v>
      </c>
      <c r="F50" s="91" t="s">
        <v>194</v>
      </c>
      <c r="G50" s="71">
        <v>0.8</v>
      </c>
      <c r="H50" s="142">
        <v>4.5</v>
      </c>
      <c r="I50" s="60">
        <f t="shared" si="5"/>
        <v>0.8</v>
      </c>
      <c r="J50" s="60">
        <v>0</v>
      </c>
      <c r="K50" s="60">
        <v>0</v>
      </c>
      <c r="L50" s="60">
        <v>0</v>
      </c>
      <c r="M50" s="72">
        <f>I50</f>
        <v>0.8</v>
      </c>
      <c r="N50" s="61">
        <f t="shared" si="0"/>
        <v>100</v>
      </c>
      <c r="O50" s="73"/>
      <c r="P50" s="61">
        <f t="shared" si="1"/>
        <v>0</v>
      </c>
      <c r="Q50" s="73"/>
      <c r="R50" s="124">
        <f t="shared" si="2"/>
        <v>0</v>
      </c>
      <c r="S50" s="100"/>
      <c r="T50" s="132">
        <f t="shared" si="3"/>
        <v>0</v>
      </c>
      <c r="U50" s="62"/>
      <c r="V50" s="107" t="s">
        <v>267</v>
      </c>
      <c r="W50" s="63"/>
      <c r="X50" s="47"/>
      <c r="Y50" s="17"/>
      <c r="AB50" s="15">
        <f t="shared" si="4"/>
        <v>0</v>
      </c>
      <c r="AC50" s="38"/>
      <c r="AD50" s="18"/>
      <c r="AE50" s="18"/>
      <c r="AF50" s="18"/>
      <c r="AG50" s="18"/>
    </row>
    <row r="51" spans="2:33" s="5" customFormat="1" ht="17.5" customHeight="1">
      <c r="B51" s="157">
        <v>40</v>
      </c>
      <c r="C51" s="62" t="str">
        <f>C50</f>
        <v>086</v>
      </c>
      <c r="D51" s="70">
        <v>2</v>
      </c>
      <c r="E51" s="68" t="s">
        <v>87</v>
      </c>
      <c r="F51" s="91" t="s">
        <v>198</v>
      </c>
      <c r="G51" s="71">
        <v>14.68</v>
      </c>
      <c r="H51" s="142">
        <v>4.5</v>
      </c>
      <c r="I51" s="60">
        <f t="shared" si="5"/>
        <v>14.68</v>
      </c>
      <c r="J51" s="60">
        <v>0</v>
      </c>
      <c r="K51" s="60">
        <v>0</v>
      </c>
      <c r="L51" s="60">
        <v>0</v>
      </c>
      <c r="M51" s="72">
        <f>I51-O51-Q51</f>
        <v>13.279999964237213</v>
      </c>
      <c r="N51" s="61">
        <f t="shared" si="0"/>
        <v>90.463215015239868</v>
      </c>
      <c r="O51" s="73">
        <f>[4]Stat1!$H$159</f>
        <v>1.1000000238418579</v>
      </c>
      <c r="P51" s="61">
        <f t="shared" si="1"/>
        <v>7.493188173309659</v>
      </c>
      <c r="Q51" s="66">
        <f>[4]Stat1!$I$159</f>
        <v>0.30000001192092896</v>
      </c>
      <c r="R51" s="124">
        <f t="shared" si="2"/>
        <v>2.0435968114504695</v>
      </c>
      <c r="S51" s="98"/>
      <c r="T51" s="132">
        <f t="shared" si="3"/>
        <v>0</v>
      </c>
      <c r="U51" s="62"/>
      <c r="V51" s="107" t="s">
        <v>267</v>
      </c>
      <c r="W51" s="63"/>
      <c r="X51" s="47"/>
      <c r="Y51" s="17"/>
      <c r="AB51" s="15">
        <f t="shared" si="4"/>
        <v>0</v>
      </c>
      <c r="AC51" s="38"/>
      <c r="AD51" s="18"/>
      <c r="AE51" s="18"/>
      <c r="AF51" s="18"/>
      <c r="AG51" s="18"/>
    </row>
    <row r="52" spans="2:33" s="5" customFormat="1" ht="17.5" customHeight="1">
      <c r="B52" s="157">
        <v>41</v>
      </c>
      <c r="C52" s="84" t="s">
        <v>88</v>
      </c>
      <c r="D52" s="70"/>
      <c r="E52" s="68" t="s">
        <v>89</v>
      </c>
      <c r="F52" s="91" t="s">
        <v>195</v>
      </c>
      <c r="G52" s="71">
        <v>41</v>
      </c>
      <c r="H52" s="142" t="s">
        <v>272</v>
      </c>
      <c r="I52" s="60">
        <f t="shared" si="5"/>
        <v>41</v>
      </c>
      <c r="J52" s="60">
        <v>0</v>
      </c>
      <c r="K52" s="60">
        <v>0</v>
      </c>
      <c r="L52" s="60">
        <v>0</v>
      </c>
      <c r="M52" s="73">
        <f>I52-O52-Q52</f>
        <v>23.0899997651577</v>
      </c>
      <c r="N52" s="61">
        <f t="shared" si="0"/>
        <v>56.317072597945604</v>
      </c>
      <c r="O52" s="66">
        <f>[4]Stat1!$H$167</f>
        <v>17.510000228881836</v>
      </c>
      <c r="P52" s="61">
        <f t="shared" si="1"/>
        <v>42.707317631419109</v>
      </c>
      <c r="Q52" s="66">
        <f>[4]Stat1!$I$167</f>
        <v>0.40000000596046448</v>
      </c>
      <c r="R52" s="124">
        <f t="shared" si="2"/>
        <v>0.97560977063527921</v>
      </c>
      <c r="S52" s="98"/>
      <c r="T52" s="132">
        <f t="shared" si="3"/>
        <v>0</v>
      </c>
      <c r="U52" s="62"/>
      <c r="V52" s="107" t="s">
        <v>267</v>
      </c>
      <c r="W52" s="63"/>
      <c r="X52" s="47"/>
      <c r="Y52" s="17"/>
      <c r="AB52" s="15">
        <f t="shared" si="4"/>
        <v>0</v>
      </c>
      <c r="AC52" s="38"/>
      <c r="AD52" s="18"/>
      <c r="AE52" s="18"/>
      <c r="AF52" s="18"/>
      <c r="AG52" s="18"/>
    </row>
    <row r="53" spans="2:33" s="5" customFormat="1" ht="17.5" customHeight="1">
      <c r="B53" s="157">
        <v>42</v>
      </c>
      <c r="C53" s="84" t="s">
        <v>90</v>
      </c>
      <c r="D53" s="70"/>
      <c r="E53" s="68" t="s">
        <v>91</v>
      </c>
      <c r="F53" s="91" t="s">
        <v>197</v>
      </c>
      <c r="G53" s="71">
        <v>36.380000000000003</v>
      </c>
      <c r="H53" s="142">
        <v>4.5</v>
      </c>
      <c r="I53" s="60">
        <f>G53-L53</f>
        <v>22.57</v>
      </c>
      <c r="J53" s="60">
        <v>0</v>
      </c>
      <c r="K53" s="60">
        <v>0</v>
      </c>
      <c r="L53" s="60">
        <f>20.01-6.2</f>
        <v>13.810000000000002</v>
      </c>
      <c r="M53" s="73">
        <v>6.2</v>
      </c>
      <c r="N53" s="61">
        <f t="shared" si="0"/>
        <v>17.042330951072017</v>
      </c>
      <c r="O53" s="66">
        <f>I53-Q53-M53</f>
        <v>13.570000047683717</v>
      </c>
      <c r="P53" s="61">
        <f t="shared" si="1"/>
        <v>37.300714809465958</v>
      </c>
      <c r="Q53" s="66">
        <f>[4]Stat1!$I$168</f>
        <v>2.7999999523162842</v>
      </c>
      <c r="R53" s="124">
        <f t="shared" si="2"/>
        <v>7.6965364274774153</v>
      </c>
      <c r="S53" s="98">
        <f>L53</f>
        <v>13.810000000000002</v>
      </c>
      <c r="T53" s="132">
        <f t="shared" si="3"/>
        <v>37.960417811984613</v>
      </c>
      <c r="U53" s="62"/>
      <c r="V53" s="107" t="s">
        <v>267</v>
      </c>
      <c r="W53" s="63"/>
      <c r="X53" s="47"/>
      <c r="Y53" s="17"/>
      <c r="AB53" s="15">
        <f t="shared" si="4"/>
        <v>0</v>
      </c>
      <c r="AC53" s="38"/>
      <c r="AD53" s="18"/>
      <c r="AE53" s="18"/>
      <c r="AF53" s="18"/>
      <c r="AG53" s="18"/>
    </row>
    <row r="54" spans="2:33" s="5" customFormat="1" ht="17.5" customHeight="1">
      <c r="B54" s="157">
        <v>43</v>
      </c>
      <c r="C54" s="84" t="s">
        <v>92</v>
      </c>
      <c r="D54" s="70"/>
      <c r="E54" s="68" t="s">
        <v>93</v>
      </c>
      <c r="F54" s="91" t="s">
        <v>196</v>
      </c>
      <c r="G54" s="71">
        <v>5.3</v>
      </c>
      <c r="H54" s="142">
        <v>4.5</v>
      </c>
      <c r="I54" s="60">
        <f t="shared" si="5"/>
        <v>5.3</v>
      </c>
      <c r="J54" s="60">
        <v>0</v>
      </c>
      <c r="K54" s="60">
        <v>0</v>
      </c>
      <c r="L54" s="60">
        <v>0</v>
      </c>
      <c r="M54" s="73">
        <f>I54-O54-Q54</f>
        <v>3.8</v>
      </c>
      <c r="N54" s="61">
        <f t="shared" si="0"/>
        <v>71.698113207547166</v>
      </c>
      <c r="O54" s="66">
        <f>[4]Stat1!$H$160</f>
        <v>1</v>
      </c>
      <c r="P54" s="61">
        <f t="shared" si="1"/>
        <v>18.867924528301888</v>
      </c>
      <c r="Q54" s="66">
        <f>[4]Stat1!$I$160</f>
        <v>0.5</v>
      </c>
      <c r="R54" s="124">
        <f t="shared" si="2"/>
        <v>9.433962264150944</v>
      </c>
      <c r="S54" s="98"/>
      <c r="T54" s="132">
        <f t="shared" si="3"/>
        <v>0</v>
      </c>
      <c r="U54" s="62"/>
      <c r="V54" s="107" t="s">
        <v>267</v>
      </c>
      <c r="W54" s="63"/>
      <c r="X54" s="47"/>
      <c r="Y54" s="17"/>
      <c r="AB54" s="15">
        <f t="shared" si="4"/>
        <v>0</v>
      </c>
      <c r="AC54" s="38"/>
      <c r="AD54" s="18"/>
      <c r="AE54" s="18"/>
      <c r="AF54" s="18"/>
      <c r="AG54" s="18"/>
    </row>
    <row r="55" spans="2:33" s="5" customFormat="1" ht="17.5" customHeight="1">
      <c r="B55" s="157">
        <v>44</v>
      </c>
      <c r="C55" s="84" t="s">
        <v>94</v>
      </c>
      <c r="D55" s="70"/>
      <c r="E55" s="68" t="s">
        <v>95</v>
      </c>
      <c r="F55" s="91" t="s">
        <v>199</v>
      </c>
      <c r="G55" s="71">
        <v>2.8</v>
      </c>
      <c r="H55" s="142">
        <v>4.5</v>
      </c>
      <c r="I55" s="60">
        <f t="shared" si="5"/>
        <v>2.8</v>
      </c>
      <c r="J55" s="60">
        <v>0</v>
      </c>
      <c r="K55" s="60">
        <v>0</v>
      </c>
      <c r="L55" s="60">
        <v>0</v>
      </c>
      <c r="M55" s="73"/>
      <c r="N55" s="61">
        <f t="shared" si="0"/>
        <v>0</v>
      </c>
      <c r="O55" s="66"/>
      <c r="P55" s="61">
        <f t="shared" si="1"/>
        <v>0</v>
      </c>
      <c r="Q55" s="66"/>
      <c r="R55" s="124">
        <f t="shared" si="2"/>
        <v>0</v>
      </c>
      <c r="S55" s="98">
        <f>I55</f>
        <v>2.8</v>
      </c>
      <c r="T55" s="132">
        <f t="shared" si="3"/>
        <v>100</v>
      </c>
      <c r="U55" s="62"/>
      <c r="V55" s="107" t="s">
        <v>267</v>
      </c>
      <c r="W55" s="63"/>
      <c r="X55" s="47"/>
      <c r="Y55" s="17"/>
      <c r="AB55" s="15">
        <f t="shared" si="4"/>
        <v>0</v>
      </c>
      <c r="AC55" s="38"/>
      <c r="AD55" s="18"/>
      <c r="AE55" s="18"/>
      <c r="AF55" s="18"/>
      <c r="AG55" s="18"/>
    </row>
    <row r="56" spans="2:33" s="5" customFormat="1" ht="17.5" customHeight="1">
      <c r="B56" s="157">
        <v>45</v>
      </c>
      <c r="C56" s="84" t="str">
        <f>C55</f>
        <v>096</v>
      </c>
      <c r="D56" s="70" t="s">
        <v>13</v>
      </c>
      <c r="E56" s="68" t="s">
        <v>96</v>
      </c>
      <c r="F56" s="91" t="s">
        <v>200</v>
      </c>
      <c r="G56" s="71">
        <v>1.8</v>
      </c>
      <c r="H56" s="142" t="s">
        <v>270</v>
      </c>
      <c r="I56" s="60">
        <f t="shared" si="5"/>
        <v>1.8</v>
      </c>
      <c r="J56" s="60">
        <v>0</v>
      </c>
      <c r="K56" s="60">
        <v>0</v>
      </c>
      <c r="L56" s="60">
        <v>0</v>
      </c>
      <c r="M56" s="73">
        <f>[4]Stat1!$G$161</f>
        <v>0</v>
      </c>
      <c r="N56" s="61">
        <f t="shared" si="0"/>
        <v>0</v>
      </c>
      <c r="O56" s="66">
        <f>I56</f>
        <v>1.8</v>
      </c>
      <c r="P56" s="61">
        <f t="shared" si="1"/>
        <v>100</v>
      </c>
      <c r="Q56" s="66"/>
      <c r="R56" s="124">
        <f t="shared" si="2"/>
        <v>0</v>
      </c>
      <c r="S56" s="98"/>
      <c r="T56" s="132">
        <f t="shared" si="3"/>
        <v>0</v>
      </c>
      <c r="U56" s="62"/>
      <c r="V56" s="107" t="s">
        <v>267</v>
      </c>
      <c r="W56" s="63"/>
      <c r="X56" s="47"/>
      <c r="Y56" s="17"/>
      <c r="AB56" s="15">
        <f t="shared" si="4"/>
        <v>0</v>
      </c>
      <c r="AC56" s="38"/>
      <c r="AD56" s="18"/>
      <c r="AE56" s="18"/>
      <c r="AF56" s="18"/>
      <c r="AG56" s="18"/>
    </row>
    <row r="57" spans="2:33" s="5" customFormat="1">
      <c r="B57" s="157">
        <v>46</v>
      </c>
      <c r="C57" s="84" t="s">
        <v>83</v>
      </c>
      <c r="D57" s="58" t="s">
        <v>13</v>
      </c>
      <c r="E57" s="68" t="s">
        <v>32</v>
      </c>
      <c r="F57" s="91" t="s">
        <v>201</v>
      </c>
      <c r="G57" s="72">
        <v>2.95</v>
      </c>
      <c r="H57" s="139">
        <v>6</v>
      </c>
      <c r="I57" s="60">
        <f t="shared" si="5"/>
        <v>2.95</v>
      </c>
      <c r="J57" s="60">
        <v>0</v>
      </c>
      <c r="K57" s="60">
        <v>0</v>
      </c>
      <c r="L57" s="60">
        <v>0</v>
      </c>
      <c r="M57" s="75">
        <f>I57-O57</f>
        <v>1.3499999761581423</v>
      </c>
      <c r="N57" s="61">
        <f t="shared" si="0"/>
        <v>45.762711056208211</v>
      </c>
      <c r="O57" s="75">
        <f>[4]Stat1!$H$40</f>
        <v>1.6000000238418579</v>
      </c>
      <c r="P57" s="61">
        <f t="shared" si="1"/>
        <v>54.237288943791796</v>
      </c>
      <c r="Q57" s="66"/>
      <c r="R57" s="124">
        <f t="shared" si="2"/>
        <v>0</v>
      </c>
      <c r="S57" s="98"/>
      <c r="T57" s="132">
        <f t="shared" si="3"/>
        <v>0</v>
      </c>
      <c r="U57" s="62"/>
      <c r="V57" s="107" t="s">
        <v>267</v>
      </c>
      <c r="W57" s="63"/>
      <c r="X57" s="47"/>
      <c r="Y57" s="17"/>
      <c r="AB57" s="15">
        <f t="shared" si="4"/>
        <v>0</v>
      </c>
      <c r="AC57" s="38"/>
      <c r="AD57" s="18"/>
      <c r="AE57" s="18"/>
      <c r="AF57" s="18"/>
      <c r="AG57" s="18"/>
    </row>
    <row r="58" spans="2:33" s="5" customFormat="1">
      <c r="B58" s="157">
        <v>47</v>
      </c>
      <c r="C58" s="84" t="s">
        <v>97</v>
      </c>
      <c r="D58" s="58"/>
      <c r="E58" s="68" t="s">
        <v>98</v>
      </c>
      <c r="F58" s="91" t="s">
        <v>202</v>
      </c>
      <c r="G58" s="72">
        <v>21.5</v>
      </c>
      <c r="H58" s="139">
        <v>6</v>
      </c>
      <c r="I58" s="60">
        <f t="shared" si="5"/>
        <v>21.5</v>
      </c>
      <c r="J58" s="60">
        <v>0</v>
      </c>
      <c r="K58" s="60">
        <v>0</v>
      </c>
      <c r="L58" s="60">
        <v>0</v>
      </c>
      <c r="M58" s="72">
        <f>I58-O58</f>
        <v>16.699999809265137</v>
      </c>
      <c r="N58" s="61">
        <f t="shared" si="0"/>
        <v>77.67441771751227</v>
      </c>
      <c r="O58" s="72">
        <f>[4]Stat1!$H$75+[4]Stat1!$H$41</f>
        <v>4.8000001907348633</v>
      </c>
      <c r="P58" s="61">
        <f t="shared" si="1"/>
        <v>22.325582282487737</v>
      </c>
      <c r="Q58" s="72">
        <v>0</v>
      </c>
      <c r="R58" s="124">
        <f t="shared" si="2"/>
        <v>0</v>
      </c>
      <c r="S58" s="101">
        <v>0</v>
      </c>
      <c r="T58" s="132">
        <f t="shared" si="3"/>
        <v>0</v>
      </c>
      <c r="U58" s="62"/>
      <c r="V58" s="107" t="s">
        <v>267</v>
      </c>
      <c r="W58" s="63"/>
      <c r="X58" s="47"/>
      <c r="Y58" s="17"/>
      <c r="AB58" s="15">
        <f t="shared" si="4"/>
        <v>0</v>
      </c>
      <c r="AC58" s="38"/>
      <c r="AD58" s="18"/>
      <c r="AE58" s="18"/>
      <c r="AF58" s="18"/>
      <c r="AG58" s="18"/>
    </row>
    <row r="59" spans="2:33" s="5" customFormat="1">
      <c r="B59" s="157">
        <v>48</v>
      </c>
      <c r="C59" s="84" t="s">
        <v>99</v>
      </c>
      <c r="D59" s="58"/>
      <c r="E59" s="68" t="s">
        <v>100</v>
      </c>
      <c r="F59" s="91" t="s">
        <v>203</v>
      </c>
      <c r="G59" s="72">
        <v>36.44</v>
      </c>
      <c r="H59" s="139">
        <v>4.5</v>
      </c>
      <c r="I59" s="60">
        <f t="shared" si="5"/>
        <v>36.44</v>
      </c>
      <c r="J59" s="60">
        <v>0</v>
      </c>
      <c r="K59" s="60">
        <v>0</v>
      </c>
      <c r="L59" s="60">
        <v>0</v>
      </c>
      <c r="M59" s="67">
        <f>I59-O59</f>
        <v>20.839999618530271</v>
      </c>
      <c r="N59" s="61">
        <f t="shared" si="0"/>
        <v>57.189900160620944</v>
      </c>
      <c r="O59" s="67">
        <f>[4]Stat1!$H$43</f>
        <v>15.600000381469727</v>
      </c>
      <c r="P59" s="61">
        <f t="shared" si="1"/>
        <v>42.810099839379056</v>
      </c>
      <c r="Q59" s="67"/>
      <c r="R59" s="124">
        <f t="shared" si="2"/>
        <v>0</v>
      </c>
      <c r="S59" s="100"/>
      <c r="T59" s="132">
        <f t="shared" si="3"/>
        <v>0</v>
      </c>
      <c r="U59" s="62"/>
      <c r="V59" s="107" t="s">
        <v>267</v>
      </c>
      <c r="W59" s="63"/>
      <c r="X59" s="47"/>
      <c r="Y59" s="17"/>
      <c r="AB59" s="15">
        <f t="shared" si="4"/>
        <v>0</v>
      </c>
      <c r="AC59" s="38"/>
      <c r="AD59" s="18"/>
      <c r="AE59" s="18"/>
      <c r="AF59" s="18"/>
      <c r="AG59" s="18"/>
    </row>
    <row r="60" spans="2:33" s="5" customFormat="1">
      <c r="B60" s="157">
        <v>49</v>
      </c>
      <c r="C60" s="84" t="s">
        <v>101</v>
      </c>
      <c r="D60" s="58"/>
      <c r="E60" s="68" t="s">
        <v>102</v>
      </c>
      <c r="F60" s="91" t="s">
        <v>204</v>
      </c>
      <c r="G60" s="72">
        <v>37.950000000000003</v>
      </c>
      <c r="H60" s="139">
        <v>4.5</v>
      </c>
      <c r="I60" s="60">
        <f t="shared" si="5"/>
        <v>37.950000000000003</v>
      </c>
      <c r="J60" s="60">
        <v>0</v>
      </c>
      <c r="K60" s="60">
        <v>0</v>
      </c>
      <c r="L60" s="60">
        <v>0</v>
      </c>
      <c r="M60" s="72">
        <f>I60</f>
        <v>37.950000000000003</v>
      </c>
      <c r="N60" s="61">
        <f t="shared" si="0"/>
        <v>100</v>
      </c>
      <c r="O60" s="72"/>
      <c r="P60" s="61">
        <f t="shared" si="1"/>
        <v>0</v>
      </c>
      <c r="Q60" s="72"/>
      <c r="R60" s="124">
        <f t="shared" si="2"/>
        <v>0</v>
      </c>
      <c r="S60" s="101"/>
      <c r="T60" s="132">
        <f t="shared" si="3"/>
        <v>0</v>
      </c>
      <c r="U60" s="62"/>
      <c r="V60" s="107" t="s">
        <v>267</v>
      </c>
      <c r="W60" s="63"/>
      <c r="X60" s="47"/>
      <c r="Y60" s="17"/>
      <c r="AB60" s="15">
        <f t="shared" si="4"/>
        <v>0</v>
      </c>
      <c r="AC60" s="38"/>
      <c r="AD60" s="18"/>
      <c r="AE60" s="18"/>
      <c r="AF60" s="18"/>
      <c r="AG60" s="18"/>
    </row>
    <row r="61" spans="2:33" s="5" customFormat="1">
      <c r="B61" s="157">
        <v>50</v>
      </c>
      <c r="C61" s="84" t="s">
        <v>103</v>
      </c>
      <c r="D61" s="58"/>
      <c r="E61" s="68" t="s">
        <v>104</v>
      </c>
      <c r="F61" s="91" t="s">
        <v>205</v>
      </c>
      <c r="G61" s="72">
        <v>11.27</v>
      </c>
      <c r="H61" s="139">
        <v>6</v>
      </c>
      <c r="I61" s="60">
        <f t="shared" si="5"/>
        <v>11.27</v>
      </c>
      <c r="J61" s="60">
        <v>0</v>
      </c>
      <c r="K61" s="60">
        <v>0</v>
      </c>
      <c r="L61" s="60">
        <v>0</v>
      </c>
      <c r="M61" s="76">
        <f>I61-O61</f>
        <v>10.77</v>
      </c>
      <c r="N61" s="61">
        <f t="shared" si="0"/>
        <v>95.563442768411704</v>
      </c>
      <c r="O61" s="76">
        <f>[4]Stat1!$H$45</f>
        <v>0.5</v>
      </c>
      <c r="P61" s="61">
        <f t="shared" si="1"/>
        <v>4.4365572315882877</v>
      </c>
      <c r="Q61" s="76"/>
      <c r="R61" s="124">
        <f t="shared" si="2"/>
        <v>0</v>
      </c>
      <c r="S61" s="101"/>
      <c r="T61" s="132">
        <f t="shared" si="3"/>
        <v>0</v>
      </c>
      <c r="U61" s="62"/>
      <c r="V61" s="107" t="s">
        <v>267</v>
      </c>
      <c r="W61" s="63"/>
      <c r="X61" s="47"/>
      <c r="Y61" s="17"/>
      <c r="AB61" s="15">
        <f t="shared" si="4"/>
        <v>0</v>
      </c>
      <c r="AC61" s="38"/>
      <c r="AD61" s="18"/>
      <c r="AE61" s="18"/>
      <c r="AF61" s="18"/>
      <c r="AG61" s="18"/>
    </row>
    <row r="62" spans="2:33" s="5" customFormat="1">
      <c r="B62" s="157">
        <v>51</v>
      </c>
      <c r="C62" s="62" t="str">
        <f>C61</f>
        <v>097</v>
      </c>
      <c r="D62" s="58" t="s">
        <v>13</v>
      </c>
      <c r="E62" s="68" t="s">
        <v>105</v>
      </c>
      <c r="F62" s="91" t="s">
        <v>201</v>
      </c>
      <c r="G62" s="77">
        <v>1</v>
      </c>
      <c r="H62" s="140">
        <v>6</v>
      </c>
      <c r="I62" s="60">
        <f t="shared" si="5"/>
        <v>1</v>
      </c>
      <c r="J62" s="60">
        <v>0</v>
      </c>
      <c r="K62" s="60">
        <v>0</v>
      </c>
      <c r="L62" s="60">
        <v>0</v>
      </c>
      <c r="M62" s="72">
        <f t="shared" ref="M62:M63" si="11">I62</f>
        <v>1</v>
      </c>
      <c r="N62" s="61">
        <f t="shared" si="0"/>
        <v>100</v>
      </c>
      <c r="O62" s="72"/>
      <c r="P62" s="61">
        <f t="shared" si="1"/>
        <v>0</v>
      </c>
      <c r="Q62" s="76"/>
      <c r="R62" s="124">
        <f t="shared" si="2"/>
        <v>0</v>
      </c>
      <c r="S62" s="98"/>
      <c r="T62" s="132">
        <f t="shared" si="3"/>
        <v>0</v>
      </c>
      <c r="U62" s="62"/>
      <c r="V62" s="107" t="s">
        <v>267</v>
      </c>
      <c r="W62" s="63"/>
      <c r="X62" s="47"/>
      <c r="Y62" s="17"/>
      <c r="AB62" s="15">
        <f t="shared" si="4"/>
        <v>0</v>
      </c>
      <c r="AC62" s="38"/>
      <c r="AD62" s="18"/>
      <c r="AE62" s="18"/>
      <c r="AF62" s="18"/>
      <c r="AG62" s="18"/>
    </row>
    <row r="63" spans="2:33" s="5" customFormat="1">
      <c r="B63" s="157">
        <v>52</v>
      </c>
      <c r="C63" s="84" t="s">
        <v>106</v>
      </c>
      <c r="D63" s="58" t="str">
        <f>D62</f>
        <v>11.K</v>
      </c>
      <c r="E63" s="68" t="s">
        <v>107</v>
      </c>
      <c r="F63" s="91" t="s">
        <v>201</v>
      </c>
      <c r="G63" s="72">
        <v>3.53</v>
      </c>
      <c r="H63" s="139">
        <v>6</v>
      </c>
      <c r="I63" s="60">
        <f t="shared" si="5"/>
        <v>3.53</v>
      </c>
      <c r="J63" s="60">
        <v>0</v>
      </c>
      <c r="K63" s="60">
        <v>0</v>
      </c>
      <c r="L63" s="60">
        <v>0</v>
      </c>
      <c r="M63" s="72">
        <f t="shared" si="11"/>
        <v>3.53</v>
      </c>
      <c r="N63" s="61">
        <f t="shared" si="0"/>
        <v>100</v>
      </c>
      <c r="O63" s="66"/>
      <c r="P63" s="61">
        <f t="shared" si="1"/>
        <v>0</v>
      </c>
      <c r="Q63" s="76"/>
      <c r="R63" s="124">
        <f t="shared" si="2"/>
        <v>0</v>
      </c>
      <c r="S63" s="98"/>
      <c r="T63" s="132">
        <f t="shared" si="3"/>
        <v>0</v>
      </c>
      <c r="U63" s="62"/>
      <c r="V63" s="107" t="s">
        <v>274</v>
      </c>
      <c r="W63" s="63"/>
      <c r="X63" s="47"/>
      <c r="Y63" s="17"/>
      <c r="AB63" s="15">
        <f t="shared" si="4"/>
        <v>0</v>
      </c>
      <c r="AC63" s="38"/>
      <c r="AD63" s="18"/>
      <c r="AE63" s="18"/>
      <c r="AF63" s="18"/>
      <c r="AG63" s="18"/>
    </row>
    <row r="64" spans="2:33" s="5" customFormat="1">
      <c r="B64" s="157">
        <v>53</v>
      </c>
      <c r="C64" s="62" t="str">
        <f>C63</f>
        <v>098</v>
      </c>
      <c r="D64" s="58" t="s">
        <v>21</v>
      </c>
      <c r="E64" s="68" t="s">
        <v>108</v>
      </c>
      <c r="F64" s="91" t="s">
        <v>201</v>
      </c>
      <c r="G64" s="72">
        <v>2.93</v>
      </c>
      <c r="H64" s="139">
        <v>4.5</v>
      </c>
      <c r="I64" s="60">
        <f t="shared" si="5"/>
        <v>2.93</v>
      </c>
      <c r="J64" s="60">
        <v>0</v>
      </c>
      <c r="K64" s="60">
        <v>0</v>
      </c>
      <c r="L64" s="60">
        <v>0</v>
      </c>
      <c r="M64" s="66">
        <f>I64-O64</f>
        <v>2.6299999880790712</v>
      </c>
      <c r="N64" s="61">
        <f t="shared" si="0"/>
        <v>89.761091743313003</v>
      </c>
      <c r="O64" s="66">
        <f>[4]Stat1!$H$47</f>
        <v>0.30000001192092896</v>
      </c>
      <c r="P64" s="61">
        <f t="shared" si="1"/>
        <v>10.238908256686994</v>
      </c>
      <c r="Q64" s="76"/>
      <c r="R64" s="124">
        <f t="shared" si="2"/>
        <v>0</v>
      </c>
      <c r="S64" s="98"/>
      <c r="T64" s="132">
        <f t="shared" si="3"/>
        <v>0</v>
      </c>
      <c r="U64" s="62"/>
      <c r="V64" s="107" t="s">
        <v>274</v>
      </c>
      <c r="W64" s="63"/>
      <c r="X64" s="47"/>
      <c r="Y64" s="17"/>
      <c r="AB64" s="15">
        <f t="shared" si="4"/>
        <v>0</v>
      </c>
      <c r="AC64" s="38"/>
      <c r="AD64" s="18"/>
      <c r="AE64" s="18"/>
      <c r="AF64" s="18"/>
      <c r="AG64" s="18"/>
    </row>
    <row r="65" spans="2:33" s="5" customFormat="1">
      <c r="B65" s="157">
        <v>54</v>
      </c>
      <c r="C65" s="84" t="s">
        <v>109</v>
      </c>
      <c r="D65" s="58"/>
      <c r="E65" s="68" t="s">
        <v>110</v>
      </c>
      <c r="F65" s="91" t="s">
        <v>206</v>
      </c>
      <c r="G65" s="72">
        <v>4.46</v>
      </c>
      <c r="H65" s="139">
        <v>4.5</v>
      </c>
      <c r="I65" s="60">
        <f t="shared" si="5"/>
        <v>4.46</v>
      </c>
      <c r="J65" s="60">
        <v>0</v>
      </c>
      <c r="K65" s="60">
        <v>0</v>
      </c>
      <c r="L65" s="60">
        <v>0</v>
      </c>
      <c r="M65" s="75">
        <f>I65-O65-Q65-S65</f>
        <v>1.8599999985098838</v>
      </c>
      <c r="N65" s="61">
        <f t="shared" si="0"/>
        <v>41.704035841028784</v>
      </c>
      <c r="O65" s="72">
        <f>[4]Stat1!$H$37</f>
        <v>1.1000000238418579</v>
      </c>
      <c r="P65" s="61">
        <f t="shared" si="1"/>
        <v>24.663677664615648</v>
      </c>
      <c r="Q65" s="72">
        <f>[4]Stat1!$I$37</f>
        <v>0.10000000149011612</v>
      </c>
      <c r="R65" s="124">
        <f t="shared" si="2"/>
        <v>2.2421524997783884</v>
      </c>
      <c r="S65" s="101">
        <f>[4]Stat1!$J$37</f>
        <v>1.3999999761581421</v>
      </c>
      <c r="T65" s="132">
        <f t="shared" si="3"/>
        <v>31.39013399457718</v>
      </c>
      <c r="U65" s="62"/>
      <c r="V65" s="107" t="s">
        <v>274</v>
      </c>
      <c r="W65" s="63"/>
      <c r="X65" s="47"/>
      <c r="Y65" s="17"/>
      <c r="AB65" s="15">
        <f t="shared" si="4"/>
        <v>0</v>
      </c>
      <c r="AC65" s="38"/>
      <c r="AD65" s="18"/>
      <c r="AE65" s="18"/>
      <c r="AF65" s="18"/>
      <c r="AG65" s="18"/>
    </row>
    <row r="66" spans="2:33" s="5" customFormat="1">
      <c r="B66" s="157">
        <v>55</v>
      </c>
      <c r="C66" s="62">
        <v>100</v>
      </c>
      <c r="D66" s="58"/>
      <c r="E66" s="68" t="s">
        <v>111</v>
      </c>
      <c r="F66" s="91" t="s">
        <v>207</v>
      </c>
      <c r="G66" s="72">
        <v>23</v>
      </c>
      <c r="H66" s="139">
        <v>4.5</v>
      </c>
      <c r="I66" s="60">
        <f t="shared" si="5"/>
        <v>23</v>
      </c>
      <c r="J66" s="60">
        <v>0</v>
      </c>
      <c r="K66" s="60">
        <v>0</v>
      </c>
      <c r="L66" s="60">
        <v>0</v>
      </c>
      <c r="M66" s="76">
        <f>I66-O66</f>
        <v>16</v>
      </c>
      <c r="N66" s="61">
        <f t="shared" si="0"/>
        <v>69.565217391304344</v>
      </c>
      <c r="O66" s="67">
        <f>[4]Stat1!$H$49</f>
        <v>7</v>
      </c>
      <c r="P66" s="61">
        <f t="shared" si="1"/>
        <v>30.434782608695656</v>
      </c>
      <c r="Q66" s="67">
        <f>[4]Stat1!$I$49</f>
        <v>0</v>
      </c>
      <c r="R66" s="124">
        <f t="shared" si="2"/>
        <v>0</v>
      </c>
      <c r="S66" s="100"/>
      <c r="T66" s="132">
        <f t="shared" si="3"/>
        <v>0</v>
      </c>
      <c r="U66" s="62"/>
      <c r="V66" s="107" t="s">
        <v>267</v>
      </c>
      <c r="W66" s="63"/>
      <c r="X66" s="47"/>
      <c r="Y66" s="17"/>
      <c r="AB66" s="15">
        <f t="shared" si="4"/>
        <v>0</v>
      </c>
      <c r="AC66" s="38"/>
      <c r="AD66" s="18"/>
      <c r="AE66" s="18"/>
      <c r="AF66" s="18"/>
      <c r="AG66" s="18"/>
    </row>
    <row r="67" spans="2:33" s="5" customFormat="1">
      <c r="B67" s="157">
        <v>56</v>
      </c>
      <c r="C67" s="62">
        <v>127</v>
      </c>
      <c r="D67" s="58"/>
      <c r="E67" s="68" t="s">
        <v>112</v>
      </c>
      <c r="F67" s="91" t="s">
        <v>208</v>
      </c>
      <c r="G67" s="72">
        <v>9.1999999999999993</v>
      </c>
      <c r="H67" s="139">
        <v>3.5</v>
      </c>
      <c r="I67" s="60">
        <f t="shared" si="5"/>
        <v>9.1999999999999993</v>
      </c>
      <c r="J67" s="60">
        <v>0</v>
      </c>
      <c r="K67" s="60">
        <v>0</v>
      </c>
      <c r="L67" s="60">
        <v>0</v>
      </c>
      <c r="M67" s="72">
        <f t="shared" ref="M67:M68" si="12">I67</f>
        <v>9.1999999999999993</v>
      </c>
      <c r="N67" s="61">
        <f t="shared" si="0"/>
        <v>100</v>
      </c>
      <c r="O67" s="67"/>
      <c r="P67" s="61">
        <f t="shared" si="1"/>
        <v>0</v>
      </c>
      <c r="Q67" s="76"/>
      <c r="R67" s="124">
        <f t="shared" ref="R67" si="13">Q67/G67*100</f>
        <v>0</v>
      </c>
      <c r="S67" s="100"/>
      <c r="T67" s="132">
        <f t="shared" si="3"/>
        <v>0</v>
      </c>
      <c r="U67" s="62"/>
      <c r="V67" s="107" t="s">
        <v>267</v>
      </c>
      <c r="W67" s="63"/>
      <c r="X67" s="47"/>
      <c r="Y67" s="17"/>
      <c r="AB67" s="15">
        <f t="shared" si="4"/>
        <v>0</v>
      </c>
      <c r="AC67" s="38"/>
      <c r="AD67" s="18"/>
      <c r="AE67" s="18"/>
      <c r="AF67" s="18"/>
      <c r="AG67" s="18"/>
    </row>
    <row r="68" spans="2:33" s="5" customFormat="1">
      <c r="B68" s="157">
        <v>57</v>
      </c>
      <c r="C68" s="84" t="s">
        <v>113</v>
      </c>
      <c r="D68" s="70"/>
      <c r="E68" s="68" t="s">
        <v>114</v>
      </c>
      <c r="F68" s="91" t="s">
        <v>209</v>
      </c>
      <c r="G68" s="72">
        <v>15.05</v>
      </c>
      <c r="H68" s="139">
        <v>4.5</v>
      </c>
      <c r="I68" s="60">
        <f t="shared" si="5"/>
        <v>15.05</v>
      </c>
      <c r="J68" s="60">
        <v>0</v>
      </c>
      <c r="K68" s="60">
        <v>0</v>
      </c>
      <c r="L68" s="60">
        <v>0</v>
      </c>
      <c r="M68" s="72">
        <f t="shared" si="12"/>
        <v>15.05</v>
      </c>
      <c r="N68" s="61">
        <f t="shared" si="0"/>
        <v>100</v>
      </c>
      <c r="O68" s="66"/>
      <c r="P68" s="61">
        <f t="shared" si="1"/>
        <v>0</v>
      </c>
      <c r="Q68" s="66"/>
      <c r="R68" s="124">
        <f t="shared" si="2"/>
        <v>0</v>
      </c>
      <c r="S68" s="98"/>
      <c r="T68" s="132">
        <f t="shared" si="3"/>
        <v>0</v>
      </c>
      <c r="U68" s="62"/>
      <c r="V68" s="107" t="s">
        <v>267</v>
      </c>
      <c r="W68" s="63"/>
      <c r="X68" s="48"/>
      <c r="Y68" s="17"/>
      <c r="AB68" s="15">
        <f t="shared" si="4"/>
        <v>0</v>
      </c>
      <c r="AC68" s="38"/>
      <c r="AD68" s="18"/>
      <c r="AE68" s="18"/>
      <c r="AF68" s="18"/>
      <c r="AG68" s="18"/>
    </row>
    <row r="69" spans="2:33" s="5" customFormat="1">
      <c r="B69" s="157">
        <v>58</v>
      </c>
      <c r="C69" s="84" t="s">
        <v>115</v>
      </c>
      <c r="D69" s="70"/>
      <c r="E69" s="68" t="s">
        <v>116</v>
      </c>
      <c r="F69" s="91" t="s">
        <v>210</v>
      </c>
      <c r="G69" s="77">
        <v>15.23</v>
      </c>
      <c r="H69" s="139">
        <v>4.5</v>
      </c>
      <c r="I69" s="60">
        <f t="shared" si="5"/>
        <v>15.23</v>
      </c>
      <c r="J69" s="60">
        <v>0</v>
      </c>
      <c r="K69" s="60">
        <v>0</v>
      </c>
      <c r="L69" s="60">
        <v>0</v>
      </c>
      <c r="M69" s="60">
        <f>I69-O69</f>
        <v>14.330000023841858</v>
      </c>
      <c r="N69" s="61">
        <f t="shared" si="0"/>
        <v>94.090610793446203</v>
      </c>
      <c r="O69" s="60">
        <f>[4]Stat1!$H$77</f>
        <v>0.89999997615814209</v>
      </c>
      <c r="P69" s="61">
        <f t="shared" si="1"/>
        <v>5.9093892065537892</v>
      </c>
      <c r="Q69" s="60"/>
      <c r="R69" s="124">
        <f t="shared" si="2"/>
        <v>0</v>
      </c>
      <c r="S69" s="97"/>
      <c r="T69" s="132">
        <f t="shared" si="3"/>
        <v>0</v>
      </c>
      <c r="U69" s="62"/>
      <c r="V69" s="107" t="s">
        <v>267</v>
      </c>
      <c r="W69" s="63"/>
      <c r="X69" s="48"/>
      <c r="Y69" s="17"/>
      <c r="AB69" s="15">
        <f t="shared" si="4"/>
        <v>0</v>
      </c>
      <c r="AC69" s="38"/>
      <c r="AD69" s="18"/>
      <c r="AE69" s="18"/>
      <c r="AF69" s="18"/>
      <c r="AG69" s="18"/>
    </row>
    <row r="70" spans="2:33" s="5" customFormat="1">
      <c r="B70" s="157">
        <v>59</v>
      </c>
      <c r="C70" s="84" t="s">
        <v>117</v>
      </c>
      <c r="D70" s="70"/>
      <c r="E70" s="68" t="s">
        <v>118</v>
      </c>
      <c r="F70" s="91" t="s">
        <v>211</v>
      </c>
      <c r="G70" s="72">
        <v>22.77</v>
      </c>
      <c r="H70" s="139">
        <v>4.5</v>
      </c>
      <c r="I70" s="60">
        <f t="shared" si="5"/>
        <v>22.77</v>
      </c>
      <c r="J70" s="60">
        <v>0</v>
      </c>
      <c r="K70" s="60">
        <v>0</v>
      </c>
      <c r="L70" s="60">
        <v>0</v>
      </c>
      <c r="M70" s="66">
        <f>I70-O70-Q70</f>
        <v>20.369999952316284</v>
      </c>
      <c r="N70" s="61">
        <f t="shared" si="0"/>
        <v>89.459815337357412</v>
      </c>
      <c r="O70" s="66">
        <f>[4]Stat1!$H$78</f>
        <v>1.2000000476837158</v>
      </c>
      <c r="P70" s="61">
        <f t="shared" si="1"/>
        <v>5.2700924360286159</v>
      </c>
      <c r="Q70" s="66">
        <v>1.2</v>
      </c>
      <c r="R70" s="124">
        <f t="shared" si="2"/>
        <v>5.2700922266139658</v>
      </c>
      <c r="S70" s="98"/>
      <c r="T70" s="132">
        <f t="shared" si="3"/>
        <v>0</v>
      </c>
      <c r="U70" s="62"/>
      <c r="V70" s="107" t="s">
        <v>267</v>
      </c>
      <c r="W70" s="63"/>
      <c r="X70" s="48"/>
      <c r="Y70" s="17"/>
      <c r="AB70" s="15">
        <f t="shared" si="4"/>
        <v>-6.6613381477509392E-16</v>
      </c>
      <c r="AC70" s="38"/>
      <c r="AD70" s="18"/>
      <c r="AE70" s="18"/>
      <c r="AF70" s="18"/>
      <c r="AG70" s="18"/>
    </row>
    <row r="71" spans="2:33" s="5" customFormat="1">
      <c r="B71" s="157">
        <v>60</v>
      </c>
      <c r="C71" s="84" t="s">
        <v>119</v>
      </c>
      <c r="D71" s="70"/>
      <c r="E71" s="68" t="s">
        <v>120</v>
      </c>
      <c r="F71" s="91" t="s">
        <v>212</v>
      </c>
      <c r="G71" s="72">
        <v>6.3</v>
      </c>
      <c r="H71" s="139">
        <v>6</v>
      </c>
      <c r="I71" s="60">
        <f t="shared" si="5"/>
        <v>6.3</v>
      </c>
      <c r="J71" s="60">
        <v>0</v>
      </c>
      <c r="K71" s="60">
        <v>0</v>
      </c>
      <c r="L71" s="60">
        <v>0</v>
      </c>
      <c r="M71" s="72">
        <f t="shared" ref="M71:M75" si="14">I71</f>
        <v>6.3</v>
      </c>
      <c r="N71" s="61">
        <f t="shared" si="0"/>
        <v>100</v>
      </c>
      <c r="O71" s="66"/>
      <c r="P71" s="61">
        <f t="shared" si="1"/>
        <v>0</v>
      </c>
      <c r="Q71" s="66"/>
      <c r="R71" s="124">
        <f t="shared" si="2"/>
        <v>0</v>
      </c>
      <c r="S71" s="98"/>
      <c r="T71" s="132">
        <f t="shared" si="3"/>
        <v>0</v>
      </c>
      <c r="U71" s="62"/>
      <c r="V71" s="107" t="s">
        <v>267</v>
      </c>
      <c r="W71" s="63"/>
      <c r="X71" s="48"/>
      <c r="Y71" s="17"/>
      <c r="AB71" s="15">
        <f t="shared" si="4"/>
        <v>0</v>
      </c>
      <c r="AC71" s="38"/>
      <c r="AD71" s="18"/>
      <c r="AE71" s="18"/>
      <c r="AF71" s="18"/>
      <c r="AG71" s="18"/>
    </row>
    <row r="72" spans="2:33" s="5" customFormat="1">
      <c r="B72" s="157">
        <v>61</v>
      </c>
      <c r="C72" s="84" t="s">
        <v>119</v>
      </c>
      <c r="D72" s="70" t="s">
        <v>21</v>
      </c>
      <c r="E72" s="68" t="s">
        <v>121</v>
      </c>
      <c r="F72" s="91" t="s">
        <v>213</v>
      </c>
      <c r="G72" s="77">
        <v>3.45</v>
      </c>
      <c r="H72" s="140" t="s">
        <v>270</v>
      </c>
      <c r="I72" s="60">
        <f t="shared" si="5"/>
        <v>3.45</v>
      </c>
      <c r="J72" s="60">
        <v>0</v>
      </c>
      <c r="K72" s="60">
        <v>0</v>
      </c>
      <c r="L72" s="60">
        <v>0</v>
      </c>
      <c r="M72" s="72">
        <f t="shared" si="14"/>
        <v>3.45</v>
      </c>
      <c r="N72" s="61">
        <f t="shared" si="0"/>
        <v>100</v>
      </c>
      <c r="O72" s="66"/>
      <c r="P72" s="61">
        <f t="shared" si="1"/>
        <v>0</v>
      </c>
      <c r="Q72" s="66"/>
      <c r="R72" s="124">
        <f t="shared" si="2"/>
        <v>0</v>
      </c>
      <c r="S72" s="98"/>
      <c r="T72" s="132">
        <f t="shared" si="3"/>
        <v>0</v>
      </c>
      <c r="U72" s="62"/>
      <c r="V72" s="107" t="s">
        <v>267</v>
      </c>
      <c r="W72" s="63"/>
      <c r="X72" s="48"/>
      <c r="Y72" s="17"/>
      <c r="AB72" s="15">
        <f t="shared" si="4"/>
        <v>0</v>
      </c>
      <c r="AC72" s="38"/>
      <c r="AD72" s="18"/>
      <c r="AE72" s="18"/>
      <c r="AF72" s="18"/>
      <c r="AG72" s="18"/>
    </row>
    <row r="73" spans="2:33" s="5" customFormat="1">
      <c r="B73" s="157">
        <v>62</v>
      </c>
      <c r="C73" s="84" t="s">
        <v>119</v>
      </c>
      <c r="D73" s="70" t="s">
        <v>122</v>
      </c>
      <c r="E73" s="68" t="s">
        <v>123</v>
      </c>
      <c r="F73" s="91" t="s">
        <v>213</v>
      </c>
      <c r="G73" s="72">
        <v>1.92</v>
      </c>
      <c r="H73" s="139">
        <v>6</v>
      </c>
      <c r="I73" s="60">
        <f t="shared" si="5"/>
        <v>1.92</v>
      </c>
      <c r="J73" s="60">
        <v>0</v>
      </c>
      <c r="K73" s="60">
        <v>0</v>
      </c>
      <c r="L73" s="60">
        <v>0</v>
      </c>
      <c r="M73" s="72">
        <f t="shared" si="14"/>
        <v>1.92</v>
      </c>
      <c r="N73" s="61">
        <f t="shared" si="0"/>
        <v>100</v>
      </c>
      <c r="O73" s="66"/>
      <c r="P73" s="61">
        <f t="shared" si="1"/>
        <v>0</v>
      </c>
      <c r="Q73" s="66"/>
      <c r="R73" s="124">
        <f t="shared" si="2"/>
        <v>0</v>
      </c>
      <c r="S73" s="98"/>
      <c r="T73" s="132">
        <f t="shared" si="3"/>
        <v>0</v>
      </c>
      <c r="U73" s="62"/>
      <c r="V73" s="107" t="s">
        <v>267</v>
      </c>
      <c r="W73" s="63"/>
      <c r="X73" s="48"/>
      <c r="Y73" s="17"/>
      <c r="AB73" s="15">
        <f t="shared" si="4"/>
        <v>0</v>
      </c>
      <c r="AC73" s="38"/>
      <c r="AD73" s="18"/>
      <c r="AE73" s="18"/>
      <c r="AF73" s="18"/>
      <c r="AG73" s="18"/>
    </row>
    <row r="74" spans="2:33" s="5" customFormat="1">
      <c r="B74" s="157">
        <v>63</v>
      </c>
      <c r="C74" s="84" t="s">
        <v>124</v>
      </c>
      <c r="D74" s="70"/>
      <c r="E74" s="68" t="s">
        <v>125</v>
      </c>
      <c r="F74" s="91" t="s">
        <v>214</v>
      </c>
      <c r="G74" s="72">
        <v>5.45</v>
      </c>
      <c r="H74" s="139">
        <v>6</v>
      </c>
      <c r="I74" s="60">
        <f t="shared" si="5"/>
        <v>5.45</v>
      </c>
      <c r="J74" s="60">
        <v>0</v>
      </c>
      <c r="K74" s="60">
        <v>0</v>
      </c>
      <c r="L74" s="60">
        <v>0</v>
      </c>
      <c r="M74" s="66">
        <f>[4]Stat1!$G$84</f>
        <v>0</v>
      </c>
      <c r="N74" s="61">
        <f t="shared" si="0"/>
        <v>0</v>
      </c>
      <c r="O74" s="66">
        <f>I74</f>
        <v>5.45</v>
      </c>
      <c r="P74" s="61">
        <f t="shared" si="1"/>
        <v>100</v>
      </c>
      <c r="Q74" s="66"/>
      <c r="R74" s="124">
        <f t="shared" si="2"/>
        <v>0</v>
      </c>
      <c r="S74" s="98"/>
      <c r="T74" s="132">
        <f t="shared" si="3"/>
        <v>0</v>
      </c>
      <c r="U74" s="62"/>
      <c r="V74" s="107" t="s">
        <v>267</v>
      </c>
      <c r="W74" s="63"/>
      <c r="X74" s="48"/>
      <c r="Y74" s="17"/>
      <c r="AB74" s="15">
        <f t="shared" si="4"/>
        <v>0</v>
      </c>
      <c r="AC74" s="38"/>
      <c r="AD74" s="18"/>
      <c r="AE74" s="18"/>
      <c r="AF74" s="18"/>
      <c r="AG74" s="18"/>
    </row>
    <row r="75" spans="2:33" s="5" customFormat="1">
      <c r="B75" s="157">
        <v>64</v>
      </c>
      <c r="C75" s="84" t="s">
        <v>126</v>
      </c>
      <c r="D75" s="70"/>
      <c r="E75" s="68" t="s">
        <v>127</v>
      </c>
      <c r="F75" s="91" t="s">
        <v>215</v>
      </c>
      <c r="G75" s="72">
        <v>4.41</v>
      </c>
      <c r="H75" s="139">
        <v>4.5</v>
      </c>
      <c r="I75" s="60">
        <f t="shared" si="5"/>
        <v>4.41</v>
      </c>
      <c r="J75" s="60">
        <v>0</v>
      </c>
      <c r="K75" s="60">
        <v>0</v>
      </c>
      <c r="L75" s="60">
        <v>0</v>
      </c>
      <c r="M75" s="72">
        <f t="shared" si="14"/>
        <v>4.41</v>
      </c>
      <c r="N75" s="61">
        <f t="shared" si="0"/>
        <v>100</v>
      </c>
      <c r="O75" s="66"/>
      <c r="P75" s="61">
        <f t="shared" si="1"/>
        <v>0</v>
      </c>
      <c r="Q75" s="66"/>
      <c r="R75" s="124">
        <f t="shared" si="2"/>
        <v>0</v>
      </c>
      <c r="S75" s="98"/>
      <c r="T75" s="132">
        <f t="shared" si="3"/>
        <v>0</v>
      </c>
      <c r="U75" s="62"/>
      <c r="V75" s="107" t="s">
        <v>267</v>
      </c>
      <c r="W75" s="63"/>
      <c r="X75" s="48"/>
      <c r="Y75" s="17"/>
      <c r="AB75" s="15">
        <f t="shared" si="4"/>
        <v>0</v>
      </c>
      <c r="AC75" s="38"/>
      <c r="AD75" s="18"/>
      <c r="AE75" s="18"/>
      <c r="AF75" s="18"/>
      <c r="AG75" s="18"/>
    </row>
    <row r="76" spans="2:33" s="5" customFormat="1">
      <c r="B76" s="157">
        <v>65</v>
      </c>
      <c r="C76" s="62">
        <v>101</v>
      </c>
      <c r="D76" s="70">
        <v>1</v>
      </c>
      <c r="E76" s="68" t="s">
        <v>128</v>
      </c>
      <c r="F76" s="91" t="s">
        <v>216</v>
      </c>
      <c r="G76" s="72">
        <v>29.73</v>
      </c>
      <c r="H76" s="139">
        <v>4.5</v>
      </c>
      <c r="I76" s="60">
        <f t="shared" si="5"/>
        <v>29.73</v>
      </c>
      <c r="J76" s="60">
        <v>0</v>
      </c>
      <c r="K76" s="60">
        <v>0</v>
      </c>
      <c r="L76" s="60">
        <v>0</v>
      </c>
      <c r="M76" s="66">
        <f>[4]Stat1!$G$74</f>
        <v>3.309999942779541</v>
      </c>
      <c r="N76" s="61">
        <f t="shared" si="0"/>
        <v>11.13353495721339</v>
      </c>
      <c r="O76" s="66">
        <f>I76-M76</f>
        <v>26.420000057220459</v>
      </c>
      <c r="P76" s="61">
        <f t="shared" si="1"/>
        <v>88.866465042786615</v>
      </c>
      <c r="Q76" s="66"/>
      <c r="R76" s="124">
        <f t="shared" si="2"/>
        <v>0</v>
      </c>
      <c r="S76" s="98"/>
      <c r="T76" s="132">
        <f t="shared" si="3"/>
        <v>0</v>
      </c>
      <c r="U76" s="62"/>
      <c r="V76" s="107" t="s">
        <v>267</v>
      </c>
      <c r="W76" s="63"/>
      <c r="X76" s="48"/>
      <c r="Y76" s="17"/>
      <c r="AB76" s="15">
        <f t="shared" si="4"/>
        <v>0</v>
      </c>
      <c r="AC76" s="38"/>
      <c r="AD76" s="18"/>
      <c r="AE76" s="18"/>
      <c r="AF76" s="18"/>
      <c r="AG76" s="18"/>
    </row>
    <row r="77" spans="2:33" s="5" customFormat="1">
      <c r="B77" s="157">
        <v>66</v>
      </c>
      <c r="C77" s="62">
        <f>C76</f>
        <v>101</v>
      </c>
      <c r="D77" s="70">
        <v>2</v>
      </c>
      <c r="E77" s="68" t="s">
        <v>129</v>
      </c>
      <c r="F77" s="91" t="s">
        <v>217</v>
      </c>
      <c r="G77" s="77">
        <v>23.52</v>
      </c>
      <c r="H77" s="139">
        <v>4.5</v>
      </c>
      <c r="I77" s="60">
        <f t="shared" si="5"/>
        <v>23.52</v>
      </c>
      <c r="J77" s="60">
        <v>0</v>
      </c>
      <c r="K77" s="60">
        <v>0</v>
      </c>
      <c r="L77" s="60">
        <v>0</v>
      </c>
      <c r="M77" s="66">
        <f>[4]Stat1!$G$73</f>
        <v>0</v>
      </c>
      <c r="N77" s="61">
        <f t="shared" ref="N77:N119" si="15">M77/G77*100</f>
        <v>0</v>
      </c>
      <c r="O77" s="66">
        <f>I77</f>
        <v>23.52</v>
      </c>
      <c r="P77" s="61">
        <f t="shared" ref="P77:P119" si="16">O77/G77*100</f>
        <v>100</v>
      </c>
      <c r="Q77" s="66"/>
      <c r="R77" s="124">
        <f t="shared" ref="R77:R119" si="17">Q77/G77*100</f>
        <v>0</v>
      </c>
      <c r="S77" s="98"/>
      <c r="T77" s="132">
        <f t="shared" ref="T77:T119" si="18">S77/G77*100</f>
        <v>0</v>
      </c>
      <c r="U77" s="62"/>
      <c r="V77" s="107" t="s">
        <v>267</v>
      </c>
      <c r="W77" s="63"/>
      <c r="X77" s="48"/>
      <c r="Y77" s="17"/>
      <c r="AB77" s="15">
        <f t="shared" ref="AB77:AB119" si="19">G77-M77-O77-Q77-S77</f>
        <v>0</v>
      </c>
      <c r="AC77" s="38"/>
      <c r="AD77" s="18"/>
      <c r="AE77" s="18"/>
      <c r="AF77" s="18"/>
      <c r="AG77" s="18"/>
    </row>
    <row r="78" spans="2:33" s="5" customFormat="1" ht="19.5" customHeight="1">
      <c r="B78" s="157">
        <v>67</v>
      </c>
      <c r="C78" s="84">
        <v>102</v>
      </c>
      <c r="D78" s="78"/>
      <c r="E78" s="68" t="s">
        <v>130</v>
      </c>
      <c r="F78" s="91" t="s">
        <v>219</v>
      </c>
      <c r="G78" s="72">
        <v>8.4</v>
      </c>
      <c r="H78" s="139">
        <v>4.5</v>
      </c>
      <c r="I78" s="60">
        <f t="shared" si="5"/>
        <v>8.4</v>
      </c>
      <c r="J78" s="60">
        <v>0</v>
      </c>
      <c r="K78" s="60">
        <v>0</v>
      </c>
      <c r="L78" s="60">
        <v>0</v>
      </c>
      <c r="M78" s="66">
        <f>[4]Stat1!$G$85</f>
        <v>0</v>
      </c>
      <c r="N78" s="61">
        <f t="shared" si="15"/>
        <v>0</v>
      </c>
      <c r="O78" s="66">
        <f>I78-Q78</f>
        <v>7.0999999284744266</v>
      </c>
      <c r="P78" s="61">
        <f t="shared" si="16"/>
        <v>84.523808672314601</v>
      </c>
      <c r="Q78" s="66">
        <f>[4]Stat1!$I$85</f>
        <v>1.3000000715255737</v>
      </c>
      <c r="R78" s="124">
        <f t="shared" si="17"/>
        <v>15.476191327685401</v>
      </c>
      <c r="S78" s="98"/>
      <c r="T78" s="132">
        <f t="shared" si="18"/>
        <v>0</v>
      </c>
      <c r="U78" s="62"/>
      <c r="V78" s="107" t="s">
        <v>267</v>
      </c>
      <c r="W78" s="63"/>
      <c r="X78" s="48"/>
      <c r="Y78" s="17"/>
      <c r="AB78" s="15">
        <f t="shared" si="19"/>
        <v>0</v>
      </c>
      <c r="AC78" s="38"/>
      <c r="AD78" s="18"/>
      <c r="AE78" s="18"/>
      <c r="AF78" s="18"/>
      <c r="AG78" s="18"/>
    </row>
    <row r="79" spans="2:33" s="5" customFormat="1">
      <c r="B79" s="157">
        <v>68</v>
      </c>
      <c r="C79" s="84">
        <v>103</v>
      </c>
      <c r="D79" s="78"/>
      <c r="E79" s="68" t="s">
        <v>131</v>
      </c>
      <c r="F79" s="91" t="s">
        <v>218</v>
      </c>
      <c r="G79" s="72">
        <v>26.9</v>
      </c>
      <c r="H79" s="139">
        <v>4.5</v>
      </c>
      <c r="I79" s="60">
        <f t="shared" si="5"/>
        <v>26.9</v>
      </c>
      <c r="J79" s="60">
        <v>0</v>
      </c>
      <c r="K79" s="60">
        <v>0</v>
      </c>
      <c r="L79" s="60">
        <v>0</v>
      </c>
      <c r="M79" s="66">
        <f>[4]Stat1!$G$86</f>
        <v>6.0999999046325684</v>
      </c>
      <c r="N79" s="61">
        <f t="shared" si="15"/>
        <v>22.67657957112479</v>
      </c>
      <c r="O79" s="66">
        <f>I79-M79</f>
        <v>20.80000009536743</v>
      </c>
      <c r="P79" s="61">
        <f t="shared" si="16"/>
        <v>77.32342042887521</v>
      </c>
      <c r="Q79" s="66"/>
      <c r="R79" s="124">
        <f t="shared" si="17"/>
        <v>0</v>
      </c>
      <c r="S79" s="98"/>
      <c r="T79" s="132">
        <f t="shared" si="18"/>
        <v>0</v>
      </c>
      <c r="U79" s="62"/>
      <c r="V79" s="107" t="s">
        <v>267</v>
      </c>
      <c r="W79" s="63"/>
      <c r="X79" s="48"/>
      <c r="Y79" s="17"/>
      <c r="AB79" s="15">
        <f t="shared" si="19"/>
        <v>0</v>
      </c>
      <c r="AC79" s="38"/>
      <c r="AD79" s="18"/>
      <c r="AE79" s="18"/>
      <c r="AF79" s="18"/>
      <c r="AG79" s="18"/>
    </row>
    <row r="80" spans="2:33" s="5" customFormat="1">
      <c r="B80" s="157">
        <v>69</v>
      </c>
      <c r="C80" s="62">
        <v>104</v>
      </c>
      <c r="D80" s="78" t="s">
        <v>13</v>
      </c>
      <c r="E80" s="68" t="s">
        <v>37</v>
      </c>
      <c r="F80" s="91" t="s">
        <v>213</v>
      </c>
      <c r="G80" s="72">
        <v>0.95</v>
      </c>
      <c r="H80" s="139">
        <v>4.5</v>
      </c>
      <c r="I80" s="60">
        <f t="shared" si="5"/>
        <v>0.95</v>
      </c>
      <c r="J80" s="60">
        <v>0</v>
      </c>
      <c r="K80" s="60">
        <v>0</v>
      </c>
      <c r="L80" s="60">
        <v>0</v>
      </c>
      <c r="M80" s="72">
        <f t="shared" ref="M80" si="20">I80</f>
        <v>0.95</v>
      </c>
      <c r="N80" s="61">
        <f t="shared" si="15"/>
        <v>100</v>
      </c>
      <c r="O80" s="66"/>
      <c r="P80" s="61">
        <f t="shared" si="16"/>
        <v>0</v>
      </c>
      <c r="Q80" s="66"/>
      <c r="R80" s="124">
        <f t="shared" si="17"/>
        <v>0</v>
      </c>
      <c r="S80" s="98"/>
      <c r="T80" s="132">
        <f t="shared" si="18"/>
        <v>0</v>
      </c>
      <c r="U80" s="62"/>
      <c r="V80" s="107" t="s">
        <v>274</v>
      </c>
      <c r="W80" s="63"/>
      <c r="X80" s="48"/>
      <c r="Y80" s="17"/>
      <c r="AB80" s="15">
        <f t="shared" si="19"/>
        <v>0</v>
      </c>
      <c r="AC80" s="38"/>
      <c r="AD80" s="18"/>
      <c r="AE80" s="18"/>
      <c r="AF80" s="18"/>
      <c r="AG80" s="18"/>
    </row>
    <row r="81" spans="2:33" s="5" customFormat="1">
      <c r="B81" s="157">
        <v>70</v>
      </c>
      <c r="C81" s="62">
        <v>105</v>
      </c>
      <c r="D81" s="78" t="str">
        <f>D80</f>
        <v>11.K</v>
      </c>
      <c r="E81" s="68" t="s">
        <v>132</v>
      </c>
      <c r="F81" s="91" t="s">
        <v>213</v>
      </c>
      <c r="G81" s="72">
        <v>2.8</v>
      </c>
      <c r="H81" s="139">
        <v>4.5</v>
      </c>
      <c r="I81" s="60">
        <f t="shared" si="5"/>
        <v>2.8</v>
      </c>
      <c r="J81" s="60">
        <v>0</v>
      </c>
      <c r="K81" s="60">
        <v>0</v>
      </c>
      <c r="L81" s="60">
        <v>0</v>
      </c>
      <c r="M81" s="66">
        <v>1.82</v>
      </c>
      <c r="N81" s="61">
        <f t="shared" si="15"/>
        <v>65</v>
      </c>
      <c r="O81" s="66"/>
      <c r="P81" s="61">
        <f t="shared" si="16"/>
        <v>0</v>
      </c>
      <c r="Q81" s="66"/>
      <c r="R81" s="124">
        <f t="shared" si="17"/>
        <v>0</v>
      </c>
      <c r="S81" s="98">
        <f>I81-M81</f>
        <v>0.97999999999999976</v>
      </c>
      <c r="T81" s="132">
        <f t="shared" si="18"/>
        <v>34.999999999999993</v>
      </c>
      <c r="U81" s="62"/>
      <c r="V81" s="107" t="s">
        <v>274</v>
      </c>
      <c r="W81" s="63"/>
      <c r="X81" s="48"/>
      <c r="Y81" s="17"/>
      <c r="AB81" s="15">
        <f t="shared" si="19"/>
        <v>0</v>
      </c>
      <c r="AC81" s="38"/>
      <c r="AD81" s="18"/>
      <c r="AE81" s="18"/>
      <c r="AF81" s="18"/>
      <c r="AG81" s="18"/>
    </row>
    <row r="82" spans="2:33" s="5" customFormat="1">
      <c r="B82" s="157">
        <v>71</v>
      </c>
      <c r="C82" s="62">
        <f>C81</f>
        <v>105</v>
      </c>
      <c r="D82" s="78" t="s">
        <v>21</v>
      </c>
      <c r="E82" s="68" t="s">
        <v>133</v>
      </c>
      <c r="F82" s="91" t="s">
        <v>213</v>
      </c>
      <c r="G82" s="72">
        <v>0.43</v>
      </c>
      <c r="H82" s="139">
        <v>4.5</v>
      </c>
      <c r="I82" s="60">
        <f t="shared" si="5"/>
        <v>0.43</v>
      </c>
      <c r="J82" s="60">
        <v>0</v>
      </c>
      <c r="K82" s="60">
        <v>0</v>
      </c>
      <c r="L82" s="60">
        <v>0</v>
      </c>
      <c r="M82" s="72">
        <f t="shared" ref="M82:M83" si="21">I82</f>
        <v>0.43</v>
      </c>
      <c r="N82" s="61">
        <f t="shared" si="15"/>
        <v>100</v>
      </c>
      <c r="O82" s="66"/>
      <c r="P82" s="61">
        <f t="shared" si="16"/>
        <v>0</v>
      </c>
      <c r="Q82" s="66"/>
      <c r="R82" s="124">
        <f t="shared" si="17"/>
        <v>0</v>
      </c>
      <c r="S82" s="98"/>
      <c r="T82" s="132">
        <f t="shared" si="18"/>
        <v>0</v>
      </c>
      <c r="U82" s="62"/>
      <c r="V82" s="107" t="s">
        <v>274</v>
      </c>
      <c r="W82" s="63"/>
      <c r="X82" s="48"/>
      <c r="Y82" s="17"/>
      <c r="AB82" s="15">
        <f t="shared" si="19"/>
        <v>0</v>
      </c>
      <c r="AC82" s="38"/>
      <c r="AD82" s="18"/>
      <c r="AE82" s="18"/>
      <c r="AF82" s="18"/>
      <c r="AG82" s="18"/>
    </row>
    <row r="83" spans="2:33" s="5" customFormat="1">
      <c r="B83" s="157">
        <v>72</v>
      </c>
      <c r="C83" s="62">
        <f>C82</f>
        <v>105</v>
      </c>
      <c r="D83" s="70" t="s">
        <v>122</v>
      </c>
      <c r="E83" s="68" t="s">
        <v>134</v>
      </c>
      <c r="F83" s="91" t="s">
        <v>213</v>
      </c>
      <c r="G83" s="72">
        <v>0.31</v>
      </c>
      <c r="H83" s="139">
        <v>4.5</v>
      </c>
      <c r="I83" s="60">
        <f t="shared" si="5"/>
        <v>0.31</v>
      </c>
      <c r="J83" s="60">
        <v>0</v>
      </c>
      <c r="K83" s="60">
        <v>0</v>
      </c>
      <c r="L83" s="60">
        <v>0</v>
      </c>
      <c r="M83" s="72">
        <f t="shared" si="21"/>
        <v>0.31</v>
      </c>
      <c r="N83" s="61">
        <f t="shared" si="15"/>
        <v>100</v>
      </c>
      <c r="O83" s="66"/>
      <c r="P83" s="61">
        <f t="shared" si="16"/>
        <v>0</v>
      </c>
      <c r="Q83" s="79"/>
      <c r="R83" s="124">
        <f t="shared" si="17"/>
        <v>0</v>
      </c>
      <c r="S83" s="102"/>
      <c r="T83" s="132">
        <f t="shared" si="18"/>
        <v>0</v>
      </c>
      <c r="U83" s="62"/>
      <c r="V83" s="107" t="s">
        <v>274</v>
      </c>
      <c r="W83" s="63"/>
      <c r="X83" s="48"/>
      <c r="Y83" s="17"/>
      <c r="AB83" s="15">
        <f t="shared" si="19"/>
        <v>0</v>
      </c>
      <c r="AC83" s="38"/>
      <c r="AD83" s="18"/>
      <c r="AE83" s="18"/>
      <c r="AF83" s="18"/>
      <c r="AG83" s="18"/>
    </row>
    <row r="84" spans="2:33" s="5" customFormat="1">
      <c r="B84" s="157">
        <v>73</v>
      </c>
      <c r="C84" s="84">
        <v>106</v>
      </c>
      <c r="D84" s="70"/>
      <c r="E84" s="68" t="s">
        <v>135</v>
      </c>
      <c r="F84" s="91" t="s">
        <v>220</v>
      </c>
      <c r="G84" s="72">
        <v>3.85</v>
      </c>
      <c r="H84" s="139">
        <v>6</v>
      </c>
      <c r="I84" s="60">
        <f t="shared" ref="I84:I85" si="22">G84</f>
        <v>3.85</v>
      </c>
      <c r="J84" s="60">
        <v>0</v>
      </c>
      <c r="K84" s="60">
        <v>0</v>
      </c>
      <c r="L84" s="60">
        <v>0</v>
      </c>
      <c r="M84" s="66">
        <f>I84-S84</f>
        <v>3.35</v>
      </c>
      <c r="N84" s="61">
        <f t="shared" si="15"/>
        <v>87.012987012987011</v>
      </c>
      <c r="O84" s="72"/>
      <c r="P84" s="61">
        <f t="shared" si="16"/>
        <v>0</v>
      </c>
      <c r="Q84" s="72"/>
      <c r="R84" s="124">
        <f t="shared" si="17"/>
        <v>0</v>
      </c>
      <c r="S84" s="101">
        <f>[4]Stat1!$J$175</f>
        <v>0.5</v>
      </c>
      <c r="T84" s="132">
        <f t="shared" si="18"/>
        <v>12.987012987012985</v>
      </c>
      <c r="U84" s="62"/>
      <c r="V84" s="107" t="s">
        <v>267</v>
      </c>
      <c r="W84" s="63"/>
      <c r="X84" s="48"/>
      <c r="Y84" s="17"/>
      <c r="AB84" s="15">
        <f t="shared" si="19"/>
        <v>0</v>
      </c>
      <c r="AC84" s="38"/>
      <c r="AD84" s="18"/>
      <c r="AE84" s="18"/>
      <c r="AF84" s="18"/>
      <c r="AG84" s="18"/>
    </row>
    <row r="85" spans="2:33" s="5" customFormat="1">
      <c r="B85" s="157">
        <v>74</v>
      </c>
      <c r="C85" s="84">
        <v>107</v>
      </c>
      <c r="D85" s="78">
        <v>1</v>
      </c>
      <c r="E85" s="68" t="s">
        <v>136</v>
      </c>
      <c r="F85" s="91" t="s">
        <v>221</v>
      </c>
      <c r="G85" s="72">
        <v>30.44</v>
      </c>
      <c r="H85" s="139" t="s">
        <v>273</v>
      </c>
      <c r="I85" s="60">
        <f t="shared" si="22"/>
        <v>30.44</v>
      </c>
      <c r="J85" s="60">
        <v>0</v>
      </c>
      <c r="K85" s="60">
        <v>0</v>
      </c>
      <c r="L85" s="60">
        <v>0</v>
      </c>
      <c r="M85" s="66">
        <f>I85-O85-S85</f>
        <v>26.840000274181367</v>
      </c>
      <c r="N85" s="61">
        <f t="shared" si="15"/>
        <v>88.173456879702243</v>
      </c>
      <c r="O85" s="66">
        <f>[4]Stat1!$H$176</f>
        <v>3.2999997138977051</v>
      </c>
      <c r="P85" s="61">
        <f t="shared" si="16"/>
        <v>10.840997746050279</v>
      </c>
      <c r="Q85" s="66"/>
      <c r="R85" s="124">
        <f t="shared" si="17"/>
        <v>0</v>
      </c>
      <c r="S85" s="98">
        <f>[4]Stat1!$J$176</f>
        <v>0.30000001192092896</v>
      </c>
      <c r="T85" s="132">
        <f t="shared" si="18"/>
        <v>0.98554537424746702</v>
      </c>
      <c r="U85" s="62"/>
      <c r="V85" s="107" t="s">
        <v>267</v>
      </c>
      <c r="W85" s="63"/>
      <c r="X85" s="48"/>
      <c r="Y85" s="17"/>
      <c r="AB85" s="15">
        <f t="shared" si="19"/>
        <v>0</v>
      </c>
      <c r="AC85" s="38"/>
      <c r="AD85" s="18"/>
      <c r="AE85" s="18"/>
      <c r="AF85" s="18"/>
      <c r="AG85" s="18"/>
    </row>
    <row r="86" spans="2:33" s="5" customFormat="1">
      <c r="B86" s="157">
        <v>75</v>
      </c>
      <c r="C86" s="62">
        <f>C85</f>
        <v>107</v>
      </c>
      <c r="D86" s="78">
        <v>2</v>
      </c>
      <c r="E86" s="68" t="s">
        <v>137</v>
      </c>
      <c r="F86" s="91" t="s">
        <v>223</v>
      </c>
      <c r="G86" s="72">
        <v>42.1</v>
      </c>
      <c r="H86" s="139" t="s">
        <v>273</v>
      </c>
      <c r="I86" s="60">
        <f>G86-K86-L86</f>
        <v>32.889999961853029</v>
      </c>
      <c r="J86" s="60">
        <v>0</v>
      </c>
      <c r="K86" s="60">
        <f>[4]Stat1!$K$177</f>
        <v>3.0999999046325684</v>
      </c>
      <c r="L86" s="60">
        <f>[4]Stat1!$L$177</f>
        <v>6.1100001335144043</v>
      </c>
      <c r="M86" s="66">
        <f>I86-O86</f>
        <v>31.989999985694887</v>
      </c>
      <c r="N86" s="61">
        <f t="shared" si="15"/>
        <v>75.985748184548413</v>
      </c>
      <c r="O86" s="73">
        <f>[4]Stat1!$H$177</f>
        <v>0.89999997615814209</v>
      </c>
      <c r="P86" s="61">
        <f t="shared" si="16"/>
        <v>2.1377671642711213</v>
      </c>
      <c r="Q86" s="66">
        <v>0</v>
      </c>
      <c r="R86" s="124">
        <f t="shared" si="17"/>
        <v>0</v>
      </c>
      <c r="S86" s="98">
        <f>K86+L86</f>
        <v>9.2100000381469727</v>
      </c>
      <c r="T86" s="132">
        <f t="shared" si="18"/>
        <v>21.876484651180455</v>
      </c>
      <c r="U86" s="62"/>
      <c r="V86" s="107" t="s">
        <v>267</v>
      </c>
      <c r="W86" s="63"/>
      <c r="X86" s="48"/>
      <c r="Y86" s="17"/>
      <c r="AB86" s="15">
        <f t="shared" si="19"/>
        <v>0</v>
      </c>
      <c r="AC86" s="38"/>
      <c r="AD86" s="18"/>
      <c r="AE86" s="18"/>
      <c r="AF86" s="18"/>
      <c r="AG86" s="18"/>
    </row>
    <row r="87" spans="2:33" s="5" customFormat="1">
      <c r="B87" s="157">
        <v>76</v>
      </c>
      <c r="C87" s="84">
        <v>108</v>
      </c>
      <c r="D87" s="78"/>
      <c r="E87" s="68" t="s">
        <v>138</v>
      </c>
      <c r="F87" s="92" t="s">
        <v>222</v>
      </c>
      <c r="G87" s="80">
        <v>32.4</v>
      </c>
      <c r="H87" s="139" t="s">
        <v>273</v>
      </c>
      <c r="I87" s="60">
        <f>G87-K87</f>
        <v>25.100000286102294</v>
      </c>
      <c r="J87" s="60">
        <v>0</v>
      </c>
      <c r="K87" s="60">
        <f>[4]Stat1!$K$152</f>
        <v>7.2999997138977051</v>
      </c>
      <c r="L87" s="60">
        <v>0</v>
      </c>
      <c r="M87" s="73">
        <f>[4]Stat1!$G$152</f>
        <v>0.30000001192092896</v>
      </c>
      <c r="N87" s="61">
        <f t="shared" si="15"/>
        <v>0.92592596271891658</v>
      </c>
      <c r="O87" s="66">
        <f>I87-M87-Q87</f>
        <v>23.500000202655791</v>
      </c>
      <c r="P87" s="61">
        <f t="shared" si="16"/>
        <v>72.530864823011697</v>
      </c>
      <c r="Q87" s="66">
        <f>[4]Stat1!$I$152</f>
        <v>1.3000000715255737</v>
      </c>
      <c r="R87" s="124">
        <f t="shared" si="17"/>
        <v>4.0123458997702892</v>
      </c>
      <c r="S87" s="98">
        <f>[4]Stat1!$K$152</f>
        <v>7.2999997138977051</v>
      </c>
      <c r="T87" s="132">
        <f t="shared" si="18"/>
        <v>22.53086331449909</v>
      </c>
      <c r="U87" s="62"/>
      <c r="V87" s="107" t="s">
        <v>267</v>
      </c>
      <c r="W87" s="63"/>
      <c r="X87" s="50"/>
      <c r="Y87" s="37"/>
      <c r="AB87" s="15">
        <f t="shared" si="19"/>
        <v>0</v>
      </c>
      <c r="AC87" s="38"/>
      <c r="AD87" s="18"/>
      <c r="AE87" s="18"/>
      <c r="AF87" s="18"/>
      <c r="AG87" s="18"/>
    </row>
    <row r="88" spans="2:33" s="5" customFormat="1">
      <c r="B88" s="157">
        <v>77</v>
      </c>
      <c r="C88" s="62">
        <v>109</v>
      </c>
      <c r="D88" s="70"/>
      <c r="E88" s="68" t="s">
        <v>139</v>
      </c>
      <c r="F88" s="92" t="s">
        <v>225</v>
      </c>
      <c r="G88" s="80">
        <v>24.9</v>
      </c>
      <c r="H88" s="143">
        <v>4.5</v>
      </c>
      <c r="I88" s="60">
        <v>24.9</v>
      </c>
      <c r="J88" s="60">
        <v>0</v>
      </c>
      <c r="K88" s="60">
        <v>0</v>
      </c>
      <c r="L88" s="60">
        <v>0</v>
      </c>
      <c r="M88" s="73">
        <f>I88-O88-Q88</f>
        <v>13.499999999999998</v>
      </c>
      <c r="N88" s="61">
        <f t="shared" si="15"/>
        <v>54.216867469879517</v>
      </c>
      <c r="O88" s="73">
        <v>11.4</v>
      </c>
      <c r="P88" s="61">
        <f t="shared" si="16"/>
        <v>45.783132530120483</v>
      </c>
      <c r="Q88" s="66"/>
      <c r="R88" s="124">
        <f t="shared" si="17"/>
        <v>0</v>
      </c>
      <c r="S88" s="98"/>
      <c r="T88" s="132">
        <f t="shared" si="18"/>
        <v>0</v>
      </c>
      <c r="U88" s="62"/>
      <c r="V88" s="107" t="s">
        <v>267</v>
      </c>
      <c r="W88" s="63"/>
      <c r="X88" s="50"/>
      <c r="Y88" s="37"/>
      <c r="AB88" s="15">
        <f t="shared" si="19"/>
        <v>0</v>
      </c>
      <c r="AC88" s="38"/>
      <c r="AD88" s="18"/>
      <c r="AE88" s="18"/>
      <c r="AF88" s="18"/>
      <c r="AG88" s="18"/>
    </row>
    <row r="89" spans="2:33" s="5" customFormat="1">
      <c r="B89" s="157">
        <v>78</v>
      </c>
      <c r="C89" s="62">
        <v>109</v>
      </c>
      <c r="D89" s="70" t="s">
        <v>13</v>
      </c>
      <c r="E89" s="68" t="s">
        <v>73</v>
      </c>
      <c r="F89" s="91" t="s">
        <v>224</v>
      </c>
      <c r="G89" s="71">
        <v>1.75</v>
      </c>
      <c r="H89" s="143">
        <v>4.5</v>
      </c>
      <c r="I89" s="60">
        <v>1.75</v>
      </c>
      <c r="J89" s="60">
        <v>0</v>
      </c>
      <c r="K89" s="60">
        <v>0</v>
      </c>
      <c r="L89" s="60">
        <v>0</v>
      </c>
      <c r="M89" s="77">
        <f>I89-O89-Q89</f>
        <v>1.3589999824762344</v>
      </c>
      <c r="N89" s="61">
        <f t="shared" si="15"/>
        <v>77.657141855784829</v>
      </c>
      <c r="O89" s="77">
        <f>[4]Stat1!$H$143</f>
        <v>0.26000002026557922</v>
      </c>
      <c r="P89" s="61">
        <f t="shared" si="16"/>
        <v>14.857144015175955</v>
      </c>
      <c r="Q89" s="77">
        <f>[4]Stat1!$I$143</f>
        <v>0.13099999725818634</v>
      </c>
      <c r="R89" s="124">
        <f t="shared" si="17"/>
        <v>7.48571412903922</v>
      </c>
      <c r="S89" s="103"/>
      <c r="T89" s="132">
        <f t="shared" si="18"/>
        <v>0</v>
      </c>
      <c r="U89" s="62"/>
      <c r="V89" s="107" t="s">
        <v>267</v>
      </c>
      <c r="W89" s="63"/>
      <c r="X89" s="50"/>
      <c r="Y89" s="37"/>
      <c r="AB89" s="15">
        <f t="shared" si="19"/>
        <v>0</v>
      </c>
      <c r="AC89" s="38"/>
      <c r="AD89" s="18"/>
      <c r="AE89" s="18"/>
      <c r="AF89" s="18"/>
      <c r="AG89" s="18"/>
    </row>
    <row r="90" spans="2:33" s="5" customFormat="1">
      <c r="B90" s="157">
        <v>79</v>
      </c>
      <c r="C90" s="62">
        <v>110</v>
      </c>
      <c r="D90" s="70"/>
      <c r="E90" s="68" t="s">
        <v>140</v>
      </c>
      <c r="F90" s="92" t="s">
        <v>226</v>
      </c>
      <c r="G90" s="80">
        <v>20.7</v>
      </c>
      <c r="H90" s="143">
        <v>4.5</v>
      </c>
      <c r="I90" s="60">
        <f>G90-K90</f>
        <v>16.999999952316283</v>
      </c>
      <c r="J90" s="60">
        <v>0</v>
      </c>
      <c r="K90" s="60">
        <f>[4]Stat1!$K$144</f>
        <v>3.7000000476837158</v>
      </c>
      <c r="L90" s="60">
        <v>0</v>
      </c>
      <c r="M90" s="60">
        <f>I90-Q90</f>
        <v>16.699999940395355</v>
      </c>
      <c r="N90" s="61">
        <f t="shared" si="15"/>
        <v>80.676328214470317</v>
      </c>
      <c r="O90" s="60"/>
      <c r="P90" s="61">
        <f t="shared" si="16"/>
        <v>0</v>
      </c>
      <c r="Q90" s="72">
        <f>[4]Stat1!$I$144</f>
        <v>0.30000001192092896</v>
      </c>
      <c r="R90" s="124">
        <f t="shared" si="17"/>
        <v>1.4492754199078695</v>
      </c>
      <c r="S90" s="101">
        <v>3.7</v>
      </c>
      <c r="T90" s="132">
        <f t="shared" si="18"/>
        <v>17.874396135265702</v>
      </c>
      <c r="U90" s="62"/>
      <c r="V90" s="107" t="s">
        <v>267</v>
      </c>
      <c r="W90" s="63"/>
      <c r="X90" s="50"/>
      <c r="Y90" s="37"/>
      <c r="AB90" s="15">
        <f t="shared" si="19"/>
        <v>4.7683715642676816E-8</v>
      </c>
      <c r="AC90" s="38"/>
      <c r="AD90" s="18"/>
      <c r="AE90" s="18"/>
      <c r="AF90" s="18"/>
      <c r="AG90" s="18"/>
    </row>
    <row r="91" spans="2:33" s="5" customFormat="1">
      <c r="B91" s="157">
        <v>80</v>
      </c>
      <c r="C91" s="62">
        <f>C90</f>
        <v>110</v>
      </c>
      <c r="D91" s="70" t="s">
        <v>13</v>
      </c>
      <c r="E91" s="68" t="s">
        <v>141</v>
      </c>
      <c r="F91" s="92" t="s">
        <v>224</v>
      </c>
      <c r="G91" s="80">
        <v>1</v>
      </c>
      <c r="H91" s="143">
        <v>4.5</v>
      </c>
      <c r="I91" s="60">
        <v>1</v>
      </c>
      <c r="J91" s="60">
        <v>0</v>
      </c>
      <c r="K91" s="60">
        <v>0</v>
      </c>
      <c r="L91" s="60">
        <v>0</v>
      </c>
      <c r="M91" s="77">
        <f>I91</f>
        <v>1</v>
      </c>
      <c r="N91" s="61">
        <f t="shared" si="15"/>
        <v>100</v>
      </c>
      <c r="O91" s="66"/>
      <c r="P91" s="61">
        <f t="shared" si="16"/>
        <v>0</v>
      </c>
      <c r="Q91" s="66"/>
      <c r="R91" s="124">
        <f t="shared" si="17"/>
        <v>0</v>
      </c>
      <c r="S91" s="98"/>
      <c r="T91" s="132">
        <f t="shared" si="18"/>
        <v>0</v>
      </c>
      <c r="U91" s="62"/>
      <c r="V91" s="107" t="s">
        <v>267</v>
      </c>
      <c r="W91" s="63"/>
      <c r="X91" s="50"/>
      <c r="Y91" s="37"/>
      <c r="AB91" s="15">
        <f t="shared" si="19"/>
        <v>0</v>
      </c>
      <c r="AC91" s="38"/>
      <c r="AD91" s="18"/>
      <c r="AE91" s="18"/>
      <c r="AF91" s="18"/>
      <c r="AG91" s="18"/>
    </row>
    <row r="92" spans="2:33" s="5" customFormat="1">
      <c r="B92" s="157">
        <v>81</v>
      </c>
      <c r="C92" s="62">
        <v>111</v>
      </c>
      <c r="D92" s="70"/>
      <c r="E92" s="68" t="s">
        <v>142</v>
      </c>
      <c r="F92" s="92" t="s">
        <v>227</v>
      </c>
      <c r="G92" s="80">
        <v>25.86</v>
      </c>
      <c r="H92" s="143">
        <v>4.5</v>
      </c>
      <c r="I92" s="60">
        <f>G92-L92</f>
        <v>23.36</v>
      </c>
      <c r="J92" s="60">
        <v>0</v>
      </c>
      <c r="K92" s="60">
        <v>0</v>
      </c>
      <c r="L92" s="60">
        <v>2.5</v>
      </c>
      <c r="M92" s="72">
        <f>I92-O92-Q92</f>
        <v>17.6600009059906</v>
      </c>
      <c r="N92" s="61">
        <f t="shared" si="15"/>
        <v>68.290800100505038</v>
      </c>
      <c r="O92" s="60">
        <f>[4]Stat1!$H$146</f>
        <v>4.9999990463256836</v>
      </c>
      <c r="P92" s="61">
        <f t="shared" si="16"/>
        <v>19.334876435907518</v>
      </c>
      <c r="Q92" s="72">
        <f>[4]Stat1!$I$146</f>
        <v>0.70000004768371582</v>
      </c>
      <c r="R92" s="124">
        <f t="shared" si="17"/>
        <v>2.7068834017158387</v>
      </c>
      <c r="S92" s="100">
        <f>L92</f>
        <v>2.5</v>
      </c>
      <c r="T92" s="132">
        <f t="shared" si="18"/>
        <v>9.6674400618716163</v>
      </c>
      <c r="U92" s="62"/>
      <c r="V92" s="107" t="s">
        <v>267</v>
      </c>
      <c r="W92" s="63"/>
      <c r="X92" s="50"/>
      <c r="Y92" s="37"/>
      <c r="AB92" s="15">
        <f t="shared" si="19"/>
        <v>0</v>
      </c>
      <c r="AC92" s="38"/>
      <c r="AD92" s="18"/>
      <c r="AE92" s="18"/>
      <c r="AF92" s="18"/>
      <c r="AG92" s="18"/>
    </row>
    <row r="93" spans="2:33" s="5" customFormat="1">
      <c r="B93" s="157">
        <v>82</v>
      </c>
      <c r="C93" s="62">
        <v>112</v>
      </c>
      <c r="D93" s="70">
        <v>1</v>
      </c>
      <c r="E93" s="68" t="s">
        <v>143</v>
      </c>
      <c r="F93" s="92" t="s">
        <v>228</v>
      </c>
      <c r="G93" s="80">
        <v>35.369999999999997</v>
      </c>
      <c r="H93" s="143">
        <v>4.5</v>
      </c>
      <c r="I93" s="60">
        <v>35.369999999999997</v>
      </c>
      <c r="J93" s="60">
        <v>0</v>
      </c>
      <c r="K93" s="60">
        <v>0</v>
      </c>
      <c r="L93" s="60">
        <v>0</v>
      </c>
      <c r="M93" s="72">
        <f>I93-O93-Q93-S93</f>
        <v>14.719995702505109</v>
      </c>
      <c r="N93" s="61">
        <f t="shared" si="15"/>
        <v>41.617177558679984</v>
      </c>
      <c r="O93" s="72">
        <f>[4]Stat1!$H$147</f>
        <v>19.350004196166992</v>
      </c>
      <c r="P93" s="61">
        <f t="shared" si="16"/>
        <v>54.707390998493054</v>
      </c>
      <c r="Q93" s="72">
        <f>[4]Stat1!$I$147</f>
        <v>0.90000009536743164</v>
      </c>
      <c r="R93" s="124">
        <f t="shared" si="17"/>
        <v>2.5445295317145367</v>
      </c>
      <c r="S93" s="101">
        <f>[4]Stat1!$J$147</f>
        <v>0.40000000596046448</v>
      </c>
      <c r="T93" s="132">
        <f t="shared" si="18"/>
        <v>1.1309019111124243</v>
      </c>
      <c r="U93" s="62"/>
      <c r="V93" s="107" t="s">
        <v>267</v>
      </c>
      <c r="W93" s="63"/>
      <c r="X93" s="50"/>
      <c r="Y93" s="37"/>
      <c r="AB93" s="15">
        <f t="shared" si="19"/>
        <v>0</v>
      </c>
      <c r="AC93" s="38"/>
      <c r="AD93" s="18"/>
      <c r="AE93" s="18"/>
      <c r="AF93" s="18"/>
      <c r="AG93" s="18"/>
    </row>
    <row r="94" spans="2:33" s="5" customFormat="1">
      <c r="B94" s="157">
        <v>83</v>
      </c>
      <c r="C94" s="62">
        <v>112</v>
      </c>
      <c r="D94" s="70">
        <v>2</v>
      </c>
      <c r="E94" s="68" t="s">
        <v>144</v>
      </c>
      <c r="F94" s="92" t="s">
        <v>229</v>
      </c>
      <c r="G94" s="80">
        <v>56.2</v>
      </c>
      <c r="H94" s="143">
        <v>4.5</v>
      </c>
      <c r="I94" s="60">
        <v>54.95</v>
      </c>
      <c r="J94" s="60">
        <v>0</v>
      </c>
      <c r="K94" s="60">
        <v>1.25</v>
      </c>
      <c r="L94" s="60">
        <v>0</v>
      </c>
      <c r="M94" s="73">
        <f>[4]Stat1!$G$148</f>
        <v>27.350000381469727</v>
      </c>
      <c r="N94" s="61">
        <f t="shared" si="15"/>
        <v>48.665481105818017</v>
      </c>
      <c r="O94" s="73">
        <f>[4]Stat1!$H$148</f>
        <v>20.200002670288086</v>
      </c>
      <c r="P94" s="61">
        <f t="shared" si="16"/>
        <v>35.943065249622926</v>
      </c>
      <c r="Q94" s="73">
        <f>[4]Stat1!$I$148</f>
        <v>3.2999992370605469</v>
      </c>
      <c r="R94" s="124">
        <f t="shared" si="17"/>
        <v>5.8718847634529299</v>
      </c>
      <c r="S94" s="100">
        <f>G94-M94-O94-Q94</f>
        <v>5.3499977111816435</v>
      </c>
      <c r="T94" s="132">
        <f t="shared" si="18"/>
        <v>9.5195688811061263</v>
      </c>
      <c r="U94" s="62"/>
      <c r="V94" s="107" t="s">
        <v>267</v>
      </c>
      <c r="W94" s="63"/>
      <c r="X94" s="50"/>
      <c r="Y94" s="37"/>
      <c r="AB94" s="15">
        <f t="shared" si="19"/>
        <v>0</v>
      </c>
      <c r="AC94" s="38"/>
      <c r="AD94" s="18"/>
      <c r="AE94" s="18"/>
      <c r="AF94" s="18"/>
      <c r="AG94" s="18"/>
    </row>
    <row r="95" spans="2:33" s="5" customFormat="1">
      <c r="B95" s="157">
        <v>84</v>
      </c>
      <c r="C95" s="84">
        <v>113</v>
      </c>
      <c r="D95" s="70">
        <v>1</v>
      </c>
      <c r="E95" s="68" t="s">
        <v>145</v>
      </c>
      <c r="F95" s="92" t="s">
        <v>230</v>
      </c>
      <c r="G95" s="80">
        <v>45</v>
      </c>
      <c r="H95" s="143"/>
      <c r="I95" s="60">
        <v>0</v>
      </c>
      <c r="J95" s="60">
        <v>0</v>
      </c>
      <c r="K95" s="60">
        <v>0</v>
      </c>
      <c r="L95" s="60">
        <v>45</v>
      </c>
      <c r="M95" s="60"/>
      <c r="N95" s="61">
        <f t="shared" si="15"/>
        <v>0</v>
      </c>
      <c r="O95" s="60"/>
      <c r="P95" s="61">
        <f t="shared" si="16"/>
        <v>0</v>
      </c>
      <c r="Q95" s="60"/>
      <c r="R95" s="124">
        <f t="shared" si="17"/>
        <v>0</v>
      </c>
      <c r="S95" s="98">
        <v>45</v>
      </c>
      <c r="T95" s="132">
        <f t="shared" si="18"/>
        <v>100</v>
      </c>
      <c r="U95" s="62"/>
      <c r="V95" s="107" t="s">
        <v>267</v>
      </c>
      <c r="W95" s="63"/>
      <c r="X95" s="50"/>
      <c r="Y95" s="37"/>
      <c r="AB95" s="15">
        <f t="shared" si="19"/>
        <v>0</v>
      </c>
      <c r="AC95" s="38"/>
      <c r="AD95" s="18"/>
      <c r="AE95" s="18"/>
      <c r="AF95" s="18"/>
      <c r="AG95" s="18"/>
    </row>
    <row r="96" spans="2:33" s="5" customFormat="1">
      <c r="B96" s="157">
        <v>85</v>
      </c>
      <c r="C96" s="84">
        <v>113</v>
      </c>
      <c r="D96" s="70">
        <v>2</v>
      </c>
      <c r="E96" s="68" t="s">
        <v>146</v>
      </c>
      <c r="F96" s="92" t="s">
        <v>231</v>
      </c>
      <c r="G96" s="80">
        <v>59.4</v>
      </c>
      <c r="H96" s="143">
        <v>4.5</v>
      </c>
      <c r="I96" s="60">
        <f>[4]Stat1!$E$149</f>
        <v>12.399999618530273</v>
      </c>
      <c r="J96" s="60">
        <v>0</v>
      </c>
      <c r="K96" s="60">
        <v>0</v>
      </c>
      <c r="L96" s="60">
        <f>G96-I96</f>
        <v>47.000000381469725</v>
      </c>
      <c r="M96" s="60">
        <f>12.4-2.3</f>
        <v>10.100000000000001</v>
      </c>
      <c r="N96" s="61">
        <f t="shared" si="15"/>
        <v>17.003367003367007</v>
      </c>
      <c r="O96" s="60">
        <v>2.2999999999999998</v>
      </c>
      <c r="P96" s="61">
        <f t="shared" si="16"/>
        <v>3.872053872053872</v>
      </c>
      <c r="Q96" s="72"/>
      <c r="R96" s="124">
        <f t="shared" si="17"/>
        <v>0</v>
      </c>
      <c r="S96" s="98">
        <f>G96-O96-M96</f>
        <v>47</v>
      </c>
      <c r="T96" s="132">
        <f t="shared" si="18"/>
        <v>79.124579124579128</v>
      </c>
      <c r="U96" s="62"/>
      <c r="V96" s="107" t="s">
        <v>267</v>
      </c>
      <c r="W96" s="63"/>
      <c r="X96" s="50"/>
      <c r="Y96" s="37"/>
      <c r="AB96" s="15">
        <f t="shared" si="19"/>
        <v>0</v>
      </c>
      <c r="AC96" s="38"/>
      <c r="AD96" s="18"/>
      <c r="AE96" s="18"/>
      <c r="AF96" s="18"/>
      <c r="AG96" s="18"/>
    </row>
    <row r="97" spans="2:33" s="5" customFormat="1">
      <c r="B97" s="157">
        <v>86</v>
      </c>
      <c r="C97" s="84">
        <v>114</v>
      </c>
      <c r="D97" s="70"/>
      <c r="E97" s="68" t="s">
        <v>147</v>
      </c>
      <c r="F97" s="92" t="s">
        <v>232</v>
      </c>
      <c r="G97" s="80">
        <v>91</v>
      </c>
      <c r="H97" s="143">
        <v>4.5</v>
      </c>
      <c r="I97" s="60">
        <v>6</v>
      </c>
      <c r="J97" s="60">
        <v>0</v>
      </c>
      <c r="K97" s="60">
        <v>0</v>
      </c>
      <c r="L97" s="60">
        <f>G97-I97</f>
        <v>85</v>
      </c>
      <c r="M97" s="72">
        <f>I97</f>
        <v>6</v>
      </c>
      <c r="N97" s="60">
        <f t="shared" si="15"/>
        <v>6.593406593406594</v>
      </c>
      <c r="O97" s="72">
        <v>0</v>
      </c>
      <c r="P97" s="60">
        <f t="shared" si="16"/>
        <v>0</v>
      </c>
      <c r="Q97" s="72">
        <v>0</v>
      </c>
      <c r="R97" s="60">
        <f t="shared" si="17"/>
        <v>0</v>
      </c>
      <c r="S97" s="66">
        <f>L97</f>
        <v>85</v>
      </c>
      <c r="T97" s="97">
        <f t="shared" si="18"/>
        <v>93.406593406593402</v>
      </c>
      <c r="U97" s="62"/>
      <c r="V97" s="107" t="s">
        <v>267</v>
      </c>
      <c r="W97" s="63"/>
      <c r="X97" s="50"/>
      <c r="Y97" s="37"/>
      <c r="AB97" s="15">
        <f t="shared" si="19"/>
        <v>0</v>
      </c>
      <c r="AC97" s="38"/>
      <c r="AD97" s="18"/>
      <c r="AE97" s="18"/>
      <c r="AF97" s="18"/>
      <c r="AG97" s="18"/>
    </row>
    <row r="98" spans="2:33" s="5" customFormat="1">
      <c r="B98" s="157">
        <v>87</v>
      </c>
      <c r="C98" s="84">
        <v>115</v>
      </c>
      <c r="D98" s="70"/>
      <c r="E98" s="68" t="s">
        <v>148</v>
      </c>
      <c r="F98" s="92" t="s">
        <v>233</v>
      </c>
      <c r="G98" s="80">
        <v>13.6</v>
      </c>
      <c r="H98" s="143">
        <v>4.5</v>
      </c>
      <c r="I98" s="60">
        <v>13.6</v>
      </c>
      <c r="J98" s="60">
        <v>0</v>
      </c>
      <c r="K98" s="60">
        <v>0</v>
      </c>
      <c r="L98" s="60">
        <v>0</v>
      </c>
      <c r="M98" s="60">
        <f>I98-O98-Q98</f>
        <v>8.6999999999999993</v>
      </c>
      <c r="N98" s="61">
        <f t="shared" si="15"/>
        <v>63.970588235294116</v>
      </c>
      <c r="O98" s="60">
        <v>1.9</v>
      </c>
      <c r="P98" s="61">
        <f t="shared" si="16"/>
        <v>13.970588235294118</v>
      </c>
      <c r="Q98" s="60">
        <v>3</v>
      </c>
      <c r="R98" s="124">
        <f t="shared" si="17"/>
        <v>22.058823529411764</v>
      </c>
      <c r="S98" s="98"/>
      <c r="T98" s="132">
        <f t="shared" si="18"/>
        <v>0</v>
      </c>
      <c r="U98" s="62"/>
      <c r="V98" s="107" t="s">
        <v>267</v>
      </c>
      <c r="W98" s="63"/>
      <c r="X98" s="50"/>
      <c r="Y98" s="37"/>
      <c r="AB98" s="15">
        <f t="shared" si="19"/>
        <v>4.4408920985006262E-16</v>
      </c>
      <c r="AC98" s="38"/>
      <c r="AD98" s="18"/>
      <c r="AE98" s="18"/>
      <c r="AF98" s="18"/>
      <c r="AG98" s="18"/>
    </row>
    <row r="99" spans="2:33" s="5" customFormat="1">
      <c r="B99" s="157">
        <v>88</v>
      </c>
      <c r="C99" s="62">
        <v>117</v>
      </c>
      <c r="D99" s="70"/>
      <c r="E99" s="68" t="s">
        <v>149</v>
      </c>
      <c r="F99" s="91" t="s">
        <v>234</v>
      </c>
      <c r="G99" s="72">
        <v>18.190000000000001</v>
      </c>
      <c r="H99" s="143">
        <v>4.5</v>
      </c>
      <c r="I99" s="60">
        <v>18.190000000000001</v>
      </c>
      <c r="J99" s="60">
        <v>0</v>
      </c>
      <c r="K99" s="60">
        <v>0</v>
      </c>
      <c r="L99" s="60">
        <v>0</v>
      </c>
      <c r="M99" s="66">
        <f>I99-O99-Q99</f>
        <v>13.209999884068967</v>
      </c>
      <c r="N99" s="61">
        <f t="shared" si="15"/>
        <v>72.622319318685896</v>
      </c>
      <c r="O99" s="67">
        <f>[4]Stat1!$H$57</f>
        <v>4.880000114440918</v>
      </c>
      <c r="P99" s="61">
        <f t="shared" si="16"/>
        <v>26.827928061797241</v>
      </c>
      <c r="Q99" s="67">
        <f>[4]Stat1!$I$57</f>
        <v>0.10000000149011612</v>
      </c>
      <c r="R99" s="124">
        <f t="shared" si="17"/>
        <v>0.54975261951685606</v>
      </c>
      <c r="S99" s="98"/>
      <c r="T99" s="132">
        <f t="shared" si="18"/>
        <v>0</v>
      </c>
      <c r="U99" s="62"/>
      <c r="V99" s="107" t="s">
        <v>267</v>
      </c>
      <c r="W99" s="63"/>
      <c r="X99" s="50"/>
      <c r="Y99" s="20"/>
      <c r="Z99" s="35"/>
      <c r="AB99" s="15">
        <f t="shared" si="19"/>
        <v>0</v>
      </c>
      <c r="AC99" s="38"/>
      <c r="AD99" s="18"/>
      <c r="AE99" s="18"/>
      <c r="AF99" s="18"/>
      <c r="AG99" s="18"/>
    </row>
    <row r="100" spans="2:33" s="5" customFormat="1">
      <c r="B100" s="157">
        <v>89</v>
      </c>
      <c r="C100" s="84">
        <v>118</v>
      </c>
      <c r="D100" s="70">
        <v>1</v>
      </c>
      <c r="E100" s="68" t="s">
        <v>150</v>
      </c>
      <c r="F100" s="91" t="s">
        <v>235</v>
      </c>
      <c r="G100" s="72">
        <v>29.05</v>
      </c>
      <c r="H100" s="143">
        <v>4.5</v>
      </c>
      <c r="I100" s="60">
        <f>G100-K100</f>
        <v>23.65</v>
      </c>
      <c r="J100" s="60">
        <v>0</v>
      </c>
      <c r="K100" s="60">
        <v>5.4</v>
      </c>
      <c r="L100" s="60">
        <v>0</v>
      </c>
      <c r="M100" s="66">
        <f>I100-O100-Q100</f>
        <v>20.349999809265135</v>
      </c>
      <c r="N100" s="61">
        <f t="shared" si="15"/>
        <v>70.051634455301667</v>
      </c>
      <c r="O100" s="66">
        <f>[4]Stat1!$H$58</f>
        <v>3.3000001907348633</v>
      </c>
      <c r="P100" s="61">
        <f t="shared" si="16"/>
        <v>11.35972526931106</v>
      </c>
      <c r="Q100" s="66"/>
      <c r="R100" s="124">
        <f t="shared" si="17"/>
        <v>0</v>
      </c>
      <c r="S100" s="98">
        <f>K100</f>
        <v>5.4</v>
      </c>
      <c r="T100" s="132">
        <f t="shared" si="18"/>
        <v>18.588640275387263</v>
      </c>
      <c r="U100" s="62"/>
      <c r="V100" s="107" t="s">
        <v>267</v>
      </c>
      <c r="W100" s="63"/>
      <c r="X100" s="50"/>
      <c r="Y100" s="20"/>
      <c r="Z100" s="35"/>
      <c r="AB100" s="15">
        <f t="shared" si="19"/>
        <v>0</v>
      </c>
      <c r="AC100" s="38"/>
      <c r="AD100" s="18"/>
      <c r="AE100" s="18"/>
      <c r="AF100" s="18"/>
      <c r="AG100" s="18"/>
    </row>
    <row r="101" spans="2:33" s="5" customFormat="1">
      <c r="B101" s="157">
        <v>90</v>
      </c>
      <c r="C101" s="62">
        <v>120</v>
      </c>
      <c r="D101" s="70"/>
      <c r="E101" s="68" t="s">
        <v>151</v>
      </c>
      <c r="F101" s="91" t="s">
        <v>236</v>
      </c>
      <c r="G101" s="72">
        <v>40.239999999999995</v>
      </c>
      <c r="H101" s="143">
        <v>4.5</v>
      </c>
      <c r="I101" s="60">
        <f>[4]Stat1!$E$59</f>
        <v>27.600000381469727</v>
      </c>
      <c r="J101" s="60">
        <v>0</v>
      </c>
      <c r="K101" s="60">
        <f>G101-I101-L101</f>
        <v>6.5399996185302687</v>
      </c>
      <c r="L101" s="60">
        <v>6.1</v>
      </c>
      <c r="M101" s="72">
        <v>16</v>
      </c>
      <c r="N101" s="61">
        <f t="shared" si="15"/>
        <v>39.761431411530815</v>
      </c>
      <c r="O101" s="72">
        <v>0</v>
      </c>
      <c r="P101" s="61">
        <f t="shared" si="16"/>
        <v>0</v>
      </c>
      <c r="Q101" s="72">
        <v>0</v>
      </c>
      <c r="R101" s="124">
        <f t="shared" si="17"/>
        <v>0</v>
      </c>
      <c r="S101" s="98">
        <f>G101-M101</f>
        <v>24.239999999999995</v>
      </c>
      <c r="T101" s="132">
        <f t="shared" si="18"/>
        <v>60.238568588469178</v>
      </c>
      <c r="U101" s="62"/>
      <c r="V101" s="107" t="s">
        <v>267</v>
      </c>
      <c r="W101" s="63"/>
      <c r="X101" s="50"/>
      <c r="Y101" s="20"/>
      <c r="Z101" s="35"/>
      <c r="AB101" s="15">
        <f t="shared" si="19"/>
        <v>0</v>
      </c>
      <c r="AC101" s="38"/>
      <c r="AD101" s="18"/>
      <c r="AE101" s="18"/>
      <c r="AF101" s="18"/>
      <c r="AG101" s="18"/>
    </row>
    <row r="102" spans="2:33" s="5" customFormat="1" ht="16" customHeight="1">
      <c r="B102" s="157">
        <v>91</v>
      </c>
      <c r="C102" s="84">
        <v>116</v>
      </c>
      <c r="D102" s="78">
        <v>1</v>
      </c>
      <c r="E102" s="68" t="s">
        <v>152</v>
      </c>
      <c r="F102" s="91" t="s">
        <v>237</v>
      </c>
      <c r="G102" s="72">
        <v>41.26</v>
      </c>
      <c r="H102" s="143">
        <v>4.5</v>
      </c>
      <c r="I102" s="60">
        <v>41.26</v>
      </c>
      <c r="J102" s="60">
        <v>0</v>
      </c>
      <c r="K102" s="60">
        <v>0</v>
      </c>
      <c r="L102" s="60">
        <v>0</v>
      </c>
      <c r="M102" s="66">
        <f>I102-Q102-S102-O102</f>
        <v>5.7999982452392569</v>
      </c>
      <c r="N102" s="61">
        <f t="shared" si="15"/>
        <v>14.057194002034072</v>
      </c>
      <c r="O102" s="66">
        <f>8.3+2.92</f>
        <v>11.22</v>
      </c>
      <c r="P102" s="61">
        <f t="shared" si="16"/>
        <v>27.193407658749397</v>
      </c>
      <c r="Q102" s="66"/>
      <c r="R102" s="124">
        <f t="shared" si="17"/>
        <v>0</v>
      </c>
      <c r="S102" s="98">
        <f>[4]Stat1!$J$7-2.92</f>
        <v>24.24000175476074</v>
      </c>
      <c r="T102" s="132">
        <f t="shared" si="18"/>
        <v>58.749398339216526</v>
      </c>
      <c r="U102" s="62"/>
      <c r="V102" s="107" t="s">
        <v>267</v>
      </c>
      <c r="W102" s="63"/>
      <c r="X102" s="50"/>
      <c r="Y102" s="20"/>
      <c r="Z102" s="21"/>
      <c r="AB102" s="15">
        <f t="shared" si="19"/>
        <v>0</v>
      </c>
      <c r="AC102" s="38"/>
      <c r="AD102" s="18"/>
      <c r="AE102" s="18"/>
      <c r="AF102" s="18"/>
      <c r="AG102" s="18"/>
    </row>
    <row r="103" spans="2:33" s="5" customFormat="1" ht="16" customHeight="1">
      <c r="B103" s="157">
        <v>92</v>
      </c>
      <c r="C103" s="84">
        <f>C102</f>
        <v>116</v>
      </c>
      <c r="D103" s="78">
        <v>2</v>
      </c>
      <c r="E103" s="68" t="s">
        <v>153</v>
      </c>
      <c r="F103" s="91" t="s">
        <v>238</v>
      </c>
      <c r="G103" s="72">
        <v>35.57</v>
      </c>
      <c r="H103" s="143">
        <v>4.5</v>
      </c>
      <c r="I103" s="60">
        <f>G103-K103</f>
        <v>21.370000190734864</v>
      </c>
      <c r="J103" s="60">
        <v>0</v>
      </c>
      <c r="K103" s="60">
        <f>[4]Stat1!$K$8</f>
        <v>14.199999809265137</v>
      </c>
      <c r="L103" s="60">
        <v>0</v>
      </c>
      <c r="M103" s="66">
        <f>[4]Stat1!$G$8</f>
        <v>18.200000762939453</v>
      </c>
      <c r="N103" s="61">
        <f t="shared" si="15"/>
        <v>51.166715667527271</v>
      </c>
      <c r="O103" s="66">
        <v>2.7</v>
      </c>
      <c r="P103" s="61">
        <f t="shared" si="16"/>
        <v>7.59066629181895</v>
      </c>
      <c r="Q103" s="66"/>
      <c r="R103" s="124">
        <f t="shared" si="17"/>
        <v>0</v>
      </c>
      <c r="S103" s="98">
        <f>G103-M103-O103-Q103</f>
        <v>14.669999237060548</v>
      </c>
      <c r="T103" s="132">
        <f t="shared" si="18"/>
        <v>41.242618040653774</v>
      </c>
      <c r="U103" s="62"/>
      <c r="V103" s="107" t="s">
        <v>267</v>
      </c>
      <c r="W103" s="63"/>
      <c r="X103" s="50"/>
      <c r="Y103" s="20"/>
      <c r="Z103" s="21"/>
      <c r="AB103" s="15">
        <f t="shared" si="19"/>
        <v>0</v>
      </c>
      <c r="AC103" s="38"/>
      <c r="AD103" s="18"/>
      <c r="AE103" s="18"/>
      <c r="AF103" s="18"/>
      <c r="AG103" s="18"/>
    </row>
    <row r="104" spans="2:33" s="5" customFormat="1" ht="16" customHeight="1">
      <c r="B104" s="157">
        <v>93</v>
      </c>
      <c r="C104" s="84">
        <f>C103</f>
        <v>116</v>
      </c>
      <c r="D104" s="78">
        <v>3</v>
      </c>
      <c r="E104" s="68" t="s">
        <v>154</v>
      </c>
      <c r="F104" s="91" t="s">
        <v>239</v>
      </c>
      <c r="G104" s="72">
        <v>14.75</v>
      </c>
      <c r="H104" s="143">
        <v>4.5</v>
      </c>
      <c r="I104" s="60">
        <v>14.75</v>
      </c>
      <c r="J104" s="60">
        <v>0</v>
      </c>
      <c r="K104" s="60">
        <v>0</v>
      </c>
      <c r="L104" s="60">
        <v>0</v>
      </c>
      <c r="M104" s="66">
        <f>[4]Stat1!$G$9</f>
        <v>0</v>
      </c>
      <c r="N104" s="61">
        <f t="shared" si="15"/>
        <v>0</v>
      </c>
      <c r="O104" s="66">
        <f>I104-Q104-S104</f>
        <v>6.5799999237060547</v>
      </c>
      <c r="P104" s="61">
        <f t="shared" si="16"/>
        <v>44.610168974278338</v>
      </c>
      <c r="Q104" s="66">
        <f>[4]Stat1!$I$9</f>
        <v>2.3000001907348633</v>
      </c>
      <c r="R104" s="124">
        <f t="shared" si="17"/>
        <v>15.593221632100768</v>
      </c>
      <c r="S104" s="98">
        <f>[4]Stat1!$J$9</f>
        <v>5.869999885559082</v>
      </c>
      <c r="T104" s="132">
        <f t="shared" si="18"/>
        <v>39.796609393620898</v>
      </c>
      <c r="U104" s="62"/>
      <c r="V104" s="107" t="s">
        <v>267</v>
      </c>
      <c r="W104" s="63"/>
      <c r="X104" s="50"/>
      <c r="Y104" s="20"/>
      <c r="Z104" s="21"/>
      <c r="AB104" s="15">
        <f t="shared" si="19"/>
        <v>0</v>
      </c>
      <c r="AC104" s="38"/>
      <c r="AD104" s="18"/>
      <c r="AE104" s="18"/>
      <c r="AF104" s="18"/>
      <c r="AG104" s="18"/>
    </row>
    <row r="105" spans="2:33" s="23" customFormat="1" ht="16" customHeight="1">
      <c r="B105" s="157">
        <v>94</v>
      </c>
      <c r="C105" s="84">
        <v>118</v>
      </c>
      <c r="D105" s="78">
        <v>2</v>
      </c>
      <c r="E105" s="68" t="s">
        <v>155</v>
      </c>
      <c r="F105" s="91" t="s">
        <v>240</v>
      </c>
      <c r="G105" s="72">
        <v>16.22</v>
      </c>
      <c r="H105" s="143">
        <v>4.5</v>
      </c>
      <c r="I105" s="60">
        <v>0</v>
      </c>
      <c r="J105" s="60">
        <v>0</v>
      </c>
      <c r="K105" s="60">
        <v>0</v>
      </c>
      <c r="L105" s="60">
        <v>16.22</v>
      </c>
      <c r="M105" s="66"/>
      <c r="N105" s="61">
        <f t="shared" si="15"/>
        <v>0</v>
      </c>
      <c r="O105" s="66"/>
      <c r="P105" s="61">
        <f t="shared" si="16"/>
        <v>0</v>
      </c>
      <c r="Q105" s="66"/>
      <c r="R105" s="124">
        <f t="shared" si="17"/>
        <v>0</v>
      </c>
      <c r="S105" s="98">
        <v>16.22</v>
      </c>
      <c r="T105" s="132">
        <f t="shared" si="18"/>
        <v>100</v>
      </c>
      <c r="U105" s="62"/>
      <c r="V105" s="107" t="s">
        <v>267</v>
      </c>
      <c r="W105" s="63"/>
      <c r="X105" s="49"/>
      <c r="Y105" s="20"/>
      <c r="Z105" s="21"/>
      <c r="AA105" s="5"/>
      <c r="AB105" s="15">
        <f t="shared" si="19"/>
        <v>0</v>
      </c>
      <c r="AC105" s="38"/>
      <c r="AD105" s="18"/>
      <c r="AE105" s="24"/>
      <c r="AF105" s="24"/>
      <c r="AG105" s="24"/>
    </row>
    <row r="106" spans="2:33" s="23" customFormat="1" ht="16" customHeight="1">
      <c r="B106" s="157">
        <v>95</v>
      </c>
      <c r="C106" s="84">
        <f>C105</f>
        <v>118</v>
      </c>
      <c r="D106" s="78">
        <v>3</v>
      </c>
      <c r="E106" s="68" t="s">
        <v>156</v>
      </c>
      <c r="F106" s="91" t="s">
        <v>240</v>
      </c>
      <c r="G106" s="72">
        <v>41.6</v>
      </c>
      <c r="H106" s="143">
        <v>4.5</v>
      </c>
      <c r="I106" s="60">
        <f>M106+O106+Q106</f>
        <v>27.800002694129944</v>
      </c>
      <c r="J106" s="60">
        <v>0</v>
      </c>
      <c r="K106" s="60">
        <v>0</v>
      </c>
      <c r="L106" s="60">
        <f>G106-I106</f>
        <v>13.799997305870058</v>
      </c>
      <c r="M106" s="66">
        <f>[4]Stat1!$G$11</f>
        <v>5.5999999046325684</v>
      </c>
      <c r="N106" s="61">
        <f t="shared" si="15"/>
        <v>13.461538232289827</v>
      </c>
      <c r="O106" s="66">
        <f>[4]Stat1!$H$11+5</f>
        <v>20.400002479553223</v>
      </c>
      <c r="P106" s="61">
        <f t="shared" si="16"/>
        <v>49.038467498926011</v>
      </c>
      <c r="Q106" s="66">
        <f>[4]Stat1!$I$11</f>
        <v>1.8000003099441528</v>
      </c>
      <c r="R106" s="124">
        <f t="shared" si="17"/>
        <v>4.3269238219811363</v>
      </c>
      <c r="S106" s="98">
        <f>G106-M106-O106-Q106</f>
        <v>13.799997305870058</v>
      </c>
      <c r="T106" s="132">
        <f t="shared" si="18"/>
        <v>33.173070446803024</v>
      </c>
      <c r="U106" s="62"/>
      <c r="V106" s="107" t="s">
        <v>267</v>
      </c>
      <c r="W106" s="63"/>
      <c r="X106" s="49"/>
      <c r="Y106" s="20"/>
      <c r="Z106" s="21"/>
      <c r="AA106" s="5"/>
      <c r="AB106" s="15">
        <f t="shared" si="19"/>
        <v>0</v>
      </c>
      <c r="AC106" s="38"/>
      <c r="AD106" s="18"/>
      <c r="AE106" s="24"/>
      <c r="AF106" s="24"/>
      <c r="AG106" s="24"/>
    </row>
    <row r="107" spans="2:33" ht="16" customHeight="1">
      <c r="B107" s="157">
        <v>96</v>
      </c>
      <c r="C107" s="62">
        <v>119</v>
      </c>
      <c r="D107" s="70"/>
      <c r="E107" s="68" t="s">
        <v>157</v>
      </c>
      <c r="F107" s="91" t="s">
        <v>241</v>
      </c>
      <c r="G107" s="72">
        <v>10</v>
      </c>
      <c r="H107" s="143">
        <v>4.5</v>
      </c>
      <c r="I107" s="60">
        <v>10</v>
      </c>
      <c r="J107" s="60">
        <v>0</v>
      </c>
      <c r="K107" s="60">
        <v>0</v>
      </c>
      <c r="L107" s="60">
        <v>0</v>
      </c>
      <c r="M107" s="66">
        <f>[4]Stat1!$G$12</f>
        <v>0</v>
      </c>
      <c r="N107" s="61">
        <f t="shared" si="15"/>
        <v>0</v>
      </c>
      <c r="O107" s="66">
        <f>I107</f>
        <v>10</v>
      </c>
      <c r="P107" s="61">
        <f t="shared" si="16"/>
        <v>100</v>
      </c>
      <c r="Q107" s="66"/>
      <c r="R107" s="124">
        <f t="shared" si="17"/>
        <v>0</v>
      </c>
      <c r="S107" s="98"/>
      <c r="T107" s="132">
        <f t="shared" si="18"/>
        <v>0</v>
      </c>
      <c r="U107" s="62"/>
      <c r="V107" s="107" t="s">
        <v>267</v>
      </c>
      <c r="W107" s="63"/>
      <c r="X107" s="22"/>
      <c r="Y107" s="20"/>
      <c r="Z107" s="21"/>
      <c r="AB107" s="15">
        <f t="shared" si="19"/>
        <v>0</v>
      </c>
      <c r="AC107" s="38"/>
      <c r="AD107" s="18"/>
      <c r="AE107" s="19"/>
      <c r="AF107" s="19"/>
      <c r="AG107" s="19"/>
    </row>
    <row r="108" spans="2:33" ht="16" customHeight="1">
      <c r="B108" s="157">
        <v>97</v>
      </c>
      <c r="C108" s="62">
        <v>121</v>
      </c>
      <c r="D108" s="70">
        <v>1</v>
      </c>
      <c r="E108" s="68" t="s">
        <v>158</v>
      </c>
      <c r="F108" s="91" t="s">
        <v>242</v>
      </c>
      <c r="G108" s="72">
        <v>42.32</v>
      </c>
      <c r="H108" s="143">
        <v>4.5</v>
      </c>
      <c r="I108" s="60">
        <v>42.32</v>
      </c>
      <c r="J108" s="60">
        <v>0</v>
      </c>
      <c r="K108" s="60">
        <v>0</v>
      </c>
      <c r="L108" s="60">
        <v>0</v>
      </c>
      <c r="M108" s="60">
        <f>I108-O108-Q108-S108</f>
        <v>28.060000054240227</v>
      </c>
      <c r="N108" s="61">
        <f t="shared" si="15"/>
        <v>66.304347954253842</v>
      </c>
      <c r="O108" s="66">
        <f>[4]Stat1!$H$13</f>
        <v>10.460000038146973</v>
      </c>
      <c r="P108" s="61">
        <f t="shared" si="16"/>
        <v>24.716446214903055</v>
      </c>
      <c r="Q108" s="66">
        <f>[4]Stat1!$I$13</f>
        <v>3.5999999046325684</v>
      </c>
      <c r="R108" s="124">
        <f t="shared" si="17"/>
        <v>8.5066160317404726</v>
      </c>
      <c r="S108" s="98">
        <f>[4]Stat1!$J$13</f>
        <v>0.20000000298023224</v>
      </c>
      <c r="T108" s="132">
        <f t="shared" si="18"/>
        <v>0.47258979910262816</v>
      </c>
      <c r="U108" s="62"/>
      <c r="V108" s="107" t="s">
        <v>267</v>
      </c>
      <c r="W108" s="63"/>
      <c r="X108" s="22"/>
      <c r="Y108" s="20"/>
      <c r="Z108" s="21"/>
      <c r="AB108" s="15">
        <f t="shared" si="19"/>
        <v>0</v>
      </c>
      <c r="AC108" s="38"/>
      <c r="AD108" s="18"/>
      <c r="AE108" s="19"/>
      <c r="AF108" s="19"/>
      <c r="AG108" s="19"/>
    </row>
    <row r="109" spans="2:33" s="5" customFormat="1" ht="16" customHeight="1">
      <c r="B109" s="157">
        <v>98</v>
      </c>
      <c r="C109" s="84">
        <f>C108</f>
        <v>121</v>
      </c>
      <c r="D109" s="70">
        <v>2</v>
      </c>
      <c r="E109" s="68" t="s">
        <v>159</v>
      </c>
      <c r="F109" s="91" t="s">
        <v>243</v>
      </c>
      <c r="G109" s="72">
        <v>46.71</v>
      </c>
      <c r="H109" s="143">
        <v>4.5</v>
      </c>
      <c r="I109" s="60">
        <v>46.71</v>
      </c>
      <c r="J109" s="60">
        <v>0</v>
      </c>
      <c r="K109" s="60">
        <v>0</v>
      </c>
      <c r="L109" s="60">
        <v>0</v>
      </c>
      <c r="M109" s="66">
        <f>6.215+8</f>
        <v>14.215</v>
      </c>
      <c r="N109" s="61">
        <f t="shared" si="15"/>
        <v>30.432455576964244</v>
      </c>
      <c r="O109" s="66">
        <f>[4]Stat1!$H$14+4</f>
        <v>5.8999999761581421</v>
      </c>
      <c r="P109" s="61">
        <f t="shared" si="16"/>
        <v>12.631128187022355</v>
      </c>
      <c r="Q109" s="66">
        <f>[4]Stat1!$I$14</f>
        <v>0.30000001192092896</v>
      </c>
      <c r="R109" s="124">
        <f t="shared" si="17"/>
        <v>0.64226078338884385</v>
      </c>
      <c r="S109" s="98">
        <f>I109-M109-O109-Q109</f>
        <v>26.295000011920934</v>
      </c>
      <c r="T109" s="132">
        <f t="shared" si="18"/>
        <v>56.294155452624558</v>
      </c>
      <c r="U109" s="62"/>
      <c r="V109" s="107" t="s">
        <v>267</v>
      </c>
      <c r="W109" s="63"/>
      <c r="X109" s="50"/>
      <c r="Y109" s="20"/>
      <c r="Z109" s="21"/>
      <c r="AB109" s="15">
        <f t="shared" si="19"/>
        <v>0</v>
      </c>
      <c r="AC109" s="38"/>
      <c r="AD109" s="18"/>
      <c r="AE109" s="19"/>
      <c r="AF109" s="18"/>
      <c r="AG109" s="18"/>
    </row>
    <row r="110" spans="2:33" s="5" customFormat="1" ht="16" customHeight="1">
      <c r="B110" s="157">
        <v>99</v>
      </c>
      <c r="C110" s="84">
        <v>122</v>
      </c>
      <c r="D110" s="70">
        <v>1</v>
      </c>
      <c r="E110" s="68" t="s">
        <v>160</v>
      </c>
      <c r="F110" s="91" t="s">
        <v>244</v>
      </c>
      <c r="G110" s="72">
        <v>16.5</v>
      </c>
      <c r="H110" s="143">
        <v>4.5</v>
      </c>
      <c r="I110" s="60">
        <f>G110</f>
        <v>16.5</v>
      </c>
      <c r="J110" s="60">
        <v>0</v>
      </c>
      <c r="K110" s="60">
        <v>0</v>
      </c>
      <c r="L110" s="60">
        <v>0</v>
      </c>
      <c r="M110" s="66">
        <f>I110-O110-S110</f>
        <v>12.1</v>
      </c>
      <c r="N110" s="61">
        <f t="shared" si="15"/>
        <v>73.333333333333329</v>
      </c>
      <c r="O110" s="66">
        <v>4.3</v>
      </c>
      <c r="P110" s="61">
        <f t="shared" si="16"/>
        <v>26.060606060606062</v>
      </c>
      <c r="Q110" s="66"/>
      <c r="R110" s="124">
        <f t="shared" si="17"/>
        <v>0</v>
      </c>
      <c r="S110" s="98">
        <v>0.1</v>
      </c>
      <c r="T110" s="132">
        <f t="shared" si="18"/>
        <v>0.60606060606060608</v>
      </c>
      <c r="U110" s="62"/>
      <c r="V110" s="107" t="s">
        <v>267</v>
      </c>
      <c r="W110" s="63"/>
      <c r="X110" s="50"/>
      <c r="Y110" s="20"/>
      <c r="Z110" s="21"/>
      <c r="AB110" s="15">
        <f t="shared" si="19"/>
        <v>5.2735593669694936E-16</v>
      </c>
      <c r="AC110" s="38"/>
      <c r="AD110" s="18"/>
      <c r="AE110" s="19"/>
      <c r="AF110" s="18"/>
      <c r="AG110" s="18"/>
    </row>
    <row r="111" spans="2:33" ht="16" customHeight="1">
      <c r="B111" s="157">
        <v>100</v>
      </c>
      <c r="C111" s="62">
        <f>C110</f>
        <v>122</v>
      </c>
      <c r="D111" s="70">
        <v>2</v>
      </c>
      <c r="E111" s="68" t="s">
        <v>161</v>
      </c>
      <c r="F111" s="91" t="s">
        <v>245</v>
      </c>
      <c r="G111" s="72">
        <v>17.600000000000001</v>
      </c>
      <c r="H111" s="143">
        <v>4.5</v>
      </c>
      <c r="I111" s="60">
        <v>17.600000000000001</v>
      </c>
      <c r="J111" s="60">
        <v>0</v>
      </c>
      <c r="K111" s="60">
        <v>0</v>
      </c>
      <c r="L111" s="60">
        <v>0</v>
      </c>
      <c r="M111" s="66">
        <f>I111-O111-Q111</f>
        <v>11.000000095367433</v>
      </c>
      <c r="N111" s="61">
        <f t="shared" si="15"/>
        <v>62.500000541860409</v>
      </c>
      <c r="O111" s="66">
        <f>[4]Stat1!$H$16</f>
        <v>6.0999999046325684</v>
      </c>
      <c r="P111" s="61">
        <f t="shared" si="16"/>
        <v>34.659090367230498</v>
      </c>
      <c r="Q111" s="66">
        <f>[4]Stat1!$I$16</f>
        <v>0.5</v>
      </c>
      <c r="R111" s="124">
        <f t="shared" si="17"/>
        <v>2.8409090909090908</v>
      </c>
      <c r="S111" s="98"/>
      <c r="T111" s="132">
        <f t="shared" si="18"/>
        <v>0</v>
      </c>
      <c r="U111" s="62"/>
      <c r="V111" s="107" t="s">
        <v>267</v>
      </c>
      <c r="W111" s="63"/>
      <c r="X111" s="22"/>
      <c r="Y111" s="20"/>
      <c r="Z111" s="21"/>
      <c r="AB111" s="15">
        <f t="shared" si="19"/>
        <v>0</v>
      </c>
      <c r="AC111" s="38"/>
      <c r="AD111" s="18"/>
      <c r="AE111" s="19"/>
      <c r="AF111" s="19"/>
      <c r="AG111" s="19"/>
    </row>
    <row r="112" spans="2:33" ht="16" customHeight="1">
      <c r="B112" s="157">
        <v>101</v>
      </c>
      <c r="C112" s="84">
        <v>123</v>
      </c>
      <c r="D112" s="78">
        <v>1</v>
      </c>
      <c r="E112" s="68" t="s">
        <v>162</v>
      </c>
      <c r="F112" s="91" t="s">
        <v>246</v>
      </c>
      <c r="G112" s="72">
        <v>4.7</v>
      </c>
      <c r="H112" s="143">
        <v>4.5</v>
      </c>
      <c r="I112" s="60">
        <v>4.7</v>
      </c>
      <c r="J112" s="60">
        <v>0</v>
      </c>
      <c r="K112" s="60">
        <v>0</v>
      </c>
      <c r="L112" s="60">
        <v>0</v>
      </c>
      <c r="M112" s="60">
        <f>I112-O112-Q112</f>
        <v>1.7399998649954798</v>
      </c>
      <c r="N112" s="61">
        <f t="shared" si="15"/>
        <v>37.021273723308077</v>
      </c>
      <c r="O112" s="66">
        <f>[4]Stat1!$H$17</f>
        <v>2.8600001335144043</v>
      </c>
      <c r="P112" s="61">
        <f t="shared" si="16"/>
        <v>60.851066670519238</v>
      </c>
      <c r="Q112" s="66">
        <f>[4]Stat1!$I$17</f>
        <v>0.10000000149011612</v>
      </c>
      <c r="R112" s="124">
        <f t="shared" si="17"/>
        <v>2.1276596061726836</v>
      </c>
      <c r="S112" s="97"/>
      <c r="T112" s="132">
        <f t="shared" si="18"/>
        <v>0</v>
      </c>
      <c r="U112" s="62"/>
      <c r="V112" s="107" t="s">
        <v>267</v>
      </c>
      <c r="W112" s="63"/>
      <c r="X112" s="22"/>
      <c r="Y112" s="20"/>
      <c r="Z112" s="21"/>
      <c r="AB112" s="15">
        <f t="shared" si="19"/>
        <v>0</v>
      </c>
      <c r="AC112" s="38"/>
      <c r="AD112" s="18"/>
      <c r="AE112" s="19"/>
      <c r="AF112" s="19"/>
      <c r="AG112" s="19"/>
    </row>
    <row r="113" spans="2:33" ht="16" customHeight="1">
      <c r="B113" s="157">
        <v>102</v>
      </c>
      <c r="C113" s="84">
        <f>C112</f>
        <v>123</v>
      </c>
      <c r="D113" s="78">
        <v>2</v>
      </c>
      <c r="E113" s="68" t="s">
        <v>163</v>
      </c>
      <c r="F113" s="91" t="s">
        <v>247</v>
      </c>
      <c r="G113" s="72">
        <v>24.5</v>
      </c>
      <c r="H113" s="143">
        <v>4.5</v>
      </c>
      <c r="I113" s="60">
        <v>24.5</v>
      </c>
      <c r="J113" s="60">
        <v>0</v>
      </c>
      <c r="K113" s="60">
        <v>0</v>
      </c>
      <c r="L113" s="60">
        <v>0</v>
      </c>
      <c r="M113" s="66">
        <f>I113-O113</f>
        <v>15.970000267028809</v>
      </c>
      <c r="N113" s="61">
        <f t="shared" si="15"/>
        <v>65.183674559301267</v>
      </c>
      <c r="O113" s="60">
        <f>[4]Stat1!$H$18</f>
        <v>8.5299997329711914</v>
      </c>
      <c r="P113" s="61">
        <f t="shared" si="16"/>
        <v>34.816325440698741</v>
      </c>
      <c r="Q113" s="66"/>
      <c r="R113" s="124">
        <f t="shared" si="17"/>
        <v>0</v>
      </c>
      <c r="S113" s="97"/>
      <c r="T113" s="132">
        <f t="shared" si="18"/>
        <v>0</v>
      </c>
      <c r="U113" s="62"/>
      <c r="V113" s="107" t="s">
        <v>267</v>
      </c>
      <c r="W113" s="63"/>
      <c r="X113" s="22"/>
      <c r="Y113" s="20"/>
      <c r="Z113" s="21"/>
      <c r="AB113" s="15">
        <f t="shared" si="19"/>
        <v>0</v>
      </c>
      <c r="AC113" s="38"/>
      <c r="AD113" s="18"/>
      <c r="AE113" s="19"/>
      <c r="AF113" s="19"/>
      <c r="AG113" s="19"/>
    </row>
    <row r="114" spans="2:33" ht="16" customHeight="1">
      <c r="B114" s="157">
        <v>103</v>
      </c>
      <c r="C114" s="84">
        <f>C113</f>
        <v>123</v>
      </c>
      <c r="D114" s="78">
        <v>3</v>
      </c>
      <c r="E114" s="68" t="s">
        <v>164</v>
      </c>
      <c r="F114" s="91" t="s">
        <v>248</v>
      </c>
      <c r="G114" s="72">
        <v>37</v>
      </c>
      <c r="H114" s="143">
        <v>4.5</v>
      </c>
      <c r="I114" s="60">
        <v>37</v>
      </c>
      <c r="J114" s="60">
        <v>0</v>
      </c>
      <c r="K114" s="60">
        <v>0</v>
      </c>
      <c r="L114" s="60">
        <v>0</v>
      </c>
      <c r="M114" s="66">
        <v>8.3000000000000007</v>
      </c>
      <c r="N114" s="61">
        <f t="shared" si="15"/>
        <v>22.432432432432435</v>
      </c>
      <c r="O114" s="60">
        <f>I114-M114-Q114-S114</f>
        <v>17.099999994039536</v>
      </c>
      <c r="P114" s="61">
        <f t="shared" si="16"/>
        <v>46.216216200106849</v>
      </c>
      <c r="Q114" s="66">
        <f>[4]Stat1!$I$19</f>
        <v>0.40000000596046448</v>
      </c>
      <c r="R114" s="124">
        <f t="shared" si="17"/>
        <v>1.0810810971904445</v>
      </c>
      <c r="S114" s="98">
        <v>11.2</v>
      </c>
      <c r="T114" s="132">
        <f t="shared" si="18"/>
        <v>30.270270270270267</v>
      </c>
      <c r="U114" s="62"/>
      <c r="V114" s="107" t="s">
        <v>267</v>
      </c>
      <c r="W114" s="63"/>
      <c r="X114" s="22"/>
      <c r="Y114" s="20"/>
      <c r="Z114" s="21"/>
      <c r="AB114" s="15">
        <f t="shared" si="19"/>
        <v>0</v>
      </c>
      <c r="AC114" s="38"/>
      <c r="AD114" s="18"/>
      <c r="AE114" s="19"/>
      <c r="AF114" s="19"/>
      <c r="AG114" s="19"/>
    </row>
    <row r="115" spans="2:33" s="5" customFormat="1" ht="16" customHeight="1">
      <c r="B115" s="157">
        <v>104</v>
      </c>
      <c r="C115" s="84">
        <f>C114</f>
        <v>123</v>
      </c>
      <c r="D115" s="78">
        <v>4</v>
      </c>
      <c r="E115" s="68" t="s">
        <v>165</v>
      </c>
      <c r="F115" s="91" t="s">
        <v>249</v>
      </c>
      <c r="G115" s="72">
        <v>16.3</v>
      </c>
      <c r="H115" s="143">
        <v>4.5</v>
      </c>
      <c r="I115" s="60">
        <v>8.57</v>
      </c>
      <c r="J115" s="60">
        <v>0</v>
      </c>
      <c r="K115" s="60">
        <v>0</v>
      </c>
      <c r="L115" s="60">
        <v>7.73</v>
      </c>
      <c r="M115" s="66">
        <f>I115-O115</f>
        <v>8.369999997019768</v>
      </c>
      <c r="N115" s="61">
        <f t="shared" si="15"/>
        <v>51.349693233250107</v>
      </c>
      <c r="O115" s="66">
        <f>[4]Stat1!$H$20</f>
        <v>0.20000000298023224</v>
      </c>
      <c r="P115" s="61">
        <f t="shared" si="16"/>
        <v>1.2269938833143081</v>
      </c>
      <c r="Q115" s="66"/>
      <c r="R115" s="124">
        <f t="shared" si="17"/>
        <v>0</v>
      </c>
      <c r="S115" s="98">
        <v>7.73</v>
      </c>
      <c r="T115" s="132">
        <f t="shared" si="18"/>
        <v>47.423312883435578</v>
      </c>
      <c r="U115" s="62"/>
      <c r="V115" s="107" t="s">
        <v>274</v>
      </c>
      <c r="W115" s="63"/>
      <c r="X115" s="50"/>
      <c r="Y115" s="20"/>
      <c r="Z115" s="21"/>
      <c r="AB115" s="15">
        <f t="shared" si="19"/>
        <v>0</v>
      </c>
      <c r="AC115" s="38"/>
      <c r="AD115" s="18"/>
      <c r="AE115" s="19"/>
      <c r="AF115" s="18"/>
      <c r="AG115" s="18"/>
    </row>
    <row r="116" spans="2:33" ht="18" customHeight="1">
      <c r="B116" s="157">
        <v>105</v>
      </c>
      <c r="C116" s="84">
        <v>121</v>
      </c>
      <c r="D116" s="58" t="s">
        <v>13</v>
      </c>
      <c r="E116" s="68" t="s">
        <v>166</v>
      </c>
      <c r="F116" s="91" t="s">
        <v>250</v>
      </c>
      <c r="G116" s="72">
        <v>11.9</v>
      </c>
      <c r="H116" s="143">
        <v>4.5</v>
      </c>
      <c r="I116" s="60">
        <v>11.9</v>
      </c>
      <c r="J116" s="60">
        <v>0</v>
      </c>
      <c r="K116" s="60">
        <v>0</v>
      </c>
      <c r="L116" s="60">
        <v>0</v>
      </c>
      <c r="M116" s="66">
        <f>[4]Stat1!$G$23</f>
        <v>0.30000001192092896</v>
      </c>
      <c r="N116" s="61">
        <f t="shared" si="15"/>
        <v>2.5210085035372183</v>
      </c>
      <c r="O116" s="73">
        <f>[4]Stat1!$H$23</f>
        <v>5.4999971389770508</v>
      </c>
      <c r="P116" s="61">
        <f t="shared" si="16"/>
        <v>46.218463352748323</v>
      </c>
      <c r="Q116" s="73">
        <f>[4]Stat1!$I$23</f>
        <v>5.7999968528747559</v>
      </c>
      <c r="R116" s="124">
        <f t="shared" si="17"/>
        <v>48.739469351888701</v>
      </c>
      <c r="S116" s="98">
        <f>[4]Stat1!$J$23</f>
        <v>0.30000001192092896</v>
      </c>
      <c r="T116" s="132">
        <f t="shared" si="18"/>
        <v>2.5210085035372183</v>
      </c>
      <c r="U116" s="62"/>
      <c r="V116" s="107" t="s">
        <v>267</v>
      </c>
      <c r="W116" s="63"/>
      <c r="X116" s="25"/>
      <c r="Y116" s="17"/>
      <c r="AB116" s="15">
        <f t="shared" si="19"/>
        <v>5.9843063358044901E-6</v>
      </c>
      <c r="AC116" s="38"/>
      <c r="AD116" s="18"/>
      <c r="AE116" s="19"/>
      <c r="AF116" s="19"/>
      <c r="AG116" s="19"/>
    </row>
    <row r="117" spans="2:33" ht="18" customHeight="1">
      <c r="B117" s="157">
        <v>106</v>
      </c>
      <c r="C117" s="62">
        <v>124</v>
      </c>
      <c r="D117" s="58" t="s">
        <v>13</v>
      </c>
      <c r="E117" s="68" t="s">
        <v>167</v>
      </c>
      <c r="F117" s="91" t="s">
        <v>251</v>
      </c>
      <c r="G117" s="72">
        <v>1.0900000000000001</v>
      </c>
      <c r="H117" s="143">
        <v>9</v>
      </c>
      <c r="I117" s="60">
        <v>1.0900000000000001</v>
      </c>
      <c r="J117" s="60">
        <v>0</v>
      </c>
      <c r="K117" s="60">
        <v>0</v>
      </c>
      <c r="L117" s="60">
        <v>0</v>
      </c>
      <c r="M117" s="66">
        <v>1.0900000000000001</v>
      </c>
      <c r="N117" s="61">
        <f t="shared" si="15"/>
        <v>100</v>
      </c>
      <c r="O117" s="73"/>
      <c r="P117" s="61">
        <f t="shared" si="16"/>
        <v>0</v>
      </c>
      <c r="Q117" s="73"/>
      <c r="R117" s="124">
        <f t="shared" si="17"/>
        <v>0</v>
      </c>
      <c r="S117" s="97"/>
      <c r="T117" s="132">
        <f t="shared" si="18"/>
        <v>0</v>
      </c>
      <c r="U117" s="62"/>
      <c r="V117" s="107" t="s">
        <v>267</v>
      </c>
      <c r="W117" s="63"/>
      <c r="X117" s="25"/>
      <c r="Y117" s="17"/>
      <c r="AB117" s="15">
        <f t="shared" si="19"/>
        <v>0</v>
      </c>
      <c r="AC117" s="38"/>
      <c r="AD117" s="18"/>
      <c r="AE117" s="19"/>
      <c r="AF117" s="19"/>
      <c r="AG117" s="19"/>
    </row>
    <row r="118" spans="2:33" ht="18" customHeight="1">
      <c r="B118" s="157">
        <v>107</v>
      </c>
      <c r="C118" s="84">
        <v>125</v>
      </c>
      <c r="D118" s="58" t="s">
        <v>13</v>
      </c>
      <c r="E118" s="68" t="s">
        <v>32</v>
      </c>
      <c r="F118" s="91" t="s">
        <v>251</v>
      </c>
      <c r="G118" s="72">
        <v>4.7</v>
      </c>
      <c r="H118" s="143">
        <v>4.5</v>
      </c>
      <c r="I118" s="60">
        <v>4.7</v>
      </c>
      <c r="J118" s="60">
        <v>0</v>
      </c>
      <c r="K118" s="60">
        <v>0</v>
      </c>
      <c r="L118" s="60">
        <v>0</v>
      </c>
      <c r="M118" s="66">
        <f>I118-O118</f>
        <v>3.0099999427795412</v>
      </c>
      <c r="N118" s="61">
        <f t="shared" si="15"/>
        <v>64.04255197403279</v>
      </c>
      <c r="O118" s="73">
        <f>[4]Stat1!$H$22</f>
        <v>1.690000057220459</v>
      </c>
      <c r="P118" s="61">
        <f t="shared" si="16"/>
        <v>35.95744802596721</v>
      </c>
      <c r="Q118" s="73"/>
      <c r="R118" s="124">
        <f t="shared" si="17"/>
        <v>0</v>
      </c>
      <c r="S118" s="98"/>
      <c r="T118" s="132">
        <f t="shared" si="18"/>
        <v>0</v>
      </c>
      <c r="U118" s="62"/>
      <c r="V118" s="107" t="s">
        <v>267</v>
      </c>
      <c r="W118" s="63"/>
      <c r="X118" s="25"/>
      <c r="Y118" s="17"/>
      <c r="AB118" s="15">
        <f t="shared" si="19"/>
        <v>0</v>
      </c>
      <c r="AC118" s="38"/>
      <c r="AD118" s="18"/>
      <c r="AE118" s="19"/>
      <c r="AF118" s="19"/>
      <c r="AG118" s="19"/>
    </row>
    <row r="119" spans="2:33" ht="18" customHeight="1">
      <c r="B119" s="157">
        <v>108</v>
      </c>
      <c r="C119" s="62">
        <v>126</v>
      </c>
      <c r="D119" s="58" t="s">
        <v>13</v>
      </c>
      <c r="E119" s="68" t="s">
        <v>168</v>
      </c>
      <c r="F119" s="91" t="s">
        <v>251</v>
      </c>
      <c r="G119" s="72">
        <v>2.5</v>
      </c>
      <c r="H119" s="139" t="s">
        <v>270</v>
      </c>
      <c r="I119" s="60">
        <v>2.5</v>
      </c>
      <c r="J119" s="60">
        <v>0</v>
      </c>
      <c r="K119" s="60">
        <v>0</v>
      </c>
      <c r="L119" s="60">
        <v>0</v>
      </c>
      <c r="M119" s="60">
        <f>[4]Stat1!$G$24</f>
        <v>0</v>
      </c>
      <c r="N119" s="61">
        <f t="shared" si="15"/>
        <v>0</v>
      </c>
      <c r="O119" s="73">
        <f>[4]Stat1!$H$24</f>
        <v>2.9999999329447746E-2</v>
      </c>
      <c r="P119" s="61">
        <f t="shared" si="16"/>
        <v>1.1999999731779099</v>
      </c>
      <c r="Q119" s="73">
        <f>I119-O119-S119</f>
        <v>1.9700000006705523</v>
      </c>
      <c r="R119" s="124">
        <f t="shared" si="17"/>
        <v>78.80000002682209</v>
      </c>
      <c r="S119" s="97">
        <f>[4]Stat1!$J$24</f>
        <v>0.5</v>
      </c>
      <c r="T119" s="132">
        <f t="shared" si="18"/>
        <v>20</v>
      </c>
      <c r="U119" s="62"/>
      <c r="V119" s="107" t="s">
        <v>267</v>
      </c>
      <c r="W119" s="63"/>
      <c r="X119" s="25"/>
      <c r="Y119" s="17"/>
      <c r="AB119" s="15">
        <f t="shared" si="19"/>
        <v>0</v>
      </c>
      <c r="AC119" s="38"/>
      <c r="AD119" s="18"/>
      <c r="AE119" s="19"/>
      <c r="AF119" s="19"/>
      <c r="AG119" s="19"/>
    </row>
    <row r="120" spans="2:33" ht="18" customHeight="1" thickBot="1">
      <c r="B120" s="159"/>
      <c r="C120" s="85"/>
      <c r="D120" s="81"/>
      <c r="E120" s="82"/>
      <c r="F120" s="93"/>
      <c r="G120" s="83"/>
      <c r="H120" s="144"/>
      <c r="I120" s="83"/>
      <c r="J120" s="83"/>
      <c r="K120" s="83"/>
      <c r="L120" s="83"/>
      <c r="M120" s="83"/>
      <c r="N120" s="83"/>
      <c r="O120" s="83"/>
      <c r="P120" s="83"/>
      <c r="Q120" s="83"/>
      <c r="R120" s="125"/>
      <c r="S120" s="104"/>
      <c r="T120" s="133"/>
      <c r="U120" s="85"/>
      <c r="V120" s="108"/>
      <c r="W120" s="109"/>
      <c r="X120" s="25"/>
      <c r="Y120" s="17"/>
    </row>
    <row r="121" spans="2:33" ht="18" customHeight="1">
      <c r="C121" s="26"/>
      <c r="D121" s="27"/>
      <c r="E121" s="110" t="s">
        <v>259</v>
      </c>
      <c r="F121" s="86"/>
      <c r="G121" s="51">
        <f>SUM(G12:G120)</f>
        <v>1484.4299999999998</v>
      </c>
      <c r="H121" s="145"/>
      <c r="I121" s="51">
        <f t="shared" ref="I121:L121" si="23">SUM(I12:I120)</f>
        <v>1199.6700030851364</v>
      </c>
      <c r="J121" s="51">
        <f t="shared" si="23"/>
        <v>0</v>
      </c>
      <c r="K121" s="51">
        <f t="shared" si="23"/>
        <v>41.489999094009391</v>
      </c>
      <c r="L121" s="51">
        <f t="shared" si="23"/>
        <v>243.26999782085417</v>
      </c>
      <c r="M121" s="51">
        <f>SUM(M12:M120)</f>
        <v>676.36399402357677</v>
      </c>
      <c r="N121" s="51"/>
      <c r="O121" s="51">
        <f>SUM(O12:O120)</f>
        <v>393.91000746369366</v>
      </c>
      <c r="P121" s="51"/>
      <c r="Q121" s="51">
        <f>SUM(Q12:Q120)</f>
        <v>36.700996826216581</v>
      </c>
      <c r="R121" s="126"/>
      <c r="S121" s="105">
        <f>SUM(S12:S120)</f>
        <v>377.45499565452343</v>
      </c>
      <c r="T121" s="134"/>
      <c r="U121" s="129">
        <f t="shared" ref="U121:V121" si="24">SUM(U12:U120)</f>
        <v>0</v>
      </c>
      <c r="V121" s="105">
        <f t="shared" si="24"/>
        <v>0</v>
      </c>
      <c r="W121" s="25"/>
      <c r="X121" s="25"/>
      <c r="AB121" s="15"/>
    </row>
    <row r="122" spans="2:33" ht="18" customHeight="1" thickBot="1">
      <c r="C122" s="27"/>
      <c r="D122" s="27"/>
      <c r="E122" s="111" t="s">
        <v>260</v>
      </c>
      <c r="F122" s="87"/>
      <c r="G122" s="28"/>
      <c r="H122" s="28"/>
      <c r="I122" s="28">
        <f>I121/G121*100</f>
        <v>80.816879413993021</v>
      </c>
      <c r="J122" s="28">
        <f>J121/G121*100</f>
        <v>0</v>
      </c>
      <c r="K122" s="28">
        <f>K121/G121*100</f>
        <v>2.7950121658824867</v>
      </c>
      <c r="L122" s="28">
        <f>L121/G121*100</f>
        <v>16.388108420124507</v>
      </c>
      <c r="M122" s="28">
        <f>M121/$G$121*100</f>
        <v>45.563886072335968</v>
      </c>
      <c r="N122" s="28"/>
      <c r="O122" s="28">
        <f>O121/$G$121*100</f>
        <v>26.536112006877637</v>
      </c>
      <c r="P122" s="28"/>
      <c r="Q122" s="28">
        <f>Q121/$G$121*100</f>
        <v>2.4723965984395755</v>
      </c>
      <c r="R122" s="127"/>
      <c r="S122" s="106">
        <f>S121/$G$121*100</f>
        <v>25.42760491599627</v>
      </c>
      <c r="T122" s="135"/>
      <c r="U122" s="130">
        <f t="shared" ref="U122:V122" si="25">U121/$G$121*100</f>
        <v>0</v>
      </c>
      <c r="V122" s="106">
        <f t="shared" si="25"/>
        <v>0</v>
      </c>
      <c r="W122" s="25"/>
      <c r="X122" s="25"/>
    </row>
    <row r="123" spans="2:33" ht="18" customHeight="1">
      <c r="C123" s="27"/>
      <c r="D123" s="27"/>
      <c r="E123" s="29"/>
      <c r="F123" s="29"/>
      <c r="G123" s="30"/>
      <c r="H123" s="30"/>
      <c r="I123" s="27"/>
      <c r="J123" s="208"/>
      <c r="K123" s="27"/>
      <c r="L123" s="208"/>
      <c r="M123" s="31"/>
      <c r="N123" s="32"/>
      <c r="O123" s="31"/>
      <c r="P123" s="31"/>
      <c r="Q123" s="27"/>
      <c r="R123" s="27"/>
      <c r="S123" s="27"/>
      <c r="T123" s="27"/>
      <c r="U123" s="30"/>
      <c r="V123" s="30"/>
      <c r="W123" s="25"/>
      <c r="X123" s="25"/>
    </row>
    <row r="124" spans="2:33" ht="16" customHeight="1">
      <c r="L124" s="209"/>
      <c r="M124" s="31"/>
      <c r="N124" s="19"/>
      <c r="O124" s="19"/>
      <c r="P124" s="19"/>
      <c r="Q124" s="208"/>
      <c r="S124" s="33"/>
      <c r="T124" s="33"/>
      <c r="U124" s="33"/>
      <c r="V124" s="33"/>
    </row>
    <row r="125" spans="2:33" ht="16" customHeight="1">
      <c r="L125" s="209"/>
      <c r="M125" s="31"/>
      <c r="N125" s="396" t="s">
        <v>354</v>
      </c>
      <c r="O125" s="396"/>
      <c r="P125" s="396"/>
      <c r="Q125" s="396"/>
      <c r="R125" s="396"/>
      <c r="S125" s="396"/>
      <c r="T125" s="396"/>
      <c r="U125" s="33"/>
      <c r="V125" s="33"/>
    </row>
    <row r="126" spans="2:33" ht="16" customHeight="1">
      <c r="L126" s="209"/>
      <c r="M126" s="31"/>
      <c r="N126" s="396" t="s">
        <v>356</v>
      </c>
      <c r="O126" s="396"/>
      <c r="P126" s="396"/>
      <c r="Q126" s="396"/>
      <c r="R126" s="396"/>
      <c r="S126" s="396"/>
      <c r="T126" s="396"/>
      <c r="U126" s="33"/>
      <c r="V126" s="33"/>
      <c r="AC126" s="18"/>
    </row>
    <row r="127" spans="2:33">
      <c r="M127" s="19"/>
      <c r="N127" s="396" t="s">
        <v>355</v>
      </c>
      <c r="O127" s="396"/>
      <c r="P127" s="396"/>
      <c r="Q127" s="396"/>
      <c r="R127" s="396"/>
      <c r="S127" s="396"/>
      <c r="T127" s="396"/>
    </row>
    <row r="128" spans="2:33">
      <c r="G128" s="19"/>
      <c r="H128" s="19"/>
      <c r="M128" s="31"/>
      <c r="N128" s="396" t="s">
        <v>327</v>
      </c>
      <c r="O128" s="396"/>
      <c r="P128" s="396"/>
      <c r="Q128" s="396"/>
      <c r="R128" s="396"/>
      <c r="S128" s="396"/>
      <c r="T128" s="396"/>
    </row>
    <row r="129" spans="13:20">
      <c r="M129" s="31"/>
      <c r="N129" s="329"/>
      <c r="O129" s="329"/>
      <c r="P129" s="329"/>
      <c r="Q129" s="329"/>
      <c r="R129" s="329"/>
      <c r="S129" s="329"/>
      <c r="T129" s="329"/>
    </row>
    <row r="130" spans="13:20">
      <c r="N130" s="329"/>
      <c r="O130" s="329"/>
      <c r="P130" s="329"/>
      <c r="Q130" s="329"/>
      <c r="R130" s="329"/>
      <c r="S130" s="329"/>
      <c r="T130" s="329"/>
    </row>
    <row r="131" spans="13:20">
      <c r="N131" s="329"/>
      <c r="O131" s="329"/>
      <c r="P131" s="329"/>
      <c r="Q131" s="329"/>
      <c r="R131" s="329"/>
      <c r="S131" s="329"/>
      <c r="T131" s="329"/>
    </row>
    <row r="132" spans="13:20">
      <c r="M132" s="4" t="s">
        <v>2</v>
      </c>
    </row>
    <row r="133" spans="13:20">
      <c r="N133" s="397" t="s">
        <v>357</v>
      </c>
      <c r="O133" s="397"/>
      <c r="P133" s="397"/>
      <c r="Q133" s="397"/>
      <c r="R133" s="397"/>
      <c r="S133" s="397"/>
      <c r="T133" s="397"/>
    </row>
    <row r="134" spans="13:20">
      <c r="N134" s="396" t="s">
        <v>358</v>
      </c>
      <c r="O134" s="396"/>
      <c r="P134" s="396"/>
      <c r="Q134" s="396"/>
      <c r="R134" s="396"/>
      <c r="S134" s="396"/>
      <c r="T134" s="396"/>
    </row>
  </sheetData>
  <mergeCells count="22">
    <mergeCell ref="C10:D10"/>
    <mergeCell ref="M8:N8"/>
    <mergeCell ref="O8:P8"/>
    <mergeCell ref="Q8:R8"/>
    <mergeCell ref="S8:T8"/>
    <mergeCell ref="H7:H8"/>
    <mergeCell ref="C2:Y2"/>
    <mergeCell ref="C3:Y3"/>
    <mergeCell ref="B7:B9"/>
    <mergeCell ref="I8:I9"/>
    <mergeCell ref="J8:J9"/>
    <mergeCell ref="K8:K9"/>
    <mergeCell ref="L8:L9"/>
    <mergeCell ref="V7:V9"/>
    <mergeCell ref="U7:U9"/>
    <mergeCell ref="U5:W5"/>
    <mergeCell ref="N134:T134"/>
    <mergeCell ref="N125:T125"/>
    <mergeCell ref="N126:T126"/>
    <mergeCell ref="N127:T127"/>
    <mergeCell ref="N128:T128"/>
    <mergeCell ref="N133:T133"/>
  </mergeCells>
  <printOptions horizontalCentered="1"/>
  <pageMargins left="0.15748031496062992" right="0.15748031496062992" top="0.55118110236220474" bottom="0.43307086614173229" header="0.59055118110236227" footer="0.27559055118110237"/>
  <pageSetup paperSize="9" scale="55" fitToHeight="3" orientation="landscape" horizontalDpi="4294967293" verticalDpi="300" r:id="rId1"/>
  <headerFooter alignWithMargins="0"/>
  <colBreaks count="2" manualBreakCount="2">
    <brk id="24" max="247" man="1"/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tabColor theme="0"/>
  </sheetPr>
  <dimension ref="B2:AG132"/>
  <sheetViews>
    <sheetView tabSelected="1" topLeftCell="E7" zoomScale="80" zoomScaleNormal="80" zoomScaleSheetLayoutView="80" workbookViewId="0">
      <pane xSplit="5730" ySplit="1100" topLeftCell="G110" activePane="bottomRight"/>
      <selection activeCell="A8" sqref="A8"/>
      <selection pane="topRight" activeCell="F8" sqref="F8"/>
      <selection pane="bottomLeft" activeCell="E67" sqref="E67"/>
      <selection pane="bottomRight" activeCell="N125" sqref="N125:T125"/>
    </sheetView>
  </sheetViews>
  <sheetFormatPr defaultColWidth="12.54296875" defaultRowHeight="16.5"/>
  <cols>
    <col min="1" max="1" width="1.54296875" style="4" customWidth="1"/>
    <col min="2" max="2" width="5.54296875" style="94" customWidth="1"/>
    <col min="3" max="4" width="7.54296875" style="4" customWidth="1"/>
    <col min="5" max="5" width="35.26953125" style="4" customWidth="1"/>
    <col min="6" max="6" width="29.81640625" style="14" bestFit="1" customWidth="1"/>
    <col min="7" max="7" width="10.7265625" style="4" bestFit="1" customWidth="1"/>
    <col min="8" max="8" width="9.453125" style="4" customWidth="1"/>
    <col min="9" max="9" width="12.1796875" style="4" customWidth="1"/>
    <col min="10" max="10" width="13.453125" style="4" customWidth="1"/>
    <col min="11" max="12" width="12.1796875" style="4" customWidth="1"/>
    <col min="13" max="13" width="10.1796875" style="4" customWidth="1"/>
    <col min="14" max="20" width="8.54296875" style="4" customWidth="1"/>
    <col min="21" max="21" width="8.26953125" style="4" bestFit="1" customWidth="1"/>
    <col min="22" max="22" width="8.26953125" style="4" customWidth="1"/>
    <col min="23" max="23" width="11.453125" style="4" customWidth="1"/>
    <col min="24" max="24" width="15" style="8" hidden="1" customWidth="1"/>
    <col min="25" max="25" width="1.7265625" style="5" customWidth="1"/>
    <col min="26" max="27" width="2.26953125" style="5" customWidth="1"/>
    <col min="28" max="28" width="11.26953125" style="326" customWidth="1"/>
    <col min="29" max="29" width="14.453125" style="5" customWidth="1"/>
    <col min="30" max="30" width="16" style="5" customWidth="1"/>
    <col min="31" max="31" width="23" style="4" customWidth="1"/>
    <col min="32" max="32" width="7.81640625" style="4" customWidth="1"/>
    <col min="33" max="33" width="6.453125" style="4" customWidth="1"/>
    <col min="34" max="16384" width="12.54296875" style="4"/>
  </cols>
  <sheetData>
    <row r="2" spans="2:33" ht="25">
      <c r="C2" s="351" t="s">
        <v>351</v>
      </c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</row>
    <row r="3" spans="2:33" ht="23.25" customHeight="1">
      <c r="C3" s="352" t="s">
        <v>0</v>
      </c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2:33" ht="18" customHeight="1" thickBot="1">
      <c r="C4" s="94"/>
      <c r="D4" s="94"/>
      <c r="E4" s="94"/>
      <c r="F4" s="94"/>
      <c r="G4" s="6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Y4" s="34"/>
    </row>
    <row r="5" spans="2:33" ht="17" thickBot="1">
      <c r="C5" s="94"/>
      <c r="D5" s="94"/>
      <c r="E5" s="94"/>
      <c r="F5" s="94"/>
      <c r="T5" s="7"/>
      <c r="U5" s="398" t="s">
        <v>353</v>
      </c>
      <c r="V5" s="399"/>
      <c r="W5" s="400"/>
      <c r="X5" s="9"/>
      <c r="Y5" s="35"/>
      <c r="AA5" s="13"/>
      <c r="AB5" s="327"/>
      <c r="AC5" s="12"/>
      <c r="AD5" s="13"/>
      <c r="AE5" s="9"/>
    </row>
    <row r="6" spans="2:33" ht="6" customHeight="1" thickBot="1">
      <c r="E6" s="10"/>
      <c r="F6" s="90"/>
      <c r="G6" s="10"/>
      <c r="H6" s="10"/>
    </row>
    <row r="7" spans="2:33">
      <c r="B7" s="361" t="s">
        <v>169</v>
      </c>
      <c r="C7" s="54" t="s">
        <v>1</v>
      </c>
      <c r="D7" s="52"/>
      <c r="E7" s="88" t="s">
        <v>2</v>
      </c>
      <c r="F7" s="55" t="s">
        <v>170</v>
      </c>
      <c r="G7" s="95" t="s">
        <v>3</v>
      </c>
      <c r="H7" s="363" t="s">
        <v>268</v>
      </c>
      <c r="I7" s="53" t="s">
        <v>253</v>
      </c>
      <c r="J7" s="53"/>
      <c r="K7" s="53"/>
      <c r="L7" s="53"/>
      <c r="M7" s="53"/>
      <c r="N7" s="53"/>
      <c r="O7" s="53"/>
      <c r="P7" s="53"/>
      <c r="Q7" s="54"/>
      <c r="R7" s="53"/>
      <c r="S7" s="96"/>
      <c r="T7" s="128"/>
      <c r="U7" s="365" t="s">
        <v>257</v>
      </c>
      <c r="V7" s="367" t="s">
        <v>258</v>
      </c>
      <c r="W7" s="56"/>
      <c r="X7" s="40" t="s">
        <v>4</v>
      </c>
      <c r="Y7" s="20"/>
      <c r="Z7" s="35"/>
    </row>
    <row r="8" spans="2:33">
      <c r="B8" s="362"/>
      <c r="C8" s="1" t="s">
        <v>5</v>
      </c>
      <c r="D8" s="3" t="s">
        <v>6</v>
      </c>
      <c r="E8" s="89" t="s">
        <v>7</v>
      </c>
      <c r="F8" s="2" t="s">
        <v>171</v>
      </c>
      <c r="G8" s="39" t="s">
        <v>5</v>
      </c>
      <c r="H8" s="364"/>
      <c r="I8" s="369" t="s">
        <v>252</v>
      </c>
      <c r="J8" s="371" t="s">
        <v>254</v>
      </c>
      <c r="K8" s="371" t="s">
        <v>255</v>
      </c>
      <c r="L8" s="371" t="s">
        <v>256</v>
      </c>
      <c r="M8" s="372" t="s">
        <v>261</v>
      </c>
      <c r="N8" s="373"/>
      <c r="O8" s="372" t="s">
        <v>262</v>
      </c>
      <c r="P8" s="373"/>
      <c r="Q8" s="372" t="s">
        <v>263</v>
      </c>
      <c r="R8" s="373"/>
      <c r="S8" s="378" t="s">
        <v>264</v>
      </c>
      <c r="T8" s="379"/>
      <c r="U8" s="366"/>
      <c r="V8" s="368"/>
      <c r="W8" s="57" t="s">
        <v>8</v>
      </c>
      <c r="X8" s="41" t="s">
        <v>9</v>
      </c>
      <c r="Y8" s="20"/>
      <c r="Z8" s="35"/>
    </row>
    <row r="9" spans="2:33" ht="21.75" customHeight="1" thickBot="1">
      <c r="B9" s="362"/>
      <c r="C9" s="1"/>
      <c r="D9" s="112" t="s">
        <v>5</v>
      </c>
      <c r="E9" s="89"/>
      <c r="F9" s="2" t="s">
        <v>172</v>
      </c>
      <c r="G9" s="39" t="s">
        <v>10</v>
      </c>
      <c r="H9" s="138" t="s">
        <v>269</v>
      </c>
      <c r="I9" s="370"/>
      <c r="J9" s="368"/>
      <c r="K9" s="368"/>
      <c r="L9" s="368"/>
      <c r="M9" s="39" t="s">
        <v>265</v>
      </c>
      <c r="N9" s="39" t="s">
        <v>266</v>
      </c>
      <c r="O9" s="39" t="s">
        <v>265</v>
      </c>
      <c r="P9" s="39" t="s">
        <v>266</v>
      </c>
      <c r="Q9" s="39" t="s">
        <v>265</v>
      </c>
      <c r="R9" s="39" t="s">
        <v>266</v>
      </c>
      <c r="S9" s="39" t="s">
        <v>265</v>
      </c>
      <c r="T9" s="39" t="s">
        <v>266</v>
      </c>
      <c r="U9" s="366"/>
      <c r="V9" s="368"/>
      <c r="W9" s="57" t="s">
        <v>2</v>
      </c>
      <c r="X9" s="42" t="s">
        <v>11</v>
      </c>
      <c r="Y9" s="17"/>
    </row>
    <row r="10" spans="2:33">
      <c r="B10" s="146">
        <v>1</v>
      </c>
      <c r="C10" s="380">
        <v>2</v>
      </c>
      <c r="D10" s="381"/>
      <c r="E10" s="147">
        <v>3</v>
      </c>
      <c r="F10" s="148">
        <v>4</v>
      </c>
      <c r="G10" s="149">
        <v>5</v>
      </c>
      <c r="H10" s="150">
        <v>6</v>
      </c>
      <c r="I10" s="151">
        <v>7</v>
      </c>
      <c r="J10" s="151">
        <v>8</v>
      </c>
      <c r="K10" s="151">
        <v>9</v>
      </c>
      <c r="L10" s="151">
        <v>10</v>
      </c>
      <c r="M10" s="149">
        <v>11</v>
      </c>
      <c r="N10" s="149">
        <v>12</v>
      </c>
      <c r="O10" s="149">
        <v>13</v>
      </c>
      <c r="P10" s="149">
        <v>14</v>
      </c>
      <c r="Q10" s="149">
        <v>15</v>
      </c>
      <c r="R10" s="152">
        <v>16</v>
      </c>
      <c r="S10" s="153">
        <v>17</v>
      </c>
      <c r="T10" s="154">
        <v>18</v>
      </c>
      <c r="U10" s="148">
        <v>19</v>
      </c>
      <c r="V10" s="155">
        <v>20</v>
      </c>
      <c r="W10" s="156">
        <v>21</v>
      </c>
      <c r="X10" s="113"/>
      <c r="Y10" s="17"/>
    </row>
    <row r="11" spans="2:33" ht="20.25" customHeight="1">
      <c r="B11" s="158"/>
      <c r="C11" s="114"/>
      <c r="D11" s="115"/>
      <c r="E11" s="116"/>
      <c r="F11" s="117"/>
      <c r="G11" s="118"/>
      <c r="H11" s="118"/>
      <c r="I11" s="118"/>
      <c r="J11" s="118"/>
      <c r="K11" s="118"/>
      <c r="L11" s="118"/>
      <c r="M11" s="119"/>
      <c r="N11" s="119"/>
      <c r="O11" s="119"/>
      <c r="P11" s="119"/>
      <c r="Q11" s="118"/>
      <c r="R11" s="123"/>
      <c r="S11" s="120"/>
      <c r="T11" s="131"/>
      <c r="U11" s="114"/>
      <c r="V11" s="121"/>
      <c r="W11" s="122"/>
      <c r="X11" s="43"/>
      <c r="Y11" s="17"/>
    </row>
    <row r="12" spans="2:33" s="16" customFormat="1" ht="20.25" customHeight="1">
      <c r="B12" s="157">
        <v>1</v>
      </c>
      <c r="C12" s="84" t="s">
        <v>12</v>
      </c>
      <c r="D12" s="58" t="s">
        <v>13</v>
      </c>
      <c r="E12" s="59" t="s">
        <v>14</v>
      </c>
      <c r="F12" s="62" t="s">
        <v>173</v>
      </c>
      <c r="G12" s="60">
        <v>1.7</v>
      </c>
      <c r="H12" s="60" t="s">
        <v>270</v>
      </c>
      <c r="I12" s="60">
        <v>1.7</v>
      </c>
      <c r="J12" s="60"/>
      <c r="K12" s="60">
        <v>0</v>
      </c>
      <c r="L12" s="60">
        <v>0</v>
      </c>
      <c r="M12" s="60">
        <v>1.7</v>
      </c>
      <c r="N12" s="61">
        <f t="shared" ref="N12:N74" si="0">M12/G12*100</f>
        <v>100</v>
      </c>
      <c r="O12" s="60">
        <v>0</v>
      </c>
      <c r="P12" s="61">
        <f t="shared" ref="P12:P74" si="1">O12/G12*100</f>
        <v>0</v>
      </c>
      <c r="Q12" s="60">
        <v>0</v>
      </c>
      <c r="R12" s="124">
        <f t="shared" ref="R12:R74" si="2">Q12/G12*100</f>
        <v>0</v>
      </c>
      <c r="S12" s="60">
        <v>0</v>
      </c>
      <c r="T12" s="132">
        <f t="shared" ref="T12:T74" si="3">S12/G12*100</f>
        <v>0</v>
      </c>
      <c r="U12" s="62"/>
      <c r="V12" s="107" t="s">
        <v>267</v>
      </c>
      <c r="W12" s="63"/>
      <c r="X12" s="136"/>
      <c r="Y12" s="36"/>
      <c r="AB12" s="328">
        <f t="shared" ref="AB12:AB74" si="4">G12-M12-O12-Q12-S12</f>
        <v>0</v>
      </c>
      <c r="AC12" s="38"/>
    </row>
    <row r="13" spans="2:33" s="5" customFormat="1" ht="19.5" customHeight="1">
      <c r="B13" s="157">
        <v>2</v>
      </c>
      <c r="C13" s="84" t="s">
        <v>15</v>
      </c>
      <c r="D13" s="64" t="s">
        <v>13</v>
      </c>
      <c r="E13" s="65" t="s">
        <v>16</v>
      </c>
      <c r="F13" s="62" t="s">
        <v>174</v>
      </c>
      <c r="G13" s="66">
        <v>2.39</v>
      </c>
      <c r="H13" s="139">
        <v>6</v>
      </c>
      <c r="I13" s="60">
        <v>2.39</v>
      </c>
      <c r="J13" s="60"/>
      <c r="K13" s="60">
        <v>0</v>
      </c>
      <c r="L13" s="60">
        <v>0</v>
      </c>
      <c r="M13" s="66">
        <v>2.39</v>
      </c>
      <c r="N13" s="61">
        <f t="shared" si="0"/>
        <v>100</v>
      </c>
      <c r="O13" s="66">
        <v>0</v>
      </c>
      <c r="P13" s="61">
        <f t="shared" si="1"/>
        <v>0</v>
      </c>
      <c r="Q13" s="66">
        <v>0</v>
      </c>
      <c r="R13" s="124">
        <f t="shared" si="2"/>
        <v>0</v>
      </c>
      <c r="S13" s="60">
        <v>0</v>
      </c>
      <c r="T13" s="132">
        <f t="shared" si="3"/>
        <v>0</v>
      </c>
      <c r="U13" s="62"/>
      <c r="V13" s="107" t="s">
        <v>267</v>
      </c>
      <c r="W13" s="63"/>
      <c r="X13" s="44"/>
      <c r="Y13" s="17"/>
      <c r="AB13" s="328">
        <f t="shared" si="4"/>
        <v>0</v>
      </c>
      <c r="AC13" s="38"/>
      <c r="AD13" s="18"/>
      <c r="AE13" s="18"/>
      <c r="AF13" s="18"/>
      <c r="AG13" s="18"/>
    </row>
    <row r="14" spans="2:33" s="5" customFormat="1" ht="17.5" customHeight="1">
      <c r="B14" s="157">
        <v>3</v>
      </c>
      <c r="C14" s="84" t="s">
        <v>17</v>
      </c>
      <c r="D14" s="70"/>
      <c r="E14" s="68" t="s">
        <v>78</v>
      </c>
      <c r="F14" s="91" t="s">
        <v>190</v>
      </c>
      <c r="G14" s="66">
        <v>21.64</v>
      </c>
      <c r="H14" s="139">
        <v>4.5</v>
      </c>
      <c r="I14" s="60">
        <v>21.64</v>
      </c>
      <c r="J14" s="60">
        <v>0</v>
      </c>
      <c r="K14" s="60">
        <v>0</v>
      </c>
      <c r="L14" s="60">
        <v>0</v>
      </c>
      <c r="M14" s="66">
        <v>10.860005750656128</v>
      </c>
      <c r="N14" s="61">
        <f t="shared" ref="N14" si="5">M14/G14*100</f>
        <v>50.184869457745506</v>
      </c>
      <c r="O14" s="66">
        <v>10.779994249343872</v>
      </c>
      <c r="P14" s="61">
        <f t="shared" ref="P14" si="6">O14/G14*100</f>
        <v>49.815130542254494</v>
      </c>
      <c r="Q14" s="66">
        <v>0</v>
      </c>
      <c r="R14" s="124">
        <f t="shared" ref="R14" si="7">Q14/G14*100</f>
        <v>0</v>
      </c>
      <c r="S14" s="60">
        <v>0</v>
      </c>
      <c r="T14" s="132">
        <f t="shared" ref="T14" si="8">S14/G14*100</f>
        <v>0</v>
      </c>
      <c r="U14" s="62"/>
      <c r="V14" s="107" t="s">
        <v>267</v>
      </c>
      <c r="W14" s="63"/>
      <c r="X14" s="137"/>
      <c r="Y14" s="20"/>
      <c r="Z14" s="21"/>
      <c r="AA14" s="18"/>
      <c r="AB14" s="328">
        <f t="shared" ref="AB14" si="9">G14-M14-O14-Q14-S14</f>
        <v>0</v>
      </c>
      <c r="AC14" s="38"/>
      <c r="AD14" s="18"/>
      <c r="AE14" s="18"/>
      <c r="AF14" s="18"/>
      <c r="AG14" s="18"/>
    </row>
    <row r="15" spans="2:33" s="5" customFormat="1">
      <c r="B15" s="157">
        <v>4</v>
      </c>
      <c r="C15" s="84" t="s">
        <v>17</v>
      </c>
      <c r="D15" s="64" t="s">
        <v>13</v>
      </c>
      <c r="E15" s="65" t="s">
        <v>18</v>
      </c>
      <c r="F15" s="62" t="s">
        <v>174</v>
      </c>
      <c r="G15" s="66">
        <v>0.7</v>
      </c>
      <c r="H15" s="139">
        <v>6</v>
      </c>
      <c r="I15" s="60">
        <v>0.7</v>
      </c>
      <c r="J15" s="60"/>
      <c r="K15" s="60">
        <v>0</v>
      </c>
      <c r="L15" s="60">
        <v>0</v>
      </c>
      <c r="M15" s="66">
        <v>0.7</v>
      </c>
      <c r="N15" s="61">
        <f t="shared" si="0"/>
        <v>100</v>
      </c>
      <c r="O15" s="66">
        <v>0</v>
      </c>
      <c r="P15" s="61">
        <f t="shared" si="1"/>
        <v>0</v>
      </c>
      <c r="Q15" s="66">
        <v>0</v>
      </c>
      <c r="R15" s="124">
        <f t="shared" si="2"/>
        <v>0</v>
      </c>
      <c r="S15" s="60">
        <v>0</v>
      </c>
      <c r="T15" s="132">
        <f t="shared" si="3"/>
        <v>0</v>
      </c>
      <c r="U15" s="62"/>
      <c r="V15" s="107" t="s">
        <v>267</v>
      </c>
      <c r="W15" s="63"/>
      <c r="X15" s="44"/>
      <c r="Y15" s="17"/>
      <c r="AB15" s="328">
        <f t="shared" si="4"/>
        <v>0</v>
      </c>
      <c r="AC15" s="38"/>
      <c r="AD15" s="18"/>
      <c r="AE15" s="18"/>
      <c r="AF15" s="18"/>
      <c r="AG15" s="18"/>
    </row>
    <row r="16" spans="2:33" s="5" customFormat="1" ht="19.5" customHeight="1">
      <c r="B16" s="157">
        <v>5</v>
      </c>
      <c r="C16" s="84" t="s">
        <v>19</v>
      </c>
      <c r="D16" s="58" t="s">
        <v>13</v>
      </c>
      <c r="E16" s="65" t="s">
        <v>20</v>
      </c>
      <c r="F16" s="62" t="s">
        <v>175</v>
      </c>
      <c r="G16" s="60">
        <v>0.85</v>
      </c>
      <c r="H16" s="140">
        <v>9</v>
      </c>
      <c r="I16" s="60">
        <v>0.85000002384185791</v>
      </c>
      <c r="J16" s="60">
        <v>0</v>
      </c>
      <c r="K16" s="60">
        <v>0</v>
      </c>
      <c r="L16" s="60">
        <v>0</v>
      </c>
      <c r="M16" s="66">
        <v>-2.384185793236071E-8</v>
      </c>
      <c r="N16" s="61">
        <f t="shared" si="0"/>
        <v>-2.804924462630672E-6</v>
      </c>
      <c r="O16" s="66">
        <v>0.85000002384185791</v>
      </c>
      <c r="P16" s="61">
        <f t="shared" si="1"/>
        <v>100.00000280492446</v>
      </c>
      <c r="Q16" s="66">
        <v>0</v>
      </c>
      <c r="R16" s="124">
        <f t="shared" si="2"/>
        <v>0</v>
      </c>
      <c r="S16" s="60">
        <v>0</v>
      </c>
      <c r="T16" s="132">
        <f t="shared" si="3"/>
        <v>0</v>
      </c>
      <c r="U16" s="62"/>
      <c r="V16" s="107" t="s">
        <v>267</v>
      </c>
      <c r="W16" s="63"/>
      <c r="X16" s="44"/>
      <c r="Y16" s="17"/>
      <c r="AB16" s="328">
        <f t="shared" si="4"/>
        <v>0</v>
      </c>
      <c r="AC16" s="38"/>
      <c r="AD16" s="18"/>
      <c r="AE16" s="18"/>
      <c r="AF16" s="18"/>
      <c r="AG16" s="18"/>
    </row>
    <row r="17" spans="2:33" s="5" customFormat="1">
      <c r="B17" s="157">
        <v>6</v>
      </c>
      <c r="C17" s="84" t="str">
        <f>C16</f>
        <v>053</v>
      </c>
      <c r="D17" s="58" t="s">
        <v>21</v>
      </c>
      <c r="E17" s="65" t="s">
        <v>22</v>
      </c>
      <c r="F17" s="62" t="s">
        <v>176</v>
      </c>
      <c r="G17" s="60">
        <v>2.2999999999999998</v>
      </c>
      <c r="H17" s="140">
        <v>9</v>
      </c>
      <c r="I17" s="60">
        <v>2.2999999999999998</v>
      </c>
      <c r="J17" s="60">
        <v>0</v>
      </c>
      <c r="K17" s="60">
        <v>0</v>
      </c>
      <c r="L17" s="60">
        <v>0</v>
      </c>
      <c r="M17" s="66">
        <v>0.19999985694885236</v>
      </c>
      <c r="N17" s="61">
        <f t="shared" si="0"/>
        <v>8.6956459542979303</v>
      </c>
      <c r="O17" s="66">
        <v>2.1000001430511475</v>
      </c>
      <c r="P17" s="61">
        <f t="shared" si="1"/>
        <v>91.30435404570207</v>
      </c>
      <c r="Q17" s="66">
        <v>0</v>
      </c>
      <c r="R17" s="124">
        <f t="shared" si="2"/>
        <v>0</v>
      </c>
      <c r="S17" s="60">
        <v>0</v>
      </c>
      <c r="T17" s="132">
        <f t="shared" si="3"/>
        <v>0</v>
      </c>
      <c r="U17" s="62"/>
      <c r="V17" s="107" t="s">
        <v>267</v>
      </c>
      <c r="W17" s="63"/>
      <c r="X17" s="44"/>
      <c r="Y17" s="17"/>
      <c r="AB17" s="328">
        <f t="shared" si="4"/>
        <v>0</v>
      </c>
      <c r="AC17" s="38"/>
      <c r="AD17" s="18"/>
      <c r="AE17" s="18"/>
      <c r="AF17" s="18"/>
      <c r="AG17" s="18"/>
    </row>
    <row r="18" spans="2:33" s="5" customFormat="1">
      <c r="B18" s="157">
        <v>7</v>
      </c>
      <c r="C18" s="84" t="s">
        <v>23</v>
      </c>
      <c r="D18" s="58" t="s">
        <v>13</v>
      </c>
      <c r="E18" s="68" t="s">
        <v>24</v>
      </c>
      <c r="F18" s="91" t="s">
        <v>177</v>
      </c>
      <c r="G18" s="69">
        <v>3.15</v>
      </c>
      <c r="H18" s="140">
        <v>9</v>
      </c>
      <c r="I18" s="60">
        <v>3.15</v>
      </c>
      <c r="J18" s="60">
        <v>0</v>
      </c>
      <c r="K18" s="60">
        <v>0</v>
      </c>
      <c r="L18" s="60">
        <v>0</v>
      </c>
      <c r="M18" s="66">
        <v>2.65</v>
      </c>
      <c r="N18" s="61">
        <f t="shared" si="0"/>
        <v>84.126984126984127</v>
      </c>
      <c r="O18" s="66">
        <v>0.5</v>
      </c>
      <c r="P18" s="61">
        <f t="shared" si="1"/>
        <v>15.873015873015872</v>
      </c>
      <c r="Q18" s="66">
        <v>0</v>
      </c>
      <c r="R18" s="124">
        <f t="shared" si="2"/>
        <v>0</v>
      </c>
      <c r="S18" s="60">
        <v>0</v>
      </c>
      <c r="T18" s="132">
        <f t="shared" si="3"/>
        <v>0</v>
      </c>
      <c r="U18" s="62"/>
      <c r="V18" s="107" t="s">
        <v>267</v>
      </c>
      <c r="W18" s="63"/>
      <c r="X18" s="44"/>
      <c r="Y18" s="17"/>
      <c r="AB18" s="328">
        <f t="shared" si="4"/>
        <v>0</v>
      </c>
      <c r="AC18" s="38"/>
      <c r="AD18" s="18"/>
      <c r="AE18" s="18"/>
      <c r="AF18" s="18"/>
      <c r="AG18" s="18"/>
    </row>
    <row r="19" spans="2:33" s="5" customFormat="1" ht="17.5" customHeight="1">
      <c r="B19" s="157">
        <v>8</v>
      </c>
      <c r="C19" s="84" t="s">
        <v>25</v>
      </c>
      <c r="D19" s="58" t="s">
        <v>13</v>
      </c>
      <c r="E19" s="68" t="s">
        <v>26</v>
      </c>
      <c r="F19" s="91" t="s">
        <v>178</v>
      </c>
      <c r="G19" s="69">
        <v>2.25</v>
      </c>
      <c r="H19" s="140">
        <v>9</v>
      </c>
      <c r="I19" s="60">
        <v>2.25</v>
      </c>
      <c r="J19" s="60">
        <v>0</v>
      </c>
      <c r="K19" s="60">
        <v>0</v>
      </c>
      <c r="L19" s="60">
        <v>0</v>
      </c>
      <c r="M19" s="66">
        <v>2.25</v>
      </c>
      <c r="N19" s="61">
        <f t="shared" si="0"/>
        <v>100</v>
      </c>
      <c r="O19" s="66">
        <v>0</v>
      </c>
      <c r="P19" s="61">
        <f t="shared" si="1"/>
        <v>0</v>
      </c>
      <c r="Q19" s="66">
        <v>0</v>
      </c>
      <c r="R19" s="124">
        <f t="shared" si="2"/>
        <v>0</v>
      </c>
      <c r="S19" s="60">
        <v>0</v>
      </c>
      <c r="T19" s="132">
        <f t="shared" si="3"/>
        <v>0</v>
      </c>
      <c r="U19" s="62"/>
      <c r="V19" s="107" t="s">
        <v>267</v>
      </c>
      <c r="W19" s="63"/>
      <c r="X19" s="44"/>
      <c r="Y19" s="17"/>
      <c r="AB19" s="328">
        <f t="shared" si="4"/>
        <v>0</v>
      </c>
      <c r="AC19" s="38"/>
      <c r="AD19" s="18"/>
      <c r="AE19" s="18"/>
      <c r="AF19" s="18"/>
      <c r="AG19" s="18"/>
    </row>
    <row r="20" spans="2:33" s="5" customFormat="1" ht="17.5" customHeight="1">
      <c r="B20" s="157">
        <v>9</v>
      </c>
      <c r="C20" s="84" t="s">
        <v>27</v>
      </c>
      <c r="D20" s="64" t="s">
        <v>13</v>
      </c>
      <c r="E20" s="65" t="s">
        <v>28</v>
      </c>
      <c r="F20" s="62" t="s">
        <v>174</v>
      </c>
      <c r="G20" s="66">
        <v>1.95</v>
      </c>
      <c r="H20" s="60" t="s">
        <v>270</v>
      </c>
      <c r="I20" s="60">
        <v>1.95</v>
      </c>
      <c r="J20" s="60">
        <v>0</v>
      </c>
      <c r="K20" s="60">
        <v>0</v>
      </c>
      <c r="L20" s="60">
        <v>0</v>
      </c>
      <c r="M20" s="66">
        <v>1.95</v>
      </c>
      <c r="N20" s="61">
        <f t="shared" si="0"/>
        <v>100</v>
      </c>
      <c r="O20" s="66">
        <v>0</v>
      </c>
      <c r="P20" s="61">
        <f t="shared" si="1"/>
        <v>0</v>
      </c>
      <c r="Q20" s="66">
        <v>0</v>
      </c>
      <c r="R20" s="124">
        <f t="shared" si="2"/>
        <v>0</v>
      </c>
      <c r="S20" s="60">
        <v>0</v>
      </c>
      <c r="T20" s="132">
        <f t="shared" si="3"/>
        <v>0</v>
      </c>
      <c r="U20" s="62"/>
      <c r="V20" s="107" t="s">
        <v>267</v>
      </c>
      <c r="W20" s="63"/>
      <c r="X20" s="44"/>
      <c r="Y20" s="17"/>
      <c r="AB20" s="328">
        <f t="shared" si="4"/>
        <v>0</v>
      </c>
      <c r="AC20" s="38"/>
      <c r="AD20" s="18"/>
      <c r="AE20" s="18"/>
      <c r="AF20" s="18"/>
      <c r="AG20" s="18"/>
    </row>
    <row r="21" spans="2:33" s="5" customFormat="1" ht="17.5" customHeight="1">
      <c r="B21" s="157">
        <v>10</v>
      </c>
      <c r="C21" s="84" t="s">
        <v>29</v>
      </c>
      <c r="D21" s="64" t="s">
        <v>13</v>
      </c>
      <c r="E21" s="65" t="s">
        <v>30</v>
      </c>
      <c r="F21" s="62" t="s">
        <v>179</v>
      </c>
      <c r="G21" s="66">
        <v>1.58</v>
      </c>
      <c r="H21" s="60" t="s">
        <v>270</v>
      </c>
      <c r="I21" s="60">
        <v>1.58</v>
      </c>
      <c r="J21" s="60">
        <v>0</v>
      </c>
      <c r="K21" s="60">
        <v>0</v>
      </c>
      <c r="L21" s="60">
        <v>0</v>
      </c>
      <c r="M21" s="66">
        <v>1.58</v>
      </c>
      <c r="N21" s="61">
        <f t="shared" si="0"/>
        <v>100</v>
      </c>
      <c r="O21" s="66">
        <v>0</v>
      </c>
      <c r="P21" s="61">
        <f t="shared" si="1"/>
        <v>0</v>
      </c>
      <c r="Q21" s="66">
        <v>0</v>
      </c>
      <c r="R21" s="124">
        <f t="shared" si="2"/>
        <v>0</v>
      </c>
      <c r="S21" s="60">
        <v>0</v>
      </c>
      <c r="T21" s="132">
        <f t="shared" si="3"/>
        <v>0</v>
      </c>
      <c r="U21" s="62"/>
      <c r="V21" s="107" t="s">
        <v>267</v>
      </c>
      <c r="W21" s="63"/>
      <c r="X21" s="44"/>
      <c r="Y21" s="17"/>
      <c r="AB21" s="328">
        <f t="shared" si="4"/>
        <v>0</v>
      </c>
      <c r="AC21" s="38"/>
      <c r="AD21" s="18"/>
      <c r="AE21" s="18"/>
      <c r="AF21" s="18"/>
      <c r="AG21" s="18"/>
    </row>
    <row r="22" spans="2:33" s="5" customFormat="1" ht="17.5" customHeight="1">
      <c r="B22" s="157">
        <v>11</v>
      </c>
      <c r="C22" s="84" t="s">
        <v>31</v>
      </c>
      <c r="D22" s="64" t="s">
        <v>13</v>
      </c>
      <c r="E22" s="65" t="s">
        <v>32</v>
      </c>
      <c r="F22" s="62" t="s">
        <v>180</v>
      </c>
      <c r="G22" s="66">
        <v>3.55</v>
      </c>
      <c r="H22" s="60" t="s">
        <v>270</v>
      </c>
      <c r="I22" s="60">
        <v>3.55</v>
      </c>
      <c r="J22" s="60">
        <v>0</v>
      </c>
      <c r="K22" s="60">
        <v>0</v>
      </c>
      <c r="L22" s="60">
        <v>0</v>
      </c>
      <c r="M22" s="66">
        <v>3.55</v>
      </c>
      <c r="N22" s="61">
        <f t="shared" si="0"/>
        <v>100</v>
      </c>
      <c r="O22" s="66">
        <v>0</v>
      </c>
      <c r="P22" s="61">
        <f t="shared" si="1"/>
        <v>0</v>
      </c>
      <c r="Q22" s="66">
        <v>0</v>
      </c>
      <c r="R22" s="124">
        <f t="shared" si="2"/>
        <v>0</v>
      </c>
      <c r="S22" s="60">
        <v>0</v>
      </c>
      <c r="T22" s="132">
        <f t="shared" si="3"/>
        <v>0</v>
      </c>
      <c r="U22" s="62"/>
      <c r="V22" s="107" t="s">
        <v>267</v>
      </c>
      <c r="W22" s="63"/>
      <c r="X22" s="44"/>
      <c r="Y22" s="17"/>
      <c r="AB22" s="328">
        <f t="shared" si="4"/>
        <v>0</v>
      </c>
      <c r="AC22" s="38"/>
      <c r="AD22" s="18"/>
      <c r="AE22" s="18"/>
      <c r="AF22" s="18"/>
      <c r="AG22" s="18"/>
    </row>
    <row r="23" spans="2:33" s="5" customFormat="1" ht="17.5" customHeight="1">
      <c r="B23" s="157">
        <v>12</v>
      </c>
      <c r="C23" s="84" t="s">
        <v>33</v>
      </c>
      <c r="D23" s="64" t="str">
        <f>D22</f>
        <v>11.K</v>
      </c>
      <c r="E23" s="65" t="s">
        <v>34</v>
      </c>
      <c r="F23" s="62" t="s">
        <v>181</v>
      </c>
      <c r="G23" s="66">
        <v>0.65</v>
      </c>
      <c r="H23" s="139">
        <v>6</v>
      </c>
      <c r="I23" s="60">
        <v>0.65</v>
      </c>
      <c r="J23" s="60">
        <v>0</v>
      </c>
      <c r="K23" s="60">
        <v>0</v>
      </c>
      <c r="L23" s="60">
        <v>0</v>
      </c>
      <c r="M23" s="66">
        <v>0.65</v>
      </c>
      <c r="N23" s="61">
        <f t="shared" si="0"/>
        <v>100</v>
      </c>
      <c r="O23" s="66">
        <v>0</v>
      </c>
      <c r="P23" s="61">
        <f t="shared" si="1"/>
        <v>0</v>
      </c>
      <c r="Q23" s="66">
        <v>0</v>
      </c>
      <c r="R23" s="124">
        <f t="shared" si="2"/>
        <v>0</v>
      </c>
      <c r="S23" s="60">
        <v>0</v>
      </c>
      <c r="T23" s="132">
        <f t="shared" si="3"/>
        <v>0</v>
      </c>
      <c r="U23" s="62"/>
      <c r="V23" s="107" t="s">
        <v>267</v>
      </c>
      <c r="W23" s="63"/>
      <c r="X23" s="44"/>
      <c r="Y23" s="17"/>
      <c r="AB23" s="328">
        <f t="shared" si="4"/>
        <v>0</v>
      </c>
      <c r="AC23" s="38"/>
      <c r="AD23" s="18"/>
      <c r="AE23" s="18"/>
      <c r="AF23" s="18"/>
      <c r="AG23" s="18"/>
    </row>
    <row r="24" spans="2:33" s="5" customFormat="1" ht="17.5" customHeight="1">
      <c r="B24" s="157">
        <v>13</v>
      </c>
      <c r="C24" s="84" t="str">
        <f>C23</f>
        <v>059</v>
      </c>
      <c r="D24" s="64" t="s">
        <v>21</v>
      </c>
      <c r="E24" s="65" t="s">
        <v>35</v>
      </c>
      <c r="F24" s="62" t="s">
        <v>181</v>
      </c>
      <c r="G24" s="66">
        <v>1.1399999999999999</v>
      </c>
      <c r="H24" s="139">
        <v>5.5</v>
      </c>
      <c r="I24" s="60">
        <v>1.1399999999999999</v>
      </c>
      <c r="J24" s="60">
        <v>0</v>
      </c>
      <c r="K24" s="60">
        <v>0</v>
      </c>
      <c r="L24" s="60">
        <v>0</v>
      </c>
      <c r="M24" s="66">
        <v>1.1399999999999999</v>
      </c>
      <c r="N24" s="61">
        <f t="shared" si="0"/>
        <v>100</v>
      </c>
      <c r="O24" s="66">
        <v>0</v>
      </c>
      <c r="P24" s="61">
        <f t="shared" si="1"/>
        <v>0</v>
      </c>
      <c r="Q24" s="66">
        <v>0</v>
      </c>
      <c r="R24" s="124">
        <f t="shared" si="2"/>
        <v>0</v>
      </c>
      <c r="S24" s="60">
        <v>0</v>
      </c>
      <c r="T24" s="132">
        <f t="shared" si="3"/>
        <v>0</v>
      </c>
      <c r="U24" s="62"/>
      <c r="V24" s="107" t="s">
        <v>267</v>
      </c>
      <c r="W24" s="63"/>
      <c r="X24" s="44"/>
      <c r="Y24" s="17"/>
      <c r="AB24" s="328">
        <f t="shared" si="4"/>
        <v>0</v>
      </c>
      <c r="AC24" s="38"/>
      <c r="AD24" s="18"/>
      <c r="AE24" s="18"/>
      <c r="AF24" s="18"/>
      <c r="AG24" s="18"/>
    </row>
    <row r="25" spans="2:33" s="5" customFormat="1" ht="17.5" customHeight="1">
      <c r="B25" s="157">
        <v>14</v>
      </c>
      <c r="C25" s="84" t="s">
        <v>36</v>
      </c>
      <c r="D25" s="64" t="s">
        <v>13</v>
      </c>
      <c r="E25" s="65" t="s">
        <v>37</v>
      </c>
      <c r="F25" s="62" t="s">
        <v>174</v>
      </c>
      <c r="G25" s="66">
        <v>1.05</v>
      </c>
      <c r="H25" s="139">
        <v>4.5</v>
      </c>
      <c r="I25" s="60">
        <v>1.05</v>
      </c>
      <c r="J25" s="60">
        <v>0</v>
      </c>
      <c r="K25" s="60">
        <v>0</v>
      </c>
      <c r="L25" s="60">
        <v>0</v>
      </c>
      <c r="M25" s="66">
        <v>1.05</v>
      </c>
      <c r="N25" s="61">
        <f t="shared" si="0"/>
        <v>100</v>
      </c>
      <c r="O25" s="66">
        <v>0</v>
      </c>
      <c r="P25" s="61">
        <f t="shared" si="1"/>
        <v>0</v>
      </c>
      <c r="Q25" s="66">
        <v>0</v>
      </c>
      <c r="R25" s="124">
        <f t="shared" si="2"/>
        <v>0</v>
      </c>
      <c r="S25" s="60">
        <v>0</v>
      </c>
      <c r="T25" s="132">
        <f t="shared" si="3"/>
        <v>0</v>
      </c>
      <c r="U25" s="62"/>
      <c r="V25" s="107" t="s">
        <v>267</v>
      </c>
      <c r="W25" s="63"/>
      <c r="X25" s="44"/>
      <c r="Y25" s="17"/>
      <c r="AB25" s="328">
        <f t="shared" si="4"/>
        <v>0</v>
      </c>
      <c r="AC25" s="38"/>
      <c r="AD25" s="18"/>
      <c r="AE25" s="18"/>
      <c r="AF25" s="18"/>
      <c r="AG25" s="18"/>
    </row>
    <row r="26" spans="2:33" s="5" customFormat="1" ht="17.5" customHeight="1">
      <c r="B26" s="157">
        <v>15</v>
      </c>
      <c r="C26" s="84" t="s">
        <v>38</v>
      </c>
      <c r="D26" s="64" t="s">
        <v>13</v>
      </c>
      <c r="E26" s="65" t="s">
        <v>39</v>
      </c>
      <c r="F26" s="62" t="s">
        <v>182</v>
      </c>
      <c r="G26" s="66">
        <v>3</v>
      </c>
      <c r="H26" s="139">
        <v>4.5</v>
      </c>
      <c r="I26" s="60">
        <v>3</v>
      </c>
      <c r="J26" s="60">
        <v>0</v>
      </c>
      <c r="K26" s="60">
        <v>0</v>
      </c>
      <c r="L26" s="60">
        <v>0</v>
      </c>
      <c r="M26" s="66">
        <v>1.6999998092651367</v>
      </c>
      <c r="N26" s="61">
        <f t="shared" si="0"/>
        <v>56.666660308837891</v>
      </c>
      <c r="O26" s="66">
        <v>1.3000001907348633</v>
      </c>
      <c r="P26" s="61">
        <f t="shared" si="1"/>
        <v>43.333339691162109</v>
      </c>
      <c r="Q26" s="66">
        <v>0</v>
      </c>
      <c r="R26" s="124">
        <f t="shared" si="2"/>
        <v>0</v>
      </c>
      <c r="S26" s="60">
        <v>0</v>
      </c>
      <c r="T26" s="132">
        <f t="shared" si="3"/>
        <v>0</v>
      </c>
      <c r="U26" s="62"/>
      <c r="V26" s="107" t="s">
        <v>267</v>
      </c>
      <c r="W26" s="63"/>
      <c r="X26" s="44"/>
      <c r="Y26" s="17"/>
      <c r="AB26" s="328">
        <f t="shared" si="4"/>
        <v>0</v>
      </c>
      <c r="AC26" s="38"/>
      <c r="AD26" s="18"/>
      <c r="AE26" s="18"/>
      <c r="AF26" s="18"/>
      <c r="AG26" s="18"/>
    </row>
    <row r="27" spans="2:33" s="5" customFormat="1" ht="17.5" customHeight="1">
      <c r="B27" s="157">
        <v>16</v>
      </c>
      <c r="C27" s="84" t="s">
        <v>40</v>
      </c>
      <c r="D27" s="64" t="s">
        <v>13</v>
      </c>
      <c r="E27" s="65" t="s">
        <v>41</v>
      </c>
      <c r="F27" s="91" t="s">
        <v>177</v>
      </c>
      <c r="G27" s="66">
        <v>2.9</v>
      </c>
      <c r="H27" s="139" t="s">
        <v>271</v>
      </c>
      <c r="I27" s="60">
        <v>2.9</v>
      </c>
      <c r="J27" s="60">
        <v>0</v>
      </c>
      <c r="K27" s="60">
        <v>0</v>
      </c>
      <c r="L27" s="60">
        <v>0</v>
      </c>
      <c r="M27" s="66">
        <v>2.9</v>
      </c>
      <c r="N27" s="61">
        <f t="shared" si="0"/>
        <v>100</v>
      </c>
      <c r="O27" s="66">
        <v>0</v>
      </c>
      <c r="P27" s="61">
        <f t="shared" si="1"/>
        <v>0</v>
      </c>
      <c r="Q27" s="66">
        <v>0</v>
      </c>
      <c r="R27" s="124">
        <f t="shared" si="2"/>
        <v>0</v>
      </c>
      <c r="S27" s="60">
        <v>0</v>
      </c>
      <c r="T27" s="132">
        <f t="shared" si="3"/>
        <v>0</v>
      </c>
      <c r="U27" s="62"/>
      <c r="V27" s="107" t="s">
        <v>267</v>
      </c>
      <c r="W27" s="63"/>
      <c r="X27" s="44"/>
      <c r="Y27" s="17"/>
      <c r="AB27" s="328">
        <f t="shared" si="4"/>
        <v>0</v>
      </c>
      <c r="AC27" s="38"/>
      <c r="AD27" s="18"/>
      <c r="AE27" s="18"/>
      <c r="AF27" s="18"/>
      <c r="AG27" s="18"/>
    </row>
    <row r="28" spans="2:33" s="5" customFormat="1" ht="17.5" customHeight="1">
      <c r="B28" s="157">
        <v>17</v>
      </c>
      <c r="C28" s="84" t="s">
        <v>42</v>
      </c>
      <c r="D28" s="64" t="str">
        <f t="shared" ref="D28:D37" si="10">D27</f>
        <v>11.K</v>
      </c>
      <c r="E28" s="65" t="s">
        <v>43</v>
      </c>
      <c r="F28" s="91" t="s">
        <v>183</v>
      </c>
      <c r="G28" s="66">
        <v>4.3499999999999996</v>
      </c>
      <c r="H28" s="60" t="s">
        <v>270</v>
      </c>
      <c r="I28" s="60">
        <v>4.3499999999999996</v>
      </c>
      <c r="J28" s="60">
        <v>0</v>
      </c>
      <c r="K28" s="60">
        <v>0</v>
      </c>
      <c r="L28" s="60">
        <v>0</v>
      </c>
      <c r="M28" s="66">
        <v>4.3499999999999996</v>
      </c>
      <c r="N28" s="61">
        <f t="shared" si="0"/>
        <v>100</v>
      </c>
      <c r="O28" s="66">
        <v>0</v>
      </c>
      <c r="P28" s="61">
        <f t="shared" si="1"/>
        <v>0</v>
      </c>
      <c r="Q28" s="66">
        <v>0</v>
      </c>
      <c r="R28" s="124">
        <f t="shared" si="2"/>
        <v>0</v>
      </c>
      <c r="S28" s="60">
        <v>0</v>
      </c>
      <c r="T28" s="132">
        <f t="shared" si="3"/>
        <v>0</v>
      </c>
      <c r="U28" s="62"/>
      <c r="V28" s="107" t="s">
        <v>267</v>
      </c>
      <c r="W28" s="63"/>
      <c r="X28" s="44"/>
      <c r="Y28" s="17"/>
      <c r="AB28" s="328">
        <f t="shared" si="4"/>
        <v>0</v>
      </c>
      <c r="AC28" s="38"/>
      <c r="AD28" s="18"/>
      <c r="AE28" s="18"/>
      <c r="AF28" s="18"/>
      <c r="AG28" s="18"/>
    </row>
    <row r="29" spans="2:33" s="5" customFormat="1" ht="17.5" customHeight="1">
      <c r="B29" s="157">
        <v>18</v>
      </c>
      <c r="C29" s="84" t="s">
        <v>44</v>
      </c>
      <c r="D29" s="64" t="str">
        <f t="shared" si="10"/>
        <v>11.K</v>
      </c>
      <c r="E29" s="65" t="s">
        <v>45</v>
      </c>
      <c r="F29" s="62" t="s">
        <v>178</v>
      </c>
      <c r="G29" s="66">
        <v>0.85</v>
      </c>
      <c r="H29" s="140">
        <v>9</v>
      </c>
      <c r="I29" s="60">
        <v>0.85</v>
      </c>
      <c r="J29" s="60">
        <v>0</v>
      </c>
      <c r="K29" s="60">
        <v>0</v>
      </c>
      <c r="L29" s="60">
        <v>0</v>
      </c>
      <c r="M29" s="66">
        <v>0.85</v>
      </c>
      <c r="N29" s="61">
        <f t="shared" si="0"/>
        <v>100</v>
      </c>
      <c r="O29" s="66">
        <v>0</v>
      </c>
      <c r="P29" s="61">
        <f t="shared" si="1"/>
        <v>0</v>
      </c>
      <c r="Q29" s="66">
        <v>0</v>
      </c>
      <c r="R29" s="124">
        <f t="shared" si="2"/>
        <v>0</v>
      </c>
      <c r="S29" s="60">
        <v>0</v>
      </c>
      <c r="T29" s="132">
        <f t="shared" si="3"/>
        <v>0</v>
      </c>
      <c r="U29" s="62"/>
      <c r="V29" s="107" t="s">
        <v>267</v>
      </c>
      <c r="W29" s="63"/>
      <c r="X29" s="44"/>
      <c r="Y29" s="17"/>
      <c r="AB29" s="328">
        <f t="shared" si="4"/>
        <v>0</v>
      </c>
      <c r="AC29" s="38"/>
      <c r="AD29" s="18"/>
      <c r="AE29" s="18"/>
      <c r="AF29" s="18"/>
      <c r="AG29" s="18"/>
    </row>
    <row r="30" spans="2:33" s="5" customFormat="1" ht="17.5" customHeight="1">
      <c r="B30" s="157">
        <v>19</v>
      </c>
      <c r="C30" s="84" t="s">
        <v>46</v>
      </c>
      <c r="D30" s="64" t="str">
        <f t="shared" si="10"/>
        <v>11.K</v>
      </c>
      <c r="E30" s="65" t="s">
        <v>47</v>
      </c>
      <c r="F30" s="62" t="s">
        <v>184</v>
      </c>
      <c r="G30" s="66">
        <v>2</v>
      </c>
      <c r="H30" s="140">
        <v>9</v>
      </c>
      <c r="I30" s="60">
        <v>2</v>
      </c>
      <c r="J30" s="60">
        <v>0</v>
      </c>
      <c r="K30" s="60">
        <v>0</v>
      </c>
      <c r="L30" s="60">
        <v>0</v>
      </c>
      <c r="M30" s="66">
        <v>1.3999999910593033</v>
      </c>
      <c r="N30" s="61">
        <f t="shared" si="0"/>
        <v>69.999999552965164</v>
      </c>
      <c r="O30" s="66">
        <v>0.20000000298023224</v>
      </c>
      <c r="P30" s="61">
        <f t="shared" si="1"/>
        <v>10.000000149011612</v>
      </c>
      <c r="Q30" s="66">
        <v>0.40000000596046448</v>
      </c>
      <c r="R30" s="124">
        <f t="shared" si="2"/>
        <v>20.000000298023224</v>
      </c>
      <c r="S30" s="60">
        <v>0</v>
      </c>
      <c r="T30" s="132">
        <f t="shared" si="3"/>
        <v>0</v>
      </c>
      <c r="U30" s="62"/>
      <c r="V30" s="107" t="s">
        <v>267</v>
      </c>
      <c r="W30" s="63"/>
      <c r="X30" s="44"/>
      <c r="Y30" s="17"/>
      <c r="AB30" s="328">
        <f t="shared" si="4"/>
        <v>0</v>
      </c>
      <c r="AC30" s="38"/>
      <c r="AD30" s="18"/>
      <c r="AE30" s="18"/>
      <c r="AF30" s="18"/>
      <c r="AG30" s="18"/>
    </row>
    <row r="31" spans="2:33" s="5" customFormat="1" ht="17.5" customHeight="1">
      <c r="B31" s="157">
        <v>20</v>
      </c>
      <c r="C31" s="84" t="s">
        <v>48</v>
      </c>
      <c r="D31" s="64" t="str">
        <f t="shared" si="10"/>
        <v>11.K</v>
      </c>
      <c r="E31" s="65" t="s">
        <v>49</v>
      </c>
      <c r="F31" s="62" t="s">
        <v>178</v>
      </c>
      <c r="G31" s="66">
        <v>0.65</v>
      </c>
      <c r="H31" s="139">
        <v>7</v>
      </c>
      <c r="I31" s="60">
        <v>0.65</v>
      </c>
      <c r="J31" s="60">
        <v>0</v>
      </c>
      <c r="K31" s="60">
        <v>0</v>
      </c>
      <c r="L31" s="60">
        <v>0</v>
      </c>
      <c r="M31" s="66">
        <v>0.65</v>
      </c>
      <c r="N31" s="61">
        <f t="shared" si="0"/>
        <v>100</v>
      </c>
      <c r="O31" s="66">
        <v>0</v>
      </c>
      <c r="P31" s="61">
        <f t="shared" si="1"/>
        <v>0</v>
      </c>
      <c r="Q31" s="66">
        <v>0</v>
      </c>
      <c r="R31" s="124">
        <f t="shared" si="2"/>
        <v>0</v>
      </c>
      <c r="S31" s="60">
        <v>0</v>
      </c>
      <c r="T31" s="132">
        <f t="shared" si="3"/>
        <v>0</v>
      </c>
      <c r="U31" s="62"/>
      <c r="V31" s="107" t="s">
        <v>267</v>
      </c>
      <c r="W31" s="63"/>
      <c r="X31" s="45"/>
      <c r="Y31" s="17"/>
      <c r="AA31" s="18"/>
      <c r="AB31" s="328">
        <f t="shared" si="4"/>
        <v>0</v>
      </c>
      <c r="AC31" s="38"/>
      <c r="AD31" s="18"/>
      <c r="AE31" s="18"/>
      <c r="AF31" s="18"/>
      <c r="AG31" s="18"/>
    </row>
    <row r="32" spans="2:33" s="5" customFormat="1" ht="17.5" customHeight="1">
      <c r="B32" s="157">
        <v>21</v>
      </c>
      <c r="C32" s="84" t="s">
        <v>50</v>
      </c>
      <c r="D32" s="64" t="str">
        <f t="shared" si="10"/>
        <v>11.K</v>
      </c>
      <c r="E32" s="65" t="s">
        <v>51</v>
      </c>
      <c r="F32" s="62" t="s">
        <v>178</v>
      </c>
      <c r="G32" s="66">
        <v>1</v>
      </c>
      <c r="H32" s="139">
        <v>4.5</v>
      </c>
      <c r="I32" s="60">
        <v>1</v>
      </c>
      <c r="J32" s="60">
        <v>0</v>
      </c>
      <c r="K32" s="60">
        <v>0</v>
      </c>
      <c r="L32" s="60">
        <v>0</v>
      </c>
      <c r="M32" s="66">
        <v>1</v>
      </c>
      <c r="N32" s="61">
        <f t="shared" si="0"/>
        <v>100</v>
      </c>
      <c r="O32" s="66">
        <v>0</v>
      </c>
      <c r="P32" s="61">
        <f t="shared" si="1"/>
        <v>0</v>
      </c>
      <c r="Q32" s="66">
        <v>0</v>
      </c>
      <c r="R32" s="124">
        <f t="shared" si="2"/>
        <v>0</v>
      </c>
      <c r="S32" s="60">
        <v>0</v>
      </c>
      <c r="T32" s="132">
        <f t="shared" si="3"/>
        <v>0</v>
      </c>
      <c r="U32" s="62"/>
      <c r="V32" s="107" t="s">
        <v>267</v>
      </c>
      <c r="W32" s="63"/>
      <c r="X32" s="46"/>
      <c r="Y32" s="17"/>
      <c r="AA32" s="18"/>
      <c r="AB32" s="328">
        <f t="shared" si="4"/>
        <v>0</v>
      </c>
      <c r="AC32" s="38"/>
      <c r="AD32" s="18"/>
      <c r="AE32" s="18"/>
      <c r="AF32" s="18"/>
      <c r="AG32" s="18"/>
    </row>
    <row r="33" spans="2:33" s="5" customFormat="1" ht="17.5" customHeight="1">
      <c r="B33" s="157">
        <v>22</v>
      </c>
      <c r="C33" s="84" t="s">
        <v>52</v>
      </c>
      <c r="D33" s="64" t="str">
        <f t="shared" si="10"/>
        <v>11.K</v>
      </c>
      <c r="E33" s="65" t="s">
        <v>53</v>
      </c>
      <c r="F33" s="62" t="s">
        <v>178</v>
      </c>
      <c r="G33" s="66">
        <v>0.72</v>
      </c>
      <c r="H33" s="139">
        <v>4.5</v>
      </c>
      <c r="I33" s="60">
        <v>0.72</v>
      </c>
      <c r="J33" s="60">
        <v>0</v>
      </c>
      <c r="K33" s="60">
        <v>0</v>
      </c>
      <c r="L33" s="60">
        <v>0</v>
      </c>
      <c r="M33" s="66">
        <v>0.72</v>
      </c>
      <c r="N33" s="61">
        <f t="shared" si="0"/>
        <v>100</v>
      </c>
      <c r="O33" s="66">
        <v>0</v>
      </c>
      <c r="P33" s="61">
        <f t="shared" si="1"/>
        <v>0</v>
      </c>
      <c r="Q33" s="66">
        <v>0</v>
      </c>
      <c r="R33" s="124">
        <f t="shared" si="2"/>
        <v>0</v>
      </c>
      <c r="S33" s="60">
        <v>0</v>
      </c>
      <c r="T33" s="132">
        <f t="shared" si="3"/>
        <v>0</v>
      </c>
      <c r="U33" s="62"/>
      <c r="V33" s="107" t="s">
        <v>267</v>
      </c>
      <c r="W33" s="63"/>
      <c r="X33" s="46"/>
      <c r="Y33" s="17"/>
      <c r="AA33" s="18"/>
      <c r="AB33" s="328">
        <f t="shared" si="4"/>
        <v>0</v>
      </c>
      <c r="AC33" s="38"/>
      <c r="AD33" s="18"/>
      <c r="AE33" s="18"/>
      <c r="AF33" s="18"/>
      <c r="AG33" s="18"/>
    </row>
    <row r="34" spans="2:33" s="5" customFormat="1" ht="17.5" customHeight="1">
      <c r="B34" s="157">
        <v>23</v>
      </c>
      <c r="C34" s="84" t="s">
        <v>54</v>
      </c>
      <c r="D34" s="64" t="str">
        <f t="shared" si="10"/>
        <v>11.K</v>
      </c>
      <c r="E34" s="65" t="s">
        <v>55</v>
      </c>
      <c r="F34" s="62" t="s">
        <v>185</v>
      </c>
      <c r="G34" s="66">
        <v>3.05</v>
      </c>
      <c r="H34" s="60" t="s">
        <v>270</v>
      </c>
      <c r="I34" s="60">
        <v>3.05</v>
      </c>
      <c r="J34" s="60">
        <v>0</v>
      </c>
      <c r="K34" s="60">
        <v>0</v>
      </c>
      <c r="L34" s="60">
        <v>0</v>
      </c>
      <c r="M34" s="66">
        <v>3.05</v>
      </c>
      <c r="N34" s="61">
        <f t="shared" si="0"/>
        <v>100</v>
      </c>
      <c r="O34" s="66">
        <v>0</v>
      </c>
      <c r="P34" s="61">
        <f t="shared" si="1"/>
        <v>0</v>
      </c>
      <c r="Q34" s="66">
        <v>0</v>
      </c>
      <c r="R34" s="124">
        <f t="shared" si="2"/>
        <v>0</v>
      </c>
      <c r="S34" s="60">
        <v>0</v>
      </c>
      <c r="T34" s="132">
        <f t="shared" si="3"/>
        <v>0</v>
      </c>
      <c r="U34" s="62"/>
      <c r="V34" s="107" t="s">
        <v>267</v>
      </c>
      <c r="W34" s="63"/>
      <c r="X34" s="46"/>
      <c r="Y34" s="17"/>
      <c r="AA34" s="18"/>
      <c r="AB34" s="328">
        <f t="shared" si="4"/>
        <v>0</v>
      </c>
      <c r="AC34" s="38"/>
      <c r="AD34" s="18"/>
      <c r="AE34" s="18"/>
      <c r="AF34" s="18"/>
      <c r="AG34" s="18"/>
    </row>
    <row r="35" spans="2:33" s="5" customFormat="1" ht="17.5" customHeight="1">
      <c r="B35" s="157">
        <v>24</v>
      </c>
      <c r="C35" s="84" t="s">
        <v>56</v>
      </c>
      <c r="D35" s="64" t="str">
        <f t="shared" si="10"/>
        <v>11.K</v>
      </c>
      <c r="E35" s="65" t="s">
        <v>57</v>
      </c>
      <c r="F35" s="62" t="s">
        <v>183</v>
      </c>
      <c r="G35" s="66">
        <v>3.13</v>
      </c>
      <c r="H35" s="60" t="s">
        <v>270</v>
      </c>
      <c r="I35" s="60">
        <v>3.13</v>
      </c>
      <c r="J35" s="60">
        <v>0</v>
      </c>
      <c r="K35" s="60">
        <v>0</v>
      </c>
      <c r="L35" s="60">
        <v>0</v>
      </c>
      <c r="M35" s="66">
        <v>3.13</v>
      </c>
      <c r="N35" s="61">
        <f t="shared" si="0"/>
        <v>100</v>
      </c>
      <c r="O35" s="66">
        <v>0</v>
      </c>
      <c r="P35" s="61">
        <f t="shared" si="1"/>
        <v>0</v>
      </c>
      <c r="Q35" s="66">
        <v>0</v>
      </c>
      <c r="R35" s="124">
        <f t="shared" si="2"/>
        <v>0</v>
      </c>
      <c r="S35" s="60">
        <v>0</v>
      </c>
      <c r="T35" s="132">
        <f t="shared" si="3"/>
        <v>0</v>
      </c>
      <c r="U35" s="62"/>
      <c r="V35" s="107" t="s">
        <v>267</v>
      </c>
      <c r="W35" s="63"/>
      <c r="X35" s="45"/>
      <c r="Y35" s="20"/>
      <c r="Z35" s="21"/>
      <c r="AA35" s="18"/>
      <c r="AB35" s="328">
        <f t="shared" si="4"/>
        <v>0</v>
      </c>
      <c r="AC35" s="38"/>
      <c r="AD35" s="18"/>
      <c r="AE35" s="18"/>
      <c r="AF35" s="18"/>
      <c r="AG35" s="18"/>
    </row>
    <row r="36" spans="2:33" s="5" customFormat="1" ht="17.5" customHeight="1">
      <c r="B36" s="157">
        <v>25</v>
      </c>
      <c r="C36" s="84" t="s">
        <v>58</v>
      </c>
      <c r="D36" s="64" t="str">
        <f t="shared" si="10"/>
        <v>11.K</v>
      </c>
      <c r="E36" s="65" t="s">
        <v>59</v>
      </c>
      <c r="F36" s="62" t="s">
        <v>184</v>
      </c>
      <c r="G36" s="66">
        <v>1.93</v>
      </c>
      <c r="H36" s="140">
        <v>9</v>
      </c>
      <c r="I36" s="60">
        <v>1.93</v>
      </c>
      <c r="J36" s="60">
        <v>0</v>
      </c>
      <c r="K36" s="60">
        <v>0</v>
      </c>
      <c r="L36" s="60">
        <v>0</v>
      </c>
      <c r="M36" s="66">
        <v>1.93</v>
      </c>
      <c r="N36" s="61">
        <f t="shared" si="0"/>
        <v>100</v>
      </c>
      <c r="O36" s="66">
        <v>0</v>
      </c>
      <c r="P36" s="61">
        <f t="shared" si="1"/>
        <v>0</v>
      </c>
      <c r="Q36" s="66">
        <v>0</v>
      </c>
      <c r="R36" s="124">
        <f t="shared" si="2"/>
        <v>0</v>
      </c>
      <c r="S36" s="60">
        <v>0</v>
      </c>
      <c r="T36" s="132">
        <f t="shared" si="3"/>
        <v>0</v>
      </c>
      <c r="U36" s="62"/>
      <c r="V36" s="107" t="s">
        <v>267</v>
      </c>
      <c r="W36" s="63"/>
      <c r="X36" s="46"/>
      <c r="Y36" s="20"/>
      <c r="Z36" s="21"/>
      <c r="AA36" s="18"/>
      <c r="AB36" s="328">
        <f t="shared" si="4"/>
        <v>0</v>
      </c>
      <c r="AC36" s="38"/>
      <c r="AD36" s="18"/>
      <c r="AE36" s="18"/>
      <c r="AF36" s="18"/>
      <c r="AG36" s="18"/>
    </row>
    <row r="37" spans="2:33" s="5" customFormat="1" ht="17.5" customHeight="1">
      <c r="B37" s="157">
        <v>26</v>
      </c>
      <c r="C37" s="84" t="s">
        <v>60</v>
      </c>
      <c r="D37" s="64" t="str">
        <f t="shared" si="10"/>
        <v>11.K</v>
      </c>
      <c r="E37" s="65" t="s">
        <v>61</v>
      </c>
      <c r="F37" s="62" t="s">
        <v>186</v>
      </c>
      <c r="G37" s="66">
        <v>0.75</v>
      </c>
      <c r="H37" s="139">
        <v>6</v>
      </c>
      <c r="I37" s="60">
        <v>0.75</v>
      </c>
      <c r="J37" s="60">
        <v>0</v>
      </c>
      <c r="K37" s="60">
        <v>0</v>
      </c>
      <c r="L37" s="60">
        <v>0</v>
      </c>
      <c r="M37" s="66">
        <v>0.75</v>
      </c>
      <c r="N37" s="61">
        <f t="shared" si="0"/>
        <v>100</v>
      </c>
      <c r="O37" s="66">
        <v>0</v>
      </c>
      <c r="P37" s="61">
        <f t="shared" si="1"/>
        <v>0</v>
      </c>
      <c r="Q37" s="66">
        <v>0</v>
      </c>
      <c r="R37" s="124">
        <f t="shared" si="2"/>
        <v>0</v>
      </c>
      <c r="S37" s="60">
        <v>0</v>
      </c>
      <c r="T37" s="132">
        <f t="shared" si="3"/>
        <v>0</v>
      </c>
      <c r="U37" s="62"/>
      <c r="V37" s="107" t="s">
        <v>267</v>
      </c>
      <c r="W37" s="63"/>
      <c r="X37" s="46"/>
      <c r="Y37" s="20"/>
      <c r="Z37" s="21"/>
      <c r="AA37" s="18"/>
      <c r="AB37" s="328">
        <f t="shared" si="4"/>
        <v>0</v>
      </c>
      <c r="AC37" s="38"/>
      <c r="AD37" s="18"/>
      <c r="AE37" s="18"/>
      <c r="AF37" s="18"/>
      <c r="AG37" s="18"/>
    </row>
    <row r="38" spans="2:33" s="5" customFormat="1" ht="17.5" customHeight="1">
      <c r="B38" s="157">
        <v>27</v>
      </c>
      <c r="C38" s="84" t="str">
        <f>C37</f>
        <v>072</v>
      </c>
      <c r="D38" s="64" t="s">
        <v>21</v>
      </c>
      <c r="E38" s="65" t="s">
        <v>62</v>
      </c>
      <c r="F38" s="62" t="s">
        <v>187</v>
      </c>
      <c r="G38" s="66">
        <v>1.91</v>
      </c>
      <c r="H38" s="60" t="s">
        <v>270</v>
      </c>
      <c r="I38" s="60">
        <v>1.91</v>
      </c>
      <c r="J38" s="60">
        <v>0</v>
      </c>
      <c r="K38" s="60">
        <v>0</v>
      </c>
      <c r="L38" s="60">
        <v>0</v>
      </c>
      <c r="M38" s="66">
        <v>1.91</v>
      </c>
      <c r="N38" s="61">
        <f t="shared" si="0"/>
        <v>100</v>
      </c>
      <c r="O38" s="66">
        <v>0</v>
      </c>
      <c r="P38" s="61">
        <f t="shared" si="1"/>
        <v>0</v>
      </c>
      <c r="Q38" s="66">
        <v>0</v>
      </c>
      <c r="R38" s="124">
        <f t="shared" si="2"/>
        <v>0</v>
      </c>
      <c r="S38" s="60">
        <v>0</v>
      </c>
      <c r="T38" s="132">
        <f t="shared" si="3"/>
        <v>0</v>
      </c>
      <c r="U38" s="62"/>
      <c r="V38" s="107" t="s">
        <v>267</v>
      </c>
      <c r="W38" s="63"/>
      <c r="X38" s="46"/>
      <c r="Y38" s="20"/>
      <c r="Z38" s="21"/>
      <c r="AA38" s="18"/>
      <c r="AB38" s="328">
        <f t="shared" si="4"/>
        <v>0</v>
      </c>
      <c r="AC38" s="38"/>
      <c r="AD38" s="18"/>
      <c r="AE38" s="18"/>
      <c r="AF38" s="18"/>
      <c r="AG38" s="18"/>
    </row>
    <row r="39" spans="2:33" s="5" customFormat="1" ht="17.5" customHeight="1">
      <c r="B39" s="157">
        <v>28</v>
      </c>
      <c r="C39" s="84" t="s">
        <v>63</v>
      </c>
      <c r="D39" s="64" t="s">
        <v>13</v>
      </c>
      <c r="E39" s="65" t="s">
        <v>64</v>
      </c>
      <c r="F39" s="62" t="s">
        <v>174</v>
      </c>
      <c r="G39" s="66">
        <v>1.57</v>
      </c>
      <c r="H39" s="139">
        <v>6</v>
      </c>
      <c r="I39" s="60">
        <v>1.5700002908706665</v>
      </c>
      <c r="J39" s="60">
        <v>0</v>
      </c>
      <c r="K39" s="60">
        <v>0</v>
      </c>
      <c r="L39" s="60">
        <v>0</v>
      </c>
      <c r="M39" s="66">
        <v>-2.9087066644173376E-7</v>
      </c>
      <c r="N39" s="61">
        <f t="shared" si="0"/>
        <v>-1.8526794040874761E-5</v>
      </c>
      <c r="O39" s="66">
        <v>1.5700002908706665</v>
      </c>
      <c r="P39" s="61">
        <f t="shared" si="1"/>
        <v>100.00001852679404</v>
      </c>
      <c r="Q39" s="66">
        <v>0</v>
      </c>
      <c r="R39" s="124">
        <f t="shared" si="2"/>
        <v>0</v>
      </c>
      <c r="S39" s="60">
        <v>0</v>
      </c>
      <c r="T39" s="132">
        <f t="shared" si="3"/>
        <v>0</v>
      </c>
      <c r="U39" s="62"/>
      <c r="V39" s="107" t="s">
        <v>267</v>
      </c>
      <c r="W39" s="63"/>
      <c r="X39" s="46"/>
      <c r="Y39" s="20"/>
      <c r="Z39" s="21"/>
      <c r="AA39" s="18"/>
      <c r="AB39" s="328">
        <f t="shared" si="4"/>
        <v>0</v>
      </c>
      <c r="AC39" s="38"/>
      <c r="AD39" s="18"/>
      <c r="AE39" s="18"/>
      <c r="AF39" s="18"/>
      <c r="AG39" s="18"/>
    </row>
    <row r="40" spans="2:33" s="5" customFormat="1" ht="17.5" customHeight="1">
      <c r="B40" s="157">
        <v>29</v>
      </c>
      <c r="C40" s="84" t="s">
        <v>65</v>
      </c>
      <c r="D40" s="64" t="str">
        <f>D39</f>
        <v>11.K</v>
      </c>
      <c r="E40" s="65" t="s">
        <v>66</v>
      </c>
      <c r="F40" s="62" t="s">
        <v>186</v>
      </c>
      <c r="G40" s="66">
        <v>1.9</v>
      </c>
      <c r="H40" s="139">
        <v>6</v>
      </c>
      <c r="I40" s="60">
        <v>1.9000003337860107</v>
      </c>
      <c r="J40" s="60">
        <v>0</v>
      </c>
      <c r="K40" s="60">
        <v>0</v>
      </c>
      <c r="L40" s="60">
        <v>0</v>
      </c>
      <c r="M40" s="66">
        <v>-3.3378601083100534E-7</v>
      </c>
      <c r="N40" s="61">
        <f t="shared" si="0"/>
        <v>-1.7567684780579229E-5</v>
      </c>
      <c r="O40" s="66">
        <v>1.9000003337860107</v>
      </c>
      <c r="P40" s="61">
        <f t="shared" si="1"/>
        <v>100.00001756768478</v>
      </c>
      <c r="Q40" s="66">
        <v>0</v>
      </c>
      <c r="R40" s="124">
        <f t="shared" si="2"/>
        <v>0</v>
      </c>
      <c r="S40" s="60">
        <v>0</v>
      </c>
      <c r="T40" s="132">
        <f t="shared" si="3"/>
        <v>0</v>
      </c>
      <c r="U40" s="62"/>
      <c r="V40" s="107" t="s">
        <v>267</v>
      </c>
      <c r="W40" s="63"/>
      <c r="X40" s="46"/>
      <c r="Y40" s="20"/>
      <c r="Z40" s="21"/>
      <c r="AA40" s="18"/>
      <c r="AB40" s="328">
        <f t="shared" si="4"/>
        <v>0</v>
      </c>
      <c r="AC40" s="38"/>
      <c r="AD40" s="18"/>
      <c r="AE40" s="18"/>
      <c r="AF40" s="18"/>
      <c r="AG40" s="18"/>
    </row>
    <row r="41" spans="2:33" s="5" customFormat="1" ht="17.5" customHeight="1">
      <c r="B41" s="157">
        <v>30</v>
      </c>
      <c r="C41" s="84" t="s">
        <v>67</v>
      </c>
      <c r="D41" s="64" t="str">
        <f>D40</f>
        <v>11.K</v>
      </c>
      <c r="E41" s="65" t="s">
        <v>68</v>
      </c>
      <c r="F41" s="62" t="s">
        <v>178</v>
      </c>
      <c r="G41" s="66">
        <v>1.35</v>
      </c>
      <c r="H41" s="140">
        <v>9</v>
      </c>
      <c r="I41" s="60">
        <v>1.35</v>
      </c>
      <c r="J41" s="60">
        <v>0</v>
      </c>
      <c r="K41" s="60">
        <v>0</v>
      </c>
      <c r="L41" s="60">
        <v>0</v>
      </c>
      <c r="M41" s="66">
        <v>1.35</v>
      </c>
      <c r="N41" s="61">
        <f t="shared" si="0"/>
        <v>100</v>
      </c>
      <c r="O41" s="66">
        <v>0</v>
      </c>
      <c r="P41" s="61">
        <f t="shared" si="1"/>
        <v>0</v>
      </c>
      <c r="Q41" s="66">
        <v>0</v>
      </c>
      <c r="R41" s="124">
        <f t="shared" si="2"/>
        <v>0</v>
      </c>
      <c r="S41" s="60">
        <v>0</v>
      </c>
      <c r="T41" s="132">
        <f t="shared" si="3"/>
        <v>0</v>
      </c>
      <c r="U41" s="62"/>
      <c r="V41" s="107" t="s">
        <v>267</v>
      </c>
      <c r="W41" s="63"/>
      <c r="X41" s="46"/>
      <c r="Y41" s="20"/>
      <c r="Z41" s="21"/>
      <c r="AA41" s="18"/>
      <c r="AB41" s="328">
        <f t="shared" si="4"/>
        <v>0</v>
      </c>
      <c r="AC41" s="38"/>
      <c r="AD41" s="18"/>
      <c r="AE41" s="18"/>
      <c r="AF41" s="18"/>
      <c r="AG41" s="18"/>
    </row>
    <row r="42" spans="2:33" s="5" customFormat="1" ht="17.5" customHeight="1">
      <c r="B42" s="157">
        <v>31</v>
      </c>
      <c r="C42" s="84" t="s">
        <v>69</v>
      </c>
      <c r="D42" s="64" t="str">
        <f>D41</f>
        <v>11.K</v>
      </c>
      <c r="E42" s="65" t="s">
        <v>70</v>
      </c>
      <c r="F42" s="62" t="s">
        <v>178</v>
      </c>
      <c r="G42" s="66">
        <v>1.2</v>
      </c>
      <c r="H42" s="139">
        <v>4.5</v>
      </c>
      <c r="I42" s="60">
        <v>1.2000001072883606</v>
      </c>
      <c r="J42" s="60">
        <v>0</v>
      </c>
      <c r="K42" s="60">
        <v>0</v>
      </c>
      <c r="L42" s="60">
        <v>0</v>
      </c>
      <c r="M42" s="66">
        <v>-1.0728836064011205E-7</v>
      </c>
      <c r="N42" s="61">
        <f t="shared" si="0"/>
        <v>-8.9406967200093383E-6</v>
      </c>
      <c r="O42" s="66">
        <v>0.30000001192092896</v>
      </c>
      <c r="P42" s="61">
        <f t="shared" si="1"/>
        <v>25.000000993410747</v>
      </c>
      <c r="Q42" s="66">
        <v>0</v>
      </c>
      <c r="R42" s="124">
        <f t="shared" si="2"/>
        <v>0</v>
      </c>
      <c r="S42" s="60">
        <v>0.90000009536743164</v>
      </c>
      <c r="T42" s="132">
        <f t="shared" si="3"/>
        <v>75.00000794728598</v>
      </c>
      <c r="U42" s="62"/>
      <c r="V42" s="107" t="s">
        <v>267</v>
      </c>
      <c r="W42" s="63"/>
      <c r="X42" s="46"/>
      <c r="Y42" s="20"/>
      <c r="Z42" s="21"/>
      <c r="AA42" s="18"/>
      <c r="AB42" s="328">
        <f t="shared" si="4"/>
        <v>0</v>
      </c>
      <c r="AC42" s="38"/>
      <c r="AD42" s="18"/>
      <c r="AE42" s="18"/>
      <c r="AF42" s="18"/>
      <c r="AG42" s="18"/>
    </row>
    <row r="43" spans="2:33" s="5" customFormat="1" ht="17.5" customHeight="1">
      <c r="B43" s="157">
        <v>32</v>
      </c>
      <c r="C43" s="84" t="s">
        <v>71</v>
      </c>
      <c r="D43" s="64" t="str">
        <f>D42</f>
        <v>11.K</v>
      </c>
      <c r="E43" s="65" t="s">
        <v>72</v>
      </c>
      <c r="F43" s="62" t="s">
        <v>188</v>
      </c>
      <c r="G43" s="66">
        <v>1.1000000000000001</v>
      </c>
      <c r="H43" s="139">
        <v>4.5</v>
      </c>
      <c r="I43" s="60">
        <v>1.1000000000000001</v>
      </c>
      <c r="J43" s="60">
        <v>0</v>
      </c>
      <c r="K43" s="60">
        <v>0</v>
      </c>
      <c r="L43" s="60">
        <v>0</v>
      </c>
      <c r="M43" s="66">
        <v>1.1000000000000001</v>
      </c>
      <c r="N43" s="61">
        <f t="shared" si="0"/>
        <v>100</v>
      </c>
      <c r="O43" s="66">
        <v>0</v>
      </c>
      <c r="P43" s="61">
        <f t="shared" si="1"/>
        <v>0</v>
      </c>
      <c r="Q43" s="66">
        <v>0</v>
      </c>
      <c r="R43" s="124">
        <f t="shared" si="2"/>
        <v>0</v>
      </c>
      <c r="S43" s="60">
        <v>0</v>
      </c>
      <c r="T43" s="132">
        <f t="shared" si="3"/>
        <v>0</v>
      </c>
      <c r="U43" s="62"/>
      <c r="V43" s="107" t="s">
        <v>267</v>
      </c>
      <c r="W43" s="63"/>
      <c r="X43" s="46"/>
      <c r="Y43" s="20"/>
      <c r="Z43" s="21"/>
      <c r="AA43" s="18"/>
      <c r="AB43" s="328">
        <f t="shared" si="4"/>
        <v>0</v>
      </c>
      <c r="AC43" s="38"/>
      <c r="AD43" s="18"/>
      <c r="AE43" s="18"/>
      <c r="AF43" s="18"/>
      <c r="AG43" s="18"/>
    </row>
    <row r="44" spans="2:33" s="5" customFormat="1" ht="17.5" customHeight="1">
      <c r="B44" s="157">
        <v>33</v>
      </c>
      <c r="C44" s="84" t="str">
        <f>C43</f>
        <v>077</v>
      </c>
      <c r="D44" s="64" t="s">
        <v>21</v>
      </c>
      <c r="E44" s="65" t="s">
        <v>73</v>
      </c>
      <c r="F44" s="62" t="s">
        <v>189</v>
      </c>
      <c r="G44" s="66">
        <v>1.85</v>
      </c>
      <c r="H44" s="139">
        <v>4.5</v>
      </c>
      <c r="I44" s="60">
        <v>1.85</v>
      </c>
      <c r="J44" s="60">
        <v>0</v>
      </c>
      <c r="K44" s="60">
        <v>0</v>
      </c>
      <c r="L44" s="60">
        <v>0</v>
      </c>
      <c r="M44" s="66">
        <v>1.85</v>
      </c>
      <c r="N44" s="61">
        <f t="shared" si="0"/>
        <v>100</v>
      </c>
      <c r="O44" s="66">
        <v>0</v>
      </c>
      <c r="P44" s="61">
        <f t="shared" si="1"/>
        <v>0</v>
      </c>
      <c r="Q44" s="66">
        <v>0</v>
      </c>
      <c r="R44" s="124">
        <f t="shared" si="2"/>
        <v>0</v>
      </c>
      <c r="S44" s="60">
        <v>0</v>
      </c>
      <c r="T44" s="132">
        <f t="shared" si="3"/>
        <v>0</v>
      </c>
      <c r="U44" s="62"/>
      <c r="V44" s="107" t="s">
        <v>267</v>
      </c>
      <c r="W44" s="63"/>
      <c r="X44" s="46"/>
      <c r="Y44" s="20"/>
      <c r="Z44" s="21"/>
      <c r="AA44" s="18"/>
      <c r="AB44" s="328">
        <f t="shared" si="4"/>
        <v>0</v>
      </c>
      <c r="AC44" s="38"/>
      <c r="AD44" s="18"/>
      <c r="AE44" s="18"/>
      <c r="AF44" s="18"/>
      <c r="AG44" s="18"/>
    </row>
    <row r="45" spans="2:33" s="5" customFormat="1" ht="17.5" customHeight="1">
      <c r="B45" s="157">
        <v>34</v>
      </c>
      <c r="C45" s="84" t="s">
        <v>74</v>
      </c>
      <c r="D45" s="64" t="s">
        <v>13</v>
      </c>
      <c r="E45" s="65" t="s">
        <v>75</v>
      </c>
      <c r="F45" s="62" t="s">
        <v>181</v>
      </c>
      <c r="G45" s="66">
        <v>1.72</v>
      </c>
      <c r="H45" s="139">
        <v>4.5</v>
      </c>
      <c r="I45" s="60">
        <v>1.72</v>
      </c>
      <c r="J45" s="60">
        <v>0</v>
      </c>
      <c r="K45" s="60">
        <v>0</v>
      </c>
      <c r="L45" s="60">
        <v>0</v>
      </c>
      <c r="M45" s="66">
        <v>1.72</v>
      </c>
      <c r="N45" s="61">
        <f t="shared" si="0"/>
        <v>100</v>
      </c>
      <c r="O45" s="66">
        <v>0</v>
      </c>
      <c r="P45" s="61">
        <f t="shared" si="1"/>
        <v>0</v>
      </c>
      <c r="Q45" s="66">
        <v>0</v>
      </c>
      <c r="R45" s="124">
        <f t="shared" si="2"/>
        <v>0</v>
      </c>
      <c r="S45" s="60">
        <v>0</v>
      </c>
      <c r="T45" s="132">
        <f t="shared" si="3"/>
        <v>0</v>
      </c>
      <c r="U45" s="62"/>
      <c r="V45" s="107" t="s">
        <v>267</v>
      </c>
      <c r="W45" s="63"/>
      <c r="X45" s="46"/>
      <c r="Y45" s="20"/>
      <c r="Z45" s="21"/>
      <c r="AA45" s="18"/>
      <c r="AB45" s="328">
        <f t="shared" si="4"/>
        <v>0</v>
      </c>
      <c r="AC45" s="38"/>
      <c r="AD45" s="18"/>
      <c r="AE45" s="18"/>
      <c r="AF45" s="18"/>
      <c r="AG45" s="18"/>
    </row>
    <row r="46" spans="2:33" s="5" customFormat="1" ht="17.5" customHeight="1">
      <c r="B46" s="157">
        <v>35</v>
      </c>
      <c r="C46" s="84" t="s">
        <v>76</v>
      </c>
      <c r="D46" s="64" t="str">
        <f>D45</f>
        <v>11.K</v>
      </c>
      <c r="E46" s="65" t="s">
        <v>77</v>
      </c>
      <c r="F46" s="62" t="s">
        <v>181</v>
      </c>
      <c r="G46" s="66">
        <v>1.7</v>
      </c>
      <c r="H46" s="139">
        <v>4.5</v>
      </c>
      <c r="I46" s="60">
        <v>1.7</v>
      </c>
      <c r="J46" s="60">
        <v>0</v>
      </c>
      <c r="K46" s="60">
        <v>0</v>
      </c>
      <c r="L46" s="60">
        <v>0</v>
      </c>
      <c r="M46" s="66">
        <v>1.7</v>
      </c>
      <c r="N46" s="61">
        <f t="shared" si="0"/>
        <v>100</v>
      </c>
      <c r="O46" s="66">
        <v>0</v>
      </c>
      <c r="P46" s="61">
        <f t="shared" si="1"/>
        <v>0</v>
      </c>
      <c r="Q46" s="66">
        <v>0</v>
      </c>
      <c r="R46" s="124">
        <f t="shared" si="2"/>
        <v>0</v>
      </c>
      <c r="S46" s="60">
        <v>0</v>
      </c>
      <c r="T46" s="132">
        <f t="shared" si="3"/>
        <v>0</v>
      </c>
      <c r="U46" s="62"/>
      <c r="V46" s="107" t="s">
        <v>267</v>
      </c>
      <c r="W46" s="63"/>
      <c r="X46" s="46"/>
      <c r="Y46" s="20"/>
      <c r="Z46" s="21"/>
      <c r="AA46" s="18"/>
      <c r="AB46" s="328">
        <f t="shared" si="4"/>
        <v>0</v>
      </c>
      <c r="AC46" s="38"/>
      <c r="AD46" s="18"/>
      <c r="AE46" s="18"/>
      <c r="AF46" s="18"/>
      <c r="AG46" s="18"/>
    </row>
    <row r="47" spans="2:33" s="5" customFormat="1" ht="17.5" customHeight="1">
      <c r="B47" s="157">
        <v>36</v>
      </c>
      <c r="C47" s="84" t="s">
        <v>79</v>
      </c>
      <c r="D47" s="70"/>
      <c r="E47" s="68" t="s">
        <v>80</v>
      </c>
      <c r="F47" s="91" t="s">
        <v>191</v>
      </c>
      <c r="G47" s="71">
        <v>2.56</v>
      </c>
      <c r="H47" s="139">
        <v>4.5</v>
      </c>
      <c r="I47" s="60">
        <v>2.56</v>
      </c>
      <c r="J47" s="60">
        <v>0</v>
      </c>
      <c r="K47" s="60">
        <v>0</v>
      </c>
      <c r="L47" s="60">
        <v>0</v>
      </c>
      <c r="M47" s="73">
        <v>0.11999976396560674</v>
      </c>
      <c r="N47" s="61">
        <f t="shared" si="0"/>
        <v>4.6874907799065131</v>
      </c>
      <c r="O47" s="73">
        <v>0.90000009536743164</v>
      </c>
      <c r="P47" s="61">
        <f t="shared" si="1"/>
        <v>35.156253725290298</v>
      </c>
      <c r="Q47" s="73">
        <v>0.70000004768371582</v>
      </c>
      <c r="R47" s="124">
        <f t="shared" si="2"/>
        <v>27.343751862645149</v>
      </c>
      <c r="S47" s="60">
        <v>0.84000009298324585</v>
      </c>
      <c r="T47" s="132">
        <f t="shared" si="3"/>
        <v>32.812503632158041</v>
      </c>
      <c r="U47" s="62"/>
      <c r="V47" s="107" t="s">
        <v>267</v>
      </c>
      <c r="W47" s="63"/>
      <c r="X47" s="47"/>
      <c r="Y47" s="17"/>
      <c r="AB47" s="328">
        <f t="shared" si="4"/>
        <v>0</v>
      </c>
      <c r="AC47" s="38"/>
      <c r="AD47" s="18"/>
      <c r="AE47" s="18"/>
      <c r="AF47" s="18"/>
      <c r="AG47" s="18"/>
    </row>
    <row r="48" spans="2:33" s="5" customFormat="1" ht="17.5" customHeight="1">
      <c r="B48" s="157">
        <v>37</v>
      </c>
      <c r="C48" s="84" t="s">
        <v>81</v>
      </c>
      <c r="D48" s="70"/>
      <c r="E48" s="68" t="s">
        <v>82</v>
      </c>
      <c r="F48" s="91" t="s">
        <v>192</v>
      </c>
      <c r="G48" s="74">
        <v>3</v>
      </c>
      <c r="H48" s="139">
        <v>6</v>
      </c>
      <c r="I48" s="60">
        <v>3</v>
      </c>
      <c r="J48" s="60">
        <v>0</v>
      </c>
      <c r="K48" s="60">
        <v>0</v>
      </c>
      <c r="L48" s="60">
        <v>0</v>
      </c>
      <c r="M48" s="73">
        <v>3</v>
      </c>
      <c r="N48" s="61">
        <f t="shared" si="0"/>
        <v>100</v>
      </c>
      <c r="O48" s="73">
        <v>0</v>
      </c>
      <c r="P48" s="61">
        <f t="shared" si="1"/>
        <v>0</v>
      </c>
      <c r="Q48" s="73">
        <v>0</v>
      </c>
      <c r="R48" s="124">
        <f t="shared" si="2"/>
        <v>0</v>
      </c>
      <c r="S48" s="60">
        <v>0</v>
      </c>
      <c r="T48" s="132">
        <f t="shared" si="3"/>
        <v>0</v>
      </c>
      <c r="U48" s="62"/>
      <c r="V48" s="107" t="s">
        <v>267</v>
      </c>
      <c r="W48" s="63"/>
      <c r="X48" s="47"/>
      <c r="Y48" s="17"/>
      <c r="AB48" s="328">
        <f t="shared" si="4"/>
        <v>0</v>
      </c>
      <c r="AC48" s="38"/>
      <c r="AD48" s="18"/>
      <c r="AE48" s="18"/>
      <c r="AF48" s="18"/>
      <c r="AG48" s="18"/>
    </row>
    <row r="49" spans="2:33" s="5" customFormat="1" ht="17.5" customHeight="1">
      <c r="B49" s="157">
        <v>38</v>
      </c>
      <c r="C49" s="84" t="s">
        <v>83</v>
      </c>
      <c r="D49" s="70"/>
      <c r="E49" s="68" t="s">
        <v>84</v>
      </c>
      <c r="F49" s="91" t="s">
        <v>193</v>
      </c>
      <c r="G49" s="74">
        <v>14.46</v>
      </c>
      <c r="H49" s="141">
        <v>6</v>
      </c>
      <c r="I49" s="60">
        <v>14.46</v>
      </c>
      <c r="J49" s="60">
        <v>0</v>
      </c>
      <c r="K49" s="60">
        <v>0</v>
      </c>
      <c r="L49" s="60">
        <v>0</v>
      </c>
      <c r="M49" s="74">
        <v>9.8599994099140176</v>
      </c>
      <c r="N49" s="61">
        <f t="shared" si="0"/>
        <v>68.188101036749771</v>
      </c>
      <c r="O49" s="74">
        <v>3.9000005722045898</v>
      </c>
      <c r="P49" s="61">
        <f t="shared" si="1"/>
        <v>26.970958314001308</v>
      </c>
      <c r="Q49" s="74">
        <v>0.40000000596046448</v>
      </c>
      <c r="R49" s="124">
        <f t="shared" si="2"/>
        <v>2.7662517701276932</v>
      </c>
      <c r="S49" s="60">
        <v>0.30000001192092896</v>
      </c>
      <c r="T49" s="132">
        <f t="shared" si="3"/>
        <v>2.0746888791212235</v>
      </c>
      <c r="U49" s="62"/>
      <c r="V49" s="107" t="s">
        <v>267</v>
      </c>
      <c r="W49" s="63"/>
      <c r="X49" s="47"/>
      <c r="Y49" s="17"/>
      <c r="AB49" s="328">
        <f t="shared" si="4"/>
        <v>0</v>
      </c>
      <c r="AC49" s="38"/>
      <c r="AD49" s="18"/>
      <c r="AE49" s="18"/>
      <c r="AF49" s="18"/>
      <c r="AG49" s="18"/>
    </row>
    <row r="50" spans="2:33" s="5" customFormat="1">
      <c r="B50" s="157">
        <v>39</v>
      </c>
      <c r="C50" s="84" t="s">
        <v>83</v>
      </c>
      <c r="D50" s="58" t="s">
        <v>13</v>
      </c>
      <c r="E50" s="68" t="s">
        <v>32</v>
      </c>
      <c r="F50" s="91" t="s">
        <v>201</v>
      </c>
      <c r="G50" s="72">
        <v>2.95</v>
      </c>
      <c r="H50" s="139">
        <v>6</v>
      </c>
      <c r="I50" s="60">
        <v>2.95</v>
      </c>
      <c r="J50" s="60">
        <v>0</v>
      </c>
      <c r="K50" s="60">
        <v>0</v>
      </c>
      <c r="L50" s="60">
        <v>0</v>
      </c>
      <c r="M50" s="75">
        <v>1.3499999761581423</v>
      </c>
      <c r="N50" s="61">
        <f t="shared" ref="N50:N53" si="11">M50/G50*100</f>
        <v>45.762711056208211</v>
      </c>
      <c r="O50" s="75">
        <v>1.6000000238418579</v>
      </c>
      <c r="P50" s="61">
        <f t="shared" ref="P50:P53" si="12">O50/G50*100</f>
        <v>54.237288943791796</v>
      </c>
      <c r="Q50" s="75">
        <v>0</v>
      </c>
      <c r="R50" s="97">
        <f t="shared" ref="R50:R53" si="13">Q50/G50*100</f>
        <v>0</v>
      </c>
      <c r="S50" s="60">
        <v>0</v>
      </c>
      <c r="T50" s="132">
        <f t="shared" ref="T50:T53" si="14">S50/G50*100</f>
        <v>0</v>
      </c>
      <c r="U50" s="62"/>
      <c r="V50" s="107" t="s">
        <v>267</v>
      </c>
      <c r="W50" s="63"/>
      <c r="X50" s="47"/>
      <c r="Y50" s="17"/>
      <c r="AB50" s="328">
        <f t="shared" ref="AB50:AB53" si="15">G50-M50-O50-Q50-S50</f>
        <v>0</v>
      </c>
      <c r="AC50" s="38"/>
      <c r="AD50" s="18"/>
      <c r="AE50" s="18"/>
      <c r="AF50" s="18"/>
      <c r="AG50" s="18"/>
    </row>
    <row r="51" spans="2:33" s="5" customFormat="1">
      <c r="B51" s="157">
        <v>40</v>
      </c>
      <c r="C51" s="84" t="s">
        <v>97</v>
      </c>
      <c r="D51" s="58"/>
      <c r="E51" s="68" t="s">
        <v>98</v>
      </c>
      <c r="F51" s="91" t="s">
        <v>202</v>
      </c>
      <c r="G51" s="72">
        <v>21.5</v>
      </c>
      <c r="H51" s="139">
        <v>6</v>
      </c>
      <c r="I51" s="60">
        <v>21.5</v>
      </c>
      <c r="J51" s="60">
        <v>0</v>
      </c>
      <c r="K51" s="60">
        <v>0</v>
      </c>
      <c r="L51" s="60">
        <v>0</v>
      </c>
      <c r="M51" s="72">
        <v>17.250001333653927</v>
      </c>
      <c r="N51" s="61">
        <f t="shared" si="11"/>
        <v>80.23256434257641</v>
      </c>
      <c r="O51" s="72">
        <v>4.149998664855957</v>
      </c>
      <c r="P51" s="61">
        <f t="shared" si="12"/>
        <v>19.302319371423057</v>
      </c>
      <c r="Q51" s="72">
        <v>0</v>
      </c>
      <c r="R51" s="124">
        <f t="shared" si="13"/>
        <v>0</v>
      </c>
      <c r="S51" s="60">
        <v>0.10000000149011612</v>
      </c>
      <c r="T51" s="132">
        <f t="shared" si="14"/>
        <v>0.46511628600054006</v>
      </c>
      <c r="U51" s="62"/>
      <c r="V51" s="107" t="s">
        <v>267</v>
      </c>
      <c r="W51" s="63"/>
      <c r="X51" s="47"/>
      <c r="Y51" s="17"/>
      <c r="AB51" s="328">
        <f t="shared" si="15"/>
        <v>0</v>
      </c>
      <c r="AC51" s="38"/>
      <c r="AD51" s="18"/>
      <c r="AE51" s="18"/>
      <c r="AF51" s="18"/>
      <c r="AG51" s="18"/>
    </row>
    <row r="52" spans="2:33" s="5" customFormat="1">
      <c r="B52" s="157">
        <v>41</v>
      </c>
      <c r="C52" s="84" t="s">
        <v>113</v>
      </c>
      <c r="D52" s="70"/>
      <c r="E52" s="68" t="s">
        <v>114</v>
      </c>
      <c r="F52" s="91" t="s">
        <v>209</v>
      </c>
      <c r="G52" s="72">
        <v>15.05</v>
      </c>
      <c r="H52" s="139">
        <v>4.5</v>
      </c>
      <c r="I52" s="60">
        <v>15.05</v>
      </c>
      <c r="J52" s="60">
        <v>0</v>
      </c>
      <c r="K52" s="60">
        <v>0</v>
      </c>
      <c r="L52" s="60">
        <v>0</v>
      </c>
      <c r="M52" s="72">
        <v>9.3500027611851699</v>
      </c>
      <c r="N52" s="61">
        <f t="shared" si="11"/>
        <v>62.126264193921386</v>
      </c>
      <c r="O52" s="72">
        <v>5.3999972343444824</v>
      </c>
      <c r="P52" s="61">
        <f t="shared" si="12"/>
        <v>35.880380294647722</v>
      </c>
      <c r="Q52" s="72">
        <v>0.20000000298023224</v>
      </c>
      <c r="R52" s="124">
        <f t="shared" si="13"/>
        <v>1.3289036742872573</v>
      </c>
      <c r="S52" s="60">
        <v>0.10000000149011612</v>
      </c>
      <c r="T52" s="132">
        <f t="shared" si="14"/>
        <v>0.66445183714362865</v>
      </c>
      <c r="U52" s="62"/>
      <c r="V52" s="107" t="s">
        <v>267</v>
      </c>
      <c r="W52" s="63"/>
      <c r="X52" s="48"/>
      <c r="Y52" s="17"/>
      <c r="AB52" s="328">
        <f t="shared" si="15"/>
        <v>0</v>
      </c>
      <c r="AC52" s="38"/>
      <c r="AD52" s="18"/>
      <c r="AE52" s="18"/>
      <c r="AF52" s="18"/>
      <c r="AG52" s="18"/>
    </row>
    <row r="53" spans="2:33" s="5" customFormat="1">
      <c r="B53" s="157">
        <v>42</v>
      </c>
      <c r="C53" s="84" t="s">
        <v>115</v>
      </c>
      <c r="D53" s="70"/>
      <c r="E53" s="68" t="s">
        <v>116</v>
      </c>
      <c r="F53" s="91" t="s">
        <v>210</v>
      </c>
      <c r="G53" s="77">
        <v>15.23</v>
      </c>
      <c r="H53" s="139">
        <v>4.5</v>
      </c>
      <c r="I53" s="60">
        <v>15.23</v>
      </c>
      <c r="J53" s="60">
        <v>0</v>
      </c>
      <c r="K53" s="60">
        <v>0</v>
      </c>
      <c r="L53" s="60">
        <v>0</v>
      </c>
      <c r="M53" s="60">
        <v>12.030000429153443</v>
      </c>
      <c r="N53" s="61">
        <f t="shared" si="11"/>
        <v>78.988840637908353</v>
      </c>
      <c r="O53" s="60">
        <v>2.6999995708465576</v>
      </c>
      <c r="P53" s="61">
        <f t="shared" si="12"/>
        <v>17.728165271481007</v>
      </c>
      <c r="Q53" s="60">
        <v>0.5</v>
      </c>
      <c r="R53" s="124">
        <f t="shared" si="13"/>
        <v>3.2829940906106367</v>
      </c>
      <c r="S53" s="60">
        <v>0</v>
      </c>
      <c r="T53" s="132">
        <f t="shared" si="14"/>
        <v>0</v>
      </c>
      <c r="U53" s="62"/>
      <c r="V53" s="107" t="s">
        <v>267</v>
      </c>
      <c r="W53" s="63"/>
      <c r="X53" s="48"/>
      <c r="Y53" s="17"/>
      <c r="AB53" s="328">
        <f t="shared" si="15"/>
        <v>0</v>
      </c>
      <c r="AC53" s="38"/>
      <c r="AD53" s="18"/>
      <c r="AE53" s="18"/>
      <c r="AF53" s="18"/>
      <c r="AG53" s="18"/>
    </row>
    <row r="54" spans="2:33" s="5" customFormat="1" ht="17.5" customHeight="1">
      <c r="B54" s="157">
        <v>43</v>
      </c>
      <c r="C54" s="84" t="s">
        <v>85</v>
      </c>
      <c r="D54" s="70">
        <v>1</v>
      </c>
      <c r="E54" s="68" t="s">
        <v>86</v>
      </c>
      <c r="F54" s="91" t="s">
        <v>194</v>
      </c>
      <c r="G54" s="71">
        <v>0.8</v>
      </c>
      <c r="H54" s="142">
        <v>4.5</v>
      </c>
      <c r="I54" s="60">
        <v>0.8</v>
      </c>
      <c r="J54" s="60">
        <v>0</v>
      </c>
      <c r="K54" s="60">
        <v>0</v>
      </c>
      <c r="L54" s="60">
        <v>0</v>
      </c>
      <c r="M54" s="72">
        <v>0.8</v>
      </c>
      <c r="N54" s="61">
        <f t="shared" si="0"/>
        <v>100</v>
      </c>
      <c r="O54" s="72">
        <v>0</v>
      </c>
      <c r="P54" s="61">
        <f t="shared" si="1"/>
        <v>0</v>
      </c>
      <c r="Q54" s="72">
        <v>0</v>
      </c>
      <c r="R54" s="124">
        <f t="shared" si="2"/>
        <v>0</v>
      </c>
      <c r="S54" s="60">
        <v>0</v>
      </c>
      <c r="T54" s="132">
        <f t="shared" si="3"/>
        <v>0</v>
      </c>
      <c r="U54" s="62"/>
      <c r="V54" s="107" t="s">
        <v>267</v>
      </c>
      <c r="W54" s="63"/>
      <c r="X54" s="47"/>
      <c r="Y54" s="17"/>
      <c r="AB54" s="328">
        <f t="shared" si="4"/>
        <v>0</v>
      </c>
      <c r="AC54" s="38"/>
      <c r="AD54" s="18"/>
      <c r="AE54" s="18"/>
      <c r="AF54" s="18"/>
      <c r="AG54" s="18"/>
    </row>
    <row r="55" spans="2:33" s="5" customFormat="1" ht="17.5" customHeight="1">
      <c r="B55" s="157">
        <v>44</v>
      </c>
      <c r="C55" s="62" t="str">
        <f>C54</f>
        <v>086</v>
      </c>
      <c r="D55" s="70">
        <v>2</v>
      </c>
      <c r="E55" s="68" t="s">
        <v>87</v>
      </c>
      <c r="F55" s="91" t="s">
        <v>198</v>
      </c>
      <c r="G55" s="71">
        <v>14.68</v>
      </c>
      <c r="H55" s="142">
        <v>4.5</v>
      </c>
      <c r="I55" s="60">
        <v>14.68</v>
      </c>
      <c r="J55" s="60">
        <v>0</v>
      </c>
      <c r="K55" s="60">
        <v>0</v>
      </c>
      <c r="L55" s="60">
        <v>0</v>
      </c>
      <c r="M55" s="72">
        <v>13.279999785423279</v>
      </c>
      <c r="N55" s="61">
        <f t="shared" si="0"/>
        <v>90.463213797161302</v>
      </c>
      <c r="O55" s="72">
        <v>1.4000002145767212</v>
      </c>
      <c r="P55" s="61">
        <f t="shared" si="1"/>
        <v>9.5367862028386998</v>
      </c>
      <c r="Q55" s="72">
        <v>0</v>
      </c>
      <c r="R55" s="124">
        <f t="shared" si="2"/>
        <v>0</v>
      </c>
      <c r="S55" s="60">
        <v>0</v>
      </c>
      <c r="T55" s="132">
        <f t="shared" si="3"/>
        <v>0</v>
      </c>
      <c r="U55" s="62"/>
      <c r="V55" s="107" t="s">
        <v>267</v>
      </c>
      <c r="W55" s="63"/>
      <c r="X55" s="47"/>
      <c r="Y55" s="17"/>
      <c r="AB55" s="328">
        <f t="shared" si="4"/>
        <v>0</v>
      </c>
      <c r="AC55" s="38"/>
      <c r="AD55" s="18"/>
      <c r="AE55" s="18"/>
      <c r="AF55" s="18"/>
      <c r="AG55" s="18"/>
    </row>
    <row r="56" spans="2:33" s="5" customFormat="1" ht="17.5" customHeight="1">
      <c r="B56" s="157">
        <v>45</v>
      </c>
      <c r="C56" s="84" t="s">
        <v>88</v>
      </c>
      <c r="D56" s="70"/>
      <c r="E56" s="68" t="s">
        <v>89</v>
      </c>
      <c r="F56" s="91" t="s">
        <v>195</v>
      </c>
      <c r="G56" s="71">
        <v>41</v>
      </c>
      <c r="H56" s="142" t="s">
        <v>272</v>
      </c>
      <c r="I56" s="60">
        <v>41</v>
      </c>
      <c r="J56" s="60">
        <v>0</v>
      </c>
      <c r="K56" s="60">
        <v>0</v>
      </c>
      <c r="L56" s="60">
        <v>0</v>
      </c>
      <c r="M56" s="73">
        <v>23.489969482645392</v>
      </c>
      <c r="N56" s="61">
        <f t="shared" si="0"/>
        <v>57.29260849425706</v>
      </c>
      <c r="O56" s="73">
        <v>17.500030517578125</v>
      </c>
      <c r="P56" s="61">
        <f t="shared" si="1"/>
        <v>42.683001262385673</v>
      </c>
      <c r="Q56" s="73">
        <v>0</v>
      </c>
      <c r="R56" s="124">
        <f t="shared" si="2"/>
        <v>0</v>
      </c>
      <c r="S56" s="60">
        <v>9.9999997764825821E-3</v>
      </c>
      <c r="T56" s="132">
        <f t="shared" si="3"/>
        <v>2.4390243357274591E-2</v>
      </c>
      <c r="U56" s="62"/>
      <c r="V56" s="107" t="s">
        <v>267</v>
      </c>
      <c r="W56" s="63"/>
      <c r="X56" s="47"/>
      <c r="Y56" s="17"/>
      <c r="AB56" s="328">
        <f t="shared" si="4"/>
        <v>0</v>
      </c>
      <c r="AC56" s="38"/>
      <c r="AD56" s="18"/>
      <c r="AE56" s="18"/>
      <c r="AF56" s="18"/>
      <c r="AG56" s="18"/>
    </row>
    <row r="57" spans="2:33" s="5" customFormat="1" ht="17.5" customHeight="1">
      <c r="B57" s="157">
        <v>46</v>
      </c>
      <c r="C57" s="84" t="s">
        <v>90</v>
      </c>
      <c r="D57" s="70"/>
      <c r="E57" s="68" t="s">
        <v>91</v>
      </c>
      <c r="F57" s="91" t="s">
        <v>197</v>
      </c>
      <c r="G57" s="71">
        <v>36.380000000000003</v>
      </c>
      <c r="H57" s="142">
        <v>4.5</v>
      </c>
      <c r="I57" s="60">
        <v>24.279999618530304</v>
      </c>
      <c r="J57" s="60">
        <v>0</v>
      </c>
      <c r="K57" s="60">
        <v>12.1000003814697</v>
      </c>
      <c r="L57" s="60">
        <v>0</v>
      </c>
      <c r="M57" s="73">
        <v>21.180000332295926</v>
      </c>
      <c r="N57" s="61">
        <f t="shared" si="0"/>
        <v>58.218802452710072</v>
      </c>
      <c r="O57" s="73">
        <v>2.9999992847442627</v>
      </c>
      <c r="P57" s="61">
        <f t="shared" si="1"/>
        <v>8.246287203805009</v>
      </c>
      <c r="Q57" s="73">
        <v>0</v>
      </c>
      <c r="R57" s="124">
        <f t="shared" si="2"/>
        <v>0</v>
      </c>
      <c r="S57" s="60">
        <v>12.200000382959814</v>
      </c>
      <c r="T57" s="132">
        <f t="shared" si="3"/>
        <v>33.534910343484917</v>
      </c>
      <c r="U57" s="62"/>
      <c r="V57" s="107" t="s">
        <v>267</v>
      </c>
      <c r="W57" s="63"/>
      <c r="X57" s="47"/>
      <c r="Y57" s="17"/>
      <c r="AB57" s="328">
        <f t="shared" si="4"/>
        <v>0</v>
      </c>
      <c r="AC57" s="38"/>
      <c r="AD57" s="18"/>
      <c r="AE57" s="18"/>
      <c r="AF57" s="18"/>
      <c r="AG57" s="18"/>
    </row>
    <row r="58" spans="2:33" s="5" customFormat="1">
      <c r="B58" s="157">
        <v>47</v>
      </c>
      <c r="C58" s="84" t="s">
        <v>99</v>
      </c>
      <c r="D58" s="58"/>
      <c r="E58" s="68" t="s">
        <v>100</v>
      </c>
      <c r="F58" s="91" t="s">
        <v>203</v>
      </c>
      <c r="G58" s="72">
        <v>36.44</v>
      </c>
      <c r="H58" s="139">
        <v>4.5</v>
      </c>
      <c r="I58" s="60">
        <v>36.44</v>
      </c>
      <c r="J58" s="60">
        <v>0</v>
      </c>
      <c r="K58" s="60">
        <v>0</v>
      </c>
      <c r="L58" s="60">
        <v>0</v>
      </c>
      <c r="M58" s="67">
        <v>24.339994157254694</v>
      </c>
      <c r="N58" s="61">
        <f t="shared" ref="N58:N65" si="16">M58/G58*100</f>
        <v>66.794715030885556</v>
      </c>
      <c r="O58" s="67">
        <v>11.000005722045898</v>
      </c>
      <c r="P58" s="61">
        <f t="shared" ref="P58:P65" si="17">O58/G58*100</f>
        <v>30.186623825592481</v>
      </c>
      <c r="Q58" s="67">
        <v>1.0000001192092896</v>
      </c>
      <c r="R58" s="97">
        <f t="shared" ref="R58:R65" si="18">Q58/G58*100</f>
        <v>2.7442374292241758</v>
      </c>
      <c r="S58" s="60">
        <v>0.10000000149011612</v>
      </c>
      <c r="T58" s="132">
        <f t="shared" ref="T58:T65" si="19">S58/G58*100</f>
        <v>0.274423714297794</v>
      </c>
      <c r="U58" s="62"/>
      <c r="V58" s="107" t="s">
        <v>267</v>
      </c>
      <c r="W58" s="63"/>
      <c r="X58" s="47"/>
      <c r="Y58" s="17"/>
      <c r="AB58" s="328">
        <f t="shared" ref="AB58:AB65" si="20">G58-M58-O58-Q58-S58</f>
        <v>0</v>
      </c>
      <c r="AC58" s="38"/>
      <c r="AD58" s="18"/>
      <c r="AE58" s="18"/>
      <c r="AF58" s="18"/>
      <c r="AG58" s="18"/>
    </row>
    <row r="59" spans="2:33" s="5" customFormat="1">
      <c r="B59" s="157">
        <v>48</v>
      </c>
      <c r="C59" s="84" t="s">
        <v>101</v>
      </c>
      <c r="D59" s="58"/>
      <c r="E59" s="68" t="s">
        <v>102</v>
      </c>
      <c r="F59" s="91" t="s">
        <v>204</v>
      </c>
      <c r="G59" s="72">
        <v>37.950000000000003</v>
      </c>
      <c r="H59" s="139">
        <v>4.5</v>
      </c>
      <c r="I59" s="60">
        <v>37.950000000000003</v>
      </c>
      <c r="J59" s="60">
        <v>0</v>
      </c>
      <c r="K59" s="60">
        <v>0</v>
      </c>
      <c r="L59" s="60">
        <v>0</v>
      </c>
      <c r="M59" s="72">
        <v>34.850000214576724</v>
      </c>
      <c r="N59" s="61">
        <f t="shared" si="16"/>
        <v>91.831357614167914</v>
      </c>
      <c r="O59" s="72">
        <v>2.4999997615814209</v>
      </c>
      <c r="P59" s="61">
        <f t="shared" si="17"/>
        <v>6.587614655023506</v>
      </c>
      <c r="Q59" s="72">
        <v>0.60000002384185791</v>
      </c>
      <c r="R59" s="124">
        <f t="shared" si="18"/>
        <v>1.5810277308085845</v>
      </c>
      <c r="S59" s="60">
        <v>0</v>
      </c>
      <c r="T59" s="132">
        <f t="shared" si="19"/>
        <v>0</v>
      </c>
      <c r="U59" s="62"/>
      <c r="V59" s="107" t="s">
        <v>267</v>
      </c>
      <c r="W59" s="63"/>
      <c r="X59" s="47"/>
      <c r="Y59" s="17"/>
      <c r="AB59" s="328">
        <f t="shared" si="20"/>
        <v>0</v>
      </c>
      <c r="AC59" s="38"/>
      <c r="AD59" s="18"/>
      <c r="AE59" s="18"/>
      <c r="AF59" s="18"/>
      <c r="AG59" s="18"/>
    </row>
    <row r="60" spans="2:33" s="5" customFormat="1">
      <c r="B60" s="157">
        <v>49</v>
      </c>
      <c r="C60" s="84" t="s">
        <v>117</v>
      </c>
      <c r="D60" s="70"/>
      <c r="E60" s="68" t="s">
        <v>118</v>
      </c>
      <c r="F60" s="91" t="s">
        <v>211</v>
      </c>
      <c r="G60" s="72">
        <v>22.77</v>
      </c>
      <c r="H60" s="139">
        <v>4.5</v>
      </c>
      <c r="I60" s="60">
        <v>22.77</v>
      </c>
      <c r="J60" s="60">
        <v>0</v>
      </c>
      <c r="K60" s="60">
        <v>0</v>
      </c>
      <c r="L60" s="60">
        <v>0</v>
      </c>
      <c r="M60" s="66">
        <v>17.470000882148742</v>
      </c>
      <c r="N60" s="61">
        <f t="shared" si="16"/>
        <v>76.723763206626003</v>
      </c>
      <c r="O60" s="66">
        <v>3.3999989032745361</v>
      </c>
      <c r="P60" s="61">
        <f t="shared" si="17"/>
        <v>14.931923158869283</v>
      </c>
      <c r="Q60" s="66">
        <v>1.4000002145767212</v>
      </c>
      <c r="R60" s="124">
        <f t="shared" si="18"/>
        <v>6.1484418734155524</v>
      </c>
      <c r="S60" s="60">
        <v>0.5</v>
      </c>
      <c r="T60" s="132">
        <f t="shared" si="19"/>
        <v>2.1958717610891525</v>
      </c>
      <c r="U60" s="62"/>
      <c r="V60" s="107" t="s">
        <v>267</v>
      </c>
      <c r="W60" s="63"/>
      <c r="X60" s="48"/>
      <c r="Y60" s="17"/>
      <c r="AB60" s="328">
        <f t="shared" si="20"/>
        <v>0</v>
      </c>
      <c r="AC60" s="38"/>
      <c r="AD60" s="18"/>
      <c r="AE60" s="18"/>
      <c r="AF60" s="18"/>
      <c r="AG60" s="18"/>
    </row>
    <row r="61" spans="2:33" s="5" customFormat="1">
      <c r="B61" s="157">
        <v>50</v>
      </c>
      <c r="C61" s="84" t="s">
        <v>119</v>
      </c>
      <c r="D61" s="70"/>
      <c r="E61" s="68" t="s">
        <v>120</v>
      </c>
      <c r="F61" s="91" t="s">
        <v>212</v>
      </c>
      <c r="G61" s="72">
        <v>6.3</v>
      </c>
      <c r="H61" s="139">
        <v>6</v>
      </c>
      <c r="I61" s="60">
        <v>6.3</v>
      </c>
      <c r="J61" s="60">
        <v>0</v>
      </c>
      <c r="K61" s="60">
        <v>0</v>
      </c>
      <c r="L61" s="60">
        <v>0</v>
      </c>
      <c r="M61" s="72">
        <v>6.3</v>
      </c>
      <c r="N61" s="61">
        <f t="shared" si="16"/>
        <v>100</v>
      </c>
      <c r="O61" s="72">
        <v>0</v>
      </c>
      <c r="P61" s="61">
        <f t="shared" si="17"/>
        <v>0</v>
      </c>
      <c r="Q61" s="72">
        <v>0</v>
      </c>
      <c r="R61" s="124">
        <f t="shared" si="18"/>
        <v>0</v>
      </c>
      <c r="S61" s="60">
        <v>0</v>
      </c>
      <c r="T61" s="132">
        <f t="shared" si="19"/>
        <v>0</v>
      </c>
      <c r="U61" s="62"/>
      <c r="V61" s="107" t="s">
        <v>267</v>
      </c>
      <c r="W61" s="63"/>
      <c r="X61" s="48"/>
      <c r="Y61" s="17"/>
      <c r="AB61" s="328">
        <f t="shared" si="20"/>
        <v>0</v>
      </c>
      <c r="AC61" s="38"/>
      <c r="AD61" s="18"/>
      <c r="AE61" s="18"/>
      <c r="AF61" s="18"/>
      <c r="AG61" s="18"/>
    </row>
    <row r="62" spans="2:33" s="5" customFormat="1">
      <c r="B62" s="157">
        <v>51</v>
      </c>
      <c r="C62" s="84" t="s">
        <v>119</v>
      </c>
      <c r="D62" s="70" t="s">
        <v>21</v>
      </c>
      <c r="E62" s="68" t="s">
        <v>121</v>
      </c>
      <c r="F62" s="91" t="s">
        <v>213</v>
      </c>
      <c r="G62" s="77">
        <v>3.45</v>
      </c>
      <c r="H62" s="140" t="s">
        <v>270</v>
      </c>
      <c r="I62" s="60">
        <v>3.45</v>
      </c>
      <c r="J62" s="60">
        <v>0</v>
      </c>
      <c r="K62" s="60">
        <v>0</v>
      </c>
      <c r="L62" s="60">
        <v>0</v>
      </c>
      <c r="M62" s="72">
        <v>3.45</v>
      </c>
      <c r="N62" s="61">
        <f t="shared" si="16"/>
        <v>100</v>
      </c>
      <c r="O62" s="66"/>
      <c r="P62" s="61">
        <f t="shared" si="17"/>
        <v>0</v>
      </c>
      <c r="Q62" s="66"/>
      <c r="R62" s="124">
        <f t="shared" si="18"/>
        <v>0</v>
      </c>
      <c r="S62" s="60">
        <v>0</v>
      </c>
      <c r="T62" s="132">
        <f t="shared" si="19"/>
        <v>0</v>
      </c>
      <c r="U62" s="62"/>
      <c r="V62" s="107" t="s">
        <v>267</v>
      </c>
      <c r="W62" s="63"/>
      <c r="X62" s="48"/>
      <c r="Y62" s="17"/>
      <c r="AB62" s="328">
        <f t="shared" si="20"/>
        <v>0</v>
      </c>
      <c r="AC62" s="38"/>
      <c r="AD62" s="18"/>
      <c r="AE62" s="18"/>
      <c r="AF62" s="18"/>
      <c r="AG62" s="18"/>
    </row>
    <row r="63" spans="2:33" s="5" customFormat="1">
      <c r="B63" s="157">
        <v>52</v>
      </c>
      <c r="C63" s="84" t="s">
        <v>119</v>
      </c>
      <c r="D63" s="70" t="s">
        <v>122</v>
      </c>
      <c r="E63" s="68" t="s">
        <v>123</v>
      </c>
      <c r="F63" s="91" t="s">
        <v>213</v>
      </c>
      <c r="G63" s="72">
        <v>1.92</v>
      </c>
      <c r="H63" s="139">
        <v>6</v>
      </c>
      <c r="I63" s="60">
        <v>1.92</v>
      </c>
      <c r="J63" s="60">
        <v>0</v>
      </c>
      <c r="K63" s="60">
        <v>0</v>
      </c>
      <c r="L63" s="60">
        <v>0</v>
      </c>
      <c r="M63" s="72">
        <v>1.92</v>
      </c>
      <c r="N63" s="61">
        <f t="shared" si="16"/>
        <v>100</v>
      </c>
      <c r="O63" s="66"/>
      <c r="P63" s="61">
        <f t="shared" si="17"/>
        <v>0</v>
      </c>
      <c r="Q63" s="66"/>
      <c r="R63" s="124">
        <f t="shared" si="18"/>
        <v>0</v>
      </c>
      <c r="S63" s="60">
        <v>0</v>
      </c>
      <c r="T63" s="132">
        <f t="shared" si="19"/>
        <v>0</v>
      </c>
      <c r="U63" s="62"/>
      <c r="V63" s="107" t="s">
        <v>267</v>
      </c>
      <c r="W63" s="63"/>
      <c r="X63" s="48"/>
      <c r="Y63" s="17"/>
      <c r="AB63" s="328">
        <f t="shared" si="20"/>
        <v>0</v>
      </c>
      <c r="AC63" s="38"/>
      <c r="AD63" s="18"/>
      <c r="AE63" s="18"/>
      <c r="AF63" s="18"/>
      <c r="AG63" s="18"/>
    </row>
    <row r="64" spans="2:33" s="5" customFormat="1">
      <c r="B64" s="157">
        <v>53</v>
      </c>
      <c r="C64" s="84" t="s">
        <v>124</v>
      </c>
      <c r="D64" s="70"/>
      <c r="E64" s="68" t="s">
        <v>125</v>
      </c>
      <c r="F64" s="91" t="s">
        <v>214</v>
      </c>
      <c r="G64" s="72">
        <v>5.45</v>
      </c>
      <c r="H64" s="139">
        <v>6</v>
      </c>
      <c r="I64" s="60">
        <v>5.45</v>
      </c>
      <c r="J64" s="60">
        <v>0</v>
      </c>
      <c r="K64" s="60">
        <v>0</v>
      </c>
      <c r="L64" s="60">
        <v>0</v>
      </c>
      <c r="M64" s="66">
        <v>2.4600007057189943</v>
      </c>
      <c r="N64" s="61">
        <f t="shared" si="16"/>
        <v>45.137627627871453</v>
      </c>
      <c r="O64" s="66">
        <v>2.9899992942810059</v>
      </c>
      <c r="P64" s="61">
        <f t="shared" si="17"/>
        <v>54.86237237212854</v>
      </c>
      <c r="Q64" s="66">
        <v>0</v>
      </c>
      <c r="R64" s="124">
        <f t="shared" si="18"/>
        <v>0</v>
      </c>
      <c r="S64" s="60">
        <v>0</v>
      </c>
      <c r="T64" s="132">
        <f t="shared" si="19"/>
        <v>0</v>
      </c>
      <c r="U64" s="62"/>
      <c r="V64" s="107" t="s">
        <v>267</v>
      </c>
      <c r="W64" s="63"/>
      <c r="X64" s="48"/>
      <c r="Y64" s="17"/>
      <c r="AB64" s="328">
        <f t="shared" si="20"/>
        <v>0</v>
      </c>
      <c r="AC64" s="38"/>
      <c r="AD64" s="18"/>
      <c r="AE64" s="18"/>
      <c r="AF64" s="18"/>
      <c r="AG64" s="18"/>
    </row>
    <row r="65" spans="2:33" s="5" customFormat="1">
      <c r="B65" s="157">
        <v>54</v>
      </c>
      <c r="C65" s="84" t="s">
        <v>126</v>
      </c>
      <c r="D65" s="70"/>
      <c r="E65" s="68" t="s">
        <v>127</v>
      </c>
      <c r="F65" s="91" t="s">
        <v>215</v>
      </c>
      <c r="G65" s="72">
        <v>4.41</v>
      </c>
      <c r="H65" s="139">
        <v>4.5</v>
      </c>
      <c r="I65" s="60">
        <v>4.41</v>
      </c>
      <c r="J65" s="60">
        <v>0</v>
      </c>
      <c r="K65" s="60">
        <v>0</v>
      </c>
      <c r="L65" s="60">
        <v>0</v>
      </c>
      <c r="M65" s="72">
        <v>4.41</v>
      </c>
      <c r="N65" s="61">
        <f t="shared" si="16"/>
        <v>100</v>
      </c>
      <c r="O65" s="66"/>
      <c r="P65" s="61">
        <f t="shared" si="17"/>
        <v>0</v>
      </c>
      <c r="Q65" s="66"/>
      <c r="R65" s="124">
        <f t="shared" si="18"/>
        <v>0</v>
      </c>
      <c r="S65" s="60">
        <v>0</v>
      </c>
      <c r="T65" s="132">
        <f t="shared" si="19"/>
        <v>0</v>
      </c>
      <c r="U65" s="62"/>
      <c r="V65" s="107" t="s">
        <v>267</v>
      </c>
      <c r="W65" s="63"/>
      <c r="X65" s="48"/>
      <c r="Y65" s="17"/>
      <c r="AB65" s="328">
        <f t="shared" si="20"/>
        <v>0</v>
      </c>
      <c r="AC65" s="38"/>
      <c r="AD65" s="18"/>
      <c r="AE65" s="18"/>
      <c r="AF65" s="18"/>
      <c r="AG65" s="18"/>
    </row>
    <row r="66" spans="2:33" s="5" customFormat="1" ht="17.5" customHeight="1">
      <c r="B66" s="157">
        <v>55</v>
      </c>
      <c r="C66" s="84" t="s">
        <v>92</v>
      </c>
      <c r="D66" s="70"/>
      <c r="E66" s="68" t="s">
        <v>93</v>
      </c>
      <c r="F66" s="91" t="s">
        <v>196</v>
      </c>
      <c r="G66" s="71">
        <v>5.3</v>
      </c>
      <c r="H66" s="142">
        <v>4.5</v>
      </c>
      <c r="I66" s="60">
        <v>5.3</v>
      </c>
      <c r="J66" s="60">
        <v>0</v>
      </c>
      <c r="K66" s="60">
        <v>0</v>
      </c>
      <c r="L66" s="60">
        <v>0</v>
      </c>
      <c r="M66" s="73">
        <v>2.8000002384185789</v>
      </c>
      <c r="N66" s="61">
        <f t="shared" si="0"/>
        <v>52.830193177709042</v>
      </c>
      <c r="O66" s="73">
        <v>2.4999997615814209</v>
      </c>
      <c r="P66" s="61">
        <f t="shared" si="1"/>
        <v>47.169806822290958</v>
      </c>
      <c r="Q66" s="73">
        <v>0</v>
      </c>
      <c r="R66" s="124">
        <f t="shared" si="2"/>
        <v>0</v>
      </c>
      <c r="S66" s="60">
        <v>0</v>
      </c>
      <c r="T66" s="132">
        <f t="shared" si="3"/>
        <v>0</v>
      </c>
      <c r="U66" s="62"/>
      <c r="V66" s="107" t="s">
        <v>267</v>
      </c>
      <c r="W66" s="63"/>
      <c r="X66" s="47"/>
      <c r="Y66" s="17"/>
      <c r="AB66" s="328">
        <f t="shared" si="4"/>
        <v>0</v>
      </c>
      <c r="AC66" s="38"/>
      <c r="AD66" s="18"/>
      <c r="AE66" s="18"/>
      <c r="AF66" s="18"/>
      <c r="AG66" s="18"/>
    </row>
    <row r="67" spans="2:33" s="5" customFormat="1" ht="17.5" customHeight="1">
      <c r="B67" s="157">
        <v>56</v>
      </c>
      <c r="C67" s="84" t="s">
        <v>94</v>
      </c>
      <c r="D67" s="70"/>
      <c r="E67" s="68" t="s">
        <v>95</v>
      </c>
      <c r="F67" s="91" t="s">
        <v>199</v>
      </c>
      <c r="G67" s="71">
        <v>2.8</v>
      </c>
      <c r="H67" s="142">
        <v>4.5</v>
      </c>
      <c r="I67" s="60">
        <v>2.8</v>
      </c>
      <c r="J67" s="60">
        <v>0</v>
      </c>
      <c r="K67" s="60">
        <v>0</v>
      </c>
      <c r="L67" s="60">
        <v>0</v>
      </c>
      <c r="M67" s="73">
        <v>2.8</v>
      </c>
      <c r="N67" s="61">
        <f t="shared" si="0"/>
        <v>100</v>
      </c>
      <c r="O67" s="73">
        <v>0</v>
      </c>
      <c r="P67" s="61">
        <f t="shared" si="1"/>
        <v>0</v>
      </c>
      <c r="Q67" s="73">
        <v>0</v>
      </c>
      <c r="R67" s="124">
        <f t="shared" si="2"/>
        <v>0</v>
      </c>
      <c r="S67" s="60">
        <v>0</v>
      </c>
      <c r="T67" s="132">
        <f t="shared" si="3"/>
        <v>0</v>
      </c>
      <c r="U67" s="62"/>
      <c r="V67" s="107" t="s">
        <v>267</v>
      </c>
      <c r="W67" s="63"/>
      <c r="X67" s="47"/>
      <c r="Y67" s="17"/>
      <c r="AB67" s="328">
        <f t="shared" si="4"/>
        <v>0</v>
      </c>
      <c r="AC67" s="38"/>
      <c r="AD67" s="18"/>
      <c r="AE67" s="18"/>
      <c r="AF67" s="18"/>
      <c r="AG67" s="18"/>
    </row>
    <row r="68" spans="2:33" s="5" customFormat="1" ht="17.5" customHeight="1">
      <c r="B68" s="157">
        <v>57</v>
      </c>
      <c r="C68" s="84" t="str">
        <f>C67</f>
        <v>096</v>
      </c>
      <c r="D68" s="70" t="s">
        <v>13</v>
      </c>
      <c r="E68" s="68" t="s">
        <v>96</v>
      </c>
      <c r="F68" s="91" t="s">
        <v>200</v>
      </c>
      <c r="G68" s="71">
        <v>1.8</v>
      </c>
      <c r="H68" s="142" t="s">
        <v>270</v>
      </c>
      <c r="I68" s="60">
        <v>1.8</v>
      </c>
      <c r="J68" s="60">
        <v>0</v>
      </c>
      <c r="K68" s="60">
        <v>0</v>
      </c>
      <c r="L68" s="60">
        <v>0</v>
      </c>
      <c r="M68" s="73">
        <v>0.39999994933605199</v>
      </c>
      <c r="N68" s="61">
        <f t="shared" si="0"/>
        <v>22.222219407558445</v>
      </c>
      <c r="O68" s="73">
        <v>0.20000000298023224</v>
      </c>
      <c r="P68" s="61">
        <f t="shared" si="1"/>
        <v>11.111111276679567</v>
      </c>
      <c r="Q68" s="73">
        <v>0.5</v>
      </c>
      <c r="R68" s="124">
        <f t="shared" si="2"/>
        <v>27.777777777777779</v>
      </c>
      <c r="S68" s="60">
        <v>0.70000004768371582</v>
      </c>
      <c r="T68" s="132">
        <f t="shared" si="3"/>
        <v>38.888891537984208</v>
      </c>
      <c r="U68" s="62"/>
      <c r="V68" s="107" t="s">
        <v>267</v>
      </c>
      <c r="W68" s="63"/>
      <c r="X68" s="47"/>
      <c r="Y68" s="17"/>
      <c r="AB68" s="328">
        <f t="shared" si="4"/>
        <v>0</v>
      </c>
      <c r="AC68" s="38"/>
      <c r="AD68" s="18"/>
      <c r="AE68" s="18"/>
      <c r="AF68" s="18"/>
      <c r="AG68" s="18"/>
    </row>
    <row r="69" spans="2:33" s="5" customFormat="1">
      <c r="B69" s="157">
        <v>58</v>
      </c>
      <c r="C69" s="84" t="s">
        <v>103</v>
      </c>
      <c r="D69" s="58"/>
      <c r="E69" s="68" t="s">
        <v>104</v>
      </c>
      <c r="F69" s="91" t="s">
        <v>205</v>
      </c>
      <c r="G69" s="72">
        <v>11.27</v>
      </c>
      <c r="H69" s="139">
        <v>6</v>
      </c>
      <c r="I69" s="60">
        <v>11.27</v>
      </c>
      <c r="J69" s="60">
        <v>0</v>
      </c>
      <c r="K69" s="60">
        <v>0</v>
      </c>
      <c r="L69" s="60">
        <v>0</v>
      </c>
      <c r="M69" s="76">
        <v>10.169999976158142</v>
      </c>
      <c r="N69" s="61">
        <f t="shared" si="0"/>
        <v>90.239573878954232</v>
      </c>
      <c r="O69" s="76">
        <v>0.30000001192092896</v>
      </c>
      <c r="P69" s="61">
        <f t="shared" si="1"/>
        <v>2.6619344447287396</v>
      </c>
      <c r="Q69" s="76">
        <v>0.40000000596046448</v>
      </c>
      <c r="R69" s="97">
        <f t="shared" si="2"/>
        <v>3.5492458381585137</v>
      </c>
      <c r="S69" s="60">
        <v>0.40000000596046448</v>
      </c>
      <c r="T69" s="132">
        <f t="shared" si="3"/>
        <v>3.5492458381585137</v>
      </c>
      <c r="U69" s="62"/>
      <c r="V69" s="107" t="s">
        <v>267</v>
      </c>
      <c r="W69" s="63"/>
      <c r="X69" s="47"/>
      <c r="Y69" s="17"/>
      <c r="AB69" s="328">
        <f t="shared" si="4"/>
        <v>0</v>
      </c>
      <c r="AC69" s="38"/>
      <c r="AD69" s="18"/>
      <c r="AE69" s="18"/>
      <c r="AF69" s="18"/>
      <c r="AG69" s="18"/>
    </row>
    <row r="70" spans="2:33" s="5" customFormat="1">
      <c r="B70" s="157">
        <v>59</v>
      </c>
      <c r="C70" s="62" t="str">
        <f>C69</f>
        <v>097</v>
      </c>
      <c r="D70" s="58" t="s">
        <v>13</v>
      </c>
      <c r="E70" s="68" t="s">
        <v>105</v>
      </c>
      <c r="F70" s="91" t="s">
        <v>201</v>
      </c>
      <c r="G70" s="77">
        <v>1</v>
      </c>
      <c r="H70" s="140">
        <v>6</v>
      </c>
      <c r="I70" s="60">
        <v>1</v>
      </c>
      <c r="J70" s="60">
        <v>0</v>
      </c>
      <c r="K70" s="60">
        <v>0</v>
      </c>
      <c r="L70" s="60">
        <v>0</v>
      </c>
      <c r="M70" s="72">
        <v>0.59999999403953552</v>
      </c>
      <c r="N70" s="61">
        <f t="shared" si="0"/>
        <v>59.999999403953552</v>
      </c>
      <c r="O70" s="72">
        <v>0.20000000298023224</v>
      </c>
      <c r="P70" s="61">
        <f t="shared" si="1"/>
        <v>20.000000298023224</v>
      </c>
      <c r="Q70" s="72">
        <v>0</v>
      </c>
      <c r="R70" s="124">
        <f t="shared" si="2"/>
        <v>0</v>
      </c>
      <c r="S70" s="60">
        <v>0.20000000298023224</v>
      </c>
      <c r="T70" s="132">
        <f t="shared" si="3"/>
        <v>20.000000298023224</v>
      </c>
      <c r="U70" s="62"/>
      <c r="V70" s="107" t="s">
        <v>267</v>
      </c>
      <c r="W70" s="63"/>
      <c r="X70" s="47"/>
      <c r="Y70" s="17"/>
      <c r="AB70" s="328">
        <f t="shared" si="4"/>
        <v>0</v>
      </c>
      <c r="AC70" s="38"/>
      <c r="AD70" s="18"/>
      <c r="AE70" s="18"/>
      <c r="AF70" s="18"/>
      <c r="AG70" s="18"/>
    </row>
    <row r="71" spans="2:33" s="5" customFormat="1">
      <c r="B71" s="157">
        <v>60</v>
      </c>
      <c r="C71" s="84" t="s">
        <v>106</v>
      </c>
      <c r="D71" s="58" t="str">
        <f>D70</f>
        <v>11.K</v>
      </c>
      <c r="E71" s="68" t="s">
        <v>107</v>
      </c>
      <c r="F71" s="91" t="s">
        <v>201</v>
      </c>
      <c r="G71" s="72">
        <v>3.53</v>
      </c>
      <c r="H71" s="139">
        <v>6</v>
      </c>
      <c r="I71" s="60">
        <v>3.53</v>
      </c>
      <c r="J71" s="60">
        <v>0</v>
      </c>
      <c r="K71" s="60">
        <v>0</v>
      </c>
      <c r="L71" s="60">
        <v>0</v>
      </c>
      <c r="M71" s="72">
        <v>3.3299999970197676</v>
      </c>
      <c r="N71" s="61">
        <f t="shared" si="0"/>
        <v>94.334277535970756</v>
      </c>
      <c r="O71" s="72">
        <v>0.20000000298023224</v>
      </c>
      <c r="P71" s="61">
        <f t="shared" si="1"/>
        <v>5.6657224640292423</v>
      </c>
      <c r="Q71" s="72">
        <v>0</v>
      </c>
      <c r="R71" s="124">
        <f t="shared" si="2"/>
        <v>0</v>
      </c>
      <c r="S71" s="60">
        <v>0</v>
      </c>
      <c r="T71" s="132">
        <f t="shared" si="3"/>
        <v>0</v>
      </c>
      <c r="U71" s="62"/>
      <c r="V71" s="107" t="s">
        <v>274</v>
      </c>
      <c r="W71" s="63"/>
      <c r="X71" s="47"/>
      <c r="Y71" s="17"/>
      <c r="AB71" s="328">
        <f t="shared" si="4"/>
        <v>0</v>
      </c>
      <c r="AC71" s="38"/>
      <c r="AD71" s="18"/>
      <c r="AE71" s="18"/>
      <c r="AF71" s="18"/>
      <c r="AG71" s="18"/>
    </row>
    <row r="72" spans="2:33" s="5" customFormat="1">
      <c r="B72" s="157">
        <v>61</v>
      </c>
      <c r="C72" s="62" t="str">
        <f>C71</f>
        <v>098</v>
      </c>
      <c r="D72" s="58" t="s">
        <v>21</v>
      </c>
      <c r="E72" s="68" t="s">
        <v>108</v>
      </c>
      <c r="F72" s="91" t="s">
        <v>201</v>
      </c>
      <c r="G72" s="72">
        <v>2.93</v>
      </c>
      <c r="H72" s="139">
        <v>4.5</v>
      </c>
      <c r="I72" s="60">
        <v>2.93</v>
      </c>
      <c r="J72" s="60">
        <v>0</v>
      </c>
      <c r="K72" s="60">
        <v>0</v>
      </c>
      <c r="L72" s="60">
        <v>0</v>
      </c>
      <c r="M72" s="66">
        <v>2.93</v>
      </c>
      <c r="N72" s="61">
        <f t="shared" si="0"/>
        <v>100</v>
      </c>
      <c r="O72" s="66">
        <v>0</v>
      </c>
      <c r="P72" s="61">
        <f t="shared" si="1"/>
        <v>0</v>
      </c>
      <c r="Q72" s="66">
        <v>0</v>
      </c>
      <c r="R72" s="124">
        <f t="shared" si="2"/>
        <v>0</v>
      </c>
      <c r="S72" s="60">
        <v>0</v>
      </c>
      <c r="T72" s="132">
        <f t="shared" si="3"/>
        <v>0</v>
      </c>
      <c r="U72" s="62"/>
      <c r="V72" s="107" t="s">
        <v>274</v>
      </c>
      <c r="W72" s="63"/>
      <c r="X72" s="47"/>
      <c r="Y72" s="17"/>
      <c r="AB72" s="328">
        <f t="shared" si="4"/>
        <v>0</v>
      </c>
      <c r="AC72" s="38"/>
      <c r="AD72" s="18"/>
      <c r="AE72" s="18"/>
      <c r="AF72" s="18"/>
      <c r="AG72" s="18"/>
    </row>
    <row r="73" spans="2:33" s="5" customFormat="1">
      <c r="B73" s="157">
        <v>62</v>
      </c>
      <c r="C73" s="84" t="s">
        <v>109</v>
      </c>
      <c r="D73" s="58"/>
      <c r="E73" s="68" t="s">
        <v>110</v>
      </c>
      <c r="F73" s="91" t="s">
        <v>206</v>
      </c>
      <c r="G73" s="72">
        <v>4.46</v>
      </c>
      <c r="H73" s="139">
        <v>4.5</v>
      </c>
      <c r="I73" s="60">
        <v>4.46</v>
      </c>
      <c r="J73" s="60">
        <v>0</v>
      </c>
      <c r="K73" s="60">
        <v>0</v>
      </c>
      <c r="L73" s="60">
        <v>0</v>
      </c>
      <c r="M73" s="75">
        <v>1.859999737739563</v>
      </c>
      <c r="N73" s="61">
        <f t="shared" si="0"/>
        <v>41.704029994160607</v>
      </c>
      <c r="O73" s="75">
        <v>0.5</v>
      </c>
      <c r="P73" s="61">
        <f t="shared" si="1"/>
        <v>11.210762331838566</v>
      </c>
      <c r="Q73" s="75">
        <v>0.5</v>
      </c>
      <c r="R73" s="97">
        <f t="shared" si="2"/>
        <v>11.210762331838566</v>
      </c>
      <c r="S73" s="60">
        <v>1.600000262260437</v>
      </c>
      <c r="T73" s="132">
        <f t="shared" si="3"/>
        <v>35.874445342162261</v>
      </c>
      <c r="U73" s="62"/>
      <c r="V73" s="107" t="s">
        <v>274</v>
      </c>
      <c r="W73" s="63"/>
      <c r="X73" s="47"/>
      <c r="Y73" s="17"/>
      <c r="AB73" s="328">
        <f t="shared" si="4"/>
        <v>0</v>
      </c>
      <c r="AC73" s="38"/>
      <c r="AD73" s="18"/>
      <c r="AE73" s="18"/>
      <c r="AF73" s="18"/>
      <c r="AG73" s="18"/>
    </row>
    <row r="74" spans="2:33" s="5" customFormat="1">
      <c r="B74" s="157">
        <v>63</v>
      </c>
      <c r="C74" s="62">
        <v>100</v>
      </c>
      <c r="D74" s="58"/>
      <c r="E74" s="68" t="s">
        <v>111</v>
      </c>
      <c r="F74" s="91" t="s">
        <v>207</v>
      </c>
      <c r="G74" s="72">
        <v>23</v>
      </c>
      <c r="H74" s="139">
        <v>4.5</v>
      </c>
      <c r="I74" s="60">
        <v>23</v>
      </c>
      <c r="J74" s="60">
        <v>0</v>
      </c>
      <c r="K74" s="60">
        <v>0</v>
      </c>
      <c r="L74" s="60">
        <v>0</v>
      </c>
      <c r="M74" s="75">
        <v>23</v>
      </c>
      <c r="N74" s="61">
        <f t="shared" si="0"/>
        <v>100</v>
      </c>
      <c r="O74" s="75">
        <v>0</v>
      </c>
      <c r="P74" s="61">
        <f t="shared" si="1"/>
        <v>0</v>
      </c>
      <c r="Q74" s="75">
        <v>0</v>
      </c>
      <c r="R74" s="97">
        <f t="shared" si="2"/>
        <v>0</v>
      </c>
      <c r="S74" s="60">
        <v>0</v>
      </c>
      <c r="T74" s="132">
        <f t="shared" si="3"/>
        <v>0</v>
      </c>
      <c r="U74" s="62"/>
      <c r="V74" s="107" t="s">
        <v>267</v>
      </c>
      <c r="W74" s="63"/>
      <c r="X74" s="47"/>
      <c r="Y74" s="17"/>
      <c r="AB74" s="328">
        <f t="shared" si="4"/>
        <v>0</v>
      </c>
      <c r="AC74" s="38"/>
      <c r="AD74" s="18"/>
      <c r="AE74" s="18"/>
      <c r="AF74" s="18"/>
      <c r="AG74" s="18"/>
    </row>
    <row r="75" spans="2:33" s="5" customFormat="1">
      <c r="B75" s="157">
        <v>64</v>
      </c>
      <c r="C75" s="62">
        <v>101</v>
      </c>
      <c r="D75" s="70">
        <v>1</v>
      </c>
      <c r="E75" s="68" t="s">
        <v>128</v>
      </c>
      <c r="F75" s="91" t="s">
        <v>216</v>
      </c>
      <c r="G75" s="72">
        <v>29.73</v>
      </c>
      <c r="H75" s="139">
        <v>4.5</v>
      </c>
      <c r="I75" s="60">
        <v>29.73</v>
      </c>
      <c r="J75" s="60">
        <v>0</v>
      </c>
      <c r="K75" s="60">
        <v>0</v>
      </c>
      <c r="L75" s="60">
        <v>0</v>
      </c>
      <c r="M75" s="66">
        <v>21.730002384185791</v>
      </c>
      <c r="N75" s="61">
        <f t="shared" ref="N75:N119" si="21">M75/G75*100</f>
        <v>73.09116173624551</v>
      </c>
      <c r="O75" s="66">
        <v>4.7999978065490723</v>
      </c>
      <c r="P75" s="61">
        <f t="shared" ref="P75:P119" si="22">O75/G75*100</f>
        <v>16.145300392025135</v>
      </c>
      <c r="Q75" s="66">
        <v>2.4999997615814209</v>
      </c>
      <c r="R75" s="124">
        <f t="shared" ref="R75:R119" si="23">Q75/G75*100</f>
        <v>8.409013661558765</v>
      </c>
      <c r="S75" s="60">
        <v>0.70000004768371582</v>
      </c>
      <c r="T75" s="132">
        <f t="shared" ref="T75:T119" si="24">S75/G75*100</f>
        <v>2.3545242101705881</v>
      </c>
      <c r="U75" s="62"/>
      <c r="V75" s="107" t="s">
        <v>267</v>
      </c>
      <c r="W75" s="63"/>
      <c r="X75" s="48"/>
      <c r="Y75" s="17"/>
      <c r="AB75" s="328">
        <f t="shared" ref="AB75:AB119" si="25">G75-M75-O75-Q75-S75</f>
        <v>0</v>
      </c>
      <c r="AC75" s="38"/>
      <c r="AD75" s="18"/>
      <c r="AE75" s="18"/>
      <c r="AF75" s="18"/>
      <c r="AG75" s="18"/>
    </row>
    <row r="76" spans="2:33" s="5" customFormat="1">
      <c r="B76" s="157">
        <v>65</v>
      </c>
      <c r="C76" s="62">
        <f>C75</f>
        <v>101</v>
      </c>
      <c r="D76" s="70">
        <v>2</v>
      </c>
      <c r="E76" s="330" t="s">
        <v>129</v>
      </c>
      <c r="F76" s="331" t="s">
        <v>217</v>
      </c>
      <c r="G76" s="332">
        <v>23.52</v>
      </c>
      <c r="H76" s="333">
        <v>4.5</v>
      </c>
      <c r="I76" s="334">
        <v>23.52</v>
      </c>
      <c r="J76" s="334">
        <v>0</v>
      </c>
      <c r="K76" s="334">
        <v>0</v>
      </c>
      <c r="L76" s="334">
        <v>0</v>
      </c>
      <c r="M76" s="335">
        <v>20.120000612437725</v>
      </c>
      <c r="N76" s="336">
        <f t="shared" si="21"/>
        <v>85.544220290976725</v>
      </c>
      <c r="O76" s="335">
        <v>2.8999993801116943</v>
      </c>
      <c r="P76" s="336">
        <f t="shared" si="22"/>
        <v>12.329929337209585</v>
      </c>
      <c r="Q76" s="335">
        <v>0.40000000596046448</v>
      </c>
      <c r="R76" s="337">
        <f t="shared" si="23"/>
        <v>1.7006802974509543</v>
      </c>
      <c r="S76" s="334">
        <v>0.10000000149011612</v>
      </c>
      <c r="T76" s="338">
        <f t="shared" si="24"/>
        <v>0.42517007436273857</v>
      </c>
      <c r="U76" s="62"/>
      <c r="V76" s="107" t="s">
        <v>267</v>
      </c>
      <c r="W76" s="63"/>
      <c r="X76" s="48"/>
      <c r="Y76" s="17"/>
      <c r="AB76" s="328">
        <f t="shared" si="25"/>
        <v>0</v>
      </c>
      <c r="AC76" s="38"/>
      <c r="AD76" s="18"/>
      <c r="AE76" s="18"/>
      <c r="AF76" s="18"/>
      <c r="AG76" s="18"/>
    </row>
    <row r="77" spans="2:33" s="5" customFormat="1" ht="19.5" customHeight="1">
      <c r="B77" s="157">
        <v>66</v>
      </c>
      <c r="C77" s="84">
        <v>102</v>
      </c>
      <c r="D77" s="78"/>
      <c r="E77" s="68" t="s">
        <v>130</v>
      </c>
      <c r="F77" s="91" t="s">
        <v>219</v>
      </c>
      <c r="G77" s="72">
        <v>8.4</v>
      </c>
      <c r="H77" s="139">
        <v>4.5</v>
      </c>
      <c r="I77" s="60">
        <v>8.4</v>
      </c>
      <c r="J77" s="60">
        <v>0</v>
      </c>
      <c r="K77" s="60">
        <v>0</v>
      </c>
      <c r="L77" s="60">
        <v>0</v>
      </c>
      <c r="M77" s="66">
        <v>5.0000009998679165</v>
      </c>
      <c r="N77" s="61">
        <f t="shared" si="21"/>
        <v>59.523821426999</v>
      </c>
      <c r="O77" s="66">
        <v>3.2999989986419678</v>
      </c>
      <c r="P77" s="61">
        <f t="shared" si="22"/>
        <v>39.28570236478533</v>
      </c>
      <c r="Q77" s="66">
        <v>0.10000000149011612</v>
      </c>
      <c r="R77" s="124">
        <f t="shared" si="23"/>
        <v>1.1904762082156679</v>
      </c>
      <c r="S77" s="60">
        <v>0</v>
      </c>
      <c r="T77" s="132">
        <f t="shared" si="24"/>
        <v>0</v>
      </c>
      <c r="U77" s="62"/>
      <c r="V77" s="107" t="s">
        <v>267</v>
      </c>
      <c r="W77" s="63"/>
      <c r="X77" s="48"/>
      <c r="Y77" s="17"/>
      <c r="AB77" s="328">
        <f t="shared" si="25"/>
        <v>0</v>
      </c>
      <c r="AC77" s="38"/>
      <c r="AD77" s="18"/>
      <c r="AE77" s="18"/>
      <c r="AF77" s="18"/>
      <c r="AG77" s="18"/>
    </row>
    <row r="78" spans="2:33" s="5" customFormat="1">
      <c r="B78" s="157">
        <v>67</v>
      </c>
      <c r="C78" s="84">
        <v>103</v>
      </c>
      <c r="D78" s="78"/>
      <c r="E78" s="330" t="s">
        <v>131</v>
      </c>
      <c r="F78" s="331" t="s">
        <v>218</v>
      </c>
      <c r="G78" s="339">
        <v>26.9</v>
      </c>
      <c r="H78" s="333">
        <v>4.5</v>
      </c>
      <c r="I78" s="334">
        <v>26.9</v>
      </c>
      <c r="J78" s="334">
        <v>0</v>
      </c>
      <c r="K78" s="334">
        <v>0</v>
      </c>
      <c r="L78" s="334">
        <v>0</v>
      </c>
      <c r="M78" s="335">
        <v>23.200000712275504</v>
      </c>
      <c r="N78" s="336">
        <f t="shared" si="21"/>
        <v>86.245355807715626</v>
      </c>
      <c r="O78" s="335">
        <v>2.9999992847442627</v>
      </c>
      <c r="P78" s="336">
        <f t="shared" si="22"/>
        <v>11.152413697934064</v>
      </c>
      <c r="Q78" s="335">
        <v>0.5</v>
      </c>
      <c r="R78" s="337">
        <f t="shared" si="23"/>
        <v>1.8587360594795539</v>
      </c>
      <c r="S78" s="334">
        <v>0.20000000298023224</v>
      </c>
      <c r="T78" s="338">
        <f t="shared" si="24"/>
        <v>0.74349443487075184</v>
      </c>
      <c r="U78" s="62"/>
      <c r="V78" s="107" t="s">
        <v>267</v>
      </c>
      <c r="W78" s="63"/>
      <c r="X78" s="48"/>
      <c r="Y78" s="17"/>
      <c r="AB78" s="328">
        <f t="shared" si="25"/>
        <v>0</v>
      </c>
      <c r="AC78" s="38"/>
      <c r="AD78" s="18"/>
      <c r="AE78" s="18"/>
      <c r="AF78" s="18"/>
      <c r="AG78" s="18"/>
    </row>
    <row r="79" spans="2:33" s="5" customFormat="1">
      <c r="B79" s="157">
        <v>68</v>
      </c>
      <c r="C79" s="62">
        <v>104</v>
      </c>
      <c r="D79" s="78" t="s">
        <v>13</v>
      </c>
      <c r="E79" s="68" t="s">
        <v>37</v>
      </c>
      <c r="F79" s="91" t="s">
        <v>213</v>
      </c>
      <c r="G79" s="72">
        <v>0.95</v>
      </c>
      <c r="H79" s="139">
        <v>4.5</v>
      </c>
      <c r="I79" s="60">
        <v>0.95</v>
      </c>
      <c r="J79" s="60">
        <v>0</v>
      </c>
      <c r="K79" s="60">
        <v>0</v>
      </c>
      <c r="L79" s="60">
        <v>0</v>
      </c>
      <c r="M79" s="72">
        <v>0.95</v>
      </c>
      <c r="N79" s="61">
        <f t="shared" si="21"/>
        <v>100</v>
      </c>
      <c r="O79" s="66"/>
      <c r="P79" s="61">
        <f t="shared" si="22"/>
        <v>0</v>
      </c>
      <c r="Q79" s="66"/>
      <c r="R79" s="124">
        <f t="shared" si="23"/>
        <v>0</v>
      </c>
      <c r="S79" s="60">
        <v>0</v>
      </c>
      <c r="T79" s="132">
        <f t="shared" si="24"/>
        <v>0</v>
      </c>
      <c r="U79" s="62"/>
      <c r="V79" s="107" t="s">
        <v>274</v>
      </c>
      <c r="W79" s="63"/>
      <c r="X79" s="48"/>
      <c r="Y79" s="17"/>
      <c r="AB79" s="328">
        <f t="shared" si="25"/>
        <v>0</v>
      </c>
      <c r="AC79" s="38"/>
      <c r="AD79" s="18"/>
      <c r="AE79" s="18"/>
      <c r="AF79" s="18"/>
      <c r="AG79" s="18"/>
    </row>
    <row r="80" spans="2:33" s="5" customFormat="1">
      <c r="B80" s="157">
        <v>69</v>
      </c>
      <c r="C80" s="62">
        <v>105</v>
      </c>
      <c r="D80" s="78" t="str">
        <f>D79</f>
        <v>11.K</v>
      </c>
      <c r="E80" s="68" t="s">
        <v>132</v>
      </c>
      <c r="F80" s="91" t="s">
        <v>213</v>
      </c>
      <c r="G80" s="72">
        <v>2.8</v>
      </c>
      <c r="H80" s="139">
        <v>4.5</v>
      </c>
      <c r="I80" s="60">
        <v>2.8</v>
      </c>
      <c r="J80" s="60">
        <v>0</v>
      </c>
      <c r="K80" s="60">
        <v>0</v>
      </c>
      <c r="L80" s="60">
        <v>0</v>
      </c>
      <c r="M80" s="66">
        <v>2.8</v>
      </c>
      <c r="N80" s="61">
        <f t="shared" si="21"/>
        <v>100</v>
      </c>
      <c r="O80" s="66"/>
      <c r="P80" s="61">
        <f t="shared" si="22"/>
        <v>0</v>
      </c>
      <c r="Q80" s="66"/>
      <c r="R80" s="124">
        <f t="shared" si="23"/>
        <v>0</v>
      </c>
      <c r="S80" s="60">
        <v>0</v>
      </c>
      <c r="T80" s="132">
        <f t="shared" si="24"/>
        <v>0</v>
      </c>
      <c r="U80" s="62"/>
      <c r="V80" s="107" t="s">
        <v>274</v>
      </c>
      <c r="W80" s="63"/>
      <c r="X80" s="48"/>
      <c r="Y80" s="17"/>
      <c r="AB80" s="328">
        <f t="shared" si="25"/>
        <v>0</v>
      </c>
      <c r="AC80" s="38"/>
      <c r="AD80" s="18"/>
      <c r="AE80" s="18"/>
      <c r="AF80" s="18"/>
      <c r="AG80" s="18"/>
    </row>
    <row r="81" spans="2:33" s="5" customFormat="1">
      <c r="B81" s="157">
        <v>70</v>
      </c>
      <c r="C81" s="62">
        <f>C80</f>
        <v>105</v>
      </c>
      <c r="D81" s="78" t="s">
        <v>21</v>
      </c>
      <c r="E81" s="68" t="s">
        <v>133</v>
      </c>
      <c r="F81" s="91" t="s">
        <v>213</v>
      </c>
      <c r="G81" s="72">
        <v>0.43</v>
      </c>
      <c r="H81" s="139">
        <v>4.5</v>
      </c>
      <c r="I81" s="60">
        <v>0.43</v>
      </c>
      <c r="J81" s="60">
        <v>0</v>
      </c>
      <c r="K81" s="60">
        <v>0</v>
      </c>
      <c r="L81" s="60">
        <v>0</v>
      </c>
      <c r="M81" s="72">
        <v>0.22999999701976775</v>
      </c>
      <c r="N81" s="61">
        <f t="shared" si="21"/>
        <v>53.48837139994599</v>
      </c>
      <c r="O81" s="72">
        <v>0</v>
      </c>
      <c r="P81" s="61">
        <f t="shared" si="22"/>
        <v>0</v>
      </c>
      <c r="Q81" s="72">
        <v>0.20000000298023224</v>
      </c>
      <c r="R81" s="124">
        <f t="shared" si="23"/>
        <v>46.51162860005401</v>
      </c>
      <c r="S81" s="60">
        <v>0</v>
      </c>
      <c r="T81" s="132">
        <f t="shared" si="24"/>
        <v>0</v>
      </c>
      <c r="U81" s="62"/>
      <c r="V81" s="107" t="s">
        <v>274</v>
      </c>
      <c r="W81" s="63"/>
      <c r="X81" s="48"/>
      <c r="Y81" s="17"/>
      <c r="AB81" s="328">
        <f t="shared" si="25"/>
        <v>0</v>
      </c>
      <c r="AC81" s="38"/>
      <c r="AD81" s="18"/>
      <c r="AE81" s="18"/>
      <c r="AF81" s="18"/>
      <c r="AG81" s="18"/>
    </row>
    <row r="82" spans="2:33" s="5" customFormat="1">
      <c r="B82" s="157">
        <v>71</v>
      </c>
      <c r="C82" s="62">
        <f>C81</f>
        <v>105</v>
      </c>
      <c r="D82" s="70" t="s">
        <v>122</v>
      </c>
      <c r="E82" s="68" t="s">
        <v>134</v>
      </c>
      <c r="F82" s="91" t="s">
        <v>213</v>
      </c>
      <c r="G82" s="72">
        <v>0.31</v>
      </c>
      <c r="H82" s="139">
        <v>4.5</v>
      </c>
      <c r="I82" s="60">
        <v>0.31</v>
      </c>
      <c r="J82" s="60">
        <v>0</v>
      </c>
      <c r="K82" s="60">
        <v>0</v>
      </c>
      <c r="L82" s="60">
        <v>0</v>
      </c>
      <c r="M82" s="72">
        <v>0.31</v>
      </c>
      <c r="N82" s="61">
        <f t="shared" si="21"/>
        <v>100</v>
      </c>
      <c r="O82" s="66"/>
      <c r="P82" s="61">
        <f t="shared" si="22"/>
        <v>0</v>
      </c>
      <c r="Q82" s="79"/>
      <c r="R82" s="124">
        <f t="shared" si="23"/>
        <v>0</v>
      </c>
      <c r="S82" s="60">
        <v>0</v>
      </c>
      <c r="T82" s="132">
        <f t="shared" si="24"/>
        <v>0</v>
      </c>
      <c r="U82" s="62"/>
      <c r="V82" s="107" t="s">
        <v>274</v>
      </c>
      <c r="W82" s="63"/>
      <c r="X82" s="48"/>
      <c r="Y82" s="17"/>
      <c r="AB82" s="328">
        <f t="shared" si="25"/>
        <v>0</v>
      </c>
      <c r="AC82" s="38"/>
      <c r="AD82" s="18"/>
      <c r="AE82" s="18"/>
      <c r="AF82" s="18"/>
      <c r="AG82" s="18"/>
    </row>
    <row r="83" spans="2:33" s="5" customFormat="1">
      <c r="B83" s="157">
        <v>72</v>
      </c>
      <c r="C83" s="84">
        <v>106</v>
      </c>
      <c r="D83" s="70"/>
      <c r="E83" s="68" t="s">
        <v>135</v>
      </c>
      <c r="F83" s="91" t="s">
        <v>220</v>
      </c>
      <c r="G83" s="72">
        <v>3.85</v>
      </c>
      <c r="H83" s="139">
        <v>6</v>
      </c>
      <c r="I83" s="60">
        <v>3.85</v>
      </c>
      <c r="J83" s="60">
        <v>0</v>
      </c>
      <c r="K83" s="60">
        <v>0</v>
      </c>
      <c r="L83" s="60">
        <v>0</v>
      </c>
      <c r="M83" s="66">
        <v>3.85</v>
      </c>
      <c r="N83" s="61">
        <f t="shared" si="21"/>
        <v>100</v>
      </c>
      <c r="O83" s="72"/>
      <c r="P83" s="61">
        <f t="shared" si="22"/>
        <v>0</v>
      </c>
      <c r="Q83" s="72"/>
      <c r="R83" s="124">
        <f t="shared" si="23"/>
        <v>0</v>
      </c>
      <c r="S83" s="60">
        <v>0</v>
      </c>
      <c r="T83" s="132">
        <f t="shared" si="24"/>
        <v>0</v>
      </c>
      <c r="U83" s="62"/>
      <c r="V83" s="107" t="s">
        <v>267</v>
      </c>
      <c r="W83" s="63"/>
      <c r="X83" s="48"/>
      <c r="Y83" s="17"/>
      <c r="AB83" s="328">
        <f t="shared" si="25"/>
        <v>0</v>
      </c>
      <c r="AC83" s="38"/>
      <c r="AD83" s="18"/>
      <c r="AE83" s="18"/>
      <c r="AF83" s="18"/>
      <c r="AG83" s="18"/>
    </row>
    <row r="84" spans="2:33" s="5" customFormat="1">
      <c r="B84" s="157">
        <v>73</v>
      </c>
      <c r="C84" s="84">
        <v>107</v>
      </c>
      <c r="D84" s="78">
        <v>1</v>
      </c>
      <c r="E84" s="68" t="s">
        <v>136</v>
      </c>
      <c r="F84" s="91" t="s">
        <v>221</v>
      </c>
      <c r="G84" s="72">
        <v>30.44</v>
      </c>
      <c r="H84" s="139" t="s">
        <v>273</v>
      </c>
      <c r="I84" s="60">
        <v>30.44</v>
      </c>
      <c r="J84" s="60">
        <v>0</v>
      </c>
      <c r="K84" s="60">
        <v>0</v>
      </c>
      <c r="L84" s="60">
        <v>0</v>
      </c>
      <c r="M84" s="66">
        <v>29.239999833106996</v>
      </c>
      <c r="N84" s="61">
        <f t="shared" si="21"/>
        <v>96.057818111389608</v>
      </c>
      <c r="O84" s="66">
        <v>1.2000001668930054</v>
      </c>
      <c r="P84" s="61">
        <f t="shared" si="22"/>
        <v>3.9421818886103988</v>
      </c>
      <c r="Q84" s="66">
        <v>0</v>
      </c>
      <c r="R84" s="124">
        <f t="shared" si="23"/>
        <v>0</v>
      </c>
      <c r="S84" s="60">
        <v>0</v>
      </c>
      <c r="T84" s="132">
        <f t="shared" si="24"/>
        <v>0</v>
      </c>
      <c r="U84" s="62"/>
      <c r="V84" s="107" t="s">
        <v>267</v>
      </c>
      <c r="W84" s="63"/>
      <c r="X84" s="48"/>
      <c r="Y84" s="17"/>
      <c r="AB84" s="328">
        <f t="shared" si="25"/>
        <v>0</v>
      </c>
      <c r="AC84" s="38"/>
      <c r="AD84" s="18"/>
      <c r="AE84" s="18"/>
      <c r="AF84" s="18"/>
      <c r="AG84" s="18"/>
    </row>
    <row r="85" spans="2:33" s="5" customFormat="1">
      <c r="B85" s="157">
        <v>74</v>
      </c>
      <c r="C85" s="62">
        <f>C84</f>
        <v>107</v>
      </c>
      <c r="D85" s="78">
        <v>2</v>
      </c>
      <c r="E85" s="68" t="s">
        <v>137</v>
      </c>
      <c r="F85" s="91" t="s">
        <v>223</v>
      </c>
      <c r="G85" s="72">
        <v>42.1</v>
      </c>
      <c r="H85" s="139" t="s">
        <v>273</v>
      </c>
      <c r="I85" s="60">
        <v>29.710000991821289</v>
      </c>
      <c r="J85" s="60">
        <v>0</v>
      </c>
      <c r="K85" s="60">
        <v>9.2899990081787109</v>
      </c>
      <c r="L85" s="60">
        <v>0</v>
      </c>
      <c r="M85" s="66">
        <v>26.310000419616699</v>
      </c>
      <c r="N85" s="61">
        <f t="shared" si="21"/>
        <v>62.494062754433969</v>
      </c>
      <c r="O85" s="66">
        <v>1.7000002861022949</v>
      </c>
      <c r="P85" s="61">
        <f t="shared" si="22"/>
        <v>4.0380054301717223</v>
      </c>
      <c r="Q85" s="66">
        <v>0</v>
      </c>
      <c r="R85" s="124">
        <f t="shared" si="23"/>
        <v>0</v>
      </c>
      <c r="S85" s="60">
        <v>14.089999294281007</v>
      </c>
      <c r="T85" s="132" t="s">
        <v>2</v>
      </c>
      <c r="U85" s="62"/>
      <c r="V85" s="107" t="s">
        <v>267</v>
      </c>
      <c r="W85" s="63"/>
      <c r="X85" s="48"/>
      <c r="Y85" s="17"/>
      <c r="AB85" s="328">
        <f t="shared" si="25"/>
        <v>0</v>
      </c>
      <c r="AC85" s="38"/>
      <c r="AD85" s="18"/>
      <c r="AE85" s="18"/>
      <c r="AF85" s="18"/>
      <c r="AG85" s="18"/>
    </row>
    <row r="86" spans="2:33" s="5" customFormat="1">
      <c r="B86" s="157">
        <v>75</v>
      </c>
      <c r="C86" s="84">
        <v>108</v>
      </c>
      <c r="D86" s="78"/>
      <c r="E86" s="68" t="s">
        <v>138</v>
      </c>
      <c r="F86" s="92" t="s">
        <v>222</v>
      </c>
      <c r="G86" s="80">
        <v>32.4</v>
      </c>
      <c r="H86" s="139" t="s">
        <v>273</v>
      </c>
      <c r="I86" s="60">
        <v>28.2</v>
      </c>
      <c r="J86" s="60">
        <v>0</v>
      </c>
      <c r="K86" s="60">
        <v>0</v>
      </c>
      <c r="L86" s="60">
        <v>0</v>
      </c>
      <c r="M86" s="73">
        <v>11.129971694946288</v>
      </c>
      <c r="N86" s="61">
        <f t="shared" si="21"/>
        <v>34.351764490574965</v>
      </c>
      <c r="O86" s="73">
        <v>17.070028305053711</v>
      </c>
      <c r="P86" s="61">
        <f t="shared" si="22"/>
        <v>52.685272546462073</v>
      </c>
      <c r="Q86" s="73">
        <v>0</v>
      </c>
      <c r="R86" s="124">
        <f t="shared" si="23"/>
        <v>0</v>
      </c>
      <c r="S86" s="60">
        <v>4.1999999999999993</v>
      </c>
      <c r="T86" s="132">
        <f t="shared" si="24"/>
        <v>12.962962962962962</v>
      </c>
      <c r="U86" s="62"/>
      <c r="V86" s="107" t="s">
        <v>267</v>
      </c>
      <c r="W86" s="63"/>
      <c r="X86" s="50"/>
      <c r="Y86" s="37"/>
      <c r="AB86" s="328">
        <f t="shared" si="25"/>
        <v>0</v>
      </c>
      <c r="AC86" s="38"/>
      <c r="AD86" s="18"/>
      <c r="AE86" s="18"/>
      <c r="AF86" s="18"/>
      <c r="AG86" s="18"/>
    </row>
    <row r="87" spans="2:33" s="5" customFormat="1">
      <c r="B87" s="157">
        <v>76</v>
      </c>
      <c r="C87" s="62">
        <v>109</v>
      </c>
      <c r="D87" s="70"/>
      <c r="E87" s="68" t="s">
        <v>139</v>
      </c>
      <c r="F87" s="92" t="s">
        <v>225</v>
      </c>
      <c r="G87" s="80">
        <v>24.9</v>
      </c>
      <c r="H87" s="143">
        <v>4.5</v>
      </c>
      <c r="I87" s="60">
        <v>24.9</v>
      </c>
      <c r="J87" s="60">
        <v>0</v>
      </c>
      <c r="K87" s="60">
        <v>0</v>
      </c>
      <c r="L87" s="60">
        <v>0</v>
      </c>
      <c r="M87" s="73">
        <v>24.9</v>
      </c>
      <c r="N87" s="61">
        <f t="shared" si="21"/>
        <v>100</v>
      </c>
      <c r="O87" s="73">
        <v>0</v>
      </c>
      <c r="P87" s="61">
        <f t="shared" si="22"/>
        <v>0</v>
      </c>
      <c r="Q87" s="66"/>
      <c r="R87" s="124">
        <f t="shared" si="23"/>
        <v>0</v>
      </c>
      <c r="S87" s="60">
        <v>0</v>
      </c>
      <c r="T87" s="132">
        <f t="shared" si="24"/>
        <v>0</v>
      </c>
      <c r="U87" s="62"/>
      <c r="V87" s="107" t="s">
        <v>267</v>
      </c>
      <c r="W87" s="63"/>
      <c r="X87" s="50"/>
      <c r="Y87" s="37"/>
      <c r="AB87" s="328">
        <f t="shared" si="25"/>
        <v>0</v>
      </c>
      <c r="AC87" s="38"/>
      <c r="AD87" s="18"/>
      <c r="AE87" s="18"/>
      <c r="AF87" s="18"/>
      <c r="AG87" s="18"/>
    </row>
    <row r="88" spans="2:33" s="5" customFormat="1">
      <c r="B88" s="157">
        <v>77</v>
      </c>
      <c r="C88" s="62">
        <v>109</v>
      </c>
      <c r="D88" s="70" t="s">
        <v>13</v>
      </c>
      <c r="E88" s="68" t="s">
        <v>73</v>
      </c>
      <c r="F88" s="91" t="s">
        <v>224</v>
      </c>
      <c r="G88" s="71">
        <v>1.75</v>
      </c>
      <c r="H88" s="143">
        <v>4.5</v>
      </c>
      <c r="I88" s="60">
        <v>1.75</v>
      </c>
      <c r="J88" s="60">
        <v>0</v>
      </c>
      <c r="K88" s="60">
        <v>0</v>
      </c>
      <c r="L88" s="60">
        <v>0</v>
      </c>
      <c r="M88" s="77">
        <v>1.3589999824762344</v>
      </c>
      <c r="N88" s="61">
        <f t="shared" si="21"/>
        <v>77.657141855784829</v>
      </c>
      <c r="O88" s="77">
        <v>0.26000002026557922</v>
      </c>
      <c r="P88" s="61">
        <f t="shared" si="22"/>
        <v>14.857144015175955</v>
      </c>
      <c r="Q88" s="77">
        <v>0.13099999725818634</v>
      </c>
      <c r="R88" s="124">
        <f t="shared" si="23"/>
        <v>7.48571412903922</v>
      </c>
      <c r="S88" s="60">
        <v>0</v>
      </c>
      <c r="T88" s="132">
        <f t="shared" si="24"/>
        <v>0</v>
      </c>
      <c r="U88" s="62"/>
      <c r="V88" s="107" t="s">
        <v>267</v>
      </c>
      <c r="W88" s="63"/>
      <c r="X88" s="50"/>
      <c r="Y88" s="37"/>
      <c r="AB88" s="328">
        <f t="shared" si="25"/>
        <v>0</v>
      </c>
      <c r="AC88" s="38"/>
      <c r="AD88" s="18"/>
      <c r="AE88" s="18"/>
      <c r="AF88" s="18"/>
      <c r="AG88" s="18"/>
    </row>
    <row r="89" spans="2:33" s="5" customFormat="1">
      <c r="B89" s="157">
        <v>78</v>
      </c>
      <c r="C89" s="62">
        <v>110</v>
      </c>
      <c r="D89" s="70"/>
      <c r="E89" s="68" t="s">
        <v>140</v>
      </c>
      <c r="F89" s="92" t="s">
        <v>226</v>
      </c>
      <c r="G89" s="80">
        <v>20.7</v>
      </c>
      <c r="H89" s="143">
        <v>4.5</v>
      </c>
      <c r="I89" s="60">
        <v>17.000001382827758</v>
      </c>
      <c r="J89" s="60">
        <v>0</v>
      </c>
      <c r="K89" s="60">
        <v>0</v>
      </c>
      <c r="L89" s="60">
        <v>0</v>
      </c>
      <c r="M89" s="60">
        <v>15.000001047551631</v>
      </c>
      <c r="N89" s="61">
        <f t="shared" si="21"/>
        <v>72.463773176577931</v>
      </c>
      <c r="O89" s="60">
        <v>1.9000003337860107</v>
      </c>
      <c r="P89" s="61">
        <f t="shared" si="22"/>
        <v>9.1787455738454629</v>
      </c>
      <c r="Q89" s="60">
        <v>0.10000000149011612</v>
      </c>
      <c r="R89" s="124">
        <f t="shared" si="23"/>
        <v>0.4830917946382422</v>
      </c>
      <c r="S89" s="60">
        <v>3.6999986171722412</v>
      </c>
      <c r="T89" s="132">
        <f t="shared" si="24"/>
        <v>17.874389454938363</v>
      </c>
      <c r="U89" s="62"/>
      <c r="V89" s="107" t="s">
        <v>267</v>
      </c>
      <c r="W89" s="63"/>
      <c r="X89" s="50"/>
      <c r="Y89" s="37"/>
      <c r="AB89" s="328">
        <f t="shared" si="25"/>
        <v>0</v>
      </c>
      <c r="AC89" s="38"/>
      <c r="AD89" s="18"/>
      <c r="AE89" s="18"/>
      <c r="AF89" s="18"/>
      <c r="AG89" s="18"/>
    </row>
    <row r="90" spans="2:33" s="5" customFormat="1">
      <c r="B90" s="157">
        <v>79</v>
      </c>
      <c r="C90" s="62">
        <f>C89</f>
        <v>110</v>
      </c>
      <c r="D90" s="70" t="s">
        <v>13</v>
      </c>
      <c r="E90" s="68" t="s">
        <v>141</v>
      </c>
      <c r="F90" s="92" t="s">
        <v>224</v>
      </c>
      <c r="G90" s="80">
        <v>1</v>
      </c>
      <c r="H90" s="143">
        <v>4.5</v>
      </c>
      <c r="I90" s="60">
        <v>1</v>
      </c>
      <c r="J90" s="60">
        <v>0</v>
      </c>
      <c r="K90" s="60">
        <v>0</v>
      </c>
      <c r="L90" s="60">
        <v>0</v>
      </c>
      <c r="M90" s="77">
        <v>1</v>
      </c>
      <c r="N90" s="61">
        <f t="shared" si="21"/>
        <v>100</v>
      </c>
      <c r="O90" s="66"/>
      <c r="P90" s="61">
        <f t="shared" si="22"/>
        <v>0</v>
      </c>
      <c r="Q90" s="66"/>
      <c r="R90" s="124">
        <f t="shared" si="23"/>
        <v>0</v>
      </c>
      <c r="S90" s="60">
        <v>0</v>
      </c>
      <c r="T90" s="132">
        <f t="shared" si="24"/>
        <v>0</v>
      </c>
      <c r="U90" s="62"/>
      <c r="V90" s="107" t="s">
        <v>267</v>
      </c>
      <c r="W90" s="63"/>
      <c r="X90" s="50"/>
      <c r="Y90" s="37"/>
      <c r="AB90" s="328">
        <f t="shared" si="25"/>
        <v>0</v>
      </c>
      <c r="AC90" s="38"/>
      <c r="AD90" s="18"/>
      <c r="AE90" s="18"/>
      <c r="AF90" s="18"/>
      <c r="AG90" s="18"/>
    </row>
    <row r="91" spans="2:33" s="5" customFormat="1">
      <c r="B91" s="157">
        <v>80</v>
      </c>
      <c r="C91" s="62">
        <v>111</v>
      </c>
      <c r="D91" s="70"/>
      <c r="E91" s="68" t="s">
        <v>142</v>
      </c>
      <c r="F91" s="92" t="s">
        <v>227</v>
      </c>
      <c r="G91" s="80">
        <v>25.86</v>
      </c>
      <c r="H91" s="143">
        <v>4.5</v>
      </c>
      <c r="I91" s="60">
        <v>23.36</v>
      </c>
      <c r="J91" s="60">
        <v>0</v>
      </c>
      <c r="K91" s="60">
        <v>0</v>
      </c>
      <c r="L91" s="60">
        <v>2.5</v>
      </c>
      <c r="M91" s="72">
        <v>21.259999663233756</v>
      </c>
      <c r="N91" s="61">
        <f t="shared" si="21"/>
        <v>82.211908983889231</v>
      </c>
      <c r="O91" s="72">
        <v>1.9000003337860107</v>
      </c>
      <c r="P91" s="61">
        <f t="shared" si="22"/>
        <v>7.3472557377649297</v>
      </c>
      <c r="Q91" s="72">
        <v>0</v>
      </c>
      <c r="R91" s="124">
        <f t="shared" si="23"/>
        <v>0</v>
      </c>
      <c r="S91" s="60">
        <v>2.7000000029802322</v>
      </c>
      <c r="T91" s="132">
        <f t="shared" si="24"/>
        <v>10.440835278345832</v>
      </c>
      <c r="U91" s="62"/>
      <c r="V91" s="107" t="s">
        <v>267</v>
      </c>
      <c r="W91" s="63"/>
      <c r="X91" s="50"/>
      <c r="Y91" s="37"/>
      <c r="AB91" s="328">
        <f t="shared" si="25"/>
        <v>0</v>
      </c>
      <c r="AC91" s="38"/>
      <c r="AD91" s="18"/>
      <c r="AE91" s="18"/>
      <c r="AF91" s="18"/>
      <c r="AG91" s="18"/>
    </row>
    <row r="92" spans="2:33" s="5" customFormat="1">
      <c r="B92" s="157">
        <v>81</v>
      </c>
      <c r="C92" s="62">
        <v>112</v>
      </c>
      <c r="D92" s="70">
        <v>1</v>
      </c>
      <c r="E92" s="68" t="s">
        <v>143</v>
      </c>
      <c r="F92" s="92" t="s">
        <v>228</v>
      </c>
      <c r="G92" s="80">
        <v>35.369999999999997</v>
      </c>
      <c r="H92" s="143">
        <v>4.5</v>
      </c>
      <c r="I92" s="60">
        <v>35.369999999999997</v>
      </c>
      <c r="J92" s="60">
        <v>0</v>
      </c>
      <c r="K92" s="60">
        <v>0</v>
      </c>
      <c r="L92" s="60">
        <v>0</v>
      </c>
      <c r="M92" s="72">
        <v>17.519974703788755</v>
      </c>
      <c r="N92" s="61">
        <f t="shared" si="21"/>
        <v>49.533431449784437</v>
      </c>
      <c r="O92" s="72">
        <v>16.350025177001953</v>
      </c>
      <c r="P92" s="61">
        <f t="shared" si="22"/>
        <v>46.225686109703005</v>
      </c>
      <c r="Q92" s="72">
        <v>0.90000009536743164</v>
      </c>
      <c r="R92" s="124">
        <f t="shared" si="23"/>
        <v>2.5445295317145367</v>
      </c>
      <c r="S92" s="60">
        <v>0.60000002384185791</v>
      </c>
      <c r="T92" s="132">
        <f t="shared" si="24"/>
        <v>1.6963529087980151</v>
      </c>
      <c r="U92" s="62"/>
      <c r="V92" s="107" t="s">
        <v>267</v>
      </c>
      <c r="W92" s="63"/>
      <c r="X92" s="50"/>
      <c r="Y92" s="37"/>
      <c r="AB92" s="328">
        <f t="shared" si="25"/>
        <v>0</v>
      </c>
      <c r="AC92" s="38"/>
      <c r="AD92" s="18"/>
      <c r="AE92" s="18"/>
      <c r="AF92" s="18"/>
      <c r="AG92" s="18"/>
    </row>
    <row r="93" spans="2:33" s="5" customFormat="1">
      <c r="B93" s="157">
        <v>82</v>
      </c>
      <c r="C93" s="62">
        <v>112</v>
      </c>
      <c r="D93" s="70">
        <v>2</v>
      </c>
      <c r="E93" s="68" t="s">
        <v>144</v>
      </c>
      <c r="F93" s="92" t="s">
        <v>229</v>
      </c>
      <c r="G93" s="80">
        <v>56.2</v>
      </c>
      <c r="H93" s="143">
        <v>4.5</v>
      </c>
      <c r="I93" s="60">
        <v>56.2</v>
      </c>
      <c r="J93" s="60">
        <v>0</v>
      </c>
      <c r="K93" s="60">
        <v>0</v>
      </c>
      <c r="L93" s="60">
        <v>0</v>
      </c>
      <c r="M93" s="73">
        <v>29.699946832656863</v>
      </c>
      <c r="N93" s="61">
        <f t="shared" si="21"/>
        <v>52.846880485154557</v>
      </c>
      <c r="O93" s="73">
        <v>23.600053787231445</v>
      </c>
      <c r="P93" s="61">
        <f t="shared" si="22"/>
        <v>41.99297826909509</v>
      </c>
      <c r="Q93" s="73">
        <v>2.8999993801116943</v>
      </c>
      <c r="R93" s="124">
        <f t="shared" si="23"/>
        <v>5.1601412457503457</v>
      </c>
      <c r="S93" s="60">
        <v>0</v>
      </c>
      <c r="T93" s="132">
        <f t="shared" si="24"/>
        <v>0</v>
      </c>
      <c r="U93" s="62"/>
      <c r="V93" s="107" t="s">
        <v>267</v>
      </c>
      <c r="W93" s="63"/>
      <c r="X93" s="50"/>
      <c r="Y93" s="37"/>
      <c r="AB93" s="328">
        <f t="shared" si="25"/>
        <v>0</v>
      </c>
      <c r="AC93" s="38"/>
      <c r="AD93" s="18"/>
      <c r="AE93" s="18"/>
      <c r="AF93" s="18"/>
      <c r="AG93" s="18"/>
    </row>
    <row r="94" spans="2:33" s="5" customFormat="1">
      <c r="B94" s="157">
        <v>83</v>
      </c>
      <c r="C94" s="84">
        <v>113</v>
      </c>
      <c r="D94" s="70">
        <v>1</v>
      </c>
      <c r="E94" s="68" t="s">
        <v>145</v>
      </c>
      <c r="F94" s="92" t="s">
        <v>230</v>
      </c>
      <c r="G94" s="80">
        <v>45</v>
      </c>
      <c r="H94" s="143"/>
      <c r="I94" s="60">
        <v>0</v>
      </c>
      <c r="J94" s="60">
        <v>0</v>
      </c>
      <c r="K94" s="60">
        <v>8</v>
      </c>
      <c r="L94" s="60">
        <v>20</v>
      </c>
      <c r="M94" s="60">
        <v>0</v>
      </c>
      <c r="N94" s="61">
        <f t="shared" si="21"/>
        <v>0</v>
      </c>
      <c r="O94" s="60">
        <v>0</v>
      </c>
      <c r="P94" s="61">
        <f t="shared" si="22"/>
        <v>0</v>
      </c>
      <c r="Q94" s="60">
        <v>0</v>
      </c>
      <c r="R94" s="124">
        <f t="shared" si="23"/>
        <v>0</v>
      </c>
      <c r="S94" s="60">
        <v>45</v>
      </c>
      <c r="T94" s="132">
        <f t="shared" si="24"/>
        <v>100</v>
      </c>
      <c r="U94" s="62"/>
      <c r="V94" s="107" t="s">
        <v>267</v>
      </c>
      <c r="W94" s="63"/>
      <c r="X94" s="50"/>
      <c r="Y94" s="37"/>
      <c r="AB94" s="328">
        <f t="shared" si="25"/>
        <v>0</v>
      </c>
      <c r="AC94" s="38"/>
      <c r="AD94" s="18"/>
      <c r="AE94" s="18"/>
      <c r="AF94" s="18"/>
      <c r="AG94" s="18"/>
    </row>
    <row r="95" spans="2:33" s="5" customFormat="1">
      <c r="B95" s="157">
        <v>84</v>
      </c>
      <c r="C95" s="84">
        <v>113</v>
      </c>
      <c r="D95" s="70">
        <v>2</v>
      </c>
      <c r="E95" s="68" t="s">
        <v>146</v>
      </c>
      <c r="F95" s="92" t="s">
        <v>231</v>
      </c>
      <c r="G95" s="80">
        <v>59.4</v>
      </c>
      <c r="H95" s="143">
        <v>4.5</v>
      </c>
      <c r="I95" s="60">
        <v>25.5</v>
      </c>
      <c r="J95" s="60">
        <v>0</v>
      </c>
      <c r="K95" s="60">
        <v>0</v>
      </c>
      <c r="L95" s="60">
        <v>33.9</v>
      </c>
      <c r="M95" s="60">
        <v>13.599993132054806</v>
      </c>
      <c r="N95" s="61">
        <f t="shared" si="21"/>
        <v>22.895611333425599</v>
      </c>
      <c r="O95" s="60">
        <v>11.300006866455078</v>
      </c>
      <c r="P95" s="61">
        <f t="shared" si="22"/>
        <v>19.023580583257708</v>
      </c>
      <c r="Q95" s="60">
        <v>0.5</v>
      </c>
      <c r="R95" s="124">
        <f t="shared" si="23"/>
        <v>0.84175084175084169</v>
      </c>
      <c r="S95" s="60">
        <v>34.000000001490115</v>
      </c>
      <c r="T95" s="132">
        <f t="shared" si="24"/>
        <v>57.239057241565853</v>
      </c>
      <c r="U95" s="62"/>
      <c r="V95" s="107" t="s">
        <v>267</v>
      </c>
      <c r="W95" s="63"/>
      <c r="X95" s="50"/>
      <c r="Y95" s="37"/>
      <c r="AB95" s="328">
        <f t="shared" si="25"/>
        <v>0</v>
      </c>
      <c r="AC95" s="38"/>
      <c r="AD95" s="18"/>
      <c r="AE95" s="18"/>
      <c r="AF95" s="18"/>
      <c r="AG95" s="18"/>
    </row>
    <row r="96" spans="2:33" s="5" customFormat="1">
      <c r="B96" s="157">
        <v>85</v>
      </c>
      <c r="C96" s="84">
        <v>114</v>
      </c>
      <c r="D96" s="70"/>
      <c r="E96" s="68" t="s">
        <v>147</v>
      </c>
      <c r="F96" s="92" t="s">
        <v>232</v>
      </c>
      <c r="G96" s="80">
        <v>91</v>
      </c>
      <c r="H96" s="143">
        <v>4.5</v>
      </c>
      <c r="I96" s="60">
        <v>6</v>
      </c>
      <c r="J96" s="60">
        <v>0</v>
      </c>
      <c r="K96" s="60">
        <v>17.5</v>
      </c>
      <c r="L96" s="60">
        <v>67.5</v>
      </c>
      <c r="M96" s="72">
        <v>6</v>
      </c>
      <c r="N96" s="60">
        <f t="shared" si="21"/>
        <v>6.593406593406594</v>
      </c>
      <c r="O96" s="72">
        <v>0</v>
      </c>
      <c r="P96" s="60">
        <f t="shared" si="22"/>
        <v>0</v>
      </c>
      <c r="Q96" s="72">
        <v>0</v>
      </c>
      <c r="R96" s="60">
        <f t="shared" si="23"/>
        <v>0</v>
      </c>
      <c r="S96" s="60">
        <v>85</v>
      </c>
      <c r="T96" s="97">
        <f t="shared" si="24"/>
        <v>93.406593406593402</v>
      </c>
      <c r="U96" s="62"/>
      <c r="V96" s="107" t="s">
        <v>267</v>
      </c>
      <c r="W96" s="63"/>
      <c r="X96" s="50"/>
      <c r="Y96" s="37"/>
      <c r="AB96" s="328">
        <f t="shared" si="25"/>
        <v>0</v>
      </c>
      <c r="AC96" s="38"/>
      <c r="AD96" s="18"/>
      <c r="AE96" s="18"/>
      <c r="AF96" s="18"/>
      <c r="AG96" s="18"/>
    </row>
    <row r="97" spans="2:33" s="5" customFormat="1">
      <c r="B97" s="157">
        <v>86</v>
      </c>
      <c r="C97" s="84">
        <v>115</v>
      </c>
      <c r="D97" s="70"/>
      <c r="E97" s="68" t="s">
        <v>148</v>
      </c>
      <c r="F97" s="92" t="s">
        <v>233</v>
      </c>
      <c r="G97" s="80">
        <v>13.6</v>
      </c>
      <c r="H97" s="143">
        <v>4.5</v>
      </c>
      <c r="I97" s="60">
        <v>13.6</v>
      </c>
      <c r="J97" s="60">
        <v>0</v>
      </c>
      <c r="K97" s="60">
        <v>0</v>
      </c>
      <c r="L97" s="60">
        <v>0</v>
      </c>
      <c r="M97" s="60">
        <v>11.999999737739563</v>
      </c>
      <c r="N97" s="61">
        <f t="shared" si="21"/>
        <v>88.2352921892615</v>
      </c>
      <c r="O97" s="60">
        <v>1.600000262260437</v>
      </c>
      <c r="P97" s="61">
        <f t="shared" si="22"/>
        <v>11.764707810738507</v>
      </c>
      <c r="Q97" s="60">
        <v>0</v>
      </c>
      <c r="R97" s="124">
        <f t="shared" si="23"/>
        <v>0</v>
      </c>
      <c r="S97" s="60">
        <v>0</v>
      </c>
      <c r="T97" s="132">
        <f t="shared" si="24"/>
        <v>0</v>
      </c>
      <c r="U97" s="62"/>
      <c r="V97" s="107" t="s">
        <v>267</v>
      </c>
      <c r="W97" s="63"/>
      <c r="X97" s="50"/>
      <c r="Y97" s="37"/>
      <c r="AB97" s="328">
        <f t="shared" si="25"/>
        <v>0</v>
      </c>
      <c r="AC97" s="38"/>
      <c r="AD97" s="18"/>
      <c r="AE97" s="18"/>
      <c r="AF97" s="18"/>
      <c r="AG97" s="18"/>
    </row>
    <row r="98" spans="2:33" s="5" customFormat="1" ht="16" customHeight="1">
      <c r="B98" s="157">
        <v>87</v>
      </c>
      <c r="C98" s="84">
        <v>116</v>
      </c>
      <c r="D98" s="78">
        <v>1</v>
      </c>
      <c r="E98" s="68" t="s">
        <v>152</v>
      </c>
      <c r="F98" s="91" t="s">
        <v>237</v>
      </c>
      <c r="G98" s="72">
        <v>41.26</v>
      </c>
      <c r="H98" s="143">
        <v>4.5</v>
      </c>
      <c r="I98" s="60">
        <v>41.26</v>
      </c>
      <c r="J98" s="60">
        <v>0</v>
      </c>
      <c r="K98" s="60">
        <v>0</v>
      </c>
      <c r="L98" s="60">
        <v>0</v>
      </c>
      <c r="M98" s="66">
        <v>22.659971246719358</v>
      </c>
      <c r="N98" s="61">
        <f t="shared" ref="N98:N100" si="26">M98/G98*100</f>
        <v>54.919949701210278</v>
      </c>
      <c r="O98" s="66">
        <v>0.5</v>
      </c>
      <c r="P98" s="61">
        <f t="shared" ref="P98:P100" si="27">O98/G98*100</f>
        <v>1.211827435773146</v>
      </c>
      <c r="Q98" s="66">
        <v>1.1000001430511475</v>
      </c>
      <c r="R98" s="124">
        <f t="shared" ref="R98:R100" si="28">Q98/G98*100</f>
        <v>2.6660207054075316</v>
      </c>
      <c r="S98" s="60">
        <v>17.000028610229492</v>
      </c>
      <c r="T98" s="132">
        <f t="shared" ref="T98:T100" si="29">S98/G98*100</f>
        <v>41.202202157609044</v>
      </c>
      <c r="U98" s="62"/>
      <c r="V98" s="107" t="s">
        <v>267</v>
      </c>
      <c r="W98" s="63"/>
      <c r="X98" s="50"/>
      <c r="Y98" s="20"/>
      <c r="Z98" s="21"/>
      <c r="AB98" s="328">
        <f t="shared" ref="AB98:AB100" si="30">G98-M98-O98-Q98-S98</f>
        <v>0</v>
      </c>
      <c r="AC98" s="38"/>
      <c r="AD98" s="18"/>
      <c r="AE98" s="18"/>
      <c r="AF98" s="18"/>
      <c r="AG98" s="18"/>
    </row>
    <row r="99" spans="2:33" s="5" customFormat="1" ht="16" customHeight="1">
      <c r="B99" s="157">
        <v>88</v>
      </c>
      <c r="C99" s="84">
        <f>C98</f>
        <v>116</v>
      </c>
      <c r="D99" s="78">
        <v>2</v>
      </c>
      <c r="E99" s="68" t="s">
        <v>153</v>
      </c>
      <c r="F99" s="91" t="s">
        <v>238</v>
      </c>
      <c r="G99" s="72">
        <v>35.57</v>
      </c>
      <c r="H99" s="143">
        <v>4.5</v>
      </c>
      <c r="I99" s="60">
        <v>35.57</v>
      </c>
      <c r="J99" s="60">
        <v>0</v>
      </c>
      <c r="K99" s="60">
        <v>0</v>
      </c>
      <c r="L99" s="60">
        <v>0</v>
      </c>
      <c r="M99" s="66">
        <v>16.169998854100704</v>
      </c>
      <c r="N99" s="61">
        <f t="shared" si="26"/>
        <v>45.459653792804907</v>
      </c>
      <c r="O99" s="66">
        <v>11.000005722045898</v>
      </c>
      <c r="P99" s="61">
        <f t="shared" si="27"/>
        <v>30.924952831166429</v>
      </c>
      <c r="Q99" s="66">
        <v>0.10000000149011612</v>
      </c>
      <c r="R99" s="124">
        <f t="shared" si="28"/>
        <v>0.28113579277513673</v>
      </c>
      <c r="S99" s="60">
        <v>8.2999954223632812</v>
      </c>
      <c r="T99" s="132">
        <f t="shared" si="29"/>
        <v>23.334257583253532</v>
      </c>
      <c r="U99" s="62"/>
      <c r="V99" s="107" t="s">
        <v>267</v>
      </c>
      <c r="W99" s="63"/>
      <c r="X99" s="50"/>
      <c r="Y99" s="20"/>
      <c r="Z99" s="21"/>
      <c r="AB99" s="328">
        <f t="shared" si="30"/>
        <v>0</v>
      </c>
      <c r="AC99" s="38"/>
      <c r="AD99" s="18"/>
      <c r="AE99" s="18"/>
      <c r="AF99" s="18"/>
      <c r="AG99" s="18"/>
    </row>
    <row r="100" spans="2:33" s="5" customFormat="1" ht="16" customHeight="1">
      <c r="B100" s="157">
        <v>89</v>
      </c>
      <c r="C100" s="84">
        <f>C99</f>
        <v>116</v>
      </c>
      <c r="D100" s="78">
        <v>3</v>
      </c>
      <c r="E100" s="68" t="s">
        <v>154</v>
      </c>
      <c r="F100" s="91" t="s">
        <v>239</v>
      </c>
      <c r="G100" s="72">
        <v>14.75</v>
      </c>
      <c r="H100" s="143">
        <v>4.5</v>
      </c>
      <c r="I100" s="60">
        <v>14.75</v>
      </c>
      <c r="J100" s="60">
        <v>0</v>
      </c>
      <c r="K100" s="60">
        <v>0</v>
      </c>
      <c r="L100" s="60">
        <v>0</v>
      </c>
      <c r="M100" s="66">
        <v>9.150000661611557</v>
      </c>
      <c r="N100" s="61">
        <f t="shared" si="26"/>
        <v>62.033902790586822</v>
      </c>
      <c r="O100" s="66">
        <v>2.5999996662139893</v>
      </c>
      <c r="P100" s="61">
        <f t="shared" si="27"/>
        <v>17.62711638111179</v>
      </c>
      <c r="Q100" s="66">
        <v>0.40000000596046448</v>
      </c>
      <c r="R100" s="124">
        <f t="shared" si="28"/>
        <v>2.7118644471895896</v>
      </c>
      <c r="S100" s="60">
        <v>2.5999996662139893</v>
      </c>
      <c r="T100" s="132">
        <f t="shared" si="29"/>
        <v>17.62711638111179</v>
      </c>
      <c r="U100" s="62"/>
      <c r="V100" s="107" t="s">
        <v>267</v>
      </c>
      <c r="W100" s="63"/>
      <c r="X100" s="50"/>
      <c r="Y100" s="20"/>
      <c r="Z100" s="21"/>
      <c r="AB100" s="328">
        <f t="shared" si="30"/>
        <v>0</v>
      </c>
      <c r="AC100" s="38"/>
      <c r="AD100" s="18"/>
      <c r="AE100" s="18"/>
      <c r="AF100" s="18"/>
      <c r="AG100" s="18"/>
    </row>
    <row r="101" spans="2:33" s="5" customFormat="1">
      <c r="B101" s="157">
        <v>90</v>
      </c>
      <c r="C101" s="62">
        <v>117</v>
      </c>
      <c r="D101" s="70"/>
      <c r="E101" s="68" t="s">
        <v>149</v>
      </c>
      <c r="F101" s="91" t="s">
        <v>234</v>
      </c>
      <c r="G101" s="72">
        <v>18.190000000000001</v>
      </c>
      <c r="H101" s="143">
        <v>4.5</v>
      </c>
      <c r="I101" s="60">
        <v>18.190000000000001</v>
      </c>
      <c r="J101" s="60">
        <v>0</v>
      </c>
      <c r="K101" s="60">
        <v>0</v>
      </c>
      <c r="L101" s="60">
        <v>0</v>
      </c>
      <c r="M101" s="66">
        <v>13.910000565052034</v>
      </c>
      <c r="N101" s="61">
        <f t="shared" si="21"/>
        <v>76.470591341682422</v>
      </c>
      <c r="O101" s="66">
        <v>2.8999993801116943</v>
      </c>
      <c r="P101" s="61">
        <f t="shared" si="22"/>
        <v>15.942822320570061</v>
      </c>
      <c r="Q101" s="66">
        <v>0.5</v>
      </c>
      <c r="R101" s="124">
        <f t="shared" si="23"/>
        <v>2.7487630566245187</v>
      </c>
      <c r="S101" s="60">
        <v>0.88000005483627319</v>
      </c>
      <c r="T101" s="132">
        <f t="shared" si="24"/>
        <v>4.8378232811229962</v>
      </c>
      <c r="U101" s="62"/>
      <c r="V101" s="107" t="s">
        <v>267</v>
      </c>
      <c r="W101" s="63"/>
      <c r="X101" s="50"/>
      <c r="Y101" s="20"/>
      <c r="Z101" s="35"/>
      <c r="AB101" s="328">
        <f t="shared" si="25"/>
        <v>0</v>
      </c>
      <c r="AC101" s="38"/>
      <c r="AD101" s="18"/>
      <c r="AE101" s="18"/>
      <c r="AF101" s="18"/>
      <c r="AG101" s="18"/>
    </row>
    <row r="102" spans="2:33" s="5" customFormat="1">
      <c r="B102" s="157">
        <v>91</v>
      </c>
      <c r="C102" s="84">
        <v>118</v>
      </c>
      <c r="D102" s="70">
        <v>1</v>
      </c>
      <c r="E102" s="68" t="s">
        <v>150</v>
      </c>
      <c r="F102" s="91" t="s">
        <v>235</v>
      </c>
      <c r="G102" s="72">
        <v>29.05</v>
      </c>
      <c r="H102" s="143">
        <v>4.5</v>
      </c>
      <c r="I102" s="60">
        <v>29.05</v>
      </c>
      <c r="J102" s="60">
        <v>0</v>
      </c>
      <c r="K102" s="60">
        <v>0</v>
      </c>
      <c r="L102" s="60">
        <v>0</v>
      </c>
      <c r="M102" s="66">
        <v>14.049988794326783</v>
      </c>
      <c r="N102" s="61">
        <f t="shared" si="21"/>
        <v>48.364849550178249</v>
      </c>
      <c r="O102" s="66">
        <v>12.500011444091797</v>
      </c>
      <c r="P102" s="61">
        <f t="shared" si="22"/>
        <v>43.029299291193787</v>
      </c>
      <c r="Q102" s="66">
        <v>0</v>
      </c>
      <c r="R102" s="124">
        <f t="shared" si="23"/>
        <v>0</v>
      </c>
      <c r="S102" s="60">
        <v>2.4999997615814209</v>
      </c>
      <c r="T102" s="132">
        <f t="shared" si="24"/>
        <v>8.6058511586279547</v>
      </c>
      <c r="U102" s="62"/>
      <c r="V102" s="107" t="s">
        <v>267</v>
      </c>
      <c r="W102" s="63"/>
      <c r="X102" s="50"/>
      <c r="Y102" s="20"/>
      <c r="Z102" s="35"/>
      <c r="AB102" s="328">
        <f t="shared" si="25"/>
        <v>0</v>
      </c>
      <c r="AC102" s="38"/>
      <c r="AD102" s="18"/>
      <c r="AE102" s="18"/>
      <c r="AF102" s="18"/>
      <c r="AG102" s="18"/>
    </row>
    <row r="103" spans="2:33" s="23" customFormat="1" ht="16" customHeight="1">
      <c r="B103" s="157">
        <v>92</v>
      </c>
      <c r="C103" s="84">
        <v>118</v>
      </c>
      <c r="D103" s="78">
        <v>2</v>
      </c>
      <c r="E103" s="68" t="s">
        <v>155</v>
      </c>
      <c r="F103" s="91" t="s">
        <v>240</v>
      </c>
      <c r="G103" s="72">
        <v>16.22</v>
      </c>
      <c r="H103" s="143">
        <v>4.5</v>
      </c>
      <c r="I103" s="60">
        <v>1.7499816131591786</v>
      </c>
      <c r="J103" s="60">
        <v>0</v>
      </c>
      <c r="K103" s="60">
        <v>14.47001838684082</v>
      </c>
      <c r="L103" s="60">
        <v>0</v>
      </c>
      <c r="M103" s="66">
        <v>1.7499816131591786</v>
      </c>
      <c r="N103" s="61">
        <f t="shared" ref="N103:N105" si="31">M103/G103*100</f>
        <v>10.789035839452396</v>
      </c>
      <c r="O103" s="66">
        <v>0</v>
      </c>
      <c r="P103" s="61">
        <f t="shared" ref="P103:P105" si="32">O103/G103*100</f>
        <v>0</v>
      </c>
      <c r="Q103" s="66">
        <v>0</v>
      </c>
      <c r="R103" s="124">
        <f t="shared" ref="R103:R105" si="33">Q103/G103*100</f>
        <v>0</v>
      </c>
      <c r="S103" s="60">
        <v>14.47001838684082</v>
      </c>
      <c r="T103" s="132">
        <f t="shared" ref="T103:T105" si="34">S103/G103*100</f>
        <v>89.210964160547604</v>
      </c>
      <c r="U103" s="62"/>
      <c r="V103" s="107" t="s">
        <v>267</v>
      </c>
      <c r="W103" s="63"/>
      <c r="X103" s="49"/>
      <c r="Y103" s="20"/>
      <c r="Z103" s="21"/>
      <c r="AA103" s="5"/>
      <c r="AB103" s="328">
        <f t="shared" ref="AB103:AB105" si="35">G103-M103-O103-Q103-S103</f>
        <v>0</v>
      </c>
      <c r="AC103" s="38"/>
      <c r="AD103" s="18"/>
      <c r="AE103" s="24"/>
      <c r="AF103" s="24"/>
      <c r="AG103" s="24"/>
    </row>
    <row r="104" spans="2:33" s="23" customFormat="1" ht="16" customHeight="1">
      <c r="B104" s="157">
        <v>93</v>
      </c>
      <c r="C104" s="84">
        <f>C103</f>
        <v>118</v>
      </c>
      <c r="D104" s="78">
        <v>3</v>
      </c>
      <c r="E104" s="68" t="s">
        <v>156</v>
      </c>
      <c r="F104" s="91" t="s">
        <v>240</v>
      </c>
      <c r="G104" s="72">
        <v>41.6</v>
      </c>
      <c r="H104" s="143">
        <v>4.5</v>
      </c>
      <c r="I104" s="60">
        <v>20.050000762939501</v>
      </c>
      <c r="J104" s="60">
        <v>0</v>
      </c>
      <c r="K104" s="60">
        <v>21.549999237060501</v>
      </c>
      <c r="L104" s="60">
        <v>0</v>
      </c>
      <c r="M104" s="66">
        <v>13.35000476837163</v>
      </c>
      <c r="N104" s="61">
        <f t="shared" si="31"/>
        <v>32.091357616277953</v>
      </c>
      <c r="O104" s="66">
        <v>6.6999959945678711</v>
      </c>
      <c r="P104" s="61">
        <f t="shared" si="32"/>
        <v>16.105759602326614</v>
      </c>
      <c r="Q104" s="66">
        <v>0</v>
      </c>
      <c r="R104" s="124">
        <f t="shared" si="33"/>
        <v>0</v>
      </c>
      <c r="S104" s="60">
        <v>21.549999237060501</v>
      </c>
      <c r="T104" s="132">
        <f t="shared" si="34"/>
        <v>51.802882781395432</v>
      </c>
      <c r="U104" s="62"/>
      <c r="V104" s="107" t="s">
        <v>267</v>
      </c>
      <c r="W104" s="63"/>
      <c r="X104" s="49"/>
      <c r="Y104" s="20"/>
      <c r="Z104" s="21"/>
      <c r="AA104" s="5"/>
      <c r="AB104" s="328">
        <f t="shared" si="35"/>
        <v>0</v>
      </c>
      <c r="AC104" s="38"/>
      <c r="AD104" s="18"/>
      <c r="AE104" s="24"/>
      <c r="AF104" s="24"/>
      <c r="AG104" s="24"/>
    </row>
    <row r="105" spans="2:33" ht="16" customHeight="1">
      <c r="B105" s="157">
        <v>94</v>
      </c>
      <c r="C105" s="62">
        <v>119</v>
      </c>
      <c r="D105" s="70"/>
      <c r="E105" s="68" t="s">
        <v>157</v>
      </c>
      <c r="F105" s="91" t="s">
        <v>241</v>
      </c>
      <c r="G105" s="72">
        <v>10</v>
      </c>
      <c r="H105" s="143">
        <v>4.5</v>
      </c>
      <c r="I105" s="60">
        <v>10</v>
      </c>
      <c r="J105" s="60">
        <v>0</v>
      </c>
      <c r="K105" s="60">
        <v>0</v>
      </c>
      <c r="L105" s="60">
        <v>0</v>
      </c>
      <c r="M105" s="66">
        <v>8.9799998812377453</v>
      </c>
      <c r="N105" s="61">
        <f t="shared" si="31"/>
        <v>89.799998812377453</v>
      </c>
      <c r="O105" s="66">
        <v>1.0000001192092896</v>
      </c>
      <c r="P105" s="61">
        <f t="shared" si="32"/>
        <v>10.000001192092896</v>
      </c>
      <c r="Q105" s="66">
        <v>0</v>
      </c>
      <c r="R105" s="124">
        <f t="shared" si="33"/>
        <v>0</v>
      </c>
      <c r="S105" s="60">
        <v>1.9999999552965164E-2</v>
      </c>
      <c r="T105" s="132">
        <f t="shared" si="34"/>
        <v>0.19999999552965164</v>
      </c>
      <c r="U105" s="62"/>
      <c r="V105" s="107" t="s">
        <v>267</v>
      </c>
      <c r="W105" s="63"/>
      <c r="X105" s="22"/>
      <c r="Y105" s="20"/>
      <c r="Z105" s="21"/>
      <c r="AB105" s="328">
        <f t="shared" si="35"/>
        <v>0</v>
      </c>
      <c r="AC105" s="38"/>
      <c r="AD105" s="18"/>
      <c r="AE105" s="19"/>
      <c r="AF105" s="19"/>
      <c r="AG105" s="19"/>
    </row>
    <row r="106" spans="2:33" s="5" customFormat="1">
      <c r="B106" s="157">
        <v>95</v>
      </c>
      <c r="C106" s="62">
        <v>120</v>
      </c>
      <c r="D106" s="70"/>
      <c r="E106" s="68" t="s">
        <v>151</v>
      </c>
      <c r="F106" s="91" t="s">
        <v>236</v>
      </c>
      <c r="G106" s="72">
        <v>40.239999999999995</v>
      </c>
      <c r="H106" s="143">
        <v>4.5</v>
      </c>
      <c r="I106" s="60">
        <v>27.6</v>
      </c>
      <c r="J106" s="60">
        <v>0</v>
      </c>
      <c r="K106" s="60">
        <v>6.5399999999999938</v>
      </c>
      <c r="L106" s="60">
        <v>6.1</v>
      </c>
      <c r="M106" s="72">
        <v>15.100001907348634</v>
      </c>
      <c r="N106" s="61">
        <f t="shared" si="21"/>
        <v>37.524855634564204</v>
      </c>
      <c r="O106" s="72">
        <v>0</v>
      </c>
      <c r="P106" s="61">
        <f t="shared" si="22"/>
        <v>0</v>
      </c>
      <c r="Q106" s="72">
        <v>0</v>
      </c>
      <c r="R106" s="124">
        <f t="shared" si="23"/>
        <v>0</v>
      </c>
      <c r="S106" s="60">
        <v>25.139998092651361</v>
      </c>
      <c r="T106" s="132">
        <f t="shared" si="24"/>
        <v>62.475144365435796</v>
      </c>
      <c r="U106" s="62"/>
      <c r="V106" s="107" t="s">
        <v>267</v>
      </c>
      <c r="W106" s="63"/>
      <c r="X106" s="50"/>
      <c r="Y106" s="20"/>
      <c r="Z106" s="35"/>
      <c r="AB106" s="328">
        <f t="shared" si="25"/>
        <v>0</v>
      </c>
      <c r="AC106" s="38"/>
      <c r="AD106" s="18"/>
      <c r="AE106" s="18"/>
      <c r="AF106" s="18"/>
      <c r="AG106" s="18"/>
    </row>
    <row r="107" spans="2:33" ht="16" customHeight="1">
      <c r="B107" s="157">
        <v>96</v>
      </c>
      <c r="C107" s="62">
        <v>121</v>
      </c>
      <c r="D107" s="70">
        <v>1</v>
      </c>
      <c r="E107" s="68" t="s">
        <v>158</v>
      </c>
      <c r="F107" s="91" t="s">
        <v>242</v>
      </c>
      <c r="G107" s="72">
        <v>42.32</v>
      </c>
      <c r="H107" s="143">
        <v>4.5</v>
      </c>
      <c r="I107" s="60">
        <v>42.32</v>
      </c>
      <c r="J107" s="60">
        <v>0</v>
      </c>
      <c r="K107" s="60">
        <v>0</v>
      </c>
      <c r="L107" s="60">
        <v>0</v>
      </c>
      <c r="M107" s="66">
        <v>27.659988395571709</v>
      </c>
      <c r="N107" s="61">
        <f t="shared" si="21"/>
        <v>65.359140821294204</v>
      </c>
      <c r="O107" s="66">
        <v>12.660011291503906</v>
      </c>
      <c r="P107" s="61">
        <f t="shared" si="22"/>
        <v>29.914960518676526</v>
      </c>
      <c r="Q107" s="66">
        <v>1.8000003099441528</v>
      </c>
      <c r="R107" s="124">
        <f t="shared" si="23"/>
        <v>4.2533088609266372</v>
      </c>
      <c r="S107" s="60">
        <v>0.20000000298023224</v>
      </c>
      <c r="T107" s="132">
        <f t="shared" si="24"/>
        <v>0.47258979910262816</v>
      </c>
      <c r="U107" s="62"/>
      <c r="V107" s="107" t="s">
        <v>267</v>
      </c>
      <c r="W107" s="63"/>
      <c r="X107" s="22"/>
      <c r="Y107" s="20"/>
      <c r="Z107" s="21"/>
      <c r="AB107" s="328">
        <f t="shared" si="25"/>
        <v>0</v>
      </c>
      <c r="AC107" s="38"/>
      <c r="AD107" s="18"/>
      <c r="AE107" s="19"/>
      <c r="AF107" s="19"/>
      <c r="AG107" s="19"/>
    </row>
    <row r="108" spans="2:33" s="5" customFormat="1" ht="16" customHeight="1">
      <c r="B108" s="157">
        <v>97</v>
      </c>
      <c r="C108" s="84">
        <f>C107</f>
        <v>121</v>
      </c>
      <c r="D108" s="70">
        <v>2</v>
      </c>
      <c r="E108" s="68" t="s">
        <v>159</v>
      </c>
      <c r="F108" s="91" t="s">
        <v>243</v>
      </c>
      <c r="G108" s="72">
        <v>46.71</v>
      </c>
      <c r="H108" s="143">
        <v>4.5</v>
      </c>
      <c r="I108" s="60">
        <v>46.71</v>
      </c>
      <c r="J108" s="60">
        <v>0</v>
      </c>
      <c r="K108" s="60">
        <v>0</v>
      </c>
      <c r="L108" s="60">
        <v>0</v>
      </c>
      <c r="M108" s="66">
        <v>31.709980926513673</v>
      </c>
      <c r="N108" s="61">
        <f t="shared" si="21"/>
        <v>67.886921272776007</v>
      </c>
      <c r="O108" s="66">
        <v>0.5</v>
      </c>
      <c r="P108" s="61">
        <f t="shared" si="22"/>
        <v>1.0704345964461572</v>
      </c>
      <c r="Q108" s="66">
        <v>0</v>
      </c>
      <c r="R108" s="124">
        <f t="shared" si="23"/>
        <v>0</v>
      </c>
      <c r="S108" s="60">
        <v>14.500019073486328</v>
      </c>
      <c r="T108" s="132">
        <f t="shared" si="24"/>
        <v>31.042644130777834</v>
      </c>
      <c r="U108" s="62"/>
      <c r="V108" s="107" t="s">
        <v>267</v>
      </c>
      <c r="W108" s="63"/>
      <c r="X108" s="50"/>
      <c r="Y108" s="20"/>
      <c r="Z108" s="21"/>
      <c r="AB108" s="328">
        <f t="shared" si="25"/>
        <v>0</v>
      </c>
      <c r="AC108" s="38"/>
      <c r="AD108" s="18"/>
      <c r="AE108" s="19"/>
      <c r="AF108" s="18"/>
      <c r="AG108" s="18"/>
    </row>
    <row r="109" spans="2:33" s="5" customFormat="1" ht="16" customHeight="1">
      <c r="B109" s="157">
        <v>98</v>
      </c>
      <c r="C109" s="84">
        <v>122</v>
      </c>
      <c r="D109" s="70">
        <v>1</v>
      </c>
      <c r="E109" s="68" t="s">
        <v>160</v>
      </c>
      <c r="F109" s="91" t="s">
        <v>244</v>
      </c>
      <c r="G109" s="72">
        <v>16.5</v>
      </c>
      <c r="H109" s="143">
        <v>4.5</v>
      </c>
      <c r="I109" s="60">
        <v>16.5</v>
      </c>
      <c r="J109" s="60">
        <v>0</v>
      </c>
      <c r="K109" s="60">
        <v>0</v>
      </c>
      <c r="L109" s="60">
        <v>0</v>
      </c>
      <c r="M109" s="66">
        <v>12.000001460313797</v>
      </c>
      <c r="N109" s="61">
        <f t="shared" si="21"/>
        <v>72.727281577659369</v>
      </c>
      <c r="O109" s="66">
        <v>3.7999985218048096</v>
      </c>
      <c r="P109" s="61">
        <f t="shared" si="22"/>
        <v>23.030294071544301</v>
      </c>
      <c r="Q109" s="66">
        <v>0.40000000596046448</v>
      </c>
      <c r="R109" s="124">
        <f t="shared" si="23"/>
        <v>2.4242424603664512</v>
      </c>
      <c r="S109" s="60">
        <v>0.30000001192092896</v>
      </c>
      <c r="T109" s="132">
        <f t="shared" si="24"/>
        <v>1.8181818904298725</v>
      </c>
      <c r="U109" s="62"/>
      <c r="V109" s="107" t="s">
        <v>267</v>
      </c>
      <c r="W109" s="63"/>
      <c r="X109" s="50"/>
      <c r="Y109" s="20"/>
      <c r="Z109" s="21"/>
      <c r="AB109" s="328">
        <f t="shared" si="25"/>
        <v>0</v>
      </c>
      <c r="AC109" s="38"/>
      <c r="AD109" s="18"/>
      <c r="AE109" s="19"/>
      <c r="AF109" s="18"/>
      <c r="AG109" s="18"/>
    </row>
    <row r="110" spans="2:33" ht="16" customHeight="1">
      <c r="B110" s="157">
        <v>99</v>
      </c>
      <c r="C110" s="62">
        <f>C109</f>
        <v>122</v>
      </c>
      <c r="D110" s="70">
        <v>2</v>
      </c>
      <c r="E110" s="68" t="s">
        <v>161</v>
      </c>
      <c r="F110" s="91" t="s">
        <v>245</v>
      </c>
      <c r="G110" s="72">
        <v>17.600000000000001</v>
      </c>
      <c r="H110" s="143">
        <v>4.5</v>
      </c>
      <c r="I110" s="60">
        <v>17.600000000000001</v>
      </c>
      <c r="J110" s="60">
        <v>0</v>
      </c>
      <c r="K110" s="60">
        <v>0</v>
      </c>
      <c r="L110" s="60">
        <v>0</v>
      </c>
      <c r="M110" s="66">
        <v>11.000000095367433</v>
      </c>
      <c r="N110" s="61">
        <f t="shared" si="21"/>
        <v>62.500000541860409</v>
      </c>
      <c r="O110" s="66">
        <v>6.0999999046325684</v>
      </c>
      <c r="P110" s="61">
        <f t="shared" si="22"/>
        <v>34.659090367230498</v>
      </c>
      <c r="Q110" s="66">
        <v>0.5</v>
      </c>
      <c r="R110" s="124">
        <f t="shared" si="23"/>
        <v>2.8409090909090908</v>
      </c>
      <c r="S110" s="60">
        <v>0</v>
      </c>
      <c r="T110" s="132">
        <f t="shared" si="24"/>
        <v>0</v>
      </c>
      <c r="U110" s="62"/>
      <c r="V110" s="107" t="s">
        <v>267</v>
      </c>
      <c r="W110" s="63"/>
      <c r="X110" s="22"/>
      <c r="Y110" s="20"/>
      <c r="Z110" s="21"/>
      <c r="AB110" s="328">
        <f t="shared" si="25"/>
        <v>0</v>
      </c>
      <c r="AC110" s="38"/>
      <c r="AD110" s="18"/>
      <c r="AE110" s="19"/>
      <c r="AF110" s="19"/>
      <c r="AG110" s="19"/>
    </row>
    <row r="111" spans="2:33" ht="16" customHeight="1">
      <c r="B111" s="157">
        <v>100</v>
      </c>
      <c r="C111" s="84">
        <v>123</v>
      </c>
      <c r="D111" s="78">
        <v>1</v>
      </c>
      <c r="E111" s="68" t="s">
        <v>162</v>
      </c>
      <c r="F111" s="91" t="s">
        <v>246</v>
      </c>
      <c r="G111" s="72">
        <v>4.7</v>
      </c>
      <c r="H111" s="143">
        <v>4.5</v>
      </c>
      <c r="I111" s="60">
        <v>4.7</v>
      </c>
      <c r="J111" s="60">
        <v>0</v>
      </c>
      <c r="K111" s="60">
        <v>0</v>
      </c>
      <c r="L111" s="60">
        <v>0</v>
      </c>
      <c r="M111" s="66">
        <v>2.9399998605251314</v>
      </c>
      <c r="N111" s="61">
        <f t="shared" si="21"/>
        <v>62.553188521811308</v>
      </c>
      <c r="O111" s="66">
        <v>1.3600001335144043</v>
      </c>
      <c r="P111" s="61">
        <f t="shared" si="22"/>
        <v>28.93617305349796</v>
      </c>
      <c r="Q111" s="66">
        <v>0.20000000298023224</v>
      </c>
      <c r="R111" s="124">
        <f t="shared" si="23"/>
        <v>4.2553192123453671</v>
      </c>
      <c r="S111" s="60">
        <v>0.20000000298023224</v>
      </c>
      <c r="T111" s="132">
        <f t="shared" si="24"/>
        <v>4.2553192123453671</v>
      </c>
      <c r="U111" s="62"/>
      <c r="V111" s="107" t="s">
        <v>267</v>
      </c>
      <c r="W111" s="63"/>
      <c r="X111" s="22"/>
      <c r="Y111" s="20"/>
      <c r="Z111" s="21"/>
      <c r="AB111" s="328">
        <f t="shared" si="25"/>
        <v>0</v>
      </c>
      <c r="AC111" s="38"/>
      <c r="AD111" s="18"/>
      <c r="AE111" s="19"/>
      <c r="AF111" s="19"/>
      <c r="AG111" s="19"/>
    </row>
    <row r="112" spans="2:33" ht="16" customHeight="1">
      <c r="B112" s="157">
        <v>101</v>
      </c>
      <c r="C112" s="84">
        <f>C111</f>
        <v>123</v>
      </c>
      <c r="D112" s="78">
        <v>2</v>
      </c>
      <c r="E112" s="68" t="s">
        <v>163</v>
      </c>
      <c r="F112" s="91" t="s">
        <v>247</v>
      </c>
      <c r="G112" s="72">
        <v>24.5</v>
      </c>
      <c r="H112" s="143">
        <v>4.5</v>
      </c>
      <c r="I112" s="60">
        <v>24.5</v>
      </c>
      <c r="J112" s="60">
        <v>0</v>
      </c>
      <c r="K112" s="60">
        <v>0</v>
      </c>
      <c r="L112" s="60">
        <v>0</v>
      </c>
      <c r="M112" s="66">
        <v>16.600004576146603</v>
      </c>
      <c r="N112" s="61">
        <f t="shared" si="21"/>
        <v>67.755120718965728</v>
      </c>
      <c r="O112" s="66">
        <v>7.2999954223632813</v>
      </c>
      <c r="P112" s="61">
        <f t="shared" si="22"/>
        <v>29.795899683115433</v>
      </c>
      <c r="Q112" s="66">
        <v>0.10000000149011612</v>
      </c>
      <c r="R112" s="124">
        <f t="shared" si="23"/>
        <v>0.40816327138822911</v>
      </c>
      <c r="S112" s="60">
        <v>0.5</v>
      </c>
      <c r="T112" s="132">
        <f t="shared" si="24"/>
        <v>2.0408163265306123</v>
      </c>
      <c r="U112" s="62"/>
      <c r="V112" s="107" t="s">
        <v>267</v>
      </c>
      <c r="W112" s="63"/>
      <c r="X112" s="22"/>
      <c r="Y112" s="20"/>
      <c r="Z112" s="21"/>
      <c r="AB112" s="328">
        <f t="shared" si="25"/>
        <v>0</v>
      </c>
      <c r="AC112" s="38"/>
      <c r="AD112" s="18"/>
      <c r="AE112" s="19"/>
      <c r="AF112" s="19"/>
      <c r="AG112" s="19"/>
    </row>
    <row r="113" spans="2:33" ht="16" customHeight="1">
      <c r="B113" s="157">
        <v>102</v>
      </c>
      <c r="C113" s="84">
        <f>C112</f>
        <v>123</v>
      </c>
      <c r="D113" s="78">
        <v>3</v>
      </c>
      <c r="E113" s="68" t="s">
        <v>164</v>
      </c>
      <c r="F113" s="91" t="s">
        <v>248</v>
      </c>
      <c r="G113" s="72">
        <v>37</v>
      </c>
      <c r="H113" s="143">
        <v>4.5</v>
      </c>
      <c r="I113" s="60">
        <v>37</v>
      </c>
      <c r="J113" s="60">
        <v>0</v>
      </c>
      <c r="K113" s="60">
        <v>0</v>
      </c>
      <c r="L113" s="60">
        <v>0</v>
      </c>
      <c r="M113" s="66">
        <v>24.049988351762295</v>
      </c>
      <c r="N113" s="61">
        <f t="shared" si="21"/>
        <v>64.999968518276475</v>
      </c>
      <c r="O113" s="66">
        <v>12.55001163482666</v>
      </c>
      <c r="P113" s="61">
        <f t="shared" si="22"/>
        <v>33.91895036439638</v>
      </c>
      <c r="Q113" s="66">
        <v>0.30000001192092896</v>
      </c>
      <c r="R113" s="124">
        <f t="shared" si="23"/>
        <v>0.81081084302953765</v>
      </c>
      <c r="S113" s="60">
        <v>0.10000000149011612</v>
      </c>
      <c r="T113" s="132">
        <f t="shared" si="24"/>
        <v>0.27027027429761113</v>
      </c>
      <c r="U113" s="62"/>
      <c r="V113" s="107" t="s">
        <v>267</v>
      </c>
      <c r="W113" s="63"/>
      <c r="X113" s="22"/>
      <c r="Y113" s="20"/>
      <c r="Z113" s="21"/>
      <c r="AB113" s="328">
        <f t="shared" si="25"/>
        <v>0</v>
      </c>
      <c r="AC113" s="38"/>
      <c r="AD113" s="18"/>
      <c r="AE113" s="19"/>
      <c r="AF113" s="19"/>
      <c r="AG113" s="19"/>
    </row>
    <row r="114" spans="2:33" s="5" customFormat="1" ht="16" customHeight="1">
      <c r="B114" s="157">
        <v>103</v>
      </c>
      <c r="C114" s="84">
        <f>C113</f>
        <v>123</v>
      </c>
      <c r="D114" s="78">
        <v>4</v>
      </c>
      <c r="E114" s="68" t="s">
        <v>165</v>
      </c>
      <c r="F114" s="91" t="s">
        <v>249</v>
      </c>
      <c r="G114" s="72">
        <v>16.3</v>
      </c>
      <c r="H114" s="143">
        <v>4.5</v>
      </c>
      <c r="I114" s="60">
        <v>16.3</v>
      </c>
      <c r="J114" s="60">
        <v>0</v>
      </c>
      <c r="K114" s="60">
        <v>0</v>
      </c>
      <c r="L114" s="60">
        <v>0</v>
      </c>
      <c r="M114" s="66">
        <v>16.099999997019768</v>
      </c>
      <c r="N114" s="61">
        <f t="shared" si="21"/>
        <v>98.773006116685693</v>
      </c>
      <c r="O114" s="66">
        <v>0.20000000298023224</v>
      </c>
      <c r="P114" s="61">
        <f t="shared" si="22"/>
        <v>1.2269938833143081</v>
      </c>
      <c r="Q114" s="66">
        <v>0</v>
      </c>
      <c r="R114" s="124">
        <f t="shared" si="23"/>
        <v>0</v>
      </c>
      <c r="S114" s="60">
        <v>0</v>
      </c>
      <c r="T114" s="132">
        <f t="shared" si="24"/>
        <v>0</v>
      </c>
      <c r="U114" s="62"/>
      <c r="V114" s="107" t="s">
        <v>274</v>
      </c>
      <c r="W114" s="63"/>
      <c r="X114" s="50"/>
      <c r="Y114" s="20"/>
      <c r="Z114" s="21"/>
      <c r="AB114" s="328">
        <f t="shared" si="25"/>
        <v>0</v>
      </c>
      <c r="AC114" s="38"/>
      <c r="AD114" s="18"/>
      <c r="AE114" s="19"/>
      <c r="AF114" s="18"/>
      <c r="AG114" s="18"/>
    </row>
    <row r="115" spans="2:33" ht="18" customHeight="1">
      <c r="B115" s="157">
        <v>104</v>
      </c>
      <c r="C115" s="84">
        <v>121</v>
      </c>
      <c r="D115" s="58" t="s">
        <v>13</v>
      </c>
      <c r="E115" s="68" t="s">
        <v>166</v>
      </c>
      <c r="F115" s="91" t="s">
        <v>250</v>
      </c>
      <c r="G115" s="72">
        <v>11.9</v>
      </c>
      <c r="H115" s="143">
        <v>4.5</v>
      </c>
      <c r="I115" s="60">
        <v>11.9</v>
      </c>
      <c r="J115" s="60">
        <v>0</v>
      </c>
      <c r="K115" s="60">
        <v>0</v>
      </c>
      <c r="L115" s="60">
        <v>0</v>
      </c>
      <c r="M115" s="66">
        <v>7.4</v>
      </c>
      <c r="N115" s="61">
        <f t="shared" si="21"/>
        <v>62.184873949579831</v>
      </c>
      <c r="O115" s="66">
        <v>2.2999999523162842</v>
      </c>
      <c r="P115" s="61">
        <f t="shared" si="22"/>
        <v>19.327730691733478</v>
      </c>
      <c r="Q115" s="66" t="s">
        <v>2</v>
      </c>
      <c r="R115" s="124">
        <f t="shared" si="23"/>
        <v>0</v>
      </c>
      <c r="S115" s="60">
        <v>0</v>
      </c>
      <c r="T115" s="132">
        <f t="shared" si="24"/>
        <v>0</v>
      </c>
      <c r="U115" s="62"/>
      <c r="V115" s="107" t="s">
        <v>267</v>
      </c>
      <c r="W115" s="63"/>
      <c r="X115" s="25"/>
      <c r="Y115" s="17"/>
      <c r="AB115" s="328">
        <f t="shared" si="25"/>
        <v>2.2000000476837158</v>
      </c>
      <c r="AC115" s="38"/>
      <c r="AD115" s="18"/>
      <c r="AE115" s="19"/>
      <c r="AF115" s="19"/>
      <c r="AG115" s="19"/>
    </row>
    <row r="116" spans="2:33" ht="18" customHeight="1">
      <c r="B116" s="157">
        <v>105</v>
      </c>
      <c r="C116" s="62">
        <v>124</v>
      </c>
      <c r="D116" s="58" t="s">
        <v>13</v>
      </c>
      <c r="E116" s="68" t="s">
        <v>167</v>
      </c>
      <c r="F116" s="91" t="s">
        <v>251</v>
      </c>
      <c r="G116" s="72">
        <v>1.0900000000000001</v>
      </c>
      <c r="H116" s="143">
        <v>9</v>
      </c>
      <c r="I116" s="60">
        <v>1.0900000000000001</v>
      </c>
      <c r="J116" s="60">
        <v>0</v>
      </c>
      <c r="K116" s="60">
        <v>0</v>
      </c>
      <c r="L116" s="60">
        <v>0</v>
      </c>
      <c r="M116" s="66">
        <v>1.0900000000000001</v>
      </c>
      <c r="N116" s="61">
        <f t="shared" si="21"/>
        <v>100</v>
      </c>
      <c r="O116" s="66">
        <v>0</v>
      </c>
      <c r="P116" s="61">
        <f t="shared" si="22"/>
        <v>0</v>
      </c>
      <c r="Q116" s="66">
        <v>0</v>
      </c>
      <c r="R116" s="124">
        <f t="shared" si="23"/>
        <v>0</v>
      </c>
      <c r="S116" s="60">
        <v>0</v>
      </c>
      <c r="T116" s="132">
        <f t="shared" si="24"/>
        <v>0</v>
      </c>
      <c r="U116" s="62"/>
      <c r="V116" s="107" t="s">
        <v>267</v>
      </c>
      <c r="W116" s="63"/>
      <c r="X116" s="25"/>
      <c r="Y116" s="17"/>
      <c r="AB116" s="328">
        <f t="shared" si="25"/>
        <v>0</v>
      </c>
      <c r="AC116" s="38"/>
      <c r="AD116" s="18"/>
      <c r="AE116" s="19"/>
      <c r="AF116" s="19"/>
      <c r="AG116" s="19"/>
    </row>
    <row r="117" spans="2:33" ht="18" customHeight="1">
      <c r="B117" s="157">
        <v>106</v>
      </c>
      <c r="C117" s="84">
        <v>125</v>
      </c>
      <c r="D117" s="58" t="s">
        <v>13</v>
      </c>
      <c r="E117" s="68" t="s">
        <v>32</v>
      </c>
      <c r="F117" s="91" t="s">
        <v>251</v>
      </c>
      <c r="G117" s="72">
        <v>4.7</v>
      </c>
      <c r="H117" s="143">
        <v>4.5</v>
      </c>
      <c r="I117" s="60">
        <v>4.7</v>
      </c>
      <c r="J117" s="60">
        <v>0</v>
      </c>
      <c r="K117" s="60">
        <v>0</v>
      </c>
      <c r="L117" s="60">
        <v>0</v>
      </c>
      <c r="M117" s="66">
        <v>4.7</v>
      </c>
      <c r="N117" s="61">
        <f t="shared" si="21"/>
        <v>100</v>
      </c>
      <c r="O117" s="73">
        <v>0</v>
      </c>
      <c r="P117" s="61">
        <f t="shared" si="22"/>
        <v>0</v>
      </c>
      <c r="Q117" s="73"/>
      <c r="R117" s="124">
        <f t="shared" si="23"/>
        <v>0</v>
      </c>
      <c r="S117" s="60">
        <v>0</v>
      </c>
      <c r="T117" s="132">
        <f t="shared" si="24"/>
        <v>0</v>
      </c>
      <c r="U117" s="62"/>
      <c r="V117" s="107" t="s">
        <v>267</v>
      </c>
      <c r="W117" s="63"/>
      <c r="X117" s="25"/>
      <c r="Y117" s="17"/>
      <c r="AB117" s="328">
        <f t="shared" si="25"/>
        <v>0</v>
      </c>
      <c r="AC117" s="38"/>
      <c r="AD117" s="18"/>
      <c r="AE117" s="19"/>
      <c r="AF117" s="19"/>
      <c r="AG117" s="19"/>
    </row>
    <row r="118" spans="2:33" ht="18" customHeight="1">
      <c r="B118" s="157">
        <v>107</v>
      </c>
      <c r="C118" s="62">
        <v>126</v>
      </c>
      <c r="D118" s="58" t="s">
        <v>13</v>
      </c>
      <c r="E118" s="68" t="s">
        <v>168</v>
      </c>
      <c r="F118" s="91" t="s">
        <v>251</v>
      </c>
      <c r="G118" s="72">
        <v>2.5</v>
      </c>
      <c r="H118" s="139" t="s">
        <v>270</v>
      </c>
      <c r="I118" s="60">
        <v>2.5</v>
      </c>
      <c r="J118" s="60">
        <v>0</v>
      </c>
      <c r="K118" s="60">
        <v>0</v>
      </c>
      <c r="L118" s="60">
        <v>0</v>
      </c>
      <c r="M118" s="60">
        <v>2.5</v>
      </c>
      <c r="N118" s="61">
        <f t="shared" si="21"/>
        <v>100</v>
      </c>
      <c r="O118" s="60">
        <v>0</v>
      </c>
      <c r="P118" s="61">
        <f t="shared" si="22"/>
        <v>0</v>
      </c>
      <c r="Q118" s="60">
        <v>0</v>
      </c>
      <c r="R118" s="124">
        <f t="shared" si="23"/>
        <v>0</v>
      </c>
      <c r="S118" s="60">
        <v>0</v>
      </c>
      <c r="T118" s="132">
        <f t="shared" si="24"/>
        <v>0</v>
      </c>
      <c r="U118" s="62"/>
      <c r="V118" s="107" t="s">
        <v>267</v>
      </c>
      <c r="W118" s="63"/>
      <c r="X118" s="25"/>
      <c r="Y118" s="17"/>
      <c r="AB118" s="328">
        <f t="shared" si="25"/>
        <v>0</v>
      </c>
      <c r="AC118" s="38"/>
      <c r="AD118" s="18"/>
      <c r="AE118" s="19"/>
      <c r="AF118" s="19"/>
      <c r="AG118" s="19"/>
    </row>
    <row r="119" spans="2:33" s="5" customFormat="1">
      <c r="B119" s="157">
        <v>108</v>
      </c>
      <c r="C119" s="62">
        <v>127</v>
      </c>
      <c r="D119" s="58"/>
      <c r="E119" s="68" t="s">
        <v>112</v>
      </c>
      <c r="F119" s="91" t="s">
        <v>208</v>
      </c>
      <c r="G119" s="72">
        <v>9.1999999999999993</v>
      </c>
      <c r="H119" s="139">
        <v>3.5</v>
      </c>
      <c r="I119" s="60">
        <v>9.1999999999999993</v>
      </c>
      <c r="J119" s="60">
        <v>0</v>
      </c>
      <c r="K119" s="60">
        <v>0</v>
      </c>
      <c r="L119" s="60">
        <v>0</v>
      </c>
      <c r="M119" s="72">
        <v>8.8999999955296509</v>
      </c>
      <c r="N119" s="61">
        <f t="shared" si="21"/>
        <v>96.73913038619186</v>
      </c>
      <c r="O119" s="72">
        <v>0.20000000298023224</v>
      </c>
      <c r="P119" s="61">
        <f t="shared" si="22"/>
        <v>2.1739130758720897</v>
      </c>
      <c r="Q119" s="72">
        <v>0.10000000149011612</v>
      </c>
      <c r="R119" s="124">
        <f t="shared" si="23"/>
        <v>1.0869565379360449</v>
      </c>
      <c r="S119" s="60">
        <v>0</v>
      </c>
      <c r="T119" s="132">
        <f t="shared" si="24"/>
        <v>0</v>
      </c>
      <c r="U119" s="62"/>
      <c r="V119" s="107" t="s">
        <v>267</v>
      </c>
      <c r="W119" s="63"/>
      <c r="X119" s="47"/>
      <c r="Y119" s="17"/>
      <c r="AB119" s="328">
        <f t="shared" si="25"/>
        <v>0</v>
      </c>
      <c r="AC119" s="38"/>
      <c r="AD119" s="18"/>
      <c r="AE119" s="18"/>
      <c r="AF119" s="18"/>
      <c r="AG119" s="18"/>
    </row>
    <row r="120" spans="2:33" ht="18" customHeight="1">
      <c r="C120" s="26"/>
      <c r="D120" s="27"/>
      <c r="E120" s="110" t="s">
        <v>259</v>
      </c>
      <c r="F120" s="86"/>
      <c r="G120" s="51">
        <f>SUM(G12:G119)</f>
        <v>1484.4299999999998</v>
      </c>
      <c r="H120" s="145"/>
      <c r="I120" s="51">
        <f>SUM(I12:I119)</f>
        <v>1236.9799851250652</v>
      </c>
      <c r="J120" s="51">
        <f>SUM(J12:J119)</f>
        <v>0</v>
      </c>
      <c r="K120" s="51">
        <f>SUM(K12:K119)</f>
        <v>89.450017013549726</v>
      </c>
      <c r="L120" s="51">
        <f>SUM(L12:L119)</f>
        <v>130</v>
      </c>
      <c r="M120" s="51">
        <f>SUM(M12:M119)</f>
        <v>886.50877748258449</v>
      </c>
      <c r="N120" s="51"/>
      <c r="O120" s="51">
        <f>SUM(O12:O119)</f>
        <v>258.89016509056091</v>
      </c>
      <c r="P120" s="51"/>
      <c r="Q120" s="51">
        <f>SUM(Q12:Q119)</f>
        <v>20.331000156700611</v>
      </c>
      <c r="R120" s="126"/>
      <c r="S120" s="105">
        <f>SUM(S12:S119)</f>
        <v>316.50005722247056</v>
      </c>
      <c r="T120" s="134"/>
      <c r="U120" s="129">
        <f>SUM(U12:U119)</f>
        <v>0</v>
      </c>
      <c r="V120" s="105">
        <f>SUM(V12:V119)</f>
        <v>0</v>
      </c>
      <c r="W120" s="25"/>
      <c r="X120" s="25"/>
      <c r="AB120" s="328"/>
    </row>
    <row r="121" spans="2:33" ht="18" customHeight="1" thickBot="1">
      <c r="C121" s="27"/>
      <c r="D121" s="27"/>
      <c r="E121" s="111" t="s">
        <v>260</v>
      </c>
      <c r="F121" s="87"/>
      <c r="G121" s="28"/>
      <c r="H121" s="28"/>
      <c r="I121" s="28">
        <f>I120/G120*100</f>
        <v>83.330300864646063</v>
      </c>
      <c r="J121" s="28">
        <f>J120/G120*100</f>
        <v>0</v>
      </c>
      <c r="K121" s="28">
        <f>K120/G120*100</f>
        <v>6.0258831345061559</v>
      </c>
      <c r="L121" s="28">
        <f>L120/G120*100</f>
        <v>8.7575702458182612</v>
      </c>
      <c r="M121" s="28">
        <f>M120/$G$120*100</f>
        <v>59.720483787216949</v>
      </c>
      <c r="N121" s="28"/>
      <c r="O121" s="28">
        <f>O120/$G$120*100</f>
        <v>17.440375436400569</v>
      </c>
      <c r="P121" s="28"/>
      <c r="Q121" s="28">
        <f>Q120/$G$120*100</f>
        <v>1.3696166310772897</v>
      </c>
      <c r="R121" s="127"/>
      <c r="S121" s="106">
        <f>S120/$G$120*100</f>
        <v>21.321319107163735</v>
      </c>
      <c r="T121" s="135"/>
      <c r="U121" s="130">
        <f t="shared" ref="U121:V121" si="36">U120/$G$120*100</f>
        <v>0</v>
      </c>
      <c r="V121" s="106">
        <f t="shared" si="36"/>
        <v>0</v>
      </c>
      <c r="W121" s="25"/>
      <c r="X121" s="25"/>
    </row>
    <row r="122" spans="2:33" ht="18" customHeight="1">
      <c r="C122" s="27"/>
      <c r="D122" s="27"/>
      <c r="E122" s="29"/>
      <c r="F122" s="29"/>
      <c r="G122" s="30"/>
      <c r="H122" s="30"/>
      <c r="I122" s="325"/>
      <c r="J122" s="27"/>
      <c r="K122" s="208"/>
      <c r="L122" s="208"/>
      <c r="M122" s="31"/>
      <c r="N122" s="32"/>
      <c r="O122" s="31"/>
      <c r="P122" s="31"/>
      <c r="Q122" s="27"/>
      <c r="R122" s="27"/>
      <c r="S122" s="27"/>
      <c r="T122" s="27"/>
      <c r="U122" s="30"/>
      <c r="V122" s="30"/>
      <c r="W122" s="25"/>
      <c r="X122" s="25"/>
    </row>
    <row r="123" spans="2:33" ht="16" customHeight="1">
      <c r="L123" s="209"/>
      <c r="M123" s="31"/>
      <c r="N123" s="396" t="s">
        <v>354</v>
      </c>
      <c r="O123" s="396"/>
      <c r="P123" s="396"/>
      <c r="Q123" s="396"/>
      <c r="R123" s="396"/>
      <c r="S123" s="396"/>
      <c r="T123" s="396"/>
      <c r="U123" s="33"/>
      <c r="V123" s="33"/>
    </row>
    <row r="124" spans="2:33" ht="16" customHeight="1">
      <c r="L124" s="209"/>
      <c r="M124" s="31"/>
      <c r="N124" s="396" t="s">
        <v>359</v>
      </c>
      <c r="O124" s="396"/>
      <c r="P124" s="396"/>
      <c r="Q124" s="396"/>
      <c r="R124" s="396"/>
      <c r="S124" s="396"/>
      <c r="T124" s="396"/>
      <c r="U124" s="33"/>
      <c r="V124" s="33"/>
    </row>
    <row r="125" spans="2:33" ht="16" customHeight="1">
      <c r="M125" s="19"/>
      <c r="N125" s="396" t="s">
        <v>355</v>
      </c>
      <c r="O125" s="396"/>
      <c r="P125" s="396"/>
      <c r="Q125" s="396"/>
      <c r="R125" s="396"/>
      <c r="S125" s="396"/>
      <c r="T125" s="396"/>
      <c r="U125" s="33"/>
      <c r="V125" s="33"/>
    </row>
    <row r="126" spans="2:33" ht="16" customHeight="1">
      <c r="G126" s="19"/>
      <c r="H126" s="19"/>
      <c r="M126" s="31"/>
      <c r="N126" s="396" t="s">
        <v>327</v>
      </c>
      <c r="O126" s="396"/>
      <c r="P126" s="396"/>
      <c r="Q126" s="396"/>
      <c r="R126" s="396"/>
      <c r="S126" s="396"/>
      <c r="T126" s="396"/>
      <c r="U126" s="33"/>
      <c r="V126" s="33"/>
      <c r="AC126" s="18"/>
    </row>
    <row r="127" spans="2:33">
      <c r="M127" s="31"/>
      <c r="N127" s="329"/>
      <c r="O127" s="329"/>
      <c r="P127" s="329"/>
      <c r="Q127" s="329"/>
      <c r="R127" s="329"/>
      <c r="S127" s="329"/>
      <c r="T127" s="329"/>
    </row>
    <row r="128" spans="2:33">
      <c r="N128" s="329"/>
      <c r="O128" s="329"/>
      <c r="P128" s="329"/>
      <c r="Q128" s="329"/>
      <c r="R128" s="329"/>
      <c r="S128" s="329"/>
      <c r="T128" s="329"/>
    </row>
    <row r="129" spans="13:20">
      <c r="M129" s="209"/>
      <c r="N129" s="329"/>
      <c r="O129" s="329"/>
      <c r="P129" s="329"/>
      <c r="Q129" s="329"/>
      <c r="R129" s="329"/>
      <c r="S129" s="329"/>
      <c r="T129" s="329"/>
    </row>
    <row r="130" spans="13:20">
      <c r="M130" s="4" t="s">
        <v>2</v>
      </c>
    </row>
    <row r="131" spans="13:20">
      <c r="N131" s="397" t="s">
        <v>357</v>
      </c>
      <c r="O131" s="397"/>
      <c r="P131" s="397"/>
      <c r="Q131" s="397"/>
      <c r="R131" s="397"/>
      <c r="S131" s="397"/>
      <c r="T131" s="397"/>
    </row>
    <row r="132" spans="13:20">
      <c r="N132" s="396" t="s">
        <v>358</v>
      </c>
      <c r="O132" s="396"/>
      <c r="P132" s="396"/>
      <c r="Q132" s="396"/>
      <c r="R132" s="396"/>
      <c r="S132" s="396"/>
      <c r="T132" s="396"/>
    </row>
  </sheetData>
  <mergeCells count="22">
    <mergeCell ref="N132:T132"/>
    <mergeCell ref="L8:L9"/>
    <mergeCell ref="M8:N8"/>
    <mergeCell ref="O8:P8"/>
    <mergeCell ref="Q8:R8"/>
    <mergeCell ref="S8:T8"/>
    <mergeCell ref="N123:T123"/>
    <mergeCell ref="N124:T124"/>
    <mergeCell ref="N125:T125"/>
    <mergeCell ref="N126:T126"/>
    <mergeCell ref="N131:T131"/>
    <mergeCell ref="C10:D10"/>
    <mergeCell ref="C2:Y2"/>
    <mergeCell ref="C3:Y3"/>
    <mergeCell ref="U5:W5"/>
    <mergeCell ref="B7:B9"/>
    <mergeCell ref="H7:H8"/>
    <mergeCell ref="U7:U9"/>
    <mergeCell ref="V7:V9"/>
    <mergeCell ref="I8:I9"/>
    <mergeCell ref="J8:J9"/>
    <mergeCell ref="K8:K9"/>
  </mergeCells>
  <printOptions horizontalCentered="1"/>
  <pageMargins left="0.15748031496062992" right="0.15748031496062992" top="0.55118110236220474" bottom="0.43307086614173229" header="0.59055118110236227" footer="0.27559055118110237"/>
  <pageSetup paperSize="9" scale="55" fitToHeight="3" orientation="landscape" horizontalDpi="4294967293" verticalDpi="300" r:id="rId1"/>
  <headerFooter alignWithMargins="0"/>
  <colBreaks count="2" manualBreakCount="2">
    <brk id="24" max="247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2016</vt:lpstr>
      <vt:lpstr>2017 (2)</vt:lpstr>
      <vt:lpstr>Rekap 2017</vt:lpstr>
      <vt:lpstr>2017</vt:lpstr>
      <vt:lpstr>2018 </vt:lpstr>
      <vt:lpstr>'2016'!Print_Area</vt:lpstr>
      <vt:lpstr>'2017'!Print_Area</vt:lpstr>
      <vt:lpstr>'2017 (2)'!Print_Area</vt:lpstr>
      <vt:lpstr>'2018 '!Print_Area</vt:lpstr>
      <vt:lpstr>'Rekap 2017'!Print_Area</vt:lpstr>
      <vt:lpstr>'2016'!Print_Titles</vt:lpstr>
      <vt:lpstr>'2017'!Print_Titles</vt:lpstr>
      <vt:lpstr>'2018 '!Print_Titles</vt:lpstr>
      <vt:lpstr>'Rekap 2017'!Print_Titles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Vaio</dc:creator>
  <cp:lastModifiedBy>user</cp:lastModifiedBy>
  <cp:lastPrinted>2018-04-12T02:51:25Z</cp:lastPrinted>
  <dcterms:created xsi:type="dcterms:W3CDTF">2017-04-06T07:50:24Z</dcterms:created>
  <dcterms:modified xsi:type="dcterms:W3CDTF">2019-08-02T05:38:44Z</dcterms:modified>
</cp:coreProperties>
</file>